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30" windowWidth="14220" windowHeight="5520"/>
  </bookViews>
  <sheets>
    <sheet name="deteksi posisi sun-moon-ardhun" sheetId="5" r:id="rId1"/>
    <sheet name="mthr-bumi" sheetId="4" r:id="rId2"/>
    <sheet name="delta T" sheetId="2" state="hidden" r:id="rId3"/>
    <sheet name="penggarapan" sheetId="1" state="hidden" r:id="rId4"/>
    <sheet name="result" sheetId="3" r:id="rId5"/>
    <sheet name="Sheet1" sheetId="6" r:id="rId6"/>
  </sheets>
  <calcPr calcId="125725"/>
</workbook>
</file>

<file path=xl/calcChain.xml><?xml version="1.0" encoding="utf-8"?>
<calcChain xmlns="http://schemas.openxmlformats.org/spreadsheetml/2006/main">
  <c r="R3" i="5"/>
  <c r="D9" s="1"/>
  <c r="E4" i="4" s="1"/>
  <c r="U9" i="5"/>
  <c r="T9"/>
  <c r="K16"/>
  <c r="K13"/>
  <c r="J16"/>
  <c r="J13"/>
  <c r="I16"/>
  <c r="I13"/>
  <c r="S8" i="4"/>
  <c r="P13" i="5"/>
  <c r="O13"/>
  <c r="N13"/>
  <c r="G12"/>
  <c r="K6" i="4"/>
  <c r="K5"/>
  <c r="I6"/>
  <c r="I5"/>
  <c r="G6"/>
  <c r="G5"/>
  <c r="Q52"/>
  <c r="L27"/>
  <c r="N27"/>
  <c r="M27"/>
  <c r="P600" i="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01"/>
  <c r="BH405"/>
  <c r="CI405"/>
  <c r="CH405"/>
  <c r="BI405" s="1"/>
  <c r="AV208"/>
  <c r="F3"/>
  <c r="F2"/>
  <c r="G7" i="3"/>
  <c r="G3" i="1" s="1"/>
  <c r="G6" i="3"/>
  <c r="G2" i="1" s="1"/>
  <c r="I3"/>
  <c r="I2"/>
  <c r="E3"/>
  <c r="E2"/>
  <c r="D3"/>
  <c r="D2"/>
  <c r="C3"/>
  <c r="C2"/>
  <c r="AR466"/>
  <c r="AR563"/>
  <c r="AR564"/>
  <c r="AR565"/>
  <c r="AR566"/>
  <c r="O502"/>
  <c r="R502" s="1"/>
  <c r="H587"/>
  <c r="H685" s="1"/>
  <c r="I587"/>
  <c r="I685" s="1"/>
  <c r="H588"/>
  <c r="H686" s="1"/>
  <c r="I588"/>
  <c r="I686" s="1"/>
  <c r="H589"/>
  <c r="H687" s="1"/>
  <c r="I589"/>
  <c r="I687" s="1"/>
  <c r="H590"/>
  <c r="H688" s="1"/>
  <c r="I590"/>
  <c r="I688" s="1"/>
  <c r="H591"/>
  <c r="H689" s="1"/>
  <c r="I591"/>
  <c r="I689" s="1"/>
  <c r="H592"/>
  <c r="H690" s="1"/>
  <c r="I592"/>
  <c r="I690" s="1"/>
  <c r="H593"/>
  <c r="H691" s="1"/>
  <c r="I593"/>
  <c r="I691" s="1"/>
  <c r="H594"/>
  <c r="H692" s="1"/>
  <c r="I594"/>
  <c r="I692" s="1"/>
  <c r="H595"/>
  <c r="H693" s="1"/>
  <c r="I595"/>
  <c r="I693" s="1"/>
  <c r="H596"/>
  <c r="H694" s="1"/>
  <c r="I596"/>
  <c r="I694" s="1"/>
  <c r="H597"/>
  <c r="H695" s="1"/>
  <c r="I597"/>
  <c r="I695" s="1"/>
  <c r="H598"/>
  <c r="H696" s="1"/>
  <c r="I598"/>
  <c r="I696" s="1"/>
  <c r="H474"/>
  <c r="I474"/>
  <c r="H475"/>
  <c r="I475"/>
  <c r="H476"/>
  <c r="I476"/>
  <c r="H477"/>
  <c r="I477"/>
  <c r="H478"/>
  <c r="I478"/>
  <c r="H479"/>
  <c r="I479"/>
  <c r="H480"/>
  <c r="I480"/>
  <c r="H481"/>
  <c r="I481"/>
  <c r="H482"/>
  <c r="I482"/>
  <c r="H483"/>
  <c r="I483"/>
  <c r="H484"/>
  <c r="I484"/>
  <c r="H485"/>
  <c r="I485"/>
  <c r="H486"/>
  <c r="I486"/>
  <c r="H487"/>
  <c r="I487"/>
  <c r="H488"/>
  <c r="I488"/>
  <c r="H489"/>
  <c r="I489"/>
  <c r="H490"/>
  <c r="I490"/>
  <c r="H491"/>
  <c r="I491"/>
  <c r="H492"/>
  <c r="I492"/>
  <c r="H493"/>
  <c r="I493"/>
  <c r="H494"/>
  <c r="I494"/>
  <c r="H495"/>
  <c r="I495"/>
  <c r="H496"/>
  <c r="I496"/>
  <c r="H497"/>
  <c r="I497"/>
  <c r="H498"/>
  <c r="I498"/>
  <c r="H499"/>
  <c r="I499"/>
  <c r="H500"/>
  <c r="I500"/>
  <c r="H501"/>
  <c r="I501"/>
  <c r="A502"/>
  <c r="G502" s="1"/>
  <c r="B502"/>
  <c r="C502"/>
  <c r="D502"/>
  <c r="E502"/>
  <c r="F502"/>
  <c r="H502"/>
  <c r="I502"/>
  <c r="J502"/>
  <c r="L502"/>
  <c r="M502"/>
  <c r="H503"/>
  <c r="H601" s="1"/>
  <c r="I503"/>
  <c r="I601" s="1"/>
  <c r="H504"/>
  <c r="H602" s="1"/>
  <c r="I504"/>
  <c r="I602" s="1"/>
  <c r="H505"/>
  <c r="H603" s="1"/>
  <c r="I505"/>
  <c r="I603" s="1"/>
  <c r="H506"/>
  <c r="H604" s="1"/>
  <c r="I506"/>
  <c r="I604" s="1"/>
  <c r="H507"/>
  <c r="H605" s="1"/>
  <c r="I507"/>
  <c r="I605" s="1"/>
  <c r="H508"/>
  <c r="H606" s="1"/>
  <c r="I508"/>
  <c r="I606" s="1"/>
  <c r="H509"/>
  <c r="H607" s="1"/>
  <c r="I509"/>
  <c r="I607" s="1"/>
  <c r="H510"/>
  <c r="H608" s="1"/>
  <c r="I510"/>
  <c r="I608" s="1"/>
  <c r="H511"/>
  <c r="H609" s="1"/>
  <c r="I511"/>
  <c r="I609" s="1"/>
  <c r="H512"/>
  <c r="H610" s="1"/>
  <c r="I512"/>
  <c r="I610" s="1"/>
  <c r="H513"/>
  <c r="H611" s="1"/>
  <c r="I513"/>
  <c r="I611" s="1"/>
  <c r="H514"/>
  <c r="H612" s="1"/>
  <c r="I514"/>
  <c r="I612" s="1"/>
  <c r="H515"/>
  <c r="H613" s="1"/>
  <c r="I515"/>
  <c r="I613" s="1"/>
  <c r="H516"/>
  <c r="H614" s="1"/>
  <c r="I516"/>
  <c r="I614" s="1"/>
  <c r="H517"/>
  <c r="H615" s="1"/>
  <c r="I517"/>
  <c r="I615" s="1"/>
  <c r="H518"/>
  <c r="H616" s="1"/>
  <c r="I518"/>
  <c r="I616" s="1"/>
  <c r="H519"/>
  <c r="H617" s="1"/>
  <c r="I519"/>
  <c r="I617" s="1"/>
  <c r="H520"/>
  <c r="H618" s="1"/>
  <c r="I520"/>
  <c r="I618" s="1"/>
  <c r="H521"/>
  <c r="H619" s="1"/>
  <c r="I521"/>
  <c r="I619" s="1"/>
  <c r="H522"/>
  <c r="H620" s="1"/>
  <c r="I522"/>
  <c r="I620" s="1"/>
  <c r="H523"/>
  <c r="H621" s="1"/>
  <c r="I523"/>
  <c r="I621" s="1"/>
  <c r="H524"/>
  <c r="H622" s="1"/>
  <c r="I524"/>
  <c r="I622" s="1"/>
  <c r="H525"/>
  <c r="H623" s="1"/>
  <c r="I525"/>
  <c r="I623" s="1"/>
  <c r="H526"/>
  <c r="H624" s="1"/>
  <c r="I526"/>
  <c r="I624" s="1"/>
  <c r="H527"/>
  <c r="H625" s="1"/>
  <c r="I527"/>
  <c r="I625" s="1"/>
  <c r="H528"/>
  <c r="H626" s="1"/>
  <c r="I528"/>
  <c r="I626" s="1"/>
  <c r="H529"/>
  <c r="H627" s="1"/>
  <c r="I529"/>
  <c r="I627" s="1"/>
  <c r="H530"/>
  <c r="H628" s="1"/>
  <c r="I530"/>
  <c r="I628" s="1"/>
  <c r="H531"/>
  <c r="H629" s="1"/>
  <c r="I531"/>
  <c r="I629" s="1"/>
  <c r="H532"/>
  <c r="H630" s="1"/>
  <c r="I532"/>
  <c r="I630" s="1"/>
  <c r="H533"/>
  <c r="H631" s="1"/>
  <c r="I533"/>
  <c r="I631" s="1"/>
  <c r="H534"/>
  <c r="H632" s="1"/>
  <c r="I534"/>
  <c r="I632" s="1"/>
  <c r="H535"/>
  <c r="H633" s="1"/>
  <c r="I535"/>
  <c r="I633" s="1"/>
  <c r="H536"/>
  <c r="H634" s="1"/>
  <c r="I536"/>
  <c r="I634" s="1"/>
  <c r="H537"/>
  <c r="H635" s="1"/>
  <c r="I537"/>
  <c r="I635" s="1"/>
  <c r="H538"/>
  <c r="H636" s="1"/>
  <c r="I538"/>
  <c r="I636" s="1"/>
  <c r="H539"/>
  <c r="H637" s="1"/>
  <c r="I539"/>
  <c r="I637" s="1"/>
  <c r="H540"/>
  <c r="H638" s="1"/>
  <c r="I540"/>
  <c r="I638" s="1"/>
  <c r="H541"/>
  <c r="H639" s="1"/>
  <c r="I541"/>
  <c r="I639" s="1"/>
  <c r="H542"/>
  <c r="H640" s="1"/>
  <c r="I542"/>
  <c r="I640" s="1"/>
  <c r="H543"/>
  <c r="H641" s="1"/>
  <c r="I543"/>
  <c r="I641" s="1"/>
  <c r="H544"/>
  <c r="H642" s="1"/>
  <c r="I544"/>
  <c r="I642" s="1"/>
  <c r="H545"/>
  <c r="H643" s="1"/>
  <c r="I545"/>
  <c r="I643" s="1"/>
  <c r="H546"/>
  <c r="H644" s="1"/>
  <c r="I546"/>
  <c r="I644" s="1"/>
  <c r="H547"/>
  <c r="H645" s="1"/>
  <c r="I547"/>
  <c r="I645" s="1"/>
  <c r="H548"/>
  <c r="H646" s="1"/>
  <c r="I548"/>
  <c r="I646" s="1"/>
  <c r="H549"/>
  <c r="H647" s="1"/>
  <c r="I549"/>
  <c r="I647" s="1"/>
  <c r="H550"/>
  <c r="H648" s="1"/>
  <c r="I550"/>
  <c r="I648" s="1"/>
  <c r="H551"/>
  <c r="H649" s="1"/>
  <c r="I551"/>
  <c r="I649" s="1"/>
  <c r="H552"/>
  <c r="H650" s="1"/>
  <c r="I552"/>
  <c r="I650" s="1"/>
  <c r="H553"/>
  <c r="H651" s="1"/>
  <c r="I553"/>
  <c r="I651" s="1"/>
  <c r="H554"/>
  <c r="H652" s="1"/>
  <c r="I554"/>
  <c r="I652" s="1"/>
  <c r="H555"/>
  <c r="H653" s="1"/>
  <c r="I555"/>
  <c r="I653" s="1"/>
  <c r="H556"/>
  <c r="H654" s="1"/>
  <c r="I556"/>
  <c r="I654" s="1"/>
  <c r="H557"/>
  <c r="H655" s="1"/>
  <c r="I557"/>
  <c r="I655" s="1"/>
  <c r="H558"/>
  <c r="H656" s="1"/>
  <c r="I558"/>
  <c r="I656" s="1"/>
  <c r="H559"/>
  <c r="H657" s="1"/>
  <c r="I559"/>
  <c r="I657" s="1"/>
  <c r="H560"/>
  <c r="H658" s="1"/>
  <c r="I560"/>
  <c r="I658" s="1"/>
  <c r="H561"/>
  <c r="H659" s="1"/>
  <c r="I561"/>
  <c r="I659" s="1"/>
  <c r="H562"/>
  <c r="H660" s="1"/>
  <c r="I562"/>
  <c r="I660" s="1"/>
  <c r="H563"/>
  <c r="H661" s="1"/>
  <c r="I563"/>
  <c r="I661" s="1"/>
  <c r="H564"/>
  <c r="H662" s="1"/>
  <c r="I564"/>
  <c r="I662" s="1"/>
  <c r="H565"/>
  <c r="H663" s="1"/>
  <c r="I565"/>
  <c r="I663" s="1"/>
  <c r="H566"/>
  <c r="H664" s="1"/>
  <c r="I566"/>
  <c r="I664" s="1"/>
  <c r="H567"/>
  <c r="H665" s="1"/>
  <c r="I567"/>
  <c r="I665" s="1"/>
  <c r="H568"/>
  <c r="H666" s="1"/>
  <c r="I568"/>
  <c r="I666" s="1"/>
  <c r="H569"/>
  <c r="H667" s="1"/>
  <c r="I569"/>
  <c r="I667" s="1"/>
  <c r="H570"/>
  <c r="H668" s="1"/>
  <c r="I570"/>
  <c r="I668" s="1"/>
  <c r="H571"/>
  <c r="H669" s="1"/>
  <c r="I571"/>
  <c r="I669" s="1"/>
  <c r="H572"/>
  <c r="H670" s="1"/>
  <c r="I572"/>
  <c r="I670" s="1"/>
  <c r="H573"/>
  <c r="H671" s="1"/>
  <c r="I573"/>
  <c r="I671" s="1"/>
  <c r="H574"/>
  <c r="H672" s="1"/>
  <c r="I574"/>
  <c r="I672" s="1"/>
  <c r="H575"/>
  <c r="H673" s="1"/>
  <c r="I575"/>
  <c r="I673" s="1"/>
  <c r="H576"/>
  <c r="H674" s="1"/>
  <c r="I576"/>
  <c r="I674" s="1"/>
  <c r="H577"/>
  <c r="H675" s="1"/>
  <c r="I577"/>
  <c r="I675" s="1"/>
  <c r="H578"/>
  <c r="H676" s="1"/>
  <c r="I578"/>
  <c r="I676" s="1"/>
  <c r="H579"/>
  <c r="H677" s="1"/>
  <c r="I579"/>
  <c r="I677" s="1"/>
  <c r="H580"/>
  <c r="H678" s="1"/>
  <c r="I580"/>
  <c r="I678" s="1"/>
  <c r="H581"/>
  <c r="H679" s="1"/>
  <c r="I581"/>
  <c r="I679" s="1"/>
  <c r="H582"/>
  <c r="H680" s="1"/>
  <c r="I582"/>
  <c r="I680" s="1"/>
  <c r="H583"/>
  <c r="H681" s="1"/>
  <c r="I583"/>
  <c r="I681" s="1"/>
  <c r="H584"/>
  <c r="H682" s="1"/>
  <c r="I584"/>
  <c r="I682" s="1"/>
  <c r="H585"/>
  <c r="H683" s="1"/>
  <c r="I585"/>
  <c r="I683" s="1"/>
  <c r="H586"/>
  <c r="H684" s="1"/>
  <c r="I586"/>
  <c r="I684" s="1"/>
  <c r="H448"/>
  <c r="I448"/>
  <c r="H449"/>
  <c r="I449"/>
  <c r="H450"/>
  <c r="I450"/>
  <c r="H451"/>
  <c r="I451"/>
  <c r="H452"/>
  <c r="I452"/>
  <c r="H453"/>
  <c r="I453"/>
  <c r="H454"/>
  <c r="I454"/>
  <c r="H455"/>
  <c r="I455"/>
  <c r="H456"/>
  <c r="I456"/>
  <c r="H457"/>
  <c r="I457"/>
  <c r="H458"/>
  <c r="I458"/>
  <c r="H459"/>
  <c r="I459"/>
  <c r="H460"/>
  <c r="I460"/>
  <c r="H461"/>
  <c r="I461"/>
  <c r="H462"/>
  <c r="I462"/>
  <c r="H463"/>
  <c r="I463"/>
  <c r="H464"/>
  <c r="I464"/>
  <c r="H465"/>
  <c r="I465"/>
  <c r="H466"/>
  <c r="I466"/>
  <c r="H467"/>
  <c r="I467"/>
  <c r="H468"/>
  <c r="I468"/>
  <c r="H469"/>
  <c r="I469"/>
  <c r="H470"/>
  <c r="I470"/>
  <c r="H471"/>
  <c r="I471"/>
  <c r="H472"/>
  <c r="I472"/>
  <c r="H473"/>
  <c r="I473"/>
  <c r="H310"/>
  <c r="I310"/>
  <c r="H311"/>
  <c r="I311"/>
  <c r="H312"/>
  <c r="I312"/>
  <c r="H313"/>
  <c r="I313"/>
  <c r="H314"/>
  <c r="I314"/>
  <c r="H315"/>
  <c r="I315"/>
  <c r="H316"/>
  <c r="I316"/>
  <c r="H317"/>
  <c r="I317"/>
  <c r="H318"/>
  <c r="I318"/>
  <c r="H319"/>
  <c r="I319"/>
  <c r="H320"/>
  <c r="I320"/>
  <c r="H321"/>
  <c r="I321"/>
  <c r="H322"/>
  <c r="I322"/>
  <c r="H323"/>
  <c r="I323"/>
  <c r="H324"/>
  <c r="I324"/>
  <c r="H325"/>
  <c r="I325"/>
  <c r="H326"/>
  <c r="I326"/>
  <c r="H327"/>
  <c r="I327"/>
  <c r="H328"/>
  <c r="I328"/>
  <c r="H329"/>
  <c r="I329"/>
  <c r="H330"/>
  <c r="I330"/>
  <c r="H331"/>
  <c r="I331"/>
  <c r="H332"/>
  <c r="I332"/>
  <c r="H333"/>
  <c r="I333"/>
  <c r="H334"/>
  <c r="I334"/>
  <c r="H335"/>
  <c r="I335"/>
  <c r="H336"/>
  <c r="I336"/>
  <c r="H337"/>
  <c r="I337"/>
  <c r="H338"/>
  <c r="I338"/>
  <c r="H339"/>
  <c r="I339"/>
  <c r="H340"/>
  <c r="I340"/>
  <c r="H341"/>
  <c r="I341"/>
  <c r="H342"/>
  <c r="I342"/>
  <c r="H343"/>
  <c r="I343"/>
  <c r="H344"/>
  <c r="I344"/>
  <c r="H345"/>
  <c r="I345"/>
  <c r="H346"/>
  <c r="I346"/>
  <c r="H347"/>
  <c r="I347"/>
  <c r="H348"/>
  <c r="I348"/>
  <c r="H349"/>
  <c r="I349"/>
  <c r="H350"/>
  <c r="I350"/>
  <c r="H351"/>
  <c r="I351"/>
  <c r="H352"/>
  <c r="I352"/>
  <c r="H353"/>
  <c r="I353"/>
  <c r="H354"/>
  <c r="I354"/>
  <c r="H355"/>
  <c r="I355"/>
  <c r="H356"/>
  <c r="I356"/>
  <c r="H357"/>
  <c r="I357"/>
  <c r="H358"/>
  <c r="I358"/>
  <c r="H359"/>
  <c r="I359"/>
  <c r="H360"/>
  <c r="I360"/>
  <c r="H361"/>
  <c r="I361"/>
  <c r="H362"/>
  <c r="I362"/>
  <c r="H363"/>
  <c r="I363"/>
  <c r="H364"/>
  <c r="I364"/>
  <c r="H365"/>
  <c r="I365"/>
  <c r="H366"/>
  <c r="I366"/>
  <c r="H367"/>
  <c r="I367"/>
  <c r="H368"/>
  <c r="I368"/>
  <c r="H369"/>
  <c r="I369"/>
  <c r="H370"/>
  <c r="I370"/>
  <c r="H371"/>
  <c r="I371"/>
  <c r="H372"/>
  <c r="I372"/>
  <c r="H373"/>
  <c r="I373"/>
  <c r="H374"/>
  <c r="I374"/>
  <c r="H375"/>
  <c r="I375"/>
  <c r="H376"/>
  <c r="I376"/>
  <c r="H377"/>
  <c r="I377"/>
  <c r="H378"/>
  <c r="I378"/>
  <c r="H379"/>
  <c r="I379"/>
  <c r="H380"/>
  <c r="I380"/>
  <c r="H381"/>
  <c r="I381"/>
  <c r="H382"/>
  <c r="I382"/>
  <c r="H383"/>
  <c r="I383"/>
  <c r="H384"/>
  <c r="I384"/>
  <c r="H385"/>
  <c r="I385"/>
  <c r="H386"/>
  <c r="I386"/>
  <c r="H387"/>
  <c r="I387"/>
  <c r="H388"/>
  <c r="I388"/>
  <c r="H389"/>
  <c r="I389"/>
  <c r="H390"/>
  <c r="I390"/>
  <c r="H391"/>
  <c r="I391"/>
  <c r="H392"/>
  <c r="I392"/>
  <c r="H393"/>
  <c r="I393"/>
  <c r="H394"/>
  <c r="I394"/>
  <c r="H395"/>
  <c r="I395"/>
  <c r="H396"/>
  <c r="I396"/>
  <c r="H397"/>
  <c r="I397"/>
  <c r="H398"/>
  <c r="I398"/>
  <c r="H399"/>
  <c r="I399"/>
  <c r="H400"/>
  <c r="I400"/>
  <c r="H401"/>
  <c r="I401"/>
  <c r="H402"/>
  <c r="I402"/>
  <c r="H403"/>
  <c r="I403"/>
  <c r="H404"/>
  <c r="I404"/>
  <c r="D405"/>
  <c r="E405"/>
  <c r="F405"/>
  <c r="H406"/>
  <c r="I406"/>
  <c r="H407"/>
  <c r="I407"/>
  <c r="H408"/>
  <c r="I408"/>
  <c r="H409"/>
  <c r="I409"/>
  <c r="H410"/>
  <c r="I410"/>
  <c r="H411"/>
  <c r="I411"/>
  <c r="H412"/>
  <c r="I412"/>
  <c r="H413"/>
  <c r="I413"/>
  <c r="H414"/>
  <c r="I414"/>
  <c r="H415"/>
  <c r="I415"/>
  <c r="H416"/>
  <c r="I416"/>
  <c r="H417"/>
  <c r="I417"/>
  <c r="H418"/>
  <c r="I418"/>
  <c r="H419"/>
  <c r="I419"/>
  <c r="H420"/>
  <c r="I420"/>
  <c r="H421"/>
  <c r="I421"/>
  <c r="H422"/>
  <c r="I422"/>
  <c r="H423"/>
  <c r="I423"/>
  <c r="H424"/>
  <c r="I424"/>
  <c r="H425"/>
  <c r="I425"/>
  <c r="H426"/>
  <c r="I426"/>
  <c r="H427"/>
  <c r="I427"/>
  <c r="H428"/>
  <c r="I428"/>
  <c r="H429"/>
  <c r="I429"/>
  <c r="H430"/>
  <c r="I430"/>
  <c r="H431"/>
  <c r="I431"/>
  <c r="H432"/>
  <c r="I432"/>
  <c r="H433"/>
  <c r="I433"/>
  <c r="H434"/>
  <c r="I434"/>
  <c r="H435"/>
  <c r="I435"/>
  <c r="H436"/>
  <c r="I436"/>
  <c r="H437"/>
  <c r="I437"/>
  <c r="H438"/>
  <c r="I438"/>
  <c r="H439"/>
  <c r="I439"/>
  <c r="H440"/>
  <c r="I440"/>
  <c r="H441"/>
  <c r="I441"/>
  <c r="H442"/>
  <c r="I442"/>
  <c r="H443"/>
  <c r="I443"/>
  <c r="H444"/>
  <c r="I444"/>
  <c r="H445"/>
  <c r="I445"/>
  <c r="H446"/>
  <c r="I446"/>
  <c r="H447"/>
  <c r="I447"/>
  <c r="I309"/>
  <c r="H309"/>
  <c r="BG304"/>
  <c r="BI304" s="1"/>
  <c r="J209"/>
  <c r="J210"/>
  <c r="J504" s="1"/>
  <c r="J602" s="1"/>
  <c r="J211"/>
  <c r="J212"/>
  <c r="J506" s="1"/>
  <c r="J604" s="1"/>
  <c r="J213"/>
  <c r="J214"/>
  <c r="J508" s="1"/>
  <c r="J606" s="1"/>
  <c r="J215"/>
  <c r="J509" s="1"/>
  <c r="J607" s="1"/>
  <c r="J216"/>
  <c r="J510" s="1"/>
  <c r="J608" s="1"/>
  <c r="J217"/>
  <c r="J218"/>
  <c r="J512" s="1"/>
  <c r="J610" s="1"/>
  <c r="J219"/>
  <c r="J513" s="1"/>
  <c r="J611" s="1"/>
  <c r="J220"/>
  <c r="J514" s="1"/>
  <c r="J612" s="1"/>
  <c r="J221"/>
  <c r="J222"/>
  <c r="J223"/>
  <c r="J517" s="1"/>
  <c r="J615" s="1"/>
  <c r="J224"/>
  <c r="J518" s="1"/>
  <c r="J616" s="1"/>
  <c r="J225"/>
  <c r="J226"/>
  <c r="J520" s="1"/>
  <c r="J618" s="1"/>
  <c r="J227"/>
  <c r="J521" s="1"/>
  <c r="J619" s="1"/>
  <c r="J228"/>
  <c r="J522" s="1"/>
  <c r="J620" s="1"/>
  <c r="J229"/>
  <c r="J230"/>
  <c r="J524" s="1"/>
  <c r="J622" s="1"/>
  <c r="J231"/>
  <c r="J525" s="1"/>
  <c r="J623" s="1"/>
  <c r="J232"/>
  <c r="J526" s="1"/>
  <c r="J624" s="1"/>
  <c r="J233"/>
  <c r="J234"/>
  <c r="J235"/>
  <c r="J529" s="1"/>
  <c r="J627" s="1"/>
  <c r="J236"/>
  <c r="J530" s="1"/>
  <c r="J628" s="1"/>
  <c r="J237"/>
  <c r="J238"/>
  <c r="J532" s="1"/>
  <c r="J630" s="1"/>
  <c r="J239"/>
  <c r="J533" s="1"/>
  <c r="J631" s="1"/>
  <c r="J240"/>
  <c r="J534" s="1"/>
  <c r="J632" s="1"/>
  <c r="J241"/>
  <c r="J242"/>
  <c r="J536" s="1"/>
  <c r="J634" s="1"/>
  <c r="J243"/>
  <c r="J244"/>
  <c r="J538" s="1"/>
  <c r="J636" s="1"/>
  <c r="J245"/>
  <c r="J246"/>
  <c r="J540" s="1"/>
  <c r="J638" s="1"/>
  <c r="J247"/>
  <c r="J541" s="1"/>
  <c r="J639" s="1"/>
  <c r="J248"/>
  <c r="J542" s="1"/>
  <c r="J640" s="1"/>
  <c r="J249"/>
  <c r="J250"/>
  <c r="J544" s="1"/>
  <c r="J642" s="1"/>
  <c r="J251"/>
  <c r="J545" s="1"/>
  <c r="J643" s="1"/>
  <c r="J252"/>
  <c r="J546" s="1"/>
  <c r="J644" s="1"/>
  <c r="J253"/>
  <c r="J254"/>
  <c r="J255"/>
  <c r="J549" s="1"/>
  <c r="J647" s="1"/>
  <c r="J256"/>
  <c r="J550" s="1"/>
  <c r="J648" s="1"/>
  <c r="J257"/>
  <c r="J258"/>
  <c r="J552" s="1"/>
  <c r="J650" s="1"/>
  <c r="J259"/>
  <c r="J553" s="1"/>
  <c r="J651" s="1"/>
  <c r="J260"/>
  <c r="J554" s="1"/>
  <c r="J652" s="1"/>
  <c r="J261"/>
  <c r="J262"/>
  <c r="J556" s="1"/>
  <c r="J654" s="1"/>
  <c r="J263"/>
  <c r="J557" s="1"/>
  <c r="J655" s="1"/>
  <c r="J264"/>
  <c r="J558" s="1"/>
  <c r="J656" s="1"/>
  <c r="J265"/>
  <c r="J266"/>
  <c r="J267"/>
  <c r="J561" s="1"/>
  <c r="J659" s="1"/>
  <c r="J268"/>
  <c r="J562" s="1"/>
  <c r="J660" s="1"/>
  <c r="J269"/>
  <c r="J270"/>
  <c r="J564" s="1"/>
  <c r="J662" s="1"/>
  <c r="J271"/>
  <c r="J565" s="1"/>
  <c r="J663" s="1"/>
  <c r="J272"/>
  <c r="J566" s="1"/>
  <c r="J664" s="1"/>
  <c r="J273"/>
  <c r="J274"/>
  <c r="J568" s="1"/>
  <c r="J666" s="1"/>
  <c r="J275"/>
  <c r="J276"/>
  <c r="J570" s="1"/>
  <c r="J668" s="1"/>
  <c r="J277"/>
  <c r="J278"/>
  <c r="J572" s="1"/>
  <c r="J670" s="1"/>
  <c r="J279"/>
  <c r="J573" s="1"/>
  <c r="J671" s="1"/>
  <c r="J280"/>
  <c r="J574" s="1"/>
  <c r="J672" s="1"/>
  <c r="J281"/>
  <c r="J282"/>
  <c r="J576" s="1"/>
  <c r="J674" s="1"/>
  <c r="J283"/>
  <c r="J577" s="1"/>
  <c r="J675" s="1"/>
  <c r="J284"/>
  <c r="J578" s="1"/>
  <c r="J676" s="1"/>
  <c r="J285"/>
  <c r="J286"/>
  <c r="J287"/>
  <c r="J581" s="1"/>
  <c r="J679" s="1"/>
  <c r="J288"/>
  <c r="J582" s="1"/>
  <c r="J680" s="1"/>
  <c r="J289"/>
  <c r="J290"/>
  <c r="J584" s="1"/>
  <c r="J682" s="1"/>
  <c r="J291"/>
  <c r="J585" s="1"/>
  <c r="J683" s="1"/>
  <c r="J292"/>
  <c r="J586" s="1"/>
  <c r="J684" s="1"/>
  <c r="J293"/>
  <c r="J294"/>
  <c r="J588" s="1"/>
  <c r="J686" s="1"/>
  <c r="J295"/>
  <c r="J589" s="1"/>
  <c r="J687" s="1"/>
  <c r="J296"/>
  <c r="J590" s="1"/>
  <c r="J688" s="1"/>
  <c r="J297"/>
  <c r="J298"/>
  <c r="J299"/>
  <c r="J593" s="1"/>
  <c r="J691" s="1"/>
  <c r="J300"/>
  <c r="J594" s="1"/>
  <c r="J692" s="1"/>
  <c r="J301"/>
  <c r="J302"/>
  <c r="J596" s="1"/>
  <c r="J694" s="1"/>
  <c r="J303"/>
  <c r="J597" s="1"/>
  <c r="J695" s="1"/>
  <c r="J304"/>
  <c r="J598" s="1"/>
  <c r="J696" s="1"/>
  <c r="J113"/>
  <c r="J114"/>
  <c r="J408" s="1"/>
  <c r="J115"/>
  <c r="J116"/>
  <c r="J117"/>
  <c r="J118"/>
  <c r="J412" s="1"/>
  <c r="J119"/>
  <c r="J413" s="1"/>
  <c r="J120"/>
  <c r="J121"/>
  <c r="J122"/>
  <c r="J416" s="1"/>
  <c r="J123"/>
  <c r="J417" s="1"/>
  <c r="J124"/>
  <c r="J125"/>
  <c r="J126"/>
  <c r="J127"/>
  <c r="J421" s="1"/>
  <c r="J128"/>
  <c r="J129"/>
  <c r="J130"/>
  <c r="J424" s="1"/>
  <c r="J131"/>
  <c r="J425" s="1"/>
  <c r="J132"/>
  <c r="J426" s="1"/>
  <c r="J133"/>
  <c r="J134"/>
  <c r="J428" s="1"/>
  <c r="J135"/>
  <c r="J429" s="1"/>
  <c r="J136"/>
  <c r="J430" s="1"/>
  <c r="J137"/>
  <c r="J138"/>
  <c r="J139"/>
  <c r="J433" s="1"/>
  <c r="J140"/>
  <c r="J434" s="1"/>
  <c r="J141"/>
  <c r="J142"/>
  <c r="J436" s="1"/>
  <c r="J143"/>
  <c r="J437" s="1"/>
  <c r="J144"/>
  <c r="J438" s="1"/>
  <c r="J145"/>
  <c r="J146"/>
  <c r="J440" s="1"/>
  <c r="J147"/>
  <c r="J148"/>
  <c r="J442" s="1"/>
  <c r="J149"/>
  <c r="J150"/>
  <c r="J444" s="1"/>
  <c r="J151"/>
  <c r="J445" s="1"/>
  <c r="J152"/>
  <c r="J446" s="1"/>
  <c r="J153"/>
  <c r="J154"/>
  <c r="J448" s="1"/>
  <c r="J155"/>
  <c r="J449" s="1"/>
  <c r="J156"/>
  <c r="J450" s="1"/>
  <c r="J157"/>
  <c r="J158"/>
  <c r="J159"/>
  <c r="J453" s="1"/>
  <c r="J160"/>
  <c r="J454" s="1"/>
  <c r="J161"/>
  <c r="J162"/>
  <c r="J456" s="1"/>
  <c r="J163"/>
  <c r="J457" s="1"/>
  <c r="J164"/>
  <c r="J458" s="1"/>
  <c r="J165"/>
  <c r="J166"/>
  <c r="J460" s="1"/>
  <c r="J167"/>
  <c r="J461" s="1"/>
  <c r="J168"/>
  <c r="J462" s="1"/>
  <c r="J169"/>
  <c r="J170"/>
  <c r="J171"/>
  <c r="J465" s="1"/>
  <c r="J172"/>
  <c r="J466" s="1"/>
  <c r="J173"/>
  <c r="J174"/>
  <c r="J468" s="1"/>
  <c r="J175"/>
  <c r="J469" s="1"/>
  <c r="J176"/>
  <c r="J470" s="1"/>
  <c r="J177"/>
  <c r="J178"/>
  <c r="J472" s="1"/>
  <c r="J179"/>
  <c r="J180"/>
  <c r="J474" s="1"/>
  <c r="J181"/>
  <c r="J182"/>
  <c r="J476" s="1"/>
  <c r="J183"/>
  <c r="J477" s="1"/>
  <c r="J184"/>
  <c r="J478" s="1"/>
  <c r="J185"/>
  <c r="J186"/>
  <c r="J480" s="1"/>
  <c r="J187"/>
  <c r="J481" s="1"/>
  <c r="J188"/>
  <c r="J482" s="1"/>
  <c r="J189"/>
  <c r="J190"/>
  <c r="J191"/>
  <c r="J485" s="1"/>
  <c r="J192"/>
  <c r="J486" s="1"/>
  <c r="J193"/>
  <c r="J194"/>
  <c r="J488" s="1"/>
  <c r="J195"/>
  <c r="J489" s="1"/>
  <c r="J196"/>
  <c r="J490" s="1"/>
  <c r="J197"/>
  <c r="J198"/>
  <c r="J492" s="1"/>
  <c r="J199"/>
  <c r="J493" s="1"/>
  <c r="J200"/>
  <c r="J494" s="1"/>
  <c r="J201"/>
  <c r="J202"/>
  <c r="J203"/>
  <c r="J497" s="1"/>
  <c r="J204"/>
  <c r="J498" s="1"/>
  <c r="J205"/>
  <c r="J206"/>
  <c r="J500" s="1"/>
  <c r="J207"/>
  <c r="J501" s="1"/>
  <c r="J112"/>
  <c r="J16"/>
  <c r="J17"/>
  <c r="J311" s="1"/>
  <c r="J18"/>
  <c r="J19"/>
  <c r="J20"/>
  <c r="J21"/>
  <c r="J315" s="1"/>
  <c r="J22"/>
  <c r="J316" s="1"/>
  <c r="J23"/>
  <c r="J24"/>
  <c r="J25"/>
  <c r="J319" s="1"/>
  <c r="J26"/>
  <c r="J27"/>
  <c r="J28"/>
  <c r="J29"/>
  <c r="J30"/>
  <c r="J324" s="1"/>
  <c r="J31"/>
  <c r="J32"/>
  <c r="J33"/>
  <c r="J327" s="1"/>
  <c r="J34"/>
  <c r="J328" s="1"/>
  <c r="J35"/>
  <c r="J36"/>
  <c r="J37"/>
  <c r="J331" s="1"/>
  <c r="J38"/>
  <c r="J39"/>
  <c r="J40"/>
  <c r="J41"/>
  <c r="J335" s="1"/>
  <c r="J42"/>
  <c r="J336" s="1"/>
  <c r="J43"/>
  <c r="J44"/>
  <c r="J45"/>
  <c r="J339" s="1"/>
  <c r="J46"/>
  <c r="J340" s="1"/>
  <c r="J47"/>
  <c r="J48"/>
  <c r="J49"/>
  <c r="J343" s="1"/>
  <c r="J50"/>
  <c r="J51"/>
  <c r="J52"/>
  <c r="J53"/>
  <c r="J347" s="1"/>
  <c r="J54"/>
  <c r="J348" s="1"/>
  <c r="J55"/>
  <c r="J56"/>
  <c r="J57"/>
  <c r="J351" s="1"/>
  <c r="J58"/>
  <c r="J352" s="1"/>
  <c r="J59"/>
  <c r="J60"/>
  <c r="J61"/>
  <c r="J62"/>
  <c r="J356" s="1"/>
  <c r="J63"/>
  <c r="J64"/>
  <c r="J65"/>
  <c r="J359" s="1"/>
  <c r="J66"/>
  <c r="J360" s="1"/>
  <c r="J67"/>
  <c r="J68"/>
  <c r="J69"/>
  <c r="J363" s="1"/>
  <c r="J70"/>
  <c r="J71"/>
  <c r="J72"/>
  <c r="J73"/>
  <c r="J367" s="1"/>
  <c r="J74"/>
  <c r="J368" s="1"/>
  <c r="J75"/>
  <c r="J76"/>
  <c r="J77"/>
  <c r="J371" s="1"/>
  <c r="J78"/>
  <c r="J372" s="1"/>
  <c r="J79"/>
  <c r="J80"/>
  <c r="J81"/>
  <c r="J375" s="1"/>
  <c r="J82"/>
  <c r="J83"/>
  <c r="J84"/>
  <c r="J85"/>
  <c r="J379" s="1"/>
  <c r="J86"/>
  <c r="J380" s="1"/>
  <c r="J87"/>
  <c r="J88"/>
  <c r="J89"/>
  <c r="J383" s="1"/>
  <c r="J90"/>
  <c r="J384" s="1"/>
  <c r="J91"/>
  <c r="J92"/>
  <c r="J93"/>
  <c r="J94"/>
  <c r="J388" s="1"/>
  <c r="J95"/>
  <c r="J96"/>
  <c r="J97"/>
  <c r="J391" s="1"/>
  <c r="J98"/>
  <c r="J392" s="1"/>
  <c r="J99"/>
  <c r="J100"/>
  <c r="J101"/>
  <c r="J395" s="1"/>
  <c r="J102"/>
  <c r="J103"/>
  <c r="J104"/>
  <c r="J105"/>
  <c r="J399" s="1"/>
  <c r="J106"/>
  <c r="J400" s="1"/>
  <c r="J107"/>
  <c r="J108"/>
  <c r="J109"/>
  <c r="J403" s="1"/>
  <c r="J110"/>
  <c r="J404" s="1"/>
  <c r="J15"/>
  <c r="R4" i="5" l="1"/>
  <c r="C285" i="3"/>
  <c r="C257"/>
  <c r="C229"/>
  <c r="C185"/>
  <c r="C141"/>
  <c r="C84"/>
  <c r="C56"/>
  <c r="C269"/>
  <c r="C245"/>
  <c r="C201"/>
  <c r="C157"/>
  <c r="C129"/>
  <c r="C72"/>
  <c r="C28"/>
  <c r="D13" i="5"/>
  <c r="D12"/>
  <c r="D14"/>
  <c r="D11"/>
  <c r="G4" i="4" s="1"/>
  <c r="D10" i="5"/>
  <c r="F4" i="4" s="1"/>
  <c r="D6"/>
  <c r="C6" s="1"/>
  <c r="D5"/>
  <c r="C5" s="1"/>
  <c r="J323" i="1"/>
  <c r="C27" i="3"/>
  <c r="J484" i="1"/>
  <c r="C188" i="3"/>
  <c r="J452" i="1"/>
  <c r="C156" i="3"/>
  <c r="J420" i="1"/>
  <c r="C124" i="3"/>
  <c r="J580" i="1"/>
  <c r="J678" s="1"/>
  <c r="C284" i="3"/>
  <c r="J560" i="1"/>
  <c r="J658" s="1"/>
  <c r="C264" i="3"/>
  <c r="J548" i="1"/>
  <c r="J646" s="1"/>
  <c r="C252" i="3"/>
  <c r="J528" i="1"/>
  <c r="J626" s="1"/>
  <c r="C232" i="3"/>
  <c r="J516" i="1"/>
  <c r="J614" s="1"/>
  <c r="C220" i="3"/>
  <c r="J320" i="1"/>
  <c r="C24" i="3"/>
  <c r="J312" i="1"/>
  <c r="C16" i="3"/>
  <c r="J409" i="1"/>
  <c r="C113" i="3"/>
  <c r="J505" i="1"/>
  <c r="J603" s="1"/>
  <c r="C209" i="3"/>
  <c r="C172"/>
  <c r="C116"/>
  <c r="C99"/>
  <c r="C43"/>
  <c r="C301"/>
  <c r="C289"/>
  <c r="C277"/>
  <c r="C261"/>
  <c r="C248"/>
  <c r="C233"/>
  <c r="C217"/>
  <c r="C204"/>
  <c r="C189"/>
  <c r="C173"/>
  <c r="C161"/>
  <c r="C149"/>
  <c r="C133"/>
  <c r="C117"/>
  <c r="C104"/>
  <c r="C88"/>
  <c r="C75"/>
  <c r="C60"/>
  <c r="C44"/>
  <c r="C32"/>
  <c r="N502" i="1"/>
  <c r="C293" i="3"/>
  <c r="C280"/>
  <c r="C265"/>
  <c r="C249"/>
  <c r="C236"/>
  <c r="C221"/>
  <c r="C205"/>
  <c r="C193"/>
  <c r="C181"/>
  <c r="C165"/>
  <c r="C152"/>
  <c r="C137"/>
  <c r="C121"/>
  <c r="C107"/>
  <c r="C92"/>
  <c r="C76"/>
  <c r="C64"/>
  <c r="C51"/>
  <c r="C35"/>
  <c r="C19"/>
  <c r="J387" i="1"/>
  <c r="C91" i="3"/>
  <c r="J355" i="1"/>
  <c r="C59" i="3"/>
  <c r="J496" i="1"/>
  <c r="C200" i="3"/>
  <c r="J464" i="1"/>
  <c r="C168" i="3"/>
  <c r="J432" i="1"/>
  <c r="C136" i="3"/>
  <c r="J592" i="1"/>
  <c r="J690" s="1"/>
  <c r="C296" i="3"/>
  <c r="BM405" i="1"/>
  <c r="CG405" s="1"/>
  <c r="BR405"/>
  <c r="J396"/>
  <c r="C100" i="3"/>
  <c r="J376" i="1"/>
  <c r="C80" i="3"/>
  <c r="J364" i="1"/>
  <c r="C68" i="3"/>
  <c r="J344" i="1"/>
  <c r="C48" i="3"/>
  <c r="J332" i="1"/>
  <c r="C36" i="3"/>
  <c r="J473" i="1"/>
  <c r="C177" i="3"/>
  <c r="J441" i="1"/>
  <c r="C145" i="3"/>
  <c r="J569" i="1"/>
  <c r="J667" s="1"/>
  <c r="C273" i="3"/>
  <c r="J537" i="1"/>
  <c r="J635" s="1"/>
  <c r="C241" i="3"/>
  <c r="C300"/>
  <c r="C216"/>
  <c r="C297"/>
  <c r="C281"/>
  <c r="C268"/>
  <c r="C253"/>
  <c r="C237"/>
  <c r="C225"/>
  <c r="C213"/>
  <c r="C197"/>
  <c r="C184"/>
  <c r="C169"/>
  <c r="C153"/>
  <c r="C140"/>
  <c r="C125"/>
  <c r="C108"/>
  <c r="C96"/>
  <c r="C83"/>
  <c r="C67"/>
  <c r="C52"/>
  <c r="C40"/>
  <c r="C20"/>
  <c r="J401" i="1"/>
  <c r="C105" i="3"/>
  <c r="J393" i="1"/>
  <c r="C97" i="3"/>
  <c r="J385" i="1"/>
  <c r="C89" i="3"/>
  <c r="J373" i="1"/>
  <c r="C77" i="3"/>
  <c r="J365" i="1"/>
  <c r="C69" i="3"/>
  <c r="J357" i="1"/>
  <c r="C61" i="3"/>
  <c r="J349" i="1"/>
  <c r="C53" i="3"/>
  <c r="J341" i="1"/>
  <c r="C45" i="3"/>
  <c r="J333" i="1"/>
  <c r="C37" i="3"/>
  <c r="J325" i="1"/>
  <c r="C29" i="3"/>
  <c r="J317" i="1"/>
  <c r="C21" i="3"/>
  <c r="J406" i="1"/>
  <c r="C110" i="3"/>
  <c r="J418" i="1"/>
  <c r="C122" i="3"/>
  <c r="J414" i="1"/>
  <c r="C118" i="3"/>
  <c r="BJ304" i="1"/>
  <c r="BK304" s="1"/>
  <c r="BL304" s="1"/>
  <c r="N302" i="3"/>
  <c r="J402" i="1"/>
  <c r="C106" i="3"/>
  <c r="J394" i="1"/>
  <c r="C98" i="3"/>
  <c r="J386" i="1"/>
  <c r="C90" i="3"/>
  <c r="J382" i="1"/>
  <c r="C86" i="3"/>
  <c r="J374" i="1"/>
  <c r="C78" i="3"/>
  <c r="J366" i="1"/>
  <c r="C70" i="3"/>
  <c r="J358" i="1"/>
  <c r="C62" i="3"/>
  <c r="J350" i="1"/>
  <c r="C54" i="3"/>
  <c r="J346" i="1"/>
  <c r="C50" i="3"/>
  <c r="J338" i="1"/>
  <c r="C42" i="3"/>
  <c r="J330" i="1"/>
  <c r="C34" i="3"/>
  <c r="J322" i="1"/>
  <c r="C26" i="3"/>
  <c r="J314" i="1"/>
  <c r="C18" i="3"/>
  <c r="J499" i="1"/>
  <c r="C203" i="3"/>
  <c r="J491" i="1"/>
  <c r="C195" i="3"/>
  <c r="J483" i="1"/>
  <c r="C187" i="3"/>
  <c r="J475" i="1"/>
  <c r="C179" i="3"/>
  <c r="J467" i="1"/>
  <c r="C171" i="3"/>
  <c r="J459" i="1"/>
  <c r="C163" i="3"/>
  <c r="J455" i="1"/>
  <c r="C159" i="3"/>
  <c r="J447" i="1"/>
  <c r="C151" i="3"/>
  <c r="J439" i="1"/>
  <c r="C143" i="3"/>
  <c r="J431" i="1"/>
  <c r="C135" i="3"/>
  <c r="J423" i="1"/>
  <c r="C127" i="3"/>
  <c r="J415" i="1"/>
  <c r="C119" i="3"/>
  <c r="J407" i="1"/>
  <c r="C111" i="3"/>
  <c r="J591" i="1"/>
  <c r="J689" s="1"/>
  <c r="C295" i="3"/>
  <c r="C291"/>
  <c r="J587" i="1"/>
  <c r="J685" s="1"/>
  <c r="J579"/>
  <c r="J677" s="1"/>
  <c r="C283" i="3"/>
  <c r="J571" i="1"/>
  <c r="J669" s="1"/>
  <c r="C275" i="3"/>
  <c r="J563" i="1"/>
  <c r="J661" s="1"/>
  <c r="C267" i="3"/>
  <c r="J555" i="1"/>
  <c r="J653" s="1"/>
  <c r="C259" i="3"/>
  <c r="J547" i="1"/>
  <c r="J645" s="1"/>
  <c r="C251" i="3"/>
  <c r="J539" i="1"/>
  <c r="J637" s="1"/>
  <c r="C243" i="3"/>
  <c r="J531" i="1"/>
  <c r="J629" s="1"/>
  <c r="C235" i="3"/>
  <c r="J523" i="1"/>
  <c r="J621" s="1"/>
  <c r="C227" i="3"/>
  <c r="J515" i="1"/>
  <c r="J613" s="1"/>
  <c r="C219" i="3"/>
  <c r="J507" i="1"/>
  <c r="J605" s="1"/>
  <c r="C211" i="3"/>
  <c r="C294"/>
  <c r="C262"/>
  <c r="C230"/>
  <c r="C198"/>
  <c r="C166"/>
  <c r="C134"/>
  <c r="C290"/>
  <c r="C258"/>
  <c r="C226"/>
  <c r="C194"/>
  <c r="C178"/>
  <c r="C130"/>
  <c r="C302"/>
  <c r="C292"/>
  <c r="C286"/>
  <c r="C276"/>
  <c r="C270"/>
  <c r="C260"/>
  <c r="C254"/>
  <c r="C244"/>
  <c r="C238"/>
  <c r="C228"/>
  <c r="C222"/>
  <c r="C212"/>
  <c r="C196"/>
  <c r="C190"/>
  <c r="C180"/>
  <c r="C174"/>
  <c r="C164"/>
  <c r="C158"/>
  <c r="C148"/>
  <c r="C142"/>
  <c r="C132"/>
  <c r="J309" i="1"/>
  <c r="J397"/>
  <c r="C101" i="3"/>
  <c r="J389" i="1"/>
  <c r="C93" i="3"/>
  <c r="J381" i="1"/>
  <c r="C85" i="3"/>
  <c r="J377" i="1"/>
  <c r="C81" i="3"/>
  <c r="J369" i="1"/>
  <c r="C73" i="3"/>
  <c r="J361" i="1"/>
  <c r="C65" i="3"/>
  <c r="J353" i="1"/>
  <c r="C57" i="3"/>
  <c r="J345" i="1"/>
  <c r="C49" i="3"/>
  <c r="J337" i="1"/>
  <c r="C41" i="3"/>
  <c r="J329" i="1"/>
  <c r="C33" i="3"/>
  <c r="J321" i="1"/>
  <c r="C25" i="3"/>
  <c r="J313" i="1"/>
  <c r="C17" i="3"/>
  <c r="J422" i="1"/>
  <c r="C126" i="3"/>
  <c r="J410" i="1"/>
  <c r="C114" i="3"/>
  <c r="J398" i="1"/>
  <c r="C102" i="3"/>
  <c r="J390" i="1"/>
  <c r="C94" i="3"/>
  <c r="J378" i="1"/>
  <c r="C82" i="3"/>
  <c r="J370" i="1"/>
  <c r="C74" i="3"/>
  <c r="J362" i="1"/>
  <c r="C66" i="3"/>
  <c r="J354" i="1"/>
  <c r="C58" i="3"/>
  <c r="J342" i="1"/>
  <c r="C46" i="3"/>
  <c r="J334" i="1"/>
  <c r="C38" i="3"/>
  <c r="J326" i="1"/>
  <c r="C30" i="3"/>
  <c r="J318" i="1"/>
  <c r="C22" i="3"/>
  <c r="J310" i="1"/>
  <c r="C14" i="3"/>
  <c r="J495" i="1"/>
  <c r="C199" i="3"/>
  <c r="J487" i="1"/>
  <c r="C191" i="3"/>
  <c r="J479" i="1"/>
  <c r="C183" i="3"/>
  <c r="J471" i="1"/>
  <c r="C175" i="3"/>
  <c r="J463" i="1"/>
  <c r="C167" i="3"/>
  <c r="J451" i="1"/>
  <c r="C155" i="3"/>
  <c r="J443" i="1"/>
  <c r="C147" i="3"/>
  <c r="J435" i="1"/>
  <c r="C139" i="3"/>
  <c r="J427" i="1"/>
  <c r="C131" i="3"/>
  <c r="J419" i="1"/>
  <c r="C123" i="3"/>
  <c r="J411" i="1"/>
  <c r="C115" i="3"/>
  <c r="J595" i="1"/>
  <c r="J693" s="1"/>
  <c r="C299" i="3"/>
  <c r="J583" i="1"/>
  <c r="J681" s="1"/>
  <c r="C287" i="3"/>
  <c r="J575" i="1"/>
  <c r="J673" s="1"/>
  <c r="C279" i="3"/>
  <c r="J567" i="1"/>
  <c r="J665" s="1"/>
  <c r="C271" i="3"/>
  <c r="J559" i="1"/>
  <c r="J657" s="1"/>
  <c r="C263" i="3"/>
  <c r="J551" i="1"/>
  <c r="J649" s="1"/>
  <c r="C255" i="3"/>
  <c r="J543" i="1"/>
  <c r="J641" s="1"/>
  <c r="C247" i="3"/>
  <c r="J535" i="1"/>
  <c r="J633" s="1"/>
  <c r="C239" i="3"/>
  <c r="J527" i="1"/>
  <c r="J625" s="1"/>
  <c r="C231" i="3"/>
  <c r="J519" i="1"/>
  <c r="J617" s="1"/>
  <c r="C223" i="3"/>
  <c r="J511" i="1"/>
  <c r="J609" s="1"/>
  <c r="C215" i="3"/>
  <c r="J503" i="1"/>
  <c r="J601" s="1"/>
  <c r="C304" i="3" s="1"/>
  <c r="C207"/>
  <c r="C278"/>
  <c r="C246"/>
  <c r="C214"/>
  <c r="C182"/>
  <c r="C150"/>
  <c r="C274"/>
  <c r="C242"/>
  <c r="C210"/>
  <c r="C162"/>
  <c r="C146"/>
  <c r="C298"/>
  <c r="C288"/>
  <c r="C282"/>
  <c r="C272"/>
  <c r="C266"/>
  <c r="C256"/>
  <c r="C250"/>
  <c r="C240"/>
  <c r="C234"/>
  <c r="C224"/>
  <c r="C218"/>
  <c r="C208"/>
  <c r="C202"/>
  <c r="C192"/>
  <c r="C186"/>
  <c r="C176"/>
  <c r="C170"/>
  <c r="C160"/>
  <c r="C154"/>
  <c r="C144"/>
  <c r="C138"/>
  <c r="C128"/>
  <c r="C120"/>
  <c r="C112"/>
  <c r="C103"/>
  <c r="C95"/>
  <c r="C87"/>
  <c r="C79"/>
  <c r="C71"/>
  <c r="C63"/>
  <c r="C55"/>
  <c r="C47"/>
  <c r="C39"/>
  <c r="C31"/>
  <c r="C23"/>
  <c r="C15"/>
  <c r="C8" i="1"/>
  <c r="Q8" s="1"/>
  <c r="C274"/>
  <c r="C568" s="1"/>
  <c r="C666" s="1"/>
  <c r="A15"/>
  <c r="A16" s="1"/>
  <c r="A210" s="1"/>
  <c r="A504" s="1"/>
  <c r="T502"/>
  <c r="AQ111"/>
  <c r="AR111" s="1"/>
  <c r="AT111"/>
  <c r="C247"/>
  <c r="C541" s="1"/>
  <c r="C639" s="1"/>
  <c r="C231"/>
  <c r="C525" s="1"/>
  <c r="C623" s="1"/>
  <c r="C216"/>
  <c r="C510" s="1"/>
  <c r="C608" s="1"/>
  <c r="C199"/>
  <c r="C493" s="1"/>
  <c r="C183"/>
  <c r="C477" s="1"/>
  <c r="C167"/>
  <c r="C461" s="1"/>
  <c r="C151"/>
  <c r="C445" s="1"/>
  <c r="C135"/>
  <c r="C429" s="1"/>
  <c r="C119"/>
  <c r="C413" s="1"/>
  <c r="C103"/>
  <c r="C397" s="1"/>
  <c r="C87"/>
  <c r="C381" s="1"/>
  <c r="C71"/>
  <c r="C365" s="1"/>
  <c r="C55"/>
  <c r="C349" s="1"/>
  <c r="C39"/>
  <c r="C333" s="1"/>
  <c r="C23"/>
  <c r="C317" s="1"/>
  <c r="C300"/>
  <c r="C594" s="1"/>
  <c r="C692" s="1"/>
  <c r="C284"/>
  <c r="C578" s="1"/>
  <c r="C676" s="1"/>
  <c r="C268"/>
  <c r="C562" s="1"/>
  <c r="C660" s="1"/>
  <c r="C252"/>
  <c r="C546" s="1"/>
  <c r="C644" s="1"/>
  <c r="C236"/>
  <c r="C530" s="1"/>
  <c r="C628" s="1"/>
  <c r="C220"/>
  <c r="C514" s="1"/>
  <c r="C612" s="1"/>
  <c r="C200"/>
  <c r="C494" s="1"/>
  <c r="C184"/>
  <c r="C478" s="1"/>
  <c r="C168"/>
  <c r="C462" s="1"/>
  <c r="C152"/>
  <c r="C446" s="1"/>
  <c r="C136"/>
  <c r="C430" s="1"/>
  <c r="C120"/>
  <c r="C414" s="1"/>
  <c r="C104"/>
  <c r="C398" s="1"/>
  <c r="C88"/>
  <c r="C382" s="1"/>
  <c r="C72"/>
  <c r="C366" s="1"/>
  <c r="C56"/>
  <c r="C350" s="1"/>
  <c r="C40"/>
  <c r="C334" s="1"/>
  <c r="C24"/>
  <c r="C318" s="1"/>
  <c r="C286"/>
  <c r="C580" s="1"/>
  <c r="C678" s="1"/>
  <c r="C222"/>
  <c r="C516" s="1"/>
  <c r="C614" s="1"/>
  <c r="C158"/>
  <c r="C452" s="1"/>
  <c r="C94"/>
  <c r="C388" s="1"/>
  <c r="C30"/>
  <c r="C324" s="1"/>
  <c r="C246"/>
  <c r="C540" s="1"/>
  <c r="C638" s="1"/>
  <c r="C182"/>
  <c r="C476" s="1"/>
  <c r="C118"/>
  <c r="C412" s="1"/>
  <c r="C54"/>
  <c r="C348" s="1"/>
  <c r="C282"/>
  <c r="C576" s="1"/>
  <c r="C674" s="1"/>
  <c r="C218"/>
  <c r="C512" s="1"/>
  <c r="C610" s="1"/>
  <c r="C154"/>
  <c r="C448" s="1"/>
  <c r="C90"/>
  <c r="C384" s="1"/>
  <c r="C26"/>
  <c r="C320" s="1"/>
  <c r="C98"/>
  <c r="C392" s="1"/>
  <c r="C66"/>
  <c r="C360" s="1"/>
  <c r="C242"/>
  <c r="C536" s="1"/>
  <c r="C634" s="1"/>
  <c r="I4" i="4" l="1"/>
  <c r="H4"/>
  <c r="K4" s="1"/>
  <c r="M5"/>
  <c r="L4"/>
  <c r="M4" s="1"/>
  <c r="L8" s="1"/>
  <c r="G504" i="1"/>
  <c r="G602" s="1"/>
  <c r="A602"/>
  <c r="P502"/>
  <c r="P8"/>
  <c r="U8"/>
  <c r="R8"/>
  <c r="S8"/>
  <c r="O8"/>
  <c r="C12"/>
  <c r="Q12" s="1"/>
  <c r="D8"/>
  <c r="K8"/>
  <c r="T8"/>
  <c r="L8"/>
  <c r="W8"/>
  <c r="V8"/>
  <c r="N8"/>
  <c r="M8"/>
  <c r="C50"/>
  <c r="C344" s="1"/>
  <c r="C130"/>
  <c r="C424" s="1"/>
  <c r="C162"/>
  <c r="C456" s="1"/>
  <c r="C74"/>
  <c r="C368" s="1"/>
  <c r="C138"/>
  <c r="C432" s="1"/>
  <c r="C202"/>
  <c r="C496" s="1"/>
  <c r="C266"/>
  <c r="C560" s="1"/>
  <c r="C658" s="1"/>
  <c r="C38"/>
  <c r="C332" s="1"/>
  <c r="C102"/>
  <c r="C396" s="1"/>
  <c r="C166"/>
  <c r="C460" s="1"/>
  <c r="C230"/>
  <c r="C524" s="1"/>
  <c r="C622" s="1"/>
  <c r="C294"/>
  <c r="C588" s="1"/>
  <c r="C686" s="1"/>
  <c r="C78"/>
  <c r="C372" s="1"/>
  <c r="C142"/>
  <c r="C436" s="1"/>
  <c r="C206"/>
  <c r="C500" s="1"/>
  <c r="C270"/>
  <c r="C564" s="1"/>
  <c r="C662" s="1"/>
  <c r="C20"/>
  <c r="C314" s="1"/>
  <c r="C36"/>
  <c r="C330" s="1"/>
  <c r="C52"/>
  <c r="C346" s="1"/>
  <c r="C68"/>
  <c r="C362" s="1"/>
  <c r="C84"/>
  <c r="C378" s="1"/>
  <c r="C100"/>
  <c r="C394" s="1"/>
  <c r="C116"/>
  <c r="C410" s="1"/>
  <c r="C132"/>
  <c r="C426" s="1"/>
  <c r="C148"/>
  <c r="C442" s="1"/>
  <c r="C164"/>
  <c r="C458" s="1"/>
  <c r="C180"/>
  <c r="C474" s="1"/>
  <c r="C196"/>
  <c r="C490" s="1"/>
  <c r="C217"/>
  <c r="C511" s="1"/>
  <c r="C609" s="1"/>
  <c r="C232"/>
  <c r="C526" s="1"/>
  <c r="C624" s="1"/>
  <c r="C248"/>
  <c r="C542" s="1"/>
  <c r="C640" s="1"/>
  <c r="C264"/>
  <c r="C558" s="1"/>
  <c r="C656" s="1"/>
  <c r="C280"/>
  <c r="C574" s="1"/>
  <c r="C672" s="1"/>
  <c r="C296"/>
  <c r="C590" s="1"/>
  <c r="C688" s="1"/>
  <c r="C19"/>
  <c r="C313" s="1"/>
  <c r="C35"/>
  <c r="C329" s="1"/>
  <c r="C51"/>
  <c r="C345" s="1"/>
  <c r="C67"/>
  <c r="C361" s="1"/>
  <c r="C83"/>
  <c r="C377" s="1"/>
  <c r="C99"/>
  <c r="C393" s="1"/>
  <c r="C115"/>
  <c r="C409" s="1"/>
  <c r="C131"/>
  <c r="C425" s="1"/>
  <c r="C147"/>
  <c r="C441" s="1"/>
  <c r="C163"/>
  <c r="C457" s="1"/>
  <c r="C179"/>
  <c r="C473" s="1"/>
  <c r="C195"/>
  <c r="C489" s="1"/>
  <c r="C212"/>
  <c r="C506" s="1"/>
  <c r="C604" s="1"/>
  <c r="C227"/>
  <c r="C521" s="1"/>
  <c r="C619" s="1"/>
  <c r="C243"/>
  <c r="C537" s="1"/>
  <c r="C635" s="1"/>
  <c r="C259"/>
  <c r="C553" s="1"/>
  <c r="C651" s="1"/>
  <c r="C275"/>
  <c r="C569" s="1"/>
  <c r="C667" s="1"/>
  <c r="C291"/>
  <c r="C585" s="1"/>
  <c r="C683" s="1"/>
  <c r="C17"/>
  <c r="C311" s="1"/>
  <c r="C33"/>
  <c r="C327" s="1"/>
  <c r="C49"/>
  <c r="C343" s="1"/>
  <c r="C65"/>
  <c r="C359" s="1"/>
  <c r="C81"/>
  <c r="C375" s="1"/>
  <c r="C97"/>
  <c r="C391" s="1"/>
  <c r="C113"/>
  <c r="C407" s="1"/>
  <c r="C129"/>
  <c r="C423" s="1"/>
  <c r="C145"/>
  <c r="C439" s="1"/>
  <c r="C161"/>
  <c r="C455" s="1"/>
  <c r="C177"/>
  <c r="C471" s="1"/>
  <c r="C193"/>
  <c r="C487" s="1"/>
  <c r="C209"/>
  <c r="C503" s="1"/>
  <c r="C601" s="1"/>
  <c r="C225"/>
  <c r="C519" s="1"/>
  <c r="C617" s="1"/>
  <c r="C241"/>
  <c r="C535" s="1"/>
  <c r="C633" s="1"/>
  <c r="C257"/>
  <c r="C551" s="1"/>
  <c r="C649" s="1"/>
  <c r="C273"/>
  <c r="C567" s="1"/>
  <c r="C665" s="1"/>
  <c r="C289"/>
  <c r="C583" s="1"/>
  <c r="C681" s="1"/>
  <c r="G4"/>
  <c r="B15"/>
  <c r="B309" s="1"/>
  <c r="AR567" s="1"/>
  <c r="C279"/>
  <c r="C573" s="1"/>
  <c r="C671" s="1"/>
  <c r="C21"/>
  <c r="C315" s="1"/>
  <c r="C69"/>
  <c r="C363" s="1"/>
  <c r="C101"/>
  <c r="C395" s="1"/>
  <c r="C117"/>
  <c r="C411" s="1"/>
  <c r="C149"/>
  <c r="C443" s="1"/>
  <c r="C181"/>
  <c r="C475" s="1"/>
  <c r="C214"/>
  <c r="C508" s="1"/>
  <c r="C606" s="1"/>
  <c r="C245"/>
  <c r="C539" s="1"/>
  <c r="C637" s="1"/>
  <c r="C293"/>
  <c r="C587" s="1"/>
  <c r="C685" s="1"/>
  <c r="C114"/>
  <c r="C408" s="1"/>
  <c r="C194"/>
  <c r="C488" s="1"/>
  <c r="C226"/>
  <c r="C520" s="1"/>
  <c r="C618" s="1"/>
  <c r="C58"/>
  <c r="C352" s="1"/>
  <c r="C122"/>
  <c r="C416" s="1"/>
  <c r="C186"/>
  <c r="C480" s="1"/>
  <c r="C250"/>
  <c r="C544" s="1"/>
  <c r="C642" s="1"/>
  <c r="C22"/>
  <c r="C316" s="1"/>
  <c r="C86"/>
  <c r="C380" s="1"/>
  <c r="C150"/>
  <c r="C444" s="1"/>
  <c r="C215"/>
  <c r="C509" s="1"/>
  <c r="C607" s="1"/>
  <c r="C278"/>
  <c r="C572" s="1"/>
  <c r="C670" s="1"/>
  <c r="C62"/>
  <c r="C356" s="1"/>
  <c r="C126"/>
  <c r="C420" s="1"/>
  <c r="C190"/>
  <c r="C484" s="1"/>
  <c r="C254"/>
  <c r="C548" s="1"/>
  <c r="C646" s="1"/>
  <c r="C16"/>
  <c r="C310" s="1"/>
  <c r="C32"/>
  <c r="C326" s="1"/>
  <c r="C48"/>
  <c r="C342" s="1"/>
  <c r="C64"/>
  <c r="C358" s="1"/>
  <c r="C80"/>
  <c r="C374" s="1"/>
  <c r="C96"/>
  <c r="C390" s="1"/>
  <c r="C112"/>
  <c r="C406" s="1"/>
  <c r="C128"/>
  <c r="C422" s="1"/>
  <c r="C144"/>
  <c r="C438" s="1"/>
  <c r="C160"/>
  <c r="C454" s="1"/>
  <c r="C176"/>
  <c r="C470" s="1"/>
  <c r="C192"/>
  <c r="C486" s="1"/>
  <c r="C213"/>
  <c r="C507" s="1"/>
  <c r="C605" s="1"/>
  <c r="C228"/>
  <c r="C522" s="1"/>
  <c r="C620" s="1"/>
  <c r="C244"/>
  <c r="C538" s="1"/>
  <c r="C636" s="1"/>
  <c r="C260"/>
  <c r="C554" s="1"/>
  <c r="C652" s="1"/>
  <c r="C276"/>
  <c r="C570" s="1"/>
  <c r="C668" s="1"/>
  <c r="C292"/>
  <c r="C586" s="1"/>
  <c r="C684" s="1"/>
  <c r="C15"/>
  <c r="C309" s="1"/>
  <c r="C31"/>
  <c r="C325" s="1"/>
  <c r="C47"/>
  <c r="C341" s="1"/>
  <c r="C63"/>
  <c r="C357" s="1"/>
  <c r="C79"/>
  <c r="C373" s="1"/>
  <c r="C95"/>
  <c r="C389" s="1"/>
  <c r="C111"/>
  <c r="C405" s="1"/>
  <c r="C127"/>
  <c r="C421" s="1"/>
  <c r="C143"/>
  <c r="C437" s="1"/>
  <c r="C159"/>
  <c r="C453" s="1"/>
  <c r="C175"/>
  <c r="C469" s="1"/>
  <c r="C191"/>
  <c r="C485" s="1"/>
  <c r="C207"/>
  <c r="C501" s="1"/>
  <c r="C223"/>
  <c r="C517" s="1"/>
  <c r="C615" s="1"/>
  <c r="C239"/>
  <c r="C533" s="1"/>
  <c r="C631" s="1"/>
  <c r="C255"/>
  <c r="C549" s="1"/>
  <c r="C647" s="1"/>
  <c r="C271"/>
  <c r="C565" s="1"/>
  <c r="C663" s="1"/>
  <c r="C287"/>
  <c r="C581" s="1"/>
  <c r="C679" s="1"/>
  <c r="C303"/>
  <c r="C597" s="1"/>
  <c r="C695" s="1"/>
  <c r="C29"/>
  <c r="C323" s="1"/>
  <c r="C45"/>
  <c r="C339" s="1"/>
  <c r="C61"/>
  <c r="C355" s="1"/>
  <c r="C77"/>
  <c r="C371" s="1"/>
  <c r="C93"/>
  <c r="C387" s="1"/>
  <c r="C109"/>
  <c r="C403" s="1"/>
  <c r="C125"/>
  <c r="C419" s="1"/>
  <c r="C141"/>
  <c r="C435" s="1"/>
  <c r="C157"/>
  <c r="C451" s="1"/>
  <c r="C173"/>
  <c r="C467" s="1"/>
  <c r="C189"/>
  <c r="C483" s="1"/>
  <c r="C205"/>
  <c r="C499" s="1"/>
  <c r="C221"/>
  <c r="C515" s="1"/>
  <c r="C613" s="1"/>
  <c r="C237"/>
  <c r="C531" s="1"/>
  <c r="C629" s="1"/>
  <c r="C253"/>
  <c r="C547" s="1"/>
  <c r="C645" s="1"/>
  <c r="C269"/>
  <c r="C563" s="1"/>
  <c r="C661" s="1"/>
  <c r="C285"/>
  <c r="C579" s="1"/>
  <c r="C677" s="1"/>
  <c r="C301"/>
  <c r="C595" s="1"/>
  <c r="C693" s="1"/>
  <c r="C82"/>
  <c r="C376" s="1"/>
  <c r="C211"/>
  <c r="C505" s="1"/>
  <c r="C603" s="1"/>
  <c r="C263"/>
  <c r="C557" s="1"/>
  <c r="C655" s="1"/>
  <c r="C295"/>
  <c r="C589" s="1"/>
  <c r="C687" s="1"/>
  <c r="C37"/>
  <c r="C331" s="1"/>
  <c r="C53"/>
  <c r="C347" s="1"/>
  <c r="C85"/>
  <c r="C379" s="1"/>
  <c r="C133"/>
  <c r="C427" s="1"/>
  <c r="C165"/>
  <c r="C459" s="1"/>
  <c r="C197"/>
  <c r="C491" s="1"/>
  <c r="C229"/>
  <c r="C523" s="1"/>
  <c r="C621" s="1"/>
  <c r="C261"/>
  <c r="C555" s="1"/>
  <c r="C653" s="1"/>
  <c r="C277"/>
  <c r="C571" s="1"/>
  <c r="C669" s="1"/>
  <c r="C18"/>
  <c r="C312" s="1"/>
  <c r="C178"/>
  <c r="C472" s="1"/>
  <c r="C258"/>
  <c r="C552" s="1"/>
  <c r="C650" s="1"/>
  <c r="C290"/>
  <c r="C584" s="1"/>
  <c r="C682" s="1"/>
  <c r="C34"/>
  <c r="C328" s="1"/>
  <c r="C42"/>
  <c r="C336" s="1"/>
  <c r="C106"/>
  <c r="C400" s="1"/>
  <c r="C170"/>
  <c r="C464" s="1"/>
  <c r="C234"/>
  <c r="C528" s="1"/>
  <c r="C626" s="1"/>
  <c r="C298"/>
  <c r="C592" s="1"/>
  <c r="C690" s="1"/>
  <c r="C70"/>
  <c r="C364" s="1"/>
  <c r="C134"/>
  <c r="C428" s="1"/>
  <c r="C198"/>
  <c r="C492" s="1"/>
  <c r="C262"/>
  <c r="C556" s="1"/>
  <c r="C654" s="1"/>
  <c r="C46"/>
  <c r="C340" s="1"/>
  <c r="C110"/>
  <c r="C404" s="1"/>
  <c r="C174"/>
  <c r="C468" s="1"/>
  <c r="C238"/>
  <c r="C532" s="1"/>
  <c r="C630" s="1"/>
  <c r="C302"/>
  <c r="C596" s="1"/>
  <c r="C694" s="1"/>
  <c r="C28"/>
  <c r="C322" s="1"/>
  <c r="C44"/>
  <c r="C338" s="1"/>
  <c r="C60"/>
  <c r="C354" s="1"/>
  <c r="C76"/>
  <c r="C370" s="1"/>
  <c r="C92"/>
  <c r="C386" s="1"/>
  <c r="C108"/>
  <c r="C402" s="1"/>
  <c r="C124"/>
  <c r="C418" s="1"/>
  <c r="C140"/>
  <c r="C434" s="1"/>
  <c r="C156"/>
  <c r="C450" s="1"/>
  <c r="C172"/>
  <c r="C466" s="1"/>
  <c r="C188"/>
  <c r="C482" s="1"/>
  <c r="C204"/>
  <c r="C498" s="1"/>
  <c r="C224"/>
  <c r="C518" s="1"/>
  <c r="C616" s="1"/>
  <c r="C240"/>
  <c r="C534" s="1"/>
  <c r="C632" s="1"/>
  <c r="C256"/>
  <c r="C550" s="1"/>
  <c r="C648" s="1"/>
  <c r="C272"/>
  <c r="C566" s="1"/>
  <c r="C664" s="1"/>
  <c r="C288"/>
  <c r="C582" s="1"/>
  <c r="C680" s="1"/>
  <c r="C304"/>
  <c r="C598" s="1"/>
  <c r="C696" s="1"/>
  <c r="C27"/>
  <c r="C321" s="1"/>
  <c r="C43"/>
  <c r="C337" s="1"/>
  <c r="C59"/>
  <c r="C353" s="1"/>
  <c r="C75"/>
  <c r="C369" s="1"/>
  <c r="C91"/>
  <c r="C385" s="1"/>
  <c r="C107"/>
  <c r="C401" s="1"/>
  <c r="C123"/>
  <c r="C417" s="1"/>
  <c r="C139"/>
  <c r="C433" s="1"/>
  <c r="C155"/>
  <c r="C449" s="1"/>
  <c r="C171"/>
  <c r="C465" s="1"/>
  <c r="C187"/>
  <c r="C481" s="1"/>
  <c r="C203"/>
  <c r="C497" s="1"/>
  <c r="C219"/>
  <c r="C513" s="1"/>
  <c r="C611" s="1"/>
  <c r="C235"/>
  <c r="C529" s="1"/>
  <c r="C627" s="1"/>
  <c r="C251"/>
  <c r="C545" s="1"/>
  <c r="C643" s="1"/>
  <c r="C267"/>
  <c r="C561" s="1"/>
  <c r="C659" s="1"/>
  <c r="C283"/>
  <c r="C577" s="1"/>
  <c r="C675" s="1"/>
  <c r="C299"/>
  <c r="C593" s="1"/>
  <c r="C691" s="1"/>
  <c r="C25"/>
  <c r="C319" s="1"/>
  <c r="C41"/>
  <c r="C335" s="1"/>
  <c r="C57"/>
  <c r="C351" s="1"/>
  <c r="C73"/>
  <c r="C367" s="1"/>
  <c r="C89"/>
  <c r="C383" s="1"/>
  <c r="C105"/>
  <c r="C399" s="1"/>
  <c r="C121"/>
  <c r="C415" s="1"/>
  <c r="C137"/>
  <c r="C431" s="1"/>
  <c r="C153"/>
  <c r="C447" s="1"/>
  <c r="C169"/>
  <c r="C463" s="1"/>
  <c r="C185"/>
  <c r="C479" s="1"/>
  <c r="C201"/>
  <c r="C495" s="1"/>
  <c r="C210"/>
  <c r="C504" s="1"/>
  <c r="C602" s="1"/>
  <c r="C233"/>
  <c r="C527" s="1"/>
  <c r="C625" s="1"/>
  <c r="C249"/>
  <c r="C543" s="1"/>
  <c r="C641" s="1"/>
  <c r="C265"/>
  <c r="C559" s="1"/>
  <c r="C657" s="1"/>
  <c r="C281"/>
  <c r="C575" s="1"/>
  <c r="C673" s="1"/>
  <c r="C297"/>
  <c r="C591" s="1"/>
  <c r="C689" s="1"/>
  <c r="C146"/>
  <c r="C440" s="1"/>
  <c r="A17"/>
  <c r="A211" s="1"/>
  <c r="BE15"/>
  <c r="A310"/>
  <c r="G310" s="1"/>
  <c r="A24"/>
  <c r="A25" s="1"/>
  <c r="BE25" s="1"/>
  <c r="A209"/>
  <c r="A503" s="1"/>
  <c r="BE16"/>
  <c r="A18"/>
  <c r="A312" s="1"/>
  <c r="G312" s="1"/>
  <c r="A309"/>
  <c r="G309" s="1"/>
  <c r="A21"/>
  <c r="A23" s="1"/>
  <c r="A317" s="1"/>
  <c r="G317" s="1"/>
  <c r="A27"/>
  <c r="A28" s="1"/>
  <c r="A222" s="1"/>
  <c r="BE210"/>
  <c r="AX111"/>
  <c r="AU111"/>
  <c r="AV111" s="1"/>
  <c r="AS111"/>
  <c r="Q22" i="4" l="1"/>
  <c r="Q23" s="1"/>
  <c r="Q25" s="1"/>
  <c r="Q26" s="1"/>
  <c r="Q27" s="1"/>
  <c r="L43"/>
  <c r="H8" i="1"/>
  <c r="G8"/>
  <c r="X8"/>
  <c r="G503"/>
  <c r="G601" s="1"/>
  <c r="A601"/>
  <c r="Q502"/>
  <c r="BH502"/>
  <c r="J8"/>
  <c r="Y8" s="1"/>
  <c r="L12"/>
  <c r="M12"/>
  <c r="W12"/>
  <c r="I8"/>
  <c r="AT8"/>
  <c r="BD8" s="1"/>
  <c r="E8"/>
  <c r="R12"/>
  <c r="S12"/>
  <c r="T12"/>
  <c r="O12"/>
  <c r="P12"/>
  <c r="V12"/>
  <c r="D12"/>
  <c r="E12" s="1"/>
  <c r="K12"/>
  <c r="F8"/>
  <c r="U12"/>
  <c r="N12"/>
  <c r="BE17"/>
  <c r="A219"/>
  <c r="A513" s="1"/>
  <c r="BE23"/>
  <c r="A26"/>
  <c r="BE26" s="1"/>
  <c r="BF15"/>
  <c r="B24"/>
  <c r="B26" s="1"/>
  <c r="B17"/>
  <c r="B311" s="1"/>
  <c r="AR569" s="1"/>
  <c r="B30"/>
  <c r="BF30" s="1"/>
  <c r="BE24"/>
  <c r="BE21"/>
  <c r="B27"/>
  <c r="B28" s="1"/>
  <c r="B21"/>
  <c r="BF21" s="1"/>
  <c r="B213"/>
  <c r="AR471" s="1"/>
  <c r="A29"/>
  <c r="A31" s="1"/>
  <c r="B18"/>
  <c r="B216" s="1"/>
  <c r="AR474" s="1"/>
  <c r="B16"/>
  <c r="B310" s="1"/>
  <c r="AR568" s="1"/>
  <c r="BE28"/>
  <c r="BE18"/>
  <c r="A318"/>
  <c r="G318" s="1"/>
  <c r="A319"/>
  <c r="G319" s="1"/>
  <c r="A20"/>
  <c r="BE20" s="1"/>
  <c r="A19"/>
  <c r="BE19" s="1"/>
  <c r="A218"/>
  <c r="BE218" s="1"/>
  <c r="BE209"/>
  <c r="A315"/>
  <c r="G315" s="1"/>
  <c r="A311"/>
  <c r="G311" s="1"/>
  <c r="A22"/>
  <c r="BE22" s="1"/>
  <c r="A215"/>
  <c r="BE215" s="1"/>
  <c r="A217"/>
  <c r="A511" s="1"/>
  <c r="A212"/>
  <c r="BE212" s="1"/>
  <c r="BE27"/>
  <c r="A30"/>
  <c r="BE30" s="1"/>
  <c r="A321"/>
  <c r="G321" s="1"/>
  <c r="A322"/>
  <c r="G322" s="1"/>
  <c r="A221"/>
  <c r="BE221" s="1"/>
  <c r="A505"/>
  <c r="BE211"/>
  <c r="B318"/>
  <c r="AR576" s="1"/>
  <c r="A516"/>
  <c r="BE222"/>
  <c r="AZ111"/>
  <c r="BA111" s="1"/>
  <c r="BC111"/>
  <c r="AY111"/>
  <c r="BH111"/>
  <c r="AW111"/>
  <c r="BG207"/>
  <c r="BI207" s="1"/>
  <c r="N205" i="3" s="1"/>
  <c r="AV8" i="1" l="1"/>
  <c r="J12"/>
  <c r="F12"/>
  <c r="G516"/>
  <c r="G614" s="1"/>
  <c r="A614"/>
  <c r="G505"/>
  <c r="G603" s="1"/>
  <c r="A603"/>
  <c r="G513"/>
  <c r="G611" s="1"/>
  <c r="A611"/>
  <c r="BE502"/>
  <c r="CI502" s="1"/>
  <c r="BC502"/>
  <c r="V502"/>
  <c r="W502" s="1"/>
  <c r="S502"/>
  <c r="U502" s="1"/>
  <c r="Z502"/>
  <c r="BD502"/>
  <c r="X502"/>
  <c r="Z8"/>
  <c r="AA8" s="1"/>
  <c r="G511"/>
  <c r="G609" s="1"/>
  <c r="A609"/>
  <c r="B45"/>
  <c r="B339" s="1"/>
  <c r="AR597" s="1"/>
  <c r="B321"/>
  <c r="AR579" s="1"/>
  <c r="G12"/>
  <c r="H12"/>
  <c r="B315"/>
  <c r="AR573" s="1"/>
  <c r="X12"/>
  <c r="AY8"/>
  <c r="BI8"/>
  <c r="BE8"/>
  <c r="BA8"/>
  <c r="BB8"/>
  <c r="AX8"/>
  <c r="BC8"/>
  <c r="BF8"/>
  <c r="Y12"/>
  <c r="BH8"/>
  <c r="BG8"/>
  <c r="AU8"/>
  <c r="AZ8"/>
  <c r="AW8"/>
  <c r="I12"/>
  <c r="B36"/>
  <c r="BF36" s="1"/>
  <c r="B19"/>
  <c r="B313" s="1"/>
  <c r="AR571" s="1"/>
  <c r="A220"/>
  <c r="BE220" s="1"/>
  <c r="B20"/>
  <c r="BF20" s="1"/>
  <c r="B312"/>
  <c r="AR570" s="1"/>
  <c r="B33"/>
  <c r="B327" s="1"/>
  <c r="AR585" s="1"/>
  <c r="B32"/>
  <c r="B326" s="1"/>
  <c r="AR584" s="1"/>
  <c r="B23"/>
  <c r="B317" s="1"/>
  <c r="AR575" s="1"/>
  <c r="BF18"/>
  <c r="B507"/>
  <c r="B605" s="1"/>
  <c r="B22"/>
  <c r="B37" s="1"/>
  <c r="BE219"/>
  <c r="B219"/>
  <c r="AR477" s="1"/>
  <c r="A320"/>
  <c r="G320" s="1"/>
  <c r="A512"/>
  <c r="BF213"/>
  <c r="B31"/>
  <c r="B229" s="1"/>
  <c r="AR487" s="1"/>
  <c r="A223"/>
  <c r="A517" s="1"/>
  <c r="B25"/>
  <c r="B223" s="1"/>
  <c r="AR481" s="1"/>
  <c r="B29"/>
  <c r="BF29" s="1"/>
  <c r="BF24"/>
  <c r="B225"/>
  <c r="AR483" s="1"/>
  <c r="A314"/>
  <c r="G314" s="1"/>
  <c r="B324"/>
  <c r="AR582" s="1"/>
  <c r="BF27"/>
  <c r="A214"/>
  <c r="A508" s="1"/>
  <c r="B228"/>
  <c r="AR486" s="1"/>
  <c r="A506"/>
  <c r="B222"/>
  <c r="AR480" s="1"/>
  <c r="B39"/>
  <c r="B333" s="1"/>
  <c r="AR591" s="1"/>
  <c r="B42"/>
  <c r="B336" s="1"/>
  <c r="AR594" s="1"/>
  <c r="B214"/>
  <c r="AR472" s="1"/>
  <c r="A323"/>
  <c r="G323" s="1"/>
  <c r="B215"/>
  <c r="AR473" s="1"/>
  <c r="BF16"/>
  <c r="BE29"/>
  <c r="BE217"/>
  <c r="BF17"/>
  <c r="A316"/>
  <c r="G316" s="1"/>
  <c r="A313"/>
  <c r="G313" s="1"/>
  <c r="A515"/>
  <c r="A213"/>
  <c r="A507" s="1"/>
  <c r="A509"/>
  <c r="A216"/>
  <c r="A510" s="1"/>
  <c r="A324"/>
  <c r="G324" s="1"/>
  <c r="A224"/>
  <c r="BE224" s="1"/>
  <c r="A32"/>
  <c r="A226" s="1"/>
  <c r="A33"/>
  <c r="A325"/>
  <c r="G325" s="1"/>
  <c r="A225"/>
  <c r="BE31"/>
  <c r="B320"/>
  <c r="AR578" s="1"/>
  <c r="B224"/>
  <c r="AR482" s="1"/>
  <c r="BF26"/>
  <c r="B41"/>
  <c r="BF225"/>
  <c r="BF216"/>
  <c r="B510"/>
  <c r="B608" s="1"/>
  <c r="B322"/>
  <c r="AR580" s="1"/>
  <c r="B226"/>
  <c r="AR484" s="1"/>
  <c r="BF28"/>
  <c r="B43"/>
  <c r="B243"/>
  <c r="AR501" s="1"/>
  <c r="BB111"/>
  <c r="BJ207"/>
  <c r="BK207" s="1"/>
  <c r="A514" l="1"/>
  <c r="BF45"/>
  <c r="B230"/>
  <c r="AR488" s="1"/>
  <c r="BJ8"/>
  <c r="Z12"/>
  <c r="AA12" s="1"/>
  <c r="BF32"/>
  <c r="B218"/>
  <c r="AR476" s="1"/>
  <c r="B47"/>
  <c r="BF47" s="1"/>
  <c r="B60"/>
  <c r="AR318" s="1"/>
  <c r="B35"/>
  <c r="B220"/>
  <c r="AR478" s="1"/>
  <c r="B314"/>
  <c r="AR572" s="1"/>
  <c r="B234"/>
  <c r="AR492" s="1"/>
  <c r="BF19"/>
  <c r="Y502"/>
  <c r="BF502" s="1"/>
  <c r="BG502" s="1"/>
  <c r="CH502" s="1"/>
  <c r="AC502"/>
  <c r="AD502"/>
  <c r="G514"/>
  <c r="G612" s="1"/>
  <c r="A612"/>
  <c r="G507"/>
  <c r="G605" s="1"/>
  <c r="A605"/>
  <c r="G508"/>
  <c r="G606" s="1"/>
  <c r="A606"/>
  <c r="G517"/>
  <c r="G615" s="1"/>
  <c r="A615"/>
  <c r="AE502"/>
  <c r="AA502"/>
  <c r="BF33"/>
  <c r="G510"/>
  <c r="G608" s="1"/>
  <c r="A608"/>
  <c r="G506"/>
  <c r="G604" s="1"/>
  <c r="A604"/>
  <c r="G515"/>
  <c r="G613" s="1"/>
  <c r="A613"/>
  <c r="G509"/>
  <c r="G607" s="1"/>
  <c r="A607"/>
  <c r="G512"/>
  <c r="G610" s="1"/>
  <c r="A610"/>
  <c r="B48"/>
  <c r="B342" s="1"/>
  <c r="BE216"/>
  <c r="B51"/>
  <c r="AR309" s="1"/>
  <c r="B325"/>
  <c r="AR583" s="1"/>
  <c r="B330"/>
  <c r="AR588" s="1"/>
  <c r="B323"/>
  <c r="AR581" s="1"/>
  <c r="BF31"/>
  <c r="B231"/>
  <c r="AR489" s="1"/>
  <c r="B240"/>
  <c r="AR498" s="1"/>
  <c r="A518"/>
  <c r="B34"/>
  <c r="BF34" s="1"/>
  <c r="B44"/>
  <c r="B338" s="1"/>
  <c r="AR596" s="1"/>
  <c r="B316"/>
  <c r="AR574" s="1"/>
  <c r="B217"/>
  <c r="AR475" s="1"/>
  <c r="BF228"/>
  <c r="BF23"/>
  <c r="B227"/>
  <c r="AR485" s="1"/>
  <c r="B54"/>
  <c r="AR312" s="1"/>
  <c r="B237"/>
  <c r="AR495" s="1"/>
  <c r="B319"/>
  <c r="AR577" s="1"/>
  <c r="BF22"/>
  <c r="B519"/>
  <c r="B617" s="1"/>
  <c r="B46"/>
  <c r="B244" s="1"/>
  <c r="AR502" s="1"/>
  <c r="BF214"/>
  <c r="BF42"/>
  <c r="B38"/>
  <c r="B53" s="1"/>
  <c r="AR311" s="1"/>
  <c r="BF25"/>
  <c r="B57"/>
  <c r="AR315" s="1"/>
  <c r="BF219"/>
  <c r="B221"/>
  <c r="AR479" s="1"/>
  <c r="B40"/>
  <c r="B238" s="1"/>
  <c r="AR496" s="1"/>
  <c r="B508"/>
  <c r="B606" s="1"/>
  <c r="B522"/>
  <c r="B620" s="1"/>
  <c r="B513"/>
  <c r="B611" s="1"/>
  <c r="BE223"/>
  <c r="B509"/>
  <c r="B607" s="1"/>
  <c r="BE213"/>
  <c r="BF39"/>
  <c r="BE214"/>
  <c r="BF215"/>
  <c r="BE32"/>
  <c r="B516"/>
  <c r="B614" s="1"/>
  <c r="BF222"/>
  <c r="A326"/>
  <c r="G326" s="1"/>
  <c r="A34"/>
  <c r="BE34" s="1"/>
  <c r="B49"/>
  <c r="A35"/>
  <c r="A327"/>
  <c r="G327" s="1"/>
  <c r="A227"/>
  <c r="BE33"/>
  <c r="B537"/>
  <c r="B635" s="1"/>
  <c r="BF243"/>
  <c r="BF224"/>
  <c r="B518"/>
  <c r="B616" s="1"/>
  <c r="BF223"/>
  <c r="B517"/>
  <c r="B615" s="1"/>
  <c r="BF51"/>
  <c r="BF48"/>
  <c r="B63"/>
  <c r="AR321" s="1"/>
  <c r="B511"/>
  <c r="B609" s="1"/>
  <c r="A519"/>
  <c r="BE225"/>
  <c r="B523"/>
  <c r="B621" s="1"/>
  <c r="BF229"/>
  <c r="A520"/>
  <c r="BE226"/>
  <c r="B524"/>
  <c r="B622" s="1"/>
  <c r="BF230"/>
  <c r="B520"/>
  <c r="B618" s="1"/>
  <c r="BF226"/>
  <c r="B245"/>
  <c r="AR503" s="1"/>
  <c r="B258"/>
  <c r="AR516" s="1"/>
  <c r="BF60"/>
  <c r="B75"/>
  <c r="AR333" s="1"/>
  <c r="B58"/>
  <c r="AR316" s="1"/>
  <c r="B241"/>
  <c r="AR499" s="1"/>
  <c r="B337"/>
  <c r="AR595" s="1"/>
  <c r="BF43"/>
  <c r="B335"/>
  <c r="AR593" s="1"/>
  <c r="B239"/>
  <c r="AR497" s="1"/>
  <c r="BF41"/>
  <c r="B56"/>
  <c r="AR314" s="1"/>
  <c r="B50"/>
  <c r="B233"/>
  <c r="AR491" s="1"/>
  <c r="B329"/>
  <c r="AR587" s="1"/>
  <c r="BF35"/>
  <c r="B331"/>
  <c r="AR589" s="1"/>
  <c r="B235"/>
  <c r="AR493" s="1"/>
  <c r="BF37"/>
  <c r="B52"/>
  <c r="AR310" s="1"/>
  <c r="BL207"/>
  <c r="B66" l="1"/>
  <c r="AR324" s="1"/>
  <c r="B232"/>
  <c r="AR490" s="1"/>
  <c r="B341"/>
  <c r="BF44"/>
  <c r="B354"/>
  <c r="AR612" s="1"/>
  <c r="AB8"/>
  <c r="AB12" s="1"/>
  <c r="AC12" s="1"/>
  <c r="AD12" s="1"/>
  <c r="AE12" s="1"/>
  <c r="AG12" s="1"/>
  <c r="AH12" s="1"/>
  <c r="AI12" s="1"/>
  <c r="L9" i="4"/>
  <c r="L10" s="1"/>
  <c r="BF231" i="1"/>
  <c r="B62"/>
  <c r="AR320" s="1"/>
  <c r="B514"/>
  <c r="B612" s="1"/>
  <c r="BF218"/>
  <c r="BF220"/>
  <c r="B512"/>
  <c r="B610" s="1"/>
  <c r="B59"/>
  <c r="AR317" s="1"/>
  <c r="B525"/>
  <c r="B623" s="1"/>
  <c r="B242"/>
  <c r="AR500" s="1"/>
  <c r="BF234"/>
  <c r="B246"/>
  <c r="AR504" s="1"/>
  <c r="BF237"/>
  <c r="B55"/>
  <c r="AR313" s="1"/>
  <c r="B61"/>
  <c r="AR319" s="1"/>
  <c r="B528"/>
  <c r="B626" s="1"/>
  <c r="BF46"/>
  <c r="B531"/>
  <c r="B629" s="1"/>
  <c r="G519"/>
  <c r="G617" s="1"/>
  <c r="A617"/>
  <c r="B252"/>
  <c r="AR510" s="1"/>
  <c r="B328"/>
  <c r="AR586" s="1"/>
  <c r="G518"/>
  <c r="G616" s="1"/>
  <c r="A616"/>
  <c r="AG502"/>
  <c r="BI502"/>
  <c r="BJ502" s="1"/>
  <c r="G520"/>
  <c r="G618" s="1"/>
  <c r="A618"/>
  <c r="B332"/>
  <c r="AR590" s="1"/>
  <c r="B348"/>
  <c r="AR606" s="1"/>
  <c r="A36"/>
  <c r="A330" s="1"/>
  <c r="G330" s="1"/>
  <c r="AV502"/>
  <c r="AF502"/>
  <c r="B255"/>
  <c r="AR513" s="1"/>
  <c r="BF227"/>
  <c r="BF57"/>
  <c r="BF217"/>
  <c r="B521"/>
  <c r="B619" s="1"/>
  <c r="B249"/>
  <c r="AR507" s="1"/>
  <c r="B345"/>
  <c r="AR603" s="1"/>
  <c r="BF54"/>
  <c r="B534"/>
  <c r="B632" s="1"/>
  <c r="B72"/>
  <c r="AR330" s="1"/>
  <c r="B351"/>
  <c r="AR609" s="1"/>
  <c r="B334"/>
  <c r="AR592" s="1"/>
  <c r="B69"/>
  <c r="AR327" s="1"/>
  <c r="BF240"/>
  <c r="B340"/>
  <c r="AR598" s="1"/>
  <c r="BF221"/>
  <c r="BF38"/>
  <c r="B236"/>
  <c r="AR494" s="1"/>
  <c r="BF40"/>
  <c r="B515"/>
  <c r="B613" s="1"/>
  <c r="A328"/>
  <c r="G328" s="1"/>
  <c r="A228"/>
  <c r="A522" s="1"/>
  <c r="B353"/>
  <c r="AR611" s="1"/>
  <c r="B546"/>
  <c r="B644" s="1"/>
  <c r="B538"/>
  <c r="B636" s="1"/>
  <c r="BF244"/>
  <c r="BF235"/>
  <c r="B529"/>
  <c r="B627" s="1"/>
  <c r="B536"/>
  <c r="B634" s="1"/>
  <c r="B347"/>
  <c r="AR605" s="1"/>
  <c r="B251"/>
  <c r="AR509" s="1"/>
  <c r="BF53"/>
  <c r="B68"/>
  <c r="AR326" s="1"/>
  <c r="B350"/>
  <c r="AR608" s="1"/>
  <c r="BF56"/>
  <c r="B254"/>
  <c r="AR512" s="1"/>
  <c r="B71"/>
  <c r="AR329" s="1"/>
  <c r="B90"/>
  <c r="AR348" s="1"/>
  <c r="B273"/>
  <c r="AR531" s="1"/>
  <c r="B369"/>
  <c r="AR627" s="1"/>
  <c r="BF75"/>
  <c r="B532"/>
  <c r="B630" s="1"/>
  <c r="BF238"/>
  <c r="A230"/>
  <c r="A521"/>
  <c r="BE227"/>
  <c r="BF232"/>
  <c r="B526"/>
  <c r="B624" s="1"/>
  <c r="B346"/>
  <c r="AR604" s="1"/>
  <c r="B250"/>
  <c r="AR508" s="1"/>
  <c r="BF52"/>
  <c r="B67"/>
  <c r="AR325" s="1"/>
  <c r="B527"/>
  <c r="B625" s="1"/>
  <c r="BF233"/>
  <c r="B533"/>
  <c r="B631" s="1"/>
  <c r="BF239"/>
  <c r="B535"/>
  <c r="B633" s="1"/>
  <c r="BF241"/>
  <c r="B552"/>
  <c r="B650" s="1"/>
  <c r="BF258"/>
  <c r="B539"/>
  <c r="B637" s="1"/>
  <c r="BF245"/>
  <c r="B70"/>
  <c r="AR328" s="1"/>
  <c r="B253"/>
  <c r="AR511" s="1"/>
  <c r="B81"/>
  <c r="AR339" s="1"/>
  <c r="B360"/>
  <c r="AR618" s="1"/>
  <c r="BF66"/>
  <c r="B264"/>
  <c r="AR522" s="1"/>
  <c r="A37"/>
  <c r="A329"/>
  <c r="G329" s="1"/>
  <c r="A229"/>
  <c r="BE35"/>
  <c r="B65"/>
  <c r="AR323" s="1"/>
  <c r="B344"/>
  <c r="AR602" s="1"/>
  <c r="B248"/>
  <c r="AR506" s="1"/>
  <c r="BF50"/>
  <c r="B73"/>
  <c r="AR331" s="1"/>
  <c r="B352"/>
  <c r="AR610" s="1"/>
  <c r="B256"/>
  <c r="AR514" s="1"/>
  <c r="BF58"/>
  <c r="B78"/>
  <c r="AR336" s="1"/>
  <c r="B261"/>
  <c r="AR519" s="1"/>
  <c r="B357"/>
  <c r="AR615" s="1"/>
  <c r="BF63"/>
  <c r="B343"/>
  <c r="AR601" s="1"/>
  <c r="B247"/>
  <c r="AR505" s="1"/>
  <c r="BF49"/>
  <c r="B64"/>
  <c r="AR322" s="1"/>
  <c r="BF61" l="1"/>
  <c r="BF62"/>
  <c r="B540"/>
  <c r="B638" s="1"/>
  <c r="BF59"/>
  <c r="Q11" i="4"/>
  <c r="L11"/>
  <c r="AC8" i="1"/>
  <c r="AD8" s="1"/>
  <c r="AE8" s="1"/>
  <c r="AG8" s="1"/>
  <c r="AH8" s="1"/>
  <c r="AI8" s="1"/>
  <c r="AJ8" s="1"/>
  <c r="AK8" s="1"/>
  <c r="AL8" s="1"/>
  <c r="AN8" s="1"/>
  <c r="AM8" s="1"/>
  <c r="L3" s="1"/>
  <c r="I6" i="3" s="1"/>
  <c r="AF12" i="1"/>
  <c r="B260"/>
  <c r="AR518" s="1"/>
  <c r="B259"/>
  <c r="AR517" s="1"/>
  <c r="B257"/>
  <c r="AR515" s="1"/>
  <c r="B356"/>
  <c r="AR614" s="1"/>
  <c r="BF236"/>
  <c r="B76"/>
  <c r="AR334" s="1"/>
  <c r="B77"/>
  <c r="AR335" s="1"/>
  <c r="B355"/>
  <c r="AR613" s="1"/>
  <c r="BF246"/>
  <c r="B74"/>
  <c r="AR332" s="1"/>
  <c r="BF55"/>
  <c r="B349"/>
  <c r="AR607" s="1"/>
  <c r="BF242"/>
  <c r="BF252"/>
  <c r="G522"/>
  <c r="G620" s="1"/>
  <c r="A620"/>
  <c r="AW502"/>
  <c r="AX502"/>
  <c r="G521"/>
  <c r="G619" s="1"/>
  <c r="A619"/>
  <c r="BF249"/>
  <c r="A38"/>
  <c r="A40" s="1"/>
  <c r="B366"/>
  <c r="AR624" s="1"/>
  <c r="B549"/>
  <c r="B647" s="1"/>
  <c r="BE36"/>
  <c r="B87"/>
  <c r="AR345" s="1"/>
  <c r="B363"/>
  <c r="AR621" s="1"/>
  <c r="B270"/>
  <c r="AR528" s="1"/>
  <c r="B267"/>
  <c r="AR525" s="1"/>
  <c r="BF72"/>
  <c r="B543"/>
  <c r="B641" s="1"/>
  <c r="BF255"/>
  <c r="BF69"/>
  <c r="B84"/>
  <c r="AR342" s="1"/>
  <c r="B530"/>
  <c r="B628" s="1"/>
  <c r="BE228"/>
  <c r="B93"/>
  <c r="AR351" s="1"/>
  <c r="BF78"/>
  <c r="B372"/>
  <c r="AR630" s="1"/>
  <c r="B276"/>
  <c r="AR534" s="1"/>
  <c r="B92"/>
  <c r="AR350" s="1"/>
  <c r="B371"/>
  <c r="AR629" s="1"/>
  <c r="BF77"/>
  <c r="B275"/>
  <c r="AR533" s="1"/>
  <c r="B80"/>
  <c r="AR338" s="1"/>
  <c r="B359"/>
  <c r="AR617" s="1"/>
  <c r="B263"/>
  <c r="AR521" s="1"/>
  <c r="BF65"/>
  <c r="BF247"/>
  <c r="B541"/>
  <c r="B639" s="1"/>
  <c r="BF264"/>
  <c r="B558"/>
  <c r="B656" s="1"/>
  <c r="B567"/>
  <c r="B665" s="1"/>
  <c r="BF273"/>
  <c r="BF251"/>
  <c r="B545"/>
  <c r="B643" s="1"/>
  <c r="B551"/>
  <c r="B649" s="1"/>
  <c r="BF257"/>
  <c r="B550"/>
  <c r="B648" s="1"/>
  <c r="BF256"/>
  <c r="B542"/>
  <c r="B640" s="1"/>
  <c r="BF248"/>
  <c r="A39"/>
  <c r="A231"/>
  <c r="A331"/>
  <c r="G331" s="1"/>
  <c r="BE37"/>
  <c r="B96"/>
  <c r="AR354" s="1"/>
  <c r="B375"/>
  <c r="AR633" s="1"/>
  <c r="B279"/>
  <c r="AR537" s="1"/>
  <c r="BF81"/>
  <c r="B85"/>
  <c r="AR343" s="1"/>
  <c r="B268"/>
  <c r="AR526" s="1"/>
  <c r="B364"/>
  <c r="AR622" s="1"/>
  <c r="BF70"/>
  <c r="B91"/>
  <c r="AR349" s="1"/>
  <c r="BF76"/>
  <c r="A232"/>
  <c r="B548"/>
  <c r="B646" s="1"/>
  <c r="BF254"/>
  <c r="B88"/>
  <c r="AR346" s="1"/>
  <c r="B367"/>
  <c r="AR625" s="1"/>
  <c r="B271"/>
  <c r="AR529" s="1"/>
  <c r="BF73"/>
  <c r="A523"/>
  <c r="BE229"/>
  <c r="B553"/>
  <c r="B651" s="1"/>
  <c r="A524"/>
  <c r="BE230"/>
  <c r="B105"/>
  <c r="AR363" s="1"/>
  <c r="B384"/>
  <c r="AR642" s="1"/>
  <c r="B288"/>
  <c r="AR546" s="1"/>
  <c r="BF90"/>
  <c r="B368"/>
  <c r="AR626" s="1"/>
  <c r="B272"/>
  <c r="AR530" s="1"/>
  <c r="B555"/>
  <c r="B653" s="1"/>
  <c r="BF261"/>
  <c r="B544"/>
  <c r="B642" s="1"/>
  <c r="BF250"/>
  <c r="B358"/>
  <c r="AR616" s="1"/>
  <c r="B262"/>
  <c r="AR520" s="1"/>
  <c r="BF64"/>
  <c r="B79"/>
  <c r="AR337" s="1"/>
  <c r="B547"/>
  <c r="B645" s="1"/>
  <c r="BF253"/>
  <c r="B82"/>
  <c r="AR340" s="1"/>
  <c r="B265"/>
  <c r="AR523" s="1"/>
  <c r="B361"/>
  <c r="AR619" s="1"/>
  <c r="BF67"/>
  <c r="B102"/>
  <c r="AR360" s="1"/>
  <c r="B86"/>
  <c r="AR344" s="1"/>
  <c r="B269"/>
  <c r="AR527" s="1"/>
  <c r="B365"/>
  <c r="AR623" s="1"/>
  <c r="BF71"/>
  <c r="B362"/>
  <c r="AR620" s="1"/>
  <c r="BF68"/>
  <c r="B266"/>
  <c r="AR524" s="1"/>
  <c r="B83"/>
  <c r="AR341" s="1"/>
  <c r="AJ12"/>
  <c r="AK12" s="1"/>
  <c r="AL12" s="1"/>
  <c r="AN12" s="1"/>
  <c r="L2"/>
  <c r="I5" i="3" s="1"/>
  <c r="BF267" i="1" l="1"/>
  <c r="Q12" i="4"/>
  <c r="Q13"/>
  <c r="S13" s="1"/>
  <c r="Q14" s="1"/>
  <c r="Q17" s="1"/>
  <c r="S17" s="1"/>
  <c r="Q18"/>
  <c r="S18" s="1"/>
  <c r="Q19"/>
  <c r="Q15"/>
  <c r="AF8" i="1"/>
  <c r="AP8" s="1"/>
  <c r="L38" i="4"/>
  <c r="L15"/>
  <c r="N15" s="1"/>
  <c r="L16"/>
  <c r="N16" s="1"/>
  <c r="L20" s="1"/>
  <c r="L37"/>
  <c r="N37" s="1"/>
  <c r="L13"/>
  <c r="N13" s="1"/>
  <c r="L39"/>
  <c r="L12"/>
  <c r="N12" s="1"/>
  <c r="L14"/>
  <c r="N14" s="1"/>
  <c r="B285" i="1"/>
  <c r="AR543" s="1"/>
  <c r="BF74"/>
  <c r="BE38"/>
  <c r="B370"/>
  <c r="AR628" s="1"/>
  <c r="BF260"/>
  <c r="B89"/>
  <c r="AR347" s="1"/>
  <c r="BF259"/>
  <c r="B274"/>
  <c r="AR532" s="1"/>
  <c r="B554"/>
  <c r="B652" s="1"/>
  <c r="BF87"/>
  <c r="A332"/>
  <c r="G332" s="1"/>
  <c r="B561"/>
  <c r="B659" s="1"/>
  <c r="B381"/>
  <c r="AR639" s="1"/>
  <c r="G524"/>
  <c r="G622" s="1"/>
  <c r="A622"/>
  <c r="G523"/>
  <c r="G621" s="1"/>
  <c r="A621"/>
  <c r="BA502"/>
  <c r="AY502"/>
  <c r="AZ502" s="1"/>
  <c r="B564"/>
  <c r="B662" s="1"/>
  <c r="BF270"/>
  <c r="B282"/>
  <c r="AR540" s="1"/>
  <c r="B378"/>
  <c r="AR636" s="1"/>
  <c r="BF84"/>
  <c r="B99"/>
  <c r="AR357" s="1"/>
  <c r="B101"/>
  <c r="AR359" s="1"/>
  <c r="B284"/>
  <c r="AR542" s="1"/>
  <c r="B380"/>
  <c r="AR638" s="1"/>
  <c r="BF86"/>
  <c r="B104"/>
  <c r="AR362" s="1"/>
  <c r="B565"/>
  <c r="B663" s="1"/>
  <c r="BF271"/>
  <c r="A526"/>
  <c r="BE232"/>
  <c r="B568"/>
  <c r="B666" s="1"/>
  <c r="BF274"/>
  <c r="B573"/>
  <c r="B671" s="1"/>
  <c r="BF279"/>
  <c r="B95"/>
  <c r="AR353" s="1"/>
  <c r="B374"/>
  <c r="AR632" s="1"/>
  <c r="B278"/>
  <c r="AR536" s="1"/>
  <c r="BF80"/>
  <c r="B107"/>
  <c r="AR365" s="1"/>
  <c r="B386"/>
  <c r="AR644" s="1"/>
  <c r="B290"/>
  <c r="AR548" s="1"/>
  <c r="BF92"/>
  <c r="B108"/>
  <c r="AR366" s="1"/>
  <c r="B387"/>
  <c r="AR645" s="1"/>
  <c r="B291"/>
  <c r="AR549" s="1"/>
  <c r="BF93"/>
  <c r="B559"/>
  <c r="B657" s="1"/>
  <c r="BF265"/>
  <c r="B560"/>
  <c r="B658" s="1"/>
  <c r="BF266"/>
  <c r="BF272"/>
  <c r="B566"/>
  <c r="B664" s="1"/>
  <c r="B582"/>
  <c r="B680" s="1"/>
  <c r="BF288"/>
  <c r="B103"/>
  <c r="AR361" s="1"/>
  <c r="B382"/>
  <c r="AR640" s="1"/>
  <c r="BF88"/>
  <c r="B286"/>
  <c r="AR544" s="1"/>
  <c r="B114"/>
  <c r="AR372" s="1"/>
  <c r="B393"/>
  <c r="AR651" s="1"/>
  <c r="A42"/>
  <c r="A334"/>
  <c r="G334" s="1"/>
  <c r="A234"/>
  <c r="BE40"/>
  <c r="B106"/>
  <c r="AR364" s="1"/>
  <c r="B289"/>
  <c r="AR547" s="1"/>
  <c r="B385"/>
  <c r="AR643" s="1"/>
  <c r="BF91"/>
  <c r="B100"/>
  <c r="AR358" s="1"/>
  <c r="B379"/>
  <c r="AR637" s="1"/>
  <c r="B283"/>
  <c r="AR541" s="1"/>
  <c r="BF85"/>
  <c r="B390"/>
  <c r="AR648" s="1"/>
  <c r="B111"/>
  <c r="AR369" s="1"/>
  <c r="B294"/>
  <c r="AR552" s="1"/>
  <c r="BF96"/>
  <c r="A41"/>
  <c r="A333"/>
  <c r="G333" s="1"/>
  <c r="A233"/>
  <c r="BE39"/>
  <c r="BF263"/>
  <c r="B557"/>
  <c r="B655" s="1"/>
  <c r="B117"/>
  <c r="AR375" s="1"/>
  <c r="B300"/>
  <c r="AR558" s="1"/>
  <c r="B396"/>
  <c r="AR654" s="1"/>
  <c r="BF102"/>
  <c r="B97"/>
  <c r="AR355" s="1"/>
  <c r="B376"/>
  <c r="AR634" s="1"/>
  <c r="B280"/>
  <c r="AR538" s="1"/>
  <c r="BF82"/>
  <c r="B120"/>
  <c r="AR378" s="1"/>
  <c r="B399"/>
  <c r="AR657" s="1"/>
  <c r="B303"/>
  <c r="AR561" s="1"/>
  <c r="BF105"/>
  <c r="B563"/>
  <c r="B661" s="1"/>
  <c r="BF269"/>
  <c r="BF285"/>
  <c r="B94"/>
  <c r="AR352" s="1"/>
  <c r="B277"/>
  <c r="AR535" s="1"/>
  <c r="B373"/>
  <c r="AR631" s="1"/>
  <c r="BF79"/>
  <c r="B98"/>
  <c r="AR356" s="1"/>
  <c r="B281"/>
  <c r="AR539" s="1"/>
  <c r="B377"/>
  <c r="AR635" s="1"/>
  <c r="BF83"/>
  <c r="B556"/>
  <c r="B654" s="1"/>
  <c r="BF262"/>
  <c r="B562"/>
  <c r="B660" s="1"/>
  <c r="BF268"/>
  <c r="A525"/>
  <c r="BE231"/>
  <c r="B569"/>
  <c r="B667" s="1"/>
  <c r="BF275"/>
  <c r="B570"/>
  <c r="B668" s="1"/>
  <c r="BF276"/>
  <c r="D304"/>
  <c r="D299"/>
  <c r="D295"/>
  <c r="D291"/>
  <c r="D287"/>
  <c r="D283"/>
  <c r="D279"/>
  <c r="D275"/>
  <c r="D271"/>
  <c r="D267"/>
  <c r="D263"/>
  <c r="D259"/>
  <c r="D255"/>
  <c r="D251"/>
  <c r="D247"/>
  <c r="D243"/>
  <c r="D239"/>
  <c r="D235"/>
  <c r="D231"/>
  <c r="D227"/>
  <c r="D223"/>
  <c r="D219"/>
  <c r="D215"/>
  <c r="D211"/>
  <c r="D206"/>
  <c r="D202"/>
  <c r="D198"/>
  <c r="D194"/>
  <c r="D190"/>
  <c r="D186"/>
  <c r="D182"/>
  <c r="D178"/>
  <c r="D174"/>
  <c r="D170"/>
  <c r="D166"/>
  <c r="D162"/>
  <c r="D158"/>
  <c r="D154"/>
  <c r="D150"/>
  <c r="D146"/>
  <c r="D142"/>
  <c r="D138"/>
  <c r="D134"/>
  <c r="D130"/>
  <c r="D126"/>
  <c r="D122"/>
  <c r="D118"/>
  <c r="D114"/>
  <c r="D301"/>
  <c r="D297"/>
  <c r="D293"/>
  <c r="D289"/>
  <c r="D285"/>
  <c r="D281"/>
  <c r="D277"/>
  <c r="D273"/>
  <c r="D269"/>
  <c r="D265"/>
  <c r="D261"/>
  <c r="D257"/>
  <c r="D253"/>
  <c r="D249"/>
  <c r="D245"/>
  <c r="D241"/>
  <c r="D237"/>
  <c r="D233"/>
  <c r="D229"/>
  <c r="D225"/>
  <c r="D221"/>
  <c r="D217"/>
  <c r="D213"/>
  <c r="D209"/>
  <c r="D204"/>
  <c r="D200"/>
  <c r="D196"/>
  <c r="D192"/>
  <c r="D188"/>
  <c r="D184"/>
  <c r="D180"/>
  <c r="D176"/>
  <c r="D172"/>
  <c r="D168"/>
  <c r="D164"/>
  <c r="D160"/>
  <c r="D156"/>
  <c r="D152"/>
  <c r="D148"/>
  <c r="D144"/>
  <c r="D140"/>
  <c r="D136"/>
  <c r="D132"/>
  <c r="D128"/>
  <c r="D124"/>
  <c r="D120"/>
  <c r="D116"/>
  <c r="D112"/>
  <c r="D107"/>
  <c r="D103"/>
  <c r="D99"/>
  <c r="D95"/>
  <c r="D91"/>
  <c r="D87"/>
  <c r="D83"/>
  <c r="D79"/>
  <c r="D75"/>
  <c r="D303"/>
  <c r="D298"/>
  <c r="D294"/>
  <c r="D290"/>
  <c r="D286"/>
  <c r="D282"/>
  <c r="D278"/>
  <c r="D274"/>
  <c r="D270"/>
  <c r="D266"/>
  <c r="D262"/>
  <c r="D258"/>
  <c r="D254"/>
  <c r="D250"/>
  <c r="D246"/>
  <c r="D242"/>
  <c r="D238"/>
  <c r="D234"/>
  <c r="D230"/>
  <c r="D226"/>
  <c r="D222"/>
  <c r="D218"/>
  <c r="D214"/>
  <c r="D210"/>
  <c r="D205"/>
  <c r="D201"/>
  <c r="D197"/>
  <c r="D193"/>
  <c r="D189"/>
  <c r="D185"/>
  <c r="D181"/>
  <c r="D177"/>
  <c r="D173"/>
  <c r="D169"/>
  <c r="D165"/>
  <c r="D161"/>
  <c r="D157"/>
  <c r="D153"/>
  <c r="D149"/>
  <c r="D145"/>
  <c r="D141"/>
  <c r="D137"/>
  <c r="D133"/>
  <c r="D129"/>
  <c r="D125"/>
  <c r="D121"/>
  <c r="D117"/>
  <c r="D113"/>
  <c r="D296"/>
  <c r="D280"/>
  <c r="D264"/>
  <c r="D248"/>
  <c r="D232"/>
  <c r="D216"/>
  <c r="D199"/>
  <c r="D183"/>
  <c r="D167"/>
  <c r="D151"/>
  <c r="D135"/>
  <c r="D119"/>
  <c r="D108"/>
  <c r="D102"/>
  <c r="D97"/>
  <c r="D92"/>
  <c r="D86"/>
  <c r="D81"/>
  <c r="D76"/>
  <c r="D71"/>
  <c r="D67"/>
  <c r="D63"/>
  <c r="D59"/>
  <c r="D55"/>
  <c r="D51"/>
  <c r="D47"/>
  <c r="D43"/>
  <c r="D39"/>
  <c r="D35"/>
  <c r="D31"/>
  <c r="D27"/>
  <c r="D23"/>
  <c r="D19"/>
  <c r="D16"/>
  <c r="D302"/>
  <c r="D224"/>
  <c r="D191"/>
  <c r="D143"/>
  <c r="D105"/>
  <c r="D89"/>
  <c r="D73"/>
  <c r="D61"/>
  <c r="D49"/>
  <c r="D37"/>
  <c r="D25"/>
  <c r="D300"/>
  <c r="D284"/>
  <c r="D268"/>
  <c r="D252"/>
  <c r="D236"/>
  <c r="D220"/>
  <c r="D203"/>
  <c r="D187"/>
  <c r="D171"/>
  <c r="D155"/>
  <c r="D139"/>
  <c r="D123"/>
  <c r="D109"/>
  <c r="D104"/>
  <c r="D98"/>
  <c r="D93"/>
  <c r="D88"/>
  <c r="D82"/>
  <c r="D77"/>
  <c r="D72"/>
  <c r="D68"/>
  <c r="D64"/>
  <c r="D60"/>
  <c r="D56"/>
  <c r="D52"/>
  <c r="D48"/>
  <c r="D44"/>
  <c r="D40"/>
  <c r="D36"/>
  <c r="D32"/>
  <c r="D28"/>
  <c r="D24"/>
  <c r="D20"/>
  <c r="D288"/>
  <c r="D256"/>
  <c r="D207"/>
  <c r="D159"/>
  <c r="D110"/>
  <c r="D94"/>
  <c r="D78"/>
  <c r="D65"/>
  <c r="D53"/>
  <c r="D41"/>
  <c r="D29"/>
  <c r="D17"/>
  <c r="D292"/>
  <c r="D276"/>
  <c r="D260"/>
  <c r="D244"/>
  <c r="D228"/>
  <c r="D212"/>
  <c r="D195"/>
  <c r="D179"/>
  <c r="D163"/>
  <c r="D147"/>
  <c r="D131"/>
  <c r="D115"/>
  <c r="D106"/>
  <c r="D101"/>
  <c r="D96"/>
  <c r="D90"/>
  <c r="D85"/>
  <c r="D80"/>
  <c r="D74"/>
  <c r="D70"/>
  <c r="D66"/>
  <c r="D62"/>
  <c r="D58"/>
  <c r="D54"/>
  <c r="D50"/>
  <c r="D46"/>
  <c r="D42"/>
  <c r="D38"/>
  <c r="D34"/>
  <c r="D30"/>
  <c r="D26"/>
  <c r="D22"/>
  <c r="D18"/>
  <c r="D15"/>
  <c r="D272"/>
  <c r="D240"/>
  <c r="D175"/>
  <c r="D127"/>
  <c r="D100"/>
  <c r="D84"/>
  <c r="D69"/>
  <c r="D57"/>
  <c r="D45"/>
  <c r="D33"/>
  <c r="D21"/>
  <c r="E302"/>
  <c r="E596" s="1"/>
  <c r="E694" s="1"/>
  <c r="E298"/>
  <c r="E592" s="1"/>
  <c r="E690" s="1"/>
  <c r="E294"/>
  <c r="E588" s="1"/>
  <c r="E686" s="1"/>
  <c r="E290"/>
  <c r="E584" s="1"/>
  <c r="E682" s="1"/>
  <c r="E286"/>
  <c r="E580" s="1"/>
  <c r="E678" s="1"/>
  <c r="E282"/>
  <c r="E576" s="1"/>
  <c r="E674" s="1"/>
  <c r="E278"/>
  <c r="E572" s="1"/>
  <c r="E670" s="1"/>
  <c r="E274"/>
  <c r="E568" s="1"/>
  <c r="E666" s="1"/>
  <c r="E270"/>
  <c r="E564" s="1"/>
  <c r="E662" s="1"/>
  <c r="E266"/>
  <c r="E560" s="1"/>
  <c r="E658" s="1"/>
  <c r="E262"/>
  <c r="E556" s="1"/>
  <c r="E654" s="1"/>
  <c r="E258"/>
  <c r="E552" s="1"/>
  <c r="E650" s="1"/>
  <c r="E254"/>
  <c r="E548" s="1"/>
  <c r="E646" s="1"/>
  <c r="E250"/>
  <c r="E544" s="1"/>
  <c r="E642" s="1"/>
  <c r="E246"/>
  <c r="E540" s="1"/>
  <c r="E638" s="1"/>
  <c r="E242"/>
  <c r="E536" s="1"/>
  <c r="E634" s="1"/>
  <c r="E238"/>
  <c r="E532" s="1"/>
  <c r="E630" s="1"/>
  <c r="E234"/>
  <c r="E528" s="1"/>
  <c r="E626" s="1"/>
  <c r="E230"/>
  <c r="E524" s="1"/>
  <c r="E622" s="1"/>
  <c r="E226"/>
  <c r="E520" s="1"/>
  <c r="E618" s="1"/>
  <c r="E222"/>
  <c r="E516" s="1"/>
  <c r="E614" s="1"/>
  <c r="E218"/>
  <c r="E512" s="1"/>
  <c r="E610" s="1"/>
  <c r="E214"/>
  <c r="E508" s="1"/>
  <c r="E606" s="1"/>
  <c r="E210"/>
  <c r="E504" s="1"/>
  <c r="E602" s="1"/>
  <c r="E206"/>
  <c r="E500" s="1"/>
  <c r="E202"/>
  <c r="E496" s="1"/>
  <c r="E198"/>
  <c r="E492" s="1"/>
  <c r="E194"/>
  <c r="E488" s="1"/>
  <c r="E190"/>
  <c r="E484" s="1"/>
  <c r="E186"/>
  <c r="E480" s="1"/>
  <c r="E182"/>
  <c r="E476" s="1"/>
  <c r="E178"/>
  <c r="E472" s="1"/>
  <c r="E174"/>
  <c r="E468" s="1"/>
  <c r="E170"/>
  <c r="E464" s="1"/>
  <c r="E166"/>
  <c r="E460" s="1"/>
  <c r="E162"/>
  <c r="E456" s="1"/>
  <c r="E158"/>
  <c r="E452" s="1"/>
  <c r="E154"/>
  <c r="E448" s="1"/>
  <c r="E304"/>
  <c r="E598" s="1"/>
  <c r="E696" s="1"/>
  <c r="E300"/>
  <c r="E594" s="1"/>
  <c r="E692" s="1"/>
  <c r="E296"/>
  <c r="E590" s="1"/>
  <c r="E688" s="1"/>
  <c r="E292"/>
  <c r="E586" s="1"/>
  <c r="E684" s="1"/>
  <c r="E288"/>
  <c r="E582" s="1"/>
  <c r="E680" s="1"/>
  <c r="E284"/>
  <c r="E578" s="1"/>
  <c r="E676" s="1"/>
  <c r="E280"/>
  <c r="E574" s="1"/>
  <c r="E672" s="1"/>
  <c r="E276"/>
  <c r="E570" s="1"/>
  <c r="E668" s="1"/>
  <c r="E268"/>
  <c r="E562" s="1"/>
  <c r="E660" s="1"/>
  <c r="E264"/>
  <c r="E558" s="1"/>
  <c r="E656" s="1"/>
  <c r="E260"/>
  <c r="E554" s="1"/>
  <c r="E652" s="1"/>
  <c r="E256"/>
  <c r="E550" s="1"/>
  <c r="E648" s="1"/>
  <c r="E252"/>
  <c r="E546" s="1"/>
  <c r="E644" s="1"/>
  <c r="E248"/>
  <c r="E542" s="1"/>
  <c r="E640" s="1"/>
  <c r="E244"/>
  <c r="E538" s="1"/>
  <c r="E636" s="1"/>
  <c r="E240"/>
  <c r="E534" s="1"/>
  <c r="E632" s="1"/>
  <c r="E236"/>
  <c r="E530" s="1"/>
  <c r="E628" s="1"/>
  <c r="E232"/>
  <c r="E526" s="1"/>
  <c r="E624" s="1"/>
  <c r="E228"/>
  <c r="E522" s="1"/>
  <c r="E620" s="1"/>
  <c r="E224"/>
  <c r="E518" s="1"/>
  <c r="E616" s="1"/>
  <c r="E220"/>
  <c r="E514" s="1"/>
  <c r="E612" s="1"/>
  <c r="E216"/>
  <c r="E510" s="1"/>
  <c r="E608" s="1"/>
  <c r="E212"/>
  <c r="E506" s="1"/>
  <c r="E604" s="1"/>
  <c r="E204"/>
  <c r="E498" s="1"/>
  <c r="E200"/>
  <c r="E494" s="1"/>
  <c r="E196"/>
  <c r="E490" s="1"/>
  <c r="E192"/>
  <c r="E486" s="1"/>
  <c r="E188"/>
  <c r="E482" s="1"/>
  <c r="E184"/>
  <c r="E478" s="1"/>
  <c r="E180"/>
  <c r="E474" s="1"/>
  <c r="E176"/>
  <c r="E470" s="1"/>
  <c r="E172"/>
  <c r="E466" s="1"/>
  <c r="E168"/>
  <c r="E462" s="1"/>
  <c r="E164"/>
  <c r="E458" s="1"/>
  <c r="E160"/>
  <c r="E454" s="1"/>
  <c r="E156"/>
  <c r="E450" s="1"/>
  <c r="E152"/>
  <c r="E446" s="1"/>
  <c r="E148"/>
  <c r="E442" s="1"/>
  <c r="E144"/>
  <c r="E438" s="1"/>
  <c r="E140"/>
  <c r="E434" s="1"/>
  <c r="E136"/>
  <c r="E430" s="1"/>
  <c r="E132"/>
  <c r="E426" s="1"/>
  <c r="E128"/>
  <c r="E422" s="1"/>
  <c r="E124"/>
  <c r="E418" s="1"/>
  <c r="E120"/>
  <c r="E414" s="1"/>
  <c r="E116"/>
  <c r="E410" s="1"/>
  <c r="E112"/>
  <c r="E406" s="1"/>
  <c r="E301"/>
  <c r="E595" s="1"/>
  <c r="E693" s="1"/>
  <c r="E297"/>
  <c r="E591" s="1"/>
  <c r="E689" s="1"/>
  <c r="E293"/>
  <c r="E587" s="1"/>
  <c r="E685" s="1"/>
  <c r="E289"/>
  <c r="E583" s="1"/>
  <c r="E681" s="1"/>
  <c r="E285"/>
  <c r="E579" s="1"/>
  <c r="E677" s="1"/>
  <c r="E281"/>
  <c r="E575" s="1"/>
  <c r="E673" s="1"/>
  <c r="E277"/>
  <c r="E571" s="1"/>
  <c r="E669" s="1"/>
  <c r="E273"/>
  <c r="E567" s="1"/>
  <c r="E665" s="1"/>
  <c r="E269"/>
  <c r="E563" s="1"/>
  <c r="E661" s="1"/>
  <c r="E265"/>
  <c r="E559" s="1"/>
  <c r="E657" s="1"/>
  <c r="E261"/>
  <c r="E555" s="1"/>
  <c r="E653" s="1"/>
  <c r="E257"/>
  <c r="E551" s="1"/>
  <c r="E649" s="1"/>
  <c r="E253"/>
  <c r="E547" s="1"/>
  <c r="E645" s="1"/>
  <c r="E249"/>
  <c r="E543" s="1"/>
  <c r="E641" s="1"/>
  <c r="E245"/>
  <c r="E539" s="1"/>
  <c r="E637" s="1"/>
  <c r="E241"/>
  <c r="E535" s="1"/>
  <c r="E633" s="1"/>
  <c r="E237"/>
  <c r="E531" s="1"/>
  <c r="E629" s="1"/>
  <c r="E233"/>
  <c r="E527" s="1"/>
  <c r="E625" s="1"/>
  <c r="E229"/>
  <c r="E523" s="1"/>
  <c r="E621" s="1"/>
  <c r="E225"/>
  <c r="E519" s="1"/>
  <c r="E617" s="1"/>
  <c r="E221"/>
  <c r="E515" s="1"/>
  <c r="E613" s="1"/>
  <c r="E217"/>
  <c r="E511" s="1"/>
  <c r="E609" s="1"/>
  <c r="E213"/>
  <c r="E507" s="1"/>
  <c r="E605" s="1"/>
  <c r="E209"/>
  <c r="E503" s="1"/>
  <c r="E601" s="1"/>
  <c r="E205"/>
  <c r="E499" s="1"/>
  <c r="E201"/>
  <c r="E495" s="1"/>
  <c r="E197"/>
  <c r="E491" s="1"/>
  <c r="E193"/>
  <c r="E487" s="1"/>
  <c r="E189"/>
  <c r="E483" s="1"/>
  <c r="E185"/>
  <c r="E479" s="1"/>
  <c r="E181"/>
  <c r="E475" s="1"/>
  <c r="E177"/>
  <c r="E471" s="1"/>
  <c r="E173"/>
  <c r="E467" s="1"/>
  <c r="E169"/>
  <c r="E463" s="1"/>
  <c r="E165"/>
  <c r="E459" s="1"/>
  <c r="E161"/>
  <c r="E455" s="1"/>
  <c r="E157"/>
  <c r="E451" s="1"/>
  <c r="E153"/>
  <c r="E447" s="1"/>
  <c r="E291"/>
  <c r="E585" s="1"/>
  <c r="E683" s="1"/>
  <c r="E275"/>
  <c r="E569" s="1"/>
  <c r="E667" s="1"/>
  <c r="E259"/>
  <c r="E553" s="1"/>
  <c r="E651" s="1"/>
  <c r="E243"/>
  <c r="E537" s="1"/>
  <c r="E635" s="1"/>
  <c r="E227"/>
  <c r="E521" s="1"/>
  <c r="E619" s="1"/>
  <c r="E211"/>
  <c r="E505" s="1"/>
  <c r="E603" s="1"/>
  <c r="E199"/>
  <c r="E493" s="1"/>
  <c r="E183"/>
  <c r="E477" s="1"/>
  <c r="E167"/>
  <c r="E461" s="1"/>
  <c r="E151"/>
  <c r="E445" s="1"/>
  <c r="E146"/>
  <c r="E440" s="1"/>
  <c r="E141"/>
  <c r="E435" s="1"/>
  <c r="E135"/>
  <c r="E429" s="1"/>
  <c r="E130"/>
  <c r="E424" s="1"/>
  <c r="E125"/>
  <c r="E419" s="1"/>
  <c r="E119"/>
  <c r="E413" s="1"/>
  <c r="E114"/>
  <c r="E408" s="1"/>
  <c r="E110"/>
  <c r="E404" s="1"/>
  <c r="E106"/>
  <c r="E400" s="1"/>
  <c r="E102"/>
  <c r="E396" s="1"/>
  <c r="E98"/>
  <c r="E392" s="1"/>
  <c r="E94"/>
  <c r="E388" s="1"/>
  <c r="E90"/>
  <c r="E384" s="1"/>
  <c r="E86"/>
  <c r="E380" s="1"/>
  <c r="E82"/>
  <c r="E376" s="1"/>
  <c r="E78"/>
  <c r="E372" s="1"/>
  <c r="E74"/>
  <c r="E368" s="1"/>
  <c r="E70"/>
  <c r="E364" s="1"/>
  <c r="E66"/>
  <c r="E360" s="1"/>
  <c r="E62"/>
  <c r="E356" s="1"/>
  <c r="E58"/>
  <c r="E352" s="1"/>
  <c r="E54"/>
  <c r="E348" s="1"/>
  <c r="E50"/>
  <c r="E344" s="1"/>
  <c r="E46"/>
  <c r="E340" s="1"/>
  <c r="E42"/>
  <c r="E336" s="1"/>
  <c r="E38"/>
  <c r="E332" s="1"/>
  <c r="E34"/>
  <c r="E328" s="1"/>
  <c r="E30"/>
  <c r="E324" s="1"/>
  <c r="E26"/>
  <c r="E320" s="1"/>
  <c r="E22"/>
  <c r="E316" s="1"/>
  <c r="E18"/>
  <c r="E312" s="1"/>
  <c r="E15"/>
  <c r="E309" s="1"/>
  <c r="E67"/>
  <c r="E361" s="1"/>
  <c r="E59"/>
  <c r="E353" s="1"/>
  <c r="E51"/>
  <c r="E345" s="1"/>
  <c r="E43"/>
  <c r="E337" s="1"/>
  <c r="E39"/>
  <c r="E333" s="1"/>
  <c r="E31"/>
  <c r="E325" s="1"/>
  <c r="E27"/>
  <c r="E321" s="1"/>
  <c r="E23"/>
  <c r="E317" s="1"/>
  <c r="E299"/>
  <c r="E593" s="1"/>
  <c r="E691" s="1"/>
  <c r="E283"/>
  <c r="E577" s="1"/>
  <c r="E675" s="1"/>
  <c r="E235"/>
  <c r="E529" s="1"/>
  <c r="E627" s="1"/>
  <c r="E191"/>
  <c r="E485" s="1"/>
  <c r="E149"/>
  <c r="E443" s="1"/>
  <c r="E133"/>
  <c r="E427" s="1"/>
  <c r="E117"/>
  <c r="E411" s="1"/>
  <c r="E108"/>
  <c r="E402" s="1"/>
  <c r="E96"/>
  <c r="E390" s="1"/>
  <c r="E92"/>
  <c r="E386" s="1"/>
  <c r="E80"/>
  <c r="E374" s="1"/>
  <c r="E68"/>
  <c r="E362" s="1"/>
  <c r="E56"/>
  <c r="E350" s="1"/>
  <c r="E52"/>
  <c r="E346" s="1"/>
  <c r="E40"/>
  <c r="E334" s="1"/>
  <c r="E28"/>
  <c r="E322" s="1"/>
  <c r="E16"/>
  <c r="E310" s="1"/>
  <c r="E295"/>
  <c r="E589" s="1"/>
  <c r="E687" s="1"/>
  <c r="E279"/>
  <c r="E573" s="1"/>
  <c r="E671" s="1"/>
  <c r="E263"/>
  <c r="E247"/>
  <c r="E541" s="1"/>
  <c r="E639" s="1"/>
  <c r="E231"/>
  <c r="E525" s="1"/>
  <c r="E623" s="1"/>
  <c r="E215"/>
  <c r="E509" s="1"/>
  <c r="E607" s="1"/>
  <c r="E203"/>
  <c r="E497" s="1"/>
  <c r="E187"/>
  <c r="E481" s="1"/>
  <c r="E171"/>
  <c r="E465" s="1"/>
  <c r="E155"/>
  <c r="E449" s="1"/>
  <c r="E147"/>
  <c r="E441" s="1"/>
  <c r="E142"/>
  <c r="E436" s="1"/>
  <c r="E137"/>
  <c r="E431" s="1"/>
  <c r="E131"/>
  <c r="E425" s="1"/>
  <c r="E126"/>
  <c r="E420" s="1"/>
  <c r="E121"/>
  <c r="E415" s="1"/>
  <c r="E115"/>
  <c r="E409" s="1"/>
  <c r="E107"/>
  <c r="E401" s="1"/>
  <c r="E103"/>
  <c r="E397" s="1"/>
  <c r="E99"/>
  <c r="E393" s="1"/>
  <c r="E95"/>
  <c r="E389" s="1"/>
  <c r="E91"/>
  <c r="E385" s="1"/>
  <c r="E87"/>
  <c r="E381" s="1"/>
  <c r="E83"/>
  <c r="E377" s="1"/>
  <c r="E79"/>
  <c r="E373" s="1"/>
  <c r="E75"/>
  <c r="E369" s="1"/>
  <c r="E71"/>
  <c r="E365" s="1"/>
  <c r="E63"/>
  <c r="E357" s="1"/>
  <c r="E55"/>
  <c r="E349" s="1"/>
  <c r="E47"/>
  <c r="E341" s="1"/>
  <c r="E35"/>
  <c r="E329" s="1"/>
  <c r="E19"/>
  <c r="E313" s="1"/>
  <c r="E267"/>
  <c r="E561" s="1"/>
  <c r="E659" s="1"/>
  <c r="E219"/>
  <c r="E513" s="1"/>
  <c r="E611" s="1"/>
  <c r="E207"/>
  <c r="E501" s="1"/>
  <c r="E159"/>
  <c r="E453" s="1"/>
  <c r="E138"/>
  <c r="E432" s="1"/>
  <c r="E122"/>
  <c r="E416" s="1"/>
  <c r="E100"/>
  <c r="E394" s="1"/>
  <c r="E84"/>
  <c r="E378" s="1"/>
  <c r="E72"/>
  <c r="E366" s="1"/>
  <c r="E60"/>
  <c r="E354" s="1"/>
  <c r="E44"/>
  <c r="E338" s="1"/>
  <c r="E32"/>
  <c r="E326" s="1"/>
  <c r="E20"/>
  <c r="E314" s="1"/>
  <c r="E303"/>
  <c r="E597" s="1"/>
  <c r="E695" s="1"/>
  <c r="E287"/>
  <c r="E581" s="1"/>
  <c r="E679" s="1"/>
  <c r="E271"/>
  <c r="E565" s="1"/>
  <c r="E663" s="1"/>
  <c r="E255"/>
  <c r="E549" s="1"/>
  <c r="E647" s="1"/>
  <c r="E239"/>
  <c r="E533" s="1"/>
  <c r="E631" s="1"/>
  <c r="E223"/>
  <c r="E517" s="1"/>
  <c r="E615" s="1"/>
  <c r="E195"/>
  <c r="E489" s="1"/>
  <c r="E179"/>
  <c r="E473" s="1"/>
  <c r="E163"/>
  <c r="E457" s="1"/>
  <c r="E150"/>
  <c r="E444" s="1"/>
  <c r="E145"/>
  <c r="E439" s="1"/>
  <c r="E139"/>
  <c r="E433" s="1"/>
  <c r="E134"/>
  <c r="E428" s="1"/>
  <c r="E129"/>
  <c r="E423" s="1"/>
  <c r="E123"/>
  <c r="E417" s="1"/>
  <c r="E118"/>
  <c r="E412" s="1"/>
  <c r="E113"/>
  <c r="E407" s="1"/>
  <c r="E109"/>
  <c r="E403" s="1"/>
  <c r="E105"/>
  <c r="E399" s="1"/>
  <c r="E101"/>
  <c r="E395" s="1"/>
  <c r="E97"/>
  <c r="E391" s="1"/>
  <c r="E93"/>
  <c r="E387" s="1"/>
  <c r="E89"/>
  <c r="E383" s="1"/>
  <c r="E85"/>
  <c r="E379" s="1"/>
  <c r="E81"/>
  <c r="E375" s="1"/>
  <c r="E77"/>
  <c r="E371" s="1"/>
  <c r="E73"/>
  <c r="E367" s="1"/>
  <c r="E69"/>
  <c r="E363" s="1"/>
  <c r="E65"/>
  <c r="E359" s="1"/>
  <c r="E61"/>
  <c r="E355" s="1"/>
  <c r="E57"/>
  <c r="E351" s="1"/>
  <c r="E53"/>
  <c r="E347" s="1"/>
  <c r="E49"/>
  <c r="E343" s="1"/>
  <c r="E45"/>
  <c r="E339" s="1"/>
  <c r="E41"/>
  <c r="E335" s="1"/>
  <c r="E37"/>
  <c r="E331" s="1"/>
  <c r="E33"/>
  <c r="E327" s="1"/>
  <c r="E29"/>
  <c r="E323" s="1"/>
  <c r="E25"/>
  <c r="E319" s="1"/>
  <c r="E21"/>
  <c r="E315" s="1"/>
  <c r="E17"/>
  <c r="E311" s="1"/>
  <c r="E251"/>
  <c r="E545" s="1"/>
  <c r="E643" s="1"/>
  <c r="E175"/>
  <c r="E469" s="1"/>
  <c r="E143"/>
  <c r="E437" s="1"/>
  <c r="E127"/>
  <c r="E421" s="1"/>
  <c r="E104"/>
  <c r="E398" s="1"/>
  <c r="E88"/>
  <c r="E382" s="1"/>
  <c r="E76"/>
  <c r="E370" s="1"/>
  <c r="E64"/>
  <c r="E358" s="1"/>
  <c r="E48"/>
  <c r="E342" s="1"/>
  <c r="E36"/>
  <c r="E330" s="1"/>
  <c r="E24"/>
  <c r="E318" s="1"/>
  <c r="AM12"/>
  <c r="Q3" s="1"/>
  <c r="K6" i="3" s="1"/>
  <c r="Q2" i="1"/>
  <c r="K5" i="3" s="1"/>
  <c r="AP12" i="1"/>
  <c r="AO12" s="1"/>
  <c r="AP2" l="1"/>
  <c r="AP4"/>
  <c r="BF99"/>
  <c r="B579"/>
  <c r="B677" s="1"/>
  <c r="B297"/>
  <c r="AR555" s="1"/>
  <c r="L40" i="4"/>
  <c r="L41" s="1"/>
  <c r="N41" s="1"/>
  <c r="L44" s="1"/>
  <c r="L45" s="1"/>
  <c r="L19"/>
  <c r="L18"/>
  <c r="L22"/>
  <c r="L21"/>
  <c r="S12"/>
  <c r="Q20" s="1"/>
  <c r="Q21" s="1"/>
  <c r="S21" s="1"/>
  <c r="Q16"/>
  <c r="Q31" s="1"/>
  <c r="AO8" i="1"/>
  <c r="AO9" s="1"/>
  <c r="L5" s="1"/>
  <c r="I3" i="3" s="1"/>
  <c r="Q30" i="4"/>
  <c r="S30" s="1"/>
  <c r="H4" i="5" s="1"/>
  <c r="L17" i="4"/>
  <c r="L31"/>
  <c r="B576" i="1"/>
  <c r="B674" s="1"/>
  <c r="B287"/>
  <c r="AR545" s="1"/>
  <c r="B383"/>
  <c r="AR641" s="1"/>
  <c r="BF282"/>
  <c r="BF89"/>
  <c r="G526"/>
  <c r="G624" s="1"/>
  <c r="A624"/>
  <c r="G525"/>
  <c r="G623" s="1"/>
  <c r="A623"/>
  <c r="AB502"/>
  <c r="AH502" s="1"/>
  <c r="AI502" s="1"/>
  <c r="AJ502" s="1"/>
  <c r="AL502" s="1"/>
  <c r="AM502" s="1"/>
  <c r="AN502" s="1"/>
  <c r="E557"/>
  <c r="E655" s="1"/>
  <c r="B112"/>
  <c r="AR370" s="1"/>
  <c r="B391"/>
  <c r="AR649" s="1"/>
  <c r="B295"/>
  <c r="AR553" s="1"/>
  <c r="BF97"/>
  <c r="B121"/>
  <c r="AR379" s="1"/>
  <c r="B400"/>
  <c r="AR658" s="1"/>
  <c r="B304"/>
  <c r="AR562" s="1"/>
  <c r="BF106"/>
  <c r="B129"/>
  <c r="AR387" s="1"/>
  <c r="BF114"/>
  <c r="B408"/>
  <c r="AR666" s="1"/>
  <c r="B123"/>
  <c r="AR381" s="1"/>
  <c r="B402"/>
  <c r="AR660" s="1"/>
  <c r="BF108"/>
  <c r="B110"/>
  <c r="AR368" s="1"/>
  <c r="B293"/>
  <c r="AR551" s="1"/>
  <c r="B389"/>
  <c r="AR647" s="1"/>
  <c r="BF95"/>
  <c r="B116"/>
  <c r="AR374" s="1"/>
  <c r="B395"/>
  <c r="AR653" s="1"/>
  <c r="B299"/>
  <c r="AR557" s="1"/>
  <c r="BF101"/>
  <c r="D351"/>
  <c r="D309"/>
  <c r="D320"/>
  <c r="D352"/>
  <c r="D390"/>
  <c r="D425"/>
  <c r="D554"/>
  <c r="D652" s="1"/>
  <c r="D323"/>
  <c r="D501"/>
  <c r="D318"/>
  <c r="D334"/>
  <c r="D350"/>
  <c r="D387"/>
  <c r="D417"/>
  <c r="D481"/>
  <c r="D546"/>
  <c r="D644" s="1"/>
  <c r="D319"/>
  <c r="D367"/>
  <c r="D485"/>
  <c r="D325"/>
  <c r="D357"/>
  <c r="D396"/>
  <c r="D510"/>
  <c r="D608" s="1"/>
  <c r="D415"/>
  <c r="D447"/>
  <c r="D479"/>
  <c r="D512"/>
  <c r="D610" s="1"/>
  <c r="D544"/>
  <c r="D642" s="1"/>
  <c r="D576"/>
  <c r="D674" s="1"/>
  <c r="D377"/>
  <c r="D410"/>
  <c r="D426"/>
  <c r="D458"/>
  <c r="D490"/>
  <c r="D523"/>
  <c r="D621" s="1"/>
  <c r="D555"/>
  <c r="D653" s="1"/>
  <c r="D587"/>
  <c r="D685" s="1"/>
  <c r="D428"/>
  <c r="D460"/>
  <c r="D492"/>
  <c r="D525"/>
  <c r="D623" s="1"/>
  <c r="D557"/>
  <c r="D655" s="1"/>
  <c r="BF111"/>
  <c r="B405"/>
  <c r="B126"/>
  <c r="AR384" s="1"/>
  <c r="B583"/>
  <c r="B681" s="1"/>
  <c r="BF289"/>
  <c r="B591"/>
  <c r="B689" s="1"/>
  <c r="B578"/>
  <c r="B676" s="1"/>
  <c r="BF284"/>
  <c r="D339"/>
  <c r="D394"/>
  <c r="D566"/>
  <c r="D664" s="1"/>
  <c r="D316"/>
  <c r="D332"/>
  <c r="D348"/>
  <c r="D364"/>
  <c r="D384"/>
  <c r="D409"/>
  <c r="D473"/>
  <c r="D538"/>
  <c r="D636" s="1"/>
  <c r="D311"/>
  <c r="D359"/>
  <c r="D453"/>
  <c r="D314"/>
  <c r="D330"/>
  <c r="D346"/>
  <c r="D362"/>
  <c r="D382"/>
  <c r="D403"/>
  <c r="D465"/>
  <c r="D530"/>
  <c r="D628" s="1"/>
  <c r="D594"/>
  <c r="D692" s="1"/>
  <c r="D355"/>
  <c r="D437"/>
  <c r="D310"/>
  <c r="D321"/>
  <c r="D337"/>
  <c r="D353"/>
  <c r="D370"/>
  <c r="D391"/>
  <c r="D429"/>
  <c r="D493"/>
  <c r="D558"/>
  <c r="D656" s="1"/>
  <c r="D411"/>
  <c r="D427"/>
  <c r="D443"/>
  <c r="D459"/>
  <c r="D475"/>
  <c r="D491"/>
  <c r="D508"/>
  <c r="D606" s="1"/>
  <c r="D524"/>
  <c r="D622" s="1"/>
  <c r="D540"/>
  <c r="D638" s="1"/>
  <c r="D556"/>
  <c r="D654" s="1"/>
  <c r="D572"/>
  <c r="D670" s="1"/>
  <c r="D588"/>
  <c r="D686" s="1"/>
  <c r="D373"/>
  <c r="D389"/>
  <c r="D406"/>
  <c r="D422"/>
  <c r="D438"/>
  <c r="D454"/>
  <c r="D470"/>
  <c r="D486"/>
  <c r="D503"/>
  <c r="D601" s="1"/>
  <c r="D519"/>
  <c r="D617" s="1"/>
  <c r="D535"/>
  <c r="D633" s="1"/>
  <c r="D551"/>
  <c r="D649" s="1"/>
  <c r="D567"/>
  <c r="D665" s="1"/>
  <c r="D583"/>
  <c r="D681" s="1"/>
  <c r="D408"/>
  <c r="D424"/>
  <c r="D440"/>
  <c r="D456"/>
  <c r="D472"/>
  <c r="D488"/>
  <c r="D505"/>
  <c r="D603" s="1"/>
  <c r="D521"/>
  <c r="D619" s="1"/>
  <c r="D537"/>
  <c r="D635" s="1"/>
  <c r="D553"/>
  <c r="D651" s="1"/>
  <c r="D569"/>
  <c r="D667" s="1"/>
  <c r="D585"/>
  <c r="D683" s="1"/>
  <c r="B597"/>
  <c r="B695" s="1"/>
  <c r="BF303"/>
  <c r="B574"/>
  <c r="B672" s="1"/>
  <c r="BF280"/>
  <c r="A527"/>
  <c r="BE233"/>
  <c r="B588"/>
  <c r="B686" s="1"/>
  <c r="BF294"/>
  <c r="B577"/>
  <c r="B675" s="1"/>
  <c r="BF283"/>
  <c r="A528"/>
  <c r="BE234"/>
  <c r="BF291"/>
  <c r="B585"/>
  <c r="B683" s="1"/>
  <c r="BF290"/>
  <c r="B584"/>
  <c r="B682" s="1"/>
  <c r="B572"/>
  <c r="B670" s="1"/>
  <c r="BF278"/>
  <c r="D315"/>
  <c r="D363"/>
  <c r="D469"/>
  <c r="D324"/>
  <c r="D340"/>
  <c r="D356"/>
  <c r="D374"/>
  <c r="D395"/>
  <c r="D441"/>
  <c r="D506"/>
  <c r="D604" s="1"/>
  <c r="D570"/>
  <c r="D668" s="1"/>
  <c r="D335"/>
  <c r="D388"/>
  <c r="D550"/>
  <c r="D648" s="1"/>
  <c r="D322"/>
  <c r="D338"/>
  <c r="D354"/>
  <c r="D371"/>
  <c r="D392"/>
  <c r="D433"/>
  <c r="D497"/>
  <c r="D562"/>
  <c r="D660" s="1"/>
  <c r="D331"/>
  <c r="D383"/>
  <c r="D518"/>
  <c r="D616" s="1"/>
  <c r="D313"/>
  <c r="D329"/>
  <c r="D345"/>
  <c r="D361"/>
  <c r="D380"/>
  <c r="D402"/>
  <c r="D461"/>
  <c r="D526"/>
  <c r="D624" s="1"/>
  <c r="D590"/>
  <c r="D688" s="1"/>
  <c r="D419"/>
  <c r="D435"/>
  <c r="D451"/>
  <c r="D467"/>
  <c r="D483"/>
  <c r="D499"/>
  <c r="D516"/>
  <c r="D614" s="1"/>
  <c r="D532"/>
  <c r="D630" s="1"/>
  <c r="D548"/>
  <c r="D646" s="1"/>
  <c r="D564"/>
  <c r="D662" s="1"/>
  <c r="D580"/>
  <c r="D678" s="1"/>
  <c r="D597"/>
  <c r="D695" s="1"/>
  <c r="D381"/>
  <c r="D397"/>
  <c r="D414"/>
  <c r="D430"/>
  <c r="D446"/>
  <c r="D462"/>
  <c r="D478"/>
  <c r="D494"/>
  <c r="D511"/>
  <c r="D609" s="1"/>
  <c r="D527"/>
  <c r="D625" s="1"/>
  <c r="D543"/>
  <c r="D641" s="1"/>
  <c r="D559"/>
  <c r="D657" s="1"/>
  <c r="D575"/>
  <c r="D673" s="1"/>
  <c r="D591"/>
  <c r="D689" s="1"/>
  <c r="D416"/>
  <c r="D432"/>
  <c r="D448"/>
  <c r="D464"/>
  <c r="D480"/>
  <c r="D496"/>
  <c r="D513"/>
  <c r="D611" s="1"/>
  <c r="D529"/>
  <c r="D627" s="1"/>
  <c r="D545"/>
  <c r="D643" s="1"/>
  <c r="D561"/>
  <c r="D659" s="1"/>
  <c r="D577"/>
  <c r="D675" s="1"/>
  <c r="D593"/>
  <c r="D691" s="1"/>
  <c r="B575"/>
  <c r="B673" s="1"/>
  <c r="BF281"/>
  <c r="B571"/>
  <c r="B669" s="1"/>
  <c r="BF277"/>
  <c r="B135"/>
  <c r="AR393" s="1"/>
  <c r="B414"/>
  <c r="AR672" s="1"/>
  <c r="BF120"/>
  <c r="B132"/>
  <c r="AR390" s="1"/>
  <c r="B411"/>
  <c r="AR669" s="1"/>
  <c r="BF117"/>
  <c r="A43"/>
  <c r="A335"/>
  <c r="G335" s="1"/>
  <c r="A235"/>
  <c r="BE41"/>
  <c r="B115"/>
  <c r="AR373" s="1"/>
  <c r="B394"/>
  <c r="AR652" s="1"/>
  <c r="BF100"/>
  <c r="B298"/>
  <c r="AR556" s="1"/>
  <c r="A44"/>
  <c r="A236"/>
  <c r="BE42"/>
  <c r="A336"/>
  <c r="G336" s="1"/>
  <c r="B118"/>
  <c r="AR376" s="1"/>
  <c r="B301"/>
  <c r="AR559" s="1"/>
  <c r="B397"/>
  <c r="AR655" s="1"/>
  <c r="BF103"/>
  <c r="B122"/>
  <c r="AR380" s="1"/>
  <c r="B401"/>
  <c r="AR659" s="1"/>
  <c r="BF107"/>
  <c r="B119"/>
  <c r="AR377" s="1"/>
  <c r="B398"/>
  <c r="AR656" s="1"/>
  <c r="B302"/>
  <c r="AR560" s="1"/>
  <c r="BF104"/>
  <c r="D421"/>
  <c r="D336"/>
  <c r="D368"/>
  <c r="D489"/>
  <c r="D372"/>
  <c r="D366"/>
  <c r="D341"/>
  <c r="D375"/>
  <c r="D445"/>
  <c r="D574"/>
  <c r="D672" s="1"/>
  <c r="D431"/>
  <c r="D463"/>
  <c r="D495"/>
  <c r="D528"/>
  <c r="D626" s="1"/>
  <c r="D560"/>
  <c r="D658" s="1"/>
  <c r="D592"/>
  <c r="D690" s="1"/>
  <c r="D393"/>
  <c r="D442"/>
  <c r="D474"/>
  <c r="D507"/>
  <c r="D605" s="1"/>
  <c r="D539"/>
  <c r="D637" s="1"/>
  <c r="D571"/>
  <c r="D669" s="1"/>
  <c r="D412"/>
  <c r="D444"/>
  <c r="D476"/>
  <c r="D509"/>
  <c r="D607" s="1"/>
  <c r="D541"/>
  <c r="D639" s="1"/>
  <c r="D573"/>
  <c r="D671" s="1"/>
  <c r="D589"/>
  <c r="D687" s="1"/>
  <c r="BF300"/>
  <c r="B594"/>
  <c r="B692" s="1"/>
  <c r="D327"/>
  <c r="D378"/>
  <c r="D534"/>
  <c r="D632" s="1"/>
  <c r="D312"/>
  <c r="D328"/>
  <c r="D344"/>
  <c r="D360"/>
  <c r="D379"/>
  <c r="D400"/>
  <c r="D457"/>
  <c r="D522"/>
  <c r="D620" s="1"/>
  <c r="D586"/>
  <c r="D684" s="1"/>
  <c r="D347"/>
  <c r="D404"/>
  <c r="D582"/>
  <c r="D680" s="1"/>
  <c r="D326"/>
  <c r="D342"/>
  <c r="D358"/>
  <c r="D376"/>
  <c r="D398"/>
  <c r="D449"/>
  <c r="D514"/>
  <c r="D612" s="1"/>
  <c r="D578"/>
  <c r="D676" s="1"/>
  <c r="D343"/>
  <c r="D399"/>
  <c r="D596"/>
  <c r="D694" s="1"/>
  <c r="D317"/>
  <c r="D333"/>
  <c r="D349"/>
  <c r="D365"/>
  <c r="D386"/>
  <c r="D413"/>
  <c r="D477"/>
  <c r="D542"/>
  <c r="D640" s="1"/>
  <c r="D407"/>
  <c r="D423"/>
  <c r="D439"/>
  <c r="D455"/>
  <c r="D471"/>
  <c r="D487"/>
  <c r="D504"/>
  <c r="D602" s="1"/>
  <c r="D520"/>
  <c r="D618" s="1"/>
  <c r="D536"/>
  <c r="D634" s="1"/>
  <c r="D552"/>
  <c r="D650" s="1"/>
  <c r="D568"/>
  <c r="D666" s="1"/>
  <c r="D584"/>
  <c r="D682" s="1"/>
  <c r="D369"/>
  <c r="D385"/>
  <c r="D401"/>
  <c r="D418"/>
  <c r="D434"/>
  <c r="D450"/>
  <c r="D466"/>
  <c r="D482"/>
  <c r="D498"/>
  <c r="D515"/>
  <c r="D613" s="1"/>
  <c r="D531"/>
  <c r="D629" s="1"/>
  <c r="D547"/>
  <c r="D645" s="1"/>
  <c r="D563"/>
  <c r="D661" s="1"/>
  <c r="D579"/>
  <c r="D677" s="1"/>
  <c r="D595"/>
  <c r="D693" s="1"/>
  <c r="D420"/>
  <c r="D436"/>
  <c r="D452"/>
  <c r="D468"/>
  <c r="D484"/>
  <c r="D500"/>
  <c r="D517"/>
  <c r="D615" s="1"/>
  <c r="D533"/>
  <c r="D631" s="1"/>
  <c r="D549"/>
  <c r="D647" s="1"/>
  <c r="D565"/>
  <c r="D663" s="1"/>
  <c r="D581"/>
  <c r="D679" s="1"/>
  <c r="D598"/>
  <c r="D696" s="1"/>
  <c r="B113"/>
  <c r="AR371" s="1"/>
  <c r="B392"/>
  <c r="AR650" s="1"/>
  <c r="BF98"/>
  <c r="B296"/>
  <c r="AR554" s="1"/>
  <c r="B109"/>
  <c r="AR367" s="1"/>
  <c r="B292"/>
  <c r="AR550" s="1"/>
  <c r="BF94"/>
  <c r="B388"/>
  <c r="AR646" s="1"/>
  <c r="B580"/>
  <c r="B678" s="1"/>
  <c r="BF286"/>
  <c r="B581"/>
  <c r="B679" s="1"/>
  <c r="L84"/>
  <c r="L34"/>
  <c r="L328" s="1"/>
  <c r="L66"/>
  <c r="L360" s="1"/>
  <c r="L106"/>
  <c r="L228"/>
  <c r="L522" s="1"/>
  <c r="L620" s="1"/>
  <c r="L110"/>
  <c r="L404" s="1"/>
  <c r="L32"/>
  <c r="L326" s="1"/>
  <c r="L64"/>
  <c r="L104"/>
  <c r="L220"/>
  <c r="L105"/>
  <c r="L23"/>
  <c r="L317" s="1"/>
  <c r="L55"/>
  <c r="L349" s="1"/>
  <c r="L92"/>
  <c r="L386" s="1"/>
  <c r="L183"/>
  <c r="L113"/>
  <c r="L407" s="1"/>
  <c r="L145"/>
  <c r="L439" s="1"/>
  <c r="L177"/>
  <c r="L226"/>
  <c r="L258"/>
  <c r="L552" s="1"/>
  <c r="L650" s="1"/>
  <c r="L290"/>
  <c r="L584" s="1"/>
  <c r="L682" s="1"/>
  <c r="L91"/>
  <c r="L124"/>
  <c r="L172"/>
  <c r="L466" s="1"/>
  <c r="L204"/>
  <c r="L498" s="1"/>
  <c r="L237"/>
  <c r="L271"/>
  <c r="L45"/>
  <c r="L339" s="1"/>
  <c r="L100"/>
  <c r="L272"/>
  <c r="L22"/>
  <c r="L316" s="1"/>
  <c r="L38"/>
  <c r="L54"/>
  <c r="L70"/>
  <c r="L364" s="1"/>
  <c r="L90"/>
  <c r="L384" s="1"/>
  <c r="L115"/>
  <c r="L409" s="1"/>
  <c r="L179"/>
  <c r="L244"/>
  <c r="L17"/>
  <c r="L65"/>
  <c r="L359" s="1"/>
  <c r="L159"/>
  <c r="L20"/>
  <c r="L314" s="1"/>
  <c r="L36"/>
  <c r="L330" s="1"/>
  <c r="L52"/>
  <c r="L68"/>
  <c r="L88"/>
  <c r="L382" s="1"/>
  <c r="L109"/>
  <c r="L171"/>
  <c r="L465" s="1"/>
  <c r="L236"/>
  <c r="L530" s="1"/>
  <c r="L628" s="1"/>
  <c r="L300"/>
  <c r="L61"/>
  <c r="L355" s="1"/>
  <c r="L143"/>
  <c r="L437" s="1"/>
  <c r="L16"/>
  <c r="L27"/>
  <c r="L43"/>
  <c r="L59"/>
  <c r="L353" s="1"/>
  <c r="L76"/>
  <c r="L97"/>
  <c r="L135"/>
  <c r="L199"/>
  <c r="L493" s="1"/>
  <c r="L264"/>
  <c r="L117"/>
  <c r="L133"/>
  <c r="L427" s="1"/>
  <c r="L149"/>
  <c r="L443" s="1"/>
  <c r="L165"/>
  <c r="L181"/>
  <c r="L197"/>
  <c r="L491" s="1"/>
  <c r="L214"/>
  <c r="L508" s="1"/>
  <c r="L606" s="1"/>
  <c r="L230"/>
  <c r="L524" s="1"/>
  <c r="L622" s="1"/>
  <c r="L246"/>
  <c r="L262"/>
  <c r="L278"/>
  <c r="L572" s="1"/>
  <c r="L670" s="1"/>
  <c r="L294"/>
  <c r="L588" s="1"/>
  <c r="L686" s="1"/>
  <c r="L79"/>
  <c r="L95"/>
  <c r="L112"/>
  <c r="L406" s="1"/>
  <c r="L128"/>
  <c r="L422" s="1"/>
  <c r="L144"/>
  <c r="L160"/>
  <c r="L176"/>
  <c r="L470" s="1"/>
  <c r="L192"/>
  <c r="L486" s="1"/>
  <c r="L209"/>
  <c r="L225"/>
  <c r="L241"/>
  <c r="L535" s="1"/>
  <c r="L633" s="1"/>
  <c r="L257"/>
  <c r="L273"/>
  <c r="L289"/>
  <c r="L114"/>
  <c r="L130"/>
  <c r="L146"/>
  <c r="L440" s="1"/>
  <c r="L162"/>
  <c r="L456" s="1"/>
  <c r="L178"/>
  <c r="L472" s="1"/>
  <c r="L194"/>
  <c r="L488" s="1"/>
  <c r="L211"/>
  <c r="L227"/>
  <c r="L243"/>
  <c r="L537" s="1"/>
  <c r="L635" s="1"/>
  <c r="L259"/>
  <c r="L553" s="1"/>
  <c r="L651" s="1"/>
  <c r="L275"/>
  <c r="L291"/>
  <c r="L33"/>
  <c r="L240"/>
  <c r="L50"/>
  <c r="L344" s="1"/>
  <c r="L85"/>
  <c r="L379" s="1"/>
  <c r="L163"/>
  <c r="L292"/>
  <c r="L288"/>
  <c r="L48"/>
  <c r="L82"/>
  <c r="L155"/>
  <c r="L284"/>
  <c r="L302"/>
  <c r="L596" s="1"/>
  <c r="L694" s="1"/>
  <c r="L39"/>
  <c r="L71"/>
  <c r="L119"/>
  <c r="L248"/>
  <c r="L129"/>
  <c r="L161"/>
  <c r="L193"/>
  <c r="L210"/>
  <c r="L504" s="1"/>
  <c r="L602" s="1"/>
  <c r="L242"/>
  <c r="L536" s="1"/>
  <c r="L634" s="1"/>
  <c r="L274"/>
  <c r="L75"/>
  <c r="L107"/>
  <c r="L401" s="1"/>
  <c r="L140"/>
  <c r="L434" s="1"/>
  <c r="L156"/>
  <c r="L188"/>
  <c r="L221"/>
  <c r="L515" s="1"/>
  <c r="L613" s="1"/>
  <c r="L253"/>
  <c r="L269"/>
  <c r="L285"/>
  <c r="L579" s="1"/>
  <c r="L677" s="1"/>
  <c r="L301"/>
  <c r="L595" s="1"/>
  <c r="L693" s="1"/>
  <c r="L126"/>
  <c r="L142"/>
  <c r="L436" s="1"/>
  <c r="L158"/>
  <c r="L452" s="1"/>
  <c r="L174"/>
  <c r="L468" s="1"/>
  <c r="L206"/>
  <c r="L500" s="1"/>
  <c r="L223"/>
  <c r="L239"/>
  <c r="L255"/>
  <c r="L549" s="1"/>
  <c r="L647" s="1"/>
  <c r="L287"/>
  <c r="L304"/>
  <c r="L21"/>
  <c r="L315" s="1"/>
  <c r="L69"/>
  <c r="L363" s="1"/>
  <c r="L175"/>
  <c r="L469" s="1"/>
  <c r="L30"/>
  <c r="L324" s="1"/>
  <c r="L46"/>
  <c r="L62"/>
  <c r="L80"/>
  <c r="L374" s="1"/>
  <c r="L101"/>
  <c r="L395" s="1"/>
  <c r="L147"/>
  <c r="L441" s="1"/>
  <c r="L212"/>
  <c r="L506" s="1"/>
  <c r="L604" s="1"/>
  <c r="L276"/>
  <c r="L41"/>
  <c r="L94"/>
  <c r="L256"/>
  <c r="L550" s="1"/>
  <c r="L648" s="1"/>
  <c r="L28"/>
  <c r="L322" s="1"/>
  <c r="L44"/>
  <c r="L338" s="1"/>
  <c r="L60"/>
  <c r="L77"/>
  <c r="L98"/>
  <c r="L392" s="1"/>
  <c r="L139"/>
  <c r="L203"/>
  <c r="L497" s="1"/>
  <c r="L268"/>
  <c r="L562" s="1"/>
  <c r="L660" s="1"/>
  <c r="L37"/>
  <c r="L89"/>
  <c r="L224"/>
  <c r="L518" s="1"/>
  <c r="L616" s="1"/>
  <c r="L19"/>
  <c r="L35"/>
  <c r="L51"/>
  <c r="L67"/>
  <c r="L361" s="1"/>
  <c r="L86"/>
  <c r="L108"/>
  <c r="L402" s="1"/>
  <c r="L167"/>
  <c r="L232"/>
  <c r="L296"/>
  <c r="L125"/>
  <c r="L141"/>
  <c r="L435" s="1"/>
  <c r="L157"/>
  <c r="L451" s="1"/>
  <c r="L173"/>
  <c r="L189"/>
  <c r="L205"/>
  <c r="L499" s="1"/>
  <c r="L222"/>
  <c r="L516" s="1"/>
  <c r="L614" s="1"/>
  <c r="L238"/>
  <c r="L532" s="1"/>
  <c r="L630" s="1"/>
  <c r="L254"/>
  <c r="L270"/>
  <c r="L286"/>
  <c r="L580" s="1"/>
  <c r="L678" s="1"/>
  <c r="L303"/>
  <c r="L87"/>
  <c r="L103"/>
  <c r="L120"/>
  <c r="L136"/>
  <c r="L152"/>
  <c r="L446" s="1"/>
  <c r="L168"/>
  <c r="L462" s="1"/>
  <c r="L184"/>
  <c r="L200"/>
  <c r="L217"/>
  <c r="L233"/>
  <c r="L249"/>
  <c r="L543" s="1"/>
  <c r="L641" s="1"/>
  <c r="L265"/>
  <c r="L559" s="1"/>
  <c r="L657" s="1"/>
  <c r="L281"/>
  <c r="L297"/>
  <c r="L122"/>
  <c r="L416" s="1"/>
  <c r="L138"/>
  <c r="L154"/>
  <c r="L448" s="1"/>
  <c r="L170"/>
  <c r="L186"/>
  <c r="L202"/>
  <c r="L496" s="1"/>
  <c r="L219"/>
  <c r="L235"/>
  <c r="L251"/>
  <c r="L545" s="1"/>
  <c r="L643" s="1"/>
  <c r="L267"/>
  <c r="L561" s="1"/>
  <c r="L659" s="1"/>
  <c r="L283"/>
  <c r="L299"/>
  <c r="L18"/>
  <c r="L312" s="1"/>
  <c r="L53"/>
  <c r="L49"/>
  <c r="L190"/>
  <c r="L484" s="1"/>
  <c r="L57"/>
  <c r="L127"/>
  <c r="L15"/>
  <c r="L26"/>
  <c r="L320" s="1"/>
  <c r="L42"/>
  <c r="L58"/>
  <c r="L352" s="1"/>
  <c r="L74"/>
  <c r="L96"/>
  <c r="L390" s="1"/>
  <c r="L131"/>
  <c r="L195"/>
  <c r="L260"/>
  <c r="L554" s="1"/>
  <c r="L652" s="1"/>
  <c r="L29"/>
  <c r="L323" s="1"/>
  <c r="L78"/>
  <c r="L207"/>
  <c r="L24"/>
  <c r="L40"/>
  <c r="L334" s="1"/>
  <c r="L56"/>
  <c r="L72"/>
  <c r="L366" s="1"/>
  <c r="L93"/>
  <c r="L123"/>
  <c r="L417" s="1"/>
  <c r="L187"/>
  <c r="L481" s="1"/>
  <c r="L252"/>
  <c r="L25"/>
  <c r="L73"/>
  <c r="L367" s="1"/>
  <c r="L191"/>
  <c r="L31"/>
  <c r="L47"/>
  <c r="L341" s="1"/>
  <c r="L63"/>
  <c r="L81"/>
  <c r="L102"/>
  <c r="L151"/>
  <c r="L445" s="1"/>
  <c r="L216"/>
  <c r="L280"/>
  <c r="L574" s="1"/>
  <c r="L672" s="1"/>
  <c r="L121"/>
  <c r="L137"/>
  <c r="L431" s="1"/>
  <c r="L153"/>
  <c r="L169"/>
  <c r="L185"/>
  <c r="L201"/>
  <c r="L495" s="1"/>
  <c r="L218"/>
  <c r="L512" s="1"/>
  <c r="L610" s="1"/>
  <c r="L234"/>
  <c r="L250"/>
  <c r="L544" s="1"/>
  <c r="L642" s="1"/>
  <c r="L266"/>
  <c r="L282"/>
  <c r="L576" s="1"/>
  <c r="L674" s="1"/>
  <c r="L298"/>
  <c r="L83"/>
  <c r="L99"/>
  <c r="L393" s="1"/>
  <c r="L116"/>
  <c r="L410" s="1"/>
  <c r="L132"/>
  <c r="L148"/>
  <c r="L442" s="1"/>
  <c r="L164"/>
  <c r="L180"/>
  <c r="L474" s="1"/>
  <c r="L196"/>
  <c r="L213"/>
  <c r="L229"/>
  <c r="L523" s="1"/>
  <c r="L621" s="1"/>
  <c r="L245"/>
  <c r="L261"/>
  <c r="L555" s="1"/>
  <c r="L653" s="1"/>
  <c r="L277"/>
  <c r="L293"/>
  <c r="L587" s="1"/>
  <c r="L685" s="1"/>
  <c r="L118"/>
  <c r="L134"/>
  <c r="L428" s="1"/>
  <c r="L150"/>
  <c r="L166"/>
  <c r="L460" s="1"/>
  <c r="L182"/>
  <c r="L476" s="1"/>
  <c r="L198"/>
  <c r="L215"/>
  <c r="L231"/>
  <c r="L525" s="1"/>
  <c r="L623" s="1"/>
  <c r="L247"/>
  <c r="L263"/>
  <c r="L279"/>
  <c r="L295"/>
  <c r="L589" s="1"/>
  <c r="L687" s="1"/>
  <c r="AQ12"/>
  <c r="Q4"/>
  <c r="K4" i="3" s="1"/>
  <c r="AO13" i="1"/>
  <c r="Q5" s="1"/>
  <c r="K3" i="3" s="1"/>
  <c r="L4" i="1" l="1"/>
  <c r="F260" s="1"/>
  <c r="A258" i="3" s="1"/>
  <c r="BF297" i="1"/>
  <c r="AQ8"/>
  <c r="AR8" s="1"/>
  <c r="AR9" s="1"/>
  <c r="N4" s="1"/>
  <c r="I8" i="3" s="1"/>
  <c r="L23" i="4"/>
  <c r="N23" s="1"/>
  <c r="L25" s="1"/>
  <c r="M32"/>
  <c r="N31"/>
  <c r="S31"/>
  <c r="Q32"/>
  <c r="R32" s="1"/>
  <c r="S32" s="1"/>
  <c r="BF287" i="1"/>
  <c r="BJ405"/>
  <c r="BK405" s="1"/>
  <c r="AR663"/>
  <c r="G528"/>
  <c r="G626" s="1"/>
  <c r="A626"/>
  <c r="G527"/>
  <c r="G625" s="1"/>
  <c r="A625"/>
  <c r="AK502"/>
  <c r="BM502" s="1"/>
  <c r="M302"/>
  <c r="M596" s="1"/>
  <c r="M694" s="1"/>
  <c r="M295"/>
  <c r="M589" s="1"/>
  <c r="M687" s="1"/>
  <c r="M143"/>
  <c r="M437" s="1"/>
  <c r="M278"/>
  <c r="M572" s="1"/>
  <c r="M670" s="1"/>
  <c r="M230"/>
  <c r="M524" s="1"/>
  <c r="M622" s="1"/>
  <c r="M66"/>
  <c r="M360" s="1"/>
  <c r="M99"/>
  <c r="M393" s="1"/>
  <c r="M282"/>
  <c r="M576" s="1"/>
  <c r="M674" s="1"/>
  <c r="M258"/>
  <c r="M552" s="1"/>
  <c r="M650" s="1"/>
  <c r="M72"/>
  <c r="M256"/>
  <c r="M550" s="1"/>
  <c r="M648" s="1"/>
  <c r="M197"/>
  <c r="M491" s="1"/>
  <c r="M149"/>
  <c r="M443" s="1"/>
  <c r="M286"/>
  <c r="M580" s="1"/>
  <c r="M678" s="1"/>
  <c r="M238"/>
  <c r="M532" s="1"/>
  <c r="M630" s="1"/>
  <c r="M101"/>
  <c r="M395" s="1"/>
  <c r="M21"/>
  <c r="M315" s="1"/>
  <c r="M255"/>
  <c r="M549" s="1"/>
  <c r="M647" s="1"/>
  <c r="M206"/>
  <c r="M500" s="1"/>
  <c r="M259"/>
  <c r="M553" s="1"/>
  <c r="M651" s="1"/>
  <c r="M229"/>
  <c r="M523" s="1"/>
  <c r="M621" s="1"/>
  <c r="M180"/>
  <c r="M474" s="1"/>
  <c r="M201"/>
  <c r="M495" s="1"/>
  <c r="M260"/>
  <c r="M190"/>
  <c r="M484" s="1"/>
  <c r="M251"/>
  <c r="M545" s="1"/>
  <c r="M643" s="1"/>
  <c r="M202"/>
  <c r="M496" s="1"/>
  <c r="M301"/>
  <c r="M595" s="1"/>
  <c r="M693" s="1"/>
  <c r="M85"/>
  <c r="M379" s="1"/>
  <c r="M178"/>
  <c r="M472" s="1"/>
  <c r="M115"/>
  <c r="M409" s="1"/>
  <c r="M151"/>
  <c r="M445" s="1"/>
  <c r="M123"/>
  <c r="M417" s="1"/>
  <c r="M107"/>
  <c r="M401" s="1"/>
  <c r="M242"/>
  <c r="M536" s="1"/>
  <c r="M634" s="1"/>
  <c r="M176"/>
  <c r="M470" s="1"/>
  <c r="M128"/>
  <c r="M422" s="1"/>
  <c r="M45"/>
  <c r="M339" s="1"/>
  <c r="M204"/>
  <c r="M498" s="1"/>
  <c r="M231"/>
  <c r="M525" s="1"/>
  <c r="M623" s="1"/>
  <c r="M182"/>
  <c r="M476" s="1"/>
  <c r="M116"/>
  <c r="M410" s="1"/>
  <c r="M218"/>
  <c r="M512" s="1"/>
  <c r="M610" s="1"/>
  <c r="M47"/>
  <c r="M341" s="1"/>
  <c r="M73"/>
  <c r="M367" s="1"/>
  <c r="M187"/>
  <c r="M481" s="1"/>
  <c r="M29"/>
  <c r="M323" s="1"/>
  <c r="M249"/>
  <c r="M543" s="1"/>
  <c r="M641" s="1"/>
  <c r="M147"/>
  <c r="M441" s="1"/>
  <c r="M175"/>
  <c r="M469" s="1"/>
  <c r="F241"/>
  <c r="A239" i="3" s="1"/>
  <c r="M294" i="1"/>
  <c r="M588" s="1"/>
  <c r="M686" s="1"/>
  <c r="M214"/>
  <c r="M508" s="1"/>
  <c r="M606" s="1"/>
  <c r="M133"/>
  <c r="M427" s="1"/>
  <c r="M199"/>
  <c r="M493" s="1"/>
  <c r="M61"/>
  <c r="M355" s="1"/>
  <c r="M171"/>
  <c r="M465" s="1"/>
  <c r="M113"/>
  <c r="M407" s="1"/>
  <c r="F170"/>
  <c r="A168" i="3" s="1"/>
  <c r="M158" i="1"/>
  <c r="M452" s="1"/>
  <c r="M148"/>
  <c r="M442" s="1"/>
  <c r="M250"/>
  <c r="M544" s="1"/>
  <c r="M642" s="1"/>
  <c r="M168"/>
  <c r="M462" s="1"/>
  <c r="M141"/>
  <c r="M435" s="1"/>
  <c r="M224"/>
  <c r="M518" s="1"/>
  <c r="M616" s="1"/>
  <c r="M268"/>
  <c r="M562" s="1"/>
  <c r="M660" s="1"/>
  <c r="M174"/>
  <c r="M468" s="1"/>
  <c r="M285"/>
  <c r="M579" s="1"/>
  <c r="M677" s="1"/>
  <c r="M221"/>
  <c r="M515" s="1"/>
  <c r="M613" s="1"/>
  <c r="M140"/>
  <c r="M434" s="1"/>
  <c r="M210"/>
  <c r="M504" s="1"/>
  <c r="M602" s="1"/>
  <c r="M243"/>
  <c r="M194"/>
  <c r="M488" s="1"/>
  <c r="M146"/>
  <c r="M241"/>
  <c r="M535" s="1"/>
  <c r="M633" s="1"/>
  <c r="M192"/>
  <c r="M486" s="1"/>
  <c r="M59"/>
  <c r="M353" s="1"/>
  <c r="M65"/>
  <c r="M172"/>
  <c r="M466" s="1"/>
  <c r="M290"/>
  <c r="M584" s="1"/>
  <c r="M682" s="1"/>
  <c r="M23"/>
  <c r="M228"/>
  <c r="M150"/>
  <c r="L444"/>
  <c r="M234"/>
  <c r="L528"/>
  <c r="L626" s="1"/>
  <c r="M303"/>
  <c r="L597"/>
  <c r="L695" s="1"/>
  <c r="M167"/>
  <c r="L461"/>
  <c r="M19"/>
  <c r="L313"/>
  <c r="M274"/>
  <c r="L568"/>
  <c r="L666" s="1"/>
  <c r="M129"/>
  <c r="L423"/>
  <c r="M284"/>
  <c r="L578"/>
  <c r="L676" s="1"/>
  <c r="M288"/>
  <c r="L582"/>
  <c r="L680" s="1"/>
  <c r="M33"/>
  <c r="L327"/>
  <c r="M291"/>
  <c r="L585"/>
  <c r="L683" s="1"/>
  <c r="M289"/>
  <c r="L583"/>
  <c r="L681" s="1"/>
  <c r="M264"/>
  <c r="L558"/>
  <c r="L656" s="1"/>
  <c r="M43"/>
  <c r="L337"/>
  <c r="M52"/>
  <c r="L346"/>
  <c r="M91"/>
  <c r="L385"/>
  <c r="M64"/>
  <c r="L358"/>
  <c r="M84"/>
  <c r="L378"/>
  <c r="BF296"/>
  <c r="B590"/>
  <c r="B688" s="1"/>
  <c r="B137"/>
  <c r="AR395" s="1"/>
  <c r="BF122"/>
  <c r="B416"/>
  <c r="AR674" s="1"/>
  <c r="A46"/>
  <c r="A338"/>
  <c r="G338" s="1"/>
  <c r="A238"/>
  <c r="BE44"/>
  <c r="A45"/>
  <c r="A337"/>
  <c r="G337" s="1"/>
  <c r="A237"/>
  <c r="BE43"/>
  <c r="B136"/>
  <c r="AR394" s="1"/>
  <c r="B415"/>
  <c r="AR673" s="1"/>
  <c r="BF121"/>
  <c r="M118"/>
  <c r="L412"/>
  <c r="M57"/>
  <c r="L351"/>
  <c r="M184"/>
  <c r="L478"/>
  <c r="M86"/>
  <c r="L380"/>
  <c r="M35"/>
  <c r="L329"/>
  <c r="M276"/>
  <c r="L570"/>
  <c r="L668" s="1"/>
  <c r="M75"/>
  <c r="L369"/>
  <c r="M161"/>
  <c r="L455"/>
  <c r="M71"/>
  <c r="L365"/>
  <c r="M48"/>
  <c r="L342"/>
  <c r="M240"/>
  <c r="L534"/>
  <c r="L632" s="1"/>
  <c r="M227"/>
  <c r="L521"/>
  <c r="L619" s="1"/>
  <c r="M114"/>
  <c r="L408"/>
  <c r="M117"/>
  <c r="L411"/>
  <c r="M135"/>
  <c r="L429"/>
  <c r="M300"/>
  <c r="L594"/>
  <c r="L692" s="1"/>
  <c r="M68"/>
  <c r="L362"/>
  <c r="M177"/>
  <c r="L471"/>
  <c r="M104"/>
  <c r="L398"/>
  <c r="M106"/>
  <c r="L400"/>
  <c r="B124"/>
  <c r="AR382" s="1"/>
  <c r="B403"/>
  <c r="AR661" s="1"/>
  <c r="BF109"/>
  <c r="A530"/>
  <c r="BE236"/>
  <c r="B147"/>
  <c r="B426"/>
  <c r="AR684" s="1"/>
  <c r="BF132"/>
  <c r="M277"/>
  <c r="L571"/>
  <c r="L669" s="1"/>
  <c r="M196"/>
  <c r="L490"/>
  <c r="M298"/>
  <c r="L592"/>
  <c r="L690" s="1"/>
  <c r="M169"/>
  <c r="L463"/>
  <c r="M121"/>
  <c r="L415"/>
  <c r="M63"/>
  <c r="L357"/>
  <c r="M56"/>
  <c r="L350"/>
  <c r="M24"/>
  <c r="L318"/>
  <c r="M131"/>
  <c r="L425"/>
  <c r="M74"/>
  <c r="L368"/>
  <c r="M127"/>
  <c r="L421"/>
  <c r="M53"/>
  <c r="L347"/>
  <c r="M299"/>
  <c r="L593"/>
  <c r="L691" s="1"/>
  <c r="M219"/>
  <c r="L513"/>
  <c r="L611" s="1"/>
  <c r="M170"/>
  <c r="L464"/>
  <c r="M281"/>
  <c r="L575"/>
  <c r="L673" s="1"/>
  <c r="M200"/>
  <c r="L494"/>
  <c r="M103"/>
  <c r="L397"/>
  <c r="M189"/>
  <c r="L483"/>
  <c r="M296"/>
  <c r="L590"/>
  <c r="L688" s="1"/>
  <c r="M51"/>
  <c r="L345"/>
  <c r="M139"/>
  <c r="L433"/>
  <c r="M60"/>
  <c r="L354"/>
  <c r="M41"/>
  <c r="L335"/>
  <c r="M46"/>
  <c r="L340"/>
  <c r="M287"/>
  <c r="L581"/>
  <c r="L679" s="1"/>
  <c r="M223"/>
  <c r="L517"/>
  <c r="L615" s="1"/>
  <c r="M253"/>
  <c r="L547"/>
  <c r="L645" s="1"/>
  <c r="M156"/>
  <c r="L450"/>
  <c r="M193"/>
  <c r="L487"/>
  <c r="M119"/>
  <c r="L413"/>
  <c r="M82"/>
  <c r="L376"/>
  <c r="M163"/>
  <c r="L457"/>
  <c r="M130"/>
  <c r="L424"/>
  <c r="M257"/>
  <c r="L551"/>
  <c r="L649" s="1"/>
  <c r="M209"/>
  <c r="L503"/>
  <c r="L601" s="1"/>
  <c r="M246"/>
  <c r="L540"/>
  <c r="L638" s="1"/>
  <c r="M165"/>
  <c r="L459"/>
  <c r="M16"/>
  <c r="L310"/>
  <c r="M179"/>
  <c r="L473"/>
  <c r="M38"/>
  <c r="L332"/>
  <c r="M100"/>
  <c r="L394"/>
  <c r="M237"/>
  <c r="L531"/>
  <c r="L629" s="1"/>
  <c r="M226"/>
  <c r="L520"/>
  <c r="L618" s="1"/>
  <c r="M220"/>
  <c r="L514"/>
  <c r="L612" s="1"/>
  <c r="BF292"/>
  <c r="B586"/>
  <c r="B684" s="1"/>
  <c r="A529"/>
  <c r="BE235"/>
  <c r="B150"/>
  <c r="AR408" s="1"/>
  <c r="B429"/>
  <c r="AR687" s="1"/>
  <c r="BF135"/>
  <c r="B131"/>
  <c r="AR389" s="1"/>
  <c r="B410"/>
  <c r="AR668" s="1"/>
  <c r="BF116"/>
  <c r="B125"/>
  <c r="AR383" s="1"/>
  <c r="BF110"/>
  <c r="B404"/>
  <c r="AR662" s="1"/>
  <c r="B598"/>
  <c r="B696" s="1"/>
  <c r="BF304"/>
  <c r="BF295"/>
  <c r="B589"/>
  <c r="B687" s="1"/>
  <c r="M280"/>
  <c r="M40"/>
  <c r="M58"/>
  <c r="M18"/>
  <c r="M154"/>
  <c r="M44"/>
  <c r="M80"/>
  <c r="F139"/>
  <c r="A137" i="3" s="1"/>
  <c r="M22" i="1"/>
  <c r="M26"/>
  <c r="M267"/>
  <c r="M122"/>
  <c r="M152"/>
  <c r="M142"/>
  <c r="F113"/>
  <c r="A111" i="3" s="1"/>
  <c r="M162" i="1"/>
  <c r="M145"/>
  <c r="M92"/>
  <c r="M55"/>
  <c r="M34"/>
  <c r="M279"/>
  <c r="L573"/>
  <c r="L671" s="1"/>
  <c r="M132"/>
  <c r="L426"/>
  <c r="M102"/>
  <c r="L396"/>
  <c r="M25"/>
  <c r="L319"/>
  <c r="M78"/>
  <c r="L372"/>
  <c r="M233"/>
  <c r="L527"/>
  <c r="L625" s="1"/>
  <c r="M136"/>
  <c r="L430"/>
  <c r="M270"/>
  <c r="L564"/>
  <c r="L662" s="1"/>
  <c r="M89"/>
  <c r="L383"/>
  <c r="M126"/>
  <c r="L420"/>
  <c r="M39"/>
  <c r="L333"/>
  <c r="M211"/>
  <c r="L505"/>
  <c r="L603" s="1"/>
  <c r="M160"/>
  <c r="L454"/>
  <c r="M79"/>
  <c r="L373"/>
  <c r="M97"/>
  <c r="L391"/>
  <c r="M109"/>
  <c r="L403"/>
  <c r="M17"/>
  <c r="L311"/>
  <c r="B133"/>
  <c r="AR391" s="1"/>
  <c r="B412"/>
  <c r="AR670" s="1"/>
  <c r="BF118"/>
  <c r="B130"/>
  <c r="AR388" s="1"/>
  <c r="BF115"/>
  <c r="B409"/>
  <c r="AR667" s="1"/>
  <c r="B141"/>
  <c r="AR399" s="1"/>
  <c r="B420"/>
  <c r="AR678" s="1"/>
  <c r="BF126"/>
  <c r="BF299"/>
  <c r="B593"/>
  <c r="B691" s="1"/>
  <c r="B144"/>
  <c r="AR402" s="1"/>
  <c r="B423"/>
  <c r="AR681" s="1"/>
  <c r="BF129"/>
  <c r="B127"/>
  <c r="AR385" s="1"/>
  <c r="B406"/>
  <c r="AR664" s="1"/>
  <c r="BF112"/>
  <c r="M153"/>
  <c r="L447"/>
  <c r="M93"/>
  <c r="L387"/>
  <c r="M207"/>
  <c r="L501"/>
  <c r="M283"/>
  <c r="L577"/>
  <c r="L675" s="1"/>
  <c r="M87"/>
  <c r="L381"/>
  <c r="M173"/>
  <c r="L467"/>
  <c r="M232"/>
  <c r="L526"/>
  <c r="L624" s="1"/>
  <c r="M95"/>
  <c r="L389"/>
  <c r="M124"/>
  <c r="L418"/>
  <c r="B128"/>
  <c r="AR386" s="1"/>
  <c r="B407"/>
  <c r="AR665" s="1"/>
  <c r="BF113"/>
  <c r="B596"/>
  <c r="B694" s="1"/>
  <c r="BF302"/>
  <c r="B595"/>
  <c r="B693" s="1"/>
  <c r="BF301"/>
  <c r="M247"/>
  <c r="L541"/>
  <c r="L639" s="1"/>
  <c r="M198"/>
  <c r="L492"/>
  <c r="M245"/>
  <c r="L539"/>
  <c r="L637" s="1"/>
  <c r="M263"/>
  <c r="L557"/>
  <c r="L655" s="1"/>
  <c r="M215"/>
  <c r="L509"/>
  <c r="L607" s="1"/>
  <c r="M213"/>
  <c r="L507"/>
  <c r="L605" s="1"/>
  <c r="M164"/>
  <c r="L458"/>
  <c r="M83"/>
  <c r="L377"/>
  <c r="M266"/>
  <c r="L560"/>
  <c r="L658" s="1"/>
  <c r="M185"/>
  <c r="L479"/>
  <c r="M216"/>
  <c r="L510"/>
  <c r="L608" s="1"/>
  <c r="M81"/>
  <c r="L375"/>
  <c r="M31"/>
  <c r="L325"/>
  <c r="M191"/>
  <c r="L485"/>
  <c r="M252"/>
  <c r="L546"/>
  <c r="L644" s="1"/>
  <c r="M195"/>
  <c r="L489"/>
  <c r="E272"/>
  <c r="L336"/>
  <c r="M15"/>
  <c r="L309"/>
  <c r="M49"/>
  <c r="L343"/>
  <c r="M235"/>
  <c r="L529"/>
  <c r="L627" s="1"/>
  <c r="M186"/>
  <c r="L480"/>
  <c r="M138"/>
  <c r="L432"/>
  <c r="M297"/>
  <c r="L591"/>
  <c r="L689" s="1"/>
  <c r="M217"/>
  <c r="L511"/>
  <c r="L609" s="1"/>
  <c r="M120"/>
  <c r="L414"/>
  <c r="M254"/>
  <c r="L548"/>
  <c r="L646" s="1"/>
  <c r="M125"/>
  <c r="L419"/>
  <c r="M37"/>
  <c r="L331"/>
  <c r="M77"/>
  <c r="L371"/>
  <c r="M94"/>
  <c r="L388"/>
  <c r="M62"/>
  <c r="L356"/>
  <c r="M304"/>
  <c r="L598"/>
  <c r="L696" s="1"/>
  <c r="M239"/>
  <c r="L533"/>
  <c r="L631" s="1"/>
  <c r="M269"/>
  <c r="L563"/>
  <c r="L661" s="1"/>
  <c r="M188"/>
  <c r="L482"/>
  <c r="M248"/>
  <c r="L542"/>
  <c r="L640" s="1"/>
  <c r="M155"/>
  <c r="L449"/>
  <c r="M292"/>
  <c r="L586"/>
  <c r="L684" s="1"/>
  <c r="M275"/>
  <c r="L569"/>
  <c r="L667" s="1"/>
  <c r="M273"/>
  <c r="L567"/>
  <c r="L665" s="1"/>
  <c r="M225"/>
  <c r="L519"/>
  <c r="L617" s="1"/>
  <c r="M144"/>
  <c r="L438"/>
  <c r="M262"/>
  <c r="L556"/>
  <c r="L654" s="1"/>
  <c r="M181"/>
  <c r="L475"/>
  <c r="M76"/>
  <c r="L370"/>
  <c r="M27"/>
  <c r="L321"/>
  <c r="M159"/>
  <c r="L453"/>
  <c r="M244"/>
  <c r="L538"/>
  <c r="L636" s="1"/>
  <c r="M54"/>
  <c r="L348"/>
  <c r="M272"/>
  <c r="M566" s="1"/>
  <c r="M664" s="1"/>
  <c r="L566"/>
  <c r="L664" s="1"/>
  <c r="M271"/>
  <c r="L565"/>
  <c r="L663" s="1"/>
  <c r="M183"/>
  <c r="L477"/>
  <c r="M105"/>
  <c r="L399"/>
  <c r="B134"/>
  <c r="AR392" s="1"/>
  <c r="B413"/>
  <c r="AR671" s="1"/>
  <c r="BF119"/>
  <c r="BF298"/>
  <c r="B592"/>
  <c r="B690" s="1"/>
  <c r="AS8"/>
  <c r="AS9" s="1"/>
  <c r="N3" s="1"/>
  <c r="I9" i="3" s="1"/>
  <c r="AQ9" i="1"/>
  <c r="N2" s="1"/>
  <c r="I7" i="3" s="1"/>
  <c r="BF293" i="1"/>
  <c r="B587"/>
  <c r="B685" s="1"/>
  <c r="B138"/>
  <c r="AR396" s="1"/>
  <c r="B417"/>
  <c r="AR675" s="1"/>
  <c r="BF123"/>
  <c r="M96"/>
  <c r="M98"/>
  <c r="M30"/>
  <c r="M20"/>
  <c r="M70"/>
  <c r="M110"/>
  <c r="M166"/>
  <c r="M134"/>
  <c r="M293"/>
  <c r="M261"/>
  <c r="M137"/>
  <c r="M265"/>
  <c r="M222"/>
  <c r="M205"/>
  <c r="M157"/>
  <c r="M108"/>
  <c r="M67"/>
  <c r="M203"/>
  <c r="M28"/>
  <c r="M212"/>
  <c r="M69"/>
  <c r="M50"/>
  <c r="F191"/>
  <c r="A189" i="3" s="1"/>
  <c r="M112" i="1"/>
  <c r="M236"/>
  <c r="M88"/>
  <c r="M36"/>
  <c r="M90"/>
  <c r="M32"/>
  <c r="M42"/>
  <c r="AS12"/>
  <c r="AS13" s="1"/>
  <c r="S3" s="1"/>
  <c r="AR12"/>
  <c r="AR13" s="1"/>
  <c r="S4" s="1"/>
  <c r="AQ13"/>
  <c r="S2" s="1"/>
  <c r="K7" i="3" s="1"/>
  <c r="F85" i="1" l="1"/>
  <c r="A83" i="3" s="1"/>
  <c r="F225" i="1"/>
  <c r="A223" i="3" s="1"/>
  <c r="F195" i="1"/>
  <c r="A193" i="3" s="1"/>
  <c r="F209" i="1"/>
  <c r="A207" i="3" s="1"/>
  <c r="F148" i="1"/>
  <c r="A146" i="3" s="1"/>
  <c r="F137" i="1"/>
  <c r="A135" i="3" s="1"/>
  <c r="F105" i="1"/>
  <c r="A103" i="3" s="1"/>
  <c r="F160" i="1"/>
  <c r="A158" i="3" s="1"/>
  <c r="F92" i="1"/>
  <c r="A90" i="3" s="1"/>
  <c r="F256" i="1"/>
  <c r="A254" i="3" s="1"/>
  <c r="F168" i="1"/>
  <c r="A166" i="3" s="1"/>
  <c r="F25" i="1"/>
  <c r="A23" i="3" s="1"/>
  <c r="F163" i="1"/>
  <c r="A161" i="3" s="1"/>
  <c r="F162" i="1"/>
  <c r="A160" i="3" s="1"/>
  <c r="F91" i="1"/>
  <c r="A89" i="3" s="1"/>
  <c r="F171" i="1"/>
  <c r="F188"/>
  <c r="A186" i="3" s="1"/>
  <c r="F235" i="1"/>
  <c r="A233" i="3" s="1"/>
  <c r="F198" i="1"/>
  <c r="A196" i="3" s="1"/>
  <c r="D3" i="2"/>
  <c r="F104" i="1"/>
  <c r="A102" i="3" s="1"/>
  <c r="F165" i="1"/>
  <c r="A163" i="3" s="1"/>
  <c r="F62" i="1"/>
  <c r="A60" i="3" s="1"/>
  <c r="AF260" i="1"/>
  <c r="AG260" s="1"/>
  <c r="AH260" s="1"/>
  <c r="AI260" s="1"/>
  <c r="AK260" s="1"/>
  <c r="F259"/>
  <c r="A257" i="3" s="1"/>
  <c r="F257" i="1"/>
  <c r="A255" i="3" s="1"/>
  <c r="F279" i="1"/>
  <c r="A277" i="3" s="1"/>
  <c r="F216" i="1"/>
  <c r="A214" i="3" s="1"/>
  <c r="F38" i="1"/>
  <c r="A36" i="3" s="1"/>
  <c r="F55" i="1"/>
  <c r="A53" i="3" s="1"/>
  <c r="F59" i="1"/>
  <c r="A57" i="3" s="1"/>
  <c r="F237" i="1"/>
  <c r="A235" i="3" s="1"/>
  <c r="F98" i="1"/>
  <c r="A96" i="3" s="1"/>
  <c r="F52" i="1"/>
  <c r="A50" i="3" s="1"/>
  <c r="F299" i="1"/>
  <c r="A297" i="3" s="1"/>
  <c r="F236" i="1"/>
  <c r="A234" i="3" s="1"/>
  <c r="F70" i="1"/>
  <c r="A68" i="3" s="1"/>
  <c r="F133" i="1"/>
  <c r="A131" i="3" s="1"/>
  <c r="F138" i="1"/>
  <c r="A136" i="3" s="1"/>
  <c r="F239" i="1"/>
  <c r="A237" i="3" s="1"/>
  <c r="F28" i="1"/>
  <c r="A26" i="3" s="1"/>
  <c r="F206" i="1"/>
  <c r="A204" i="3" s="1"/>
  <c r="F82" i="1"/>
  <c r="A80" i="3" s="1"/>
  <c r="F17" i="1"/>
  <c r="A15" i="3" s="1"/>
  <c r="F145" i="1"/>
  <c r="A143" i="3" s="1"/>
  <c r="B258"/>
  <c r="F215" i="1"/>
  <c r="A213" i="3" s="1"/>
  <c r="F175" i="1"/>
  <c r="A173" i="3" s="1"/>
  <c r="F189" i="1"/>
  <c r="A187" i="3" s="1"/>
  <c r="F159" i="1"/>
  <c r="A157" i="3" s="1"/>
  <c r="F304" i="1"/>
  <c r="A302" i="3" s="1"/>
  <c r="F246" i="1"/>
  <c r="A244" i="3" s="1"/>
  <c r="F245" i="1"/>
  <c r="A243" i="3" s="1"/>
  <c r="F280" i="1"/>
  <c r="A278" i="3" s="1"/>
  <c r="F21" i="1"/>
  <c r="A19" i="3" s="1"/>
  <c r="F78" i="1"/>
  <c r="A76" i="3" s="1"/>
  <c r="F29" i="1"/>
  <c r="F323" s="1"/>
  <c r="N323" s="1"/>
  <c r="F130"/>
  <c r="A128" i="3" s="1"/>
  <c r="F203" i="1"/>
  <c r="A201" i="3" s="1"/>
  <c r="F265" i="1"/>
  <c r="A263" i="3" s="1"/>
  <c r="F300" i="1"/>
  <c r="A298" i="3" s="1"/>
  <c r="F41" i="1"/>
  <c r="A39" i="3" s="1"/>
  <c r="F131" i="1"/>
  <c r="A129" i="3" s="1"/>
  <c r="F48" i="1"/>
  <c r="A46" i="3" s="1"/>
  <c r="F253" i="1"/>
  <c r="A251" i="3" s="1"/>
  <c r="F45" i="1"/>
  <c r="A43" i="3" s="1"/>
  <c r="F214" i="1"/>
  <c r="A212" i="3" s="1"/>
  <c r="F97" i="1"/>
  <c r="A95" i="3" s="1"/>
  <c r="F244" i="1"/>
  <c r="A242" i="3" s="1"/>
  <c r="F276" i="1"/>
  <c r="A274" i="3" s="1"/>
  <c r="F226" i="1"/>
  <c r="F520" s="1"/>
  <c r="F618" s="1"/>
  <c r="F261"/>
  <c r="A259" i="3" s="1"/>
  <c r="F295" i="1"/>
  <c r="A293" i="3" s="1"/>
  <c r="F164" i="1"/>
  <c r="A162" i="3" s="1"/>
  <c r="F232" i="1"/>
  <c r="A230" i="3" s="1"/>
  <c r="F101" i="1"/>
  <c r="B99" i="3" s="1"/>
  <c r="F37" i="1"/>
  <c r="A35" i="3" s="1"/>
  <c r="F143" i="1"/>
  <c r="A141" i="3" s="1"/>
  <c r="F210" i="1"/>
  <c r="A208" i="3" s="1"/>
  <c r="F122" i="1"/>
  <c r="A120" i="3" s="1"/>
  <c r="F194" i="1"/>
  <c r="A192" i="3" s="1"/>
  <c r="F108" i="1"/>
  <c r="A106" i="3" s="1"/>
  <c r="F44" i="1"/>
  <c r="A42" i="3" s="1"/>
  <c r="F117" i="1"/>
  <c r="A115" i="3" s="1"/>
  <c r="F223" i="1"/>
  <c r="A221" i="3" s="1"/>
  <c r="F173" i="1"/>
  <c r="A171" i="3" s="1"/>
  <c r="F179" i="1"/>
  <c r="A177" i="3" s="1"/>
  <c r="F84" i="1"/>
  <c r="A82" i="3" s="1"/>
  <c r="F281" i="1"/>
  <c r="A279" i="3" s="1"/>
  <c r="F251" i="1"/>
  <c r="A249" i="3" s="1"/>
  <c r="F120" i="1"/>
  <c r="A118" i="3" s="1"/>
  <c r="F222" i="1"/>
  <c r="A220" i="3" s="1"/>
  <c r="F57" i="1"/>
  <c r="A55" i="3" s="1"/>
  <c r="F230" i="1"/>
  <c r="A228" i="3" s="1"/>
  <c r="F153" i="1"/>
  <c r="A151" i="3" s="1"/>
  <c r="F250" i="1"/>
  <c r="A248" i="3" s="1"/>
  <c r="F64" i="1"/>
  <c r="A62" i="3" s="1"/>
  <c r="F269" i="1"/>
  <c r="A267" i="3" s="1"/>
  <c r="F140" i="1"/>
  <c r="A138" i="3" s="1"/>
  <c r="F107" i="1"/>
  <c r="A105" i="3" s="1"/>
  <c r="F182" i="1"/>
  <c r="A180" i="3" s="1"/>
  <c r="F112" i="1"/>
  <c r="A110" i="3" s="1"/>
  <c r="F142" i="1"/>
  <c r="A140" i="3" s="1"/>
  <c r="F144" i="1"/>
  <c r="A142" i="3" s="1"/>
  <c r="F65" i="1"/>
  <c r="A63" i="3" s="1"/>
  <c r="F213" i="1"/>
  <c r="A211" i="3" s="1"/>
  <c r="F274" i="1"/>
  <c r="A272" i="3" s="1"/>
  <c r="F255" i="1"/>
  <c r="A253" i="3" s="1"/>
  <c r="F242" i="1"/>
  <c r="B240" i="3" s="1"/>
  <c r="F154" i="1"/>
  <c r="A152" i="3" s="1"/>
  <c r="F297" i="1"/>
  <c r="A295" i="3" s="1"/>
  <c r="F234" i="1"/>
  <c r="A232" i="3" s="1"/>
  <c r="F267" i="1"/>
  <c r="A265" i="3" s="1"/>
  <c r="F200" i="1"/>
  <c r="A198" i="3" s="1"/>
  <c r="F136" i="1"/>
  <c r="A134" i="3" s="1"/>
  <c r="F268" i="1"/>
  <c r="A266" i="3" s="1"/>
  <c r="F286" i="1"/>
  <c r="AF286" s="1"/>
  <c r="AG286" s="1"/>
  <c r="AH286" s="1"/>
  <c r="AI286" s="1"/>
  <c r="AK286" s="1"/>
  <c r="F146"/>
  <c r="A144" i="3" s="1"/>
  <c r="F73" i="1"/>
  <c r="A71" i="3" s="1"/>
  <c r="F110" i="1"/>
  <c r="A108" i="3" s="1"/>
  <c r="F18" i="1"/>
  <c r="A16" i="3" s="1"/>
  <c r="F63" i="1"/>
  <c r="A61" i="3" s="1"/>
  <c r="F174" i="1"/>
  <c r="N174" s="1"/>
  <c r="F42"/>
  <c r="A40" i="3" s="1"/>
  <c r="F19" i="1"/>
  <c r="A17" i="3" s="1"/>
  <c r="F155" i="1"/>
  <c r="A153" i="3" s="1"/>
  <c r="F80" i="1"/>
  <c r="A78" i="3" s="1"/>
  <c r="F16" i="1"/>
  <c r="A14" i="3" s="1"/>
  <c r="F23" i="1"/>
  <c r="A21" i="3" s="1"/>
  <c r="F285" i="1"/>
  <c r="B283" i="3" s="1"/>
  <c r="F303" i="1"/>
  <c r="A301" i="3" s="1"/>
  <c r="F172" i="1"/>
  <c r="B170" i="3" s="1"/>
  <c r="F240" i="1"/>
  <c r="A238" i="3" s="1"/>
  <c r="F109" i="1"/>
  <c r="A107" i="3" s="1"/>
  <c r="F27" i="1"/>
  <c r="A25" i="3" s="1"/>
  <c r="F158" i="1"/>
  <c r="A156" i="3" s="1"/>
  <c r="F266" i="1"/>
  <c r="A264" i="3" s="1"/>
  <c r="F68" i="1"/>
  <c r="A66" i="3" s="1"/>
  <c r="F291" i="1"/>
  <c r="A289" i="3" s="1"/>
  <c r="F228" i="1"/>
  <c r="A226" i="3" s="1"/>
  <c r="F58" i="1"/>
  <c r="A56" i="3" s="1"/>
  <c r="F99" i="1"/>
  <c r="A97" i="3" s="1"/>
  <c r="F103" i="1"/>
  <c r="A101" i="3" s="1"/>
  <c r="F176" i="1"/>
  <c r="A174" i="3" s="1"/>
  <c r="F114" i="1"/>
  <c r="A112" i="3" s="1"/>
  <c r="F258" i="1"/>
  <c r="A256" i="3" s="1"/>
  <c r="F123" i="1"/>
  <c r="A121" i="3" s="1"/>
  <c r="F211" i="1"/>
  <c r="A209" i="3" s="1"/>
  <c r="F157" i="1"/>
  <c r="A155" i="3" s="1"/>
  <c r="F79" i="1"/>
  <c r="A77" i="3" s="1"/>
  <c r="F166" i="1"/>
  <c r="A164" i="3" s="1"/>
  <c r="F128" i="1"/>
  <c r="A126" i="3" s="1"/>
  <c r="F282" i="1"/>
  <c r="A280" i="3" s="1"/>
  <c r="F135" i="1"/>
  <c r="A133" i="3" s="1"/>
  <c r="F102" i="1"/>
  <c r="A100" i="3" s="1"/>
  <c r="F22" i="1"/>
  <c r="A20" i="3" s="1"/>
  <c r="F231" i="1"/>
  <c r="A229" i="3" s="1"/>
  <c r="F296" i="1"/>
  <c r="A294" i="3" s="1"/>
  <c r="F183" i="1"/>
  <c r="A181" i="3" s="1"/>
  <c r="F66" i="1"/>
  <c r="A64" i="3" s="1"/>
  <c r="F126" i="1"/>
  <c r="A124" i="3" s="1"/>
  <c r="F288" i="1"/>
  <c r="A286" i="3" s="1"/>
  <c r="F24" i="1"/>
  <c r="A22" i="3" s="1"/>
  <c r="F278" i="1"/>
  <c r="A276" i="3" s="1"/>
  <c r="F31" i="1"/>
  <c r="A29" i="3" s="1"/>
  <c r="F35" i="1"/>
  <c r="A33" i="3" s="1"/>
  <c r="F217" i="1"/>
  <c r="A215" i="3" s="1"/>
  <c r="F184" i="1"/>
  <c r="A182" i="3" s="1"/>
  <c r="F252" i="1"/>
  <c r="A250" i="3" s="1"/>
  <c r="F125" i="1"/>
  <c r="A123" i="3" s="1"/>
  <c r="F90" i="1"/>
  <c r="A88" i="3" s="1"/>
  <c r="F290" i="1"/>
  <c r="A288" i="3" s="1"/>
  <c r="F190" i="1"/>
  <c r="A188" i="3" s="1"/>
  <c r="F134" i="1"/>
  <c r="A132" i="3" s="1"/>
  <c r="F202" i="1"/>
  <c r="A200" i="3" s="1"/>
  <c r="F271" i="1"/>
  <c r="A269" i="3" s="1"/>
  <c r="F302" i="1"/>
  <c r="A300" i="3" s="1"/>
  <c r="F77" i="1"/>
  <c r="A75" i="3" s="1"/>
  <c r="F115" i="1"/>
  <c r="A113" i="3" s="1"/>
  <c r="F36" i="1"/>
  <c r="A34" i="3" s="1"/>
  <c r="F3" i="2"/>
  <c r="F6" s="1"/>
  <c r="F227" i="1"/>
  <c r="A225" i="3" s="1"/>
  <c r="F178" i="1"/>
  <c r="A176" i="3" s="1"/>
  <c r="F127" i="1"/>
  <c r="A125" i="3" s="1"/>
  <c r="F187" i="1"/>
  <c r="A185" i="3" s="1"/>
  <c r="F273" i="1"/>
  <c r="A271" i="3" s="1"/>
  <c r="F49" i="1"/>
  <c r="A47" i="3" s="1"/>
  <c r="F56" i="1"/>
  <c r="A54" i="3" s="1"/>
  <c r="F81" i="1"/>
  <c r="A79" i="3" s="1"/>
  <c r="F185" i="1"/>
  <c r="A183" i="3" s="1"/>
  <c r="F88" i="1"/>
  <c r="A86" i="3" s="1"/>
  <c r="F39" i="1"/>
  <c r="A37" i="3" s="1"/>
  <c r="F254" i="1"/>
  <c r="A252" i="3" s="1"/>
  <c r="I4"/>
  <c r="F277" i="1"/>
  <c r="A275" i="3" s="1"/>
  <c r="F247" i="1"/>
  <c r="A245" i="3" s="1"/>
  <c r="F180" i="1"/>
  <c r="A178" i="3" s="1"/>
  <c r="F116" i="1"/>
  <c r="A114" i="3" s="1"/>
  <c r="F248" i="1"/>
  <c r="A246" i="3" s="1"/>
  <c r="F205" i="1"/>
  <c r="A203" i="3" s="1"/>
  <c r="F119" i="1"/>
  <c r="A117" i="3" s="1"/>
  <c r="F53" i="1"/>
  <c r="A51" i="3" s="1"/>
  <c r="F86" i="1"/>
  <c r="A84" i="3" s="1"/>
  <c r="F207" i="1"/>
  <c r="A205" i="3" s="1"/>
  <c r="F147" i="1"/>
  <c r="A145" i="3" s="1"/>
  <c r="F181" i="1"/>
  <c r="A179" i="3" s="1"/>
  <c r="F233" i="1"/>
  <c r="A231" i="3" s="1"/>
  <c r="F129" i="1"/>
  <c r="A127" i="3" s="1"/>
  <c r="F60" i="1"/>
  <c r="A58" i="3" s="1"/>
  <c r="F186" i="1"/>
  <c r="A184" i="3" s="1"/>
  <c r="F124" i="1"/>
  <c r="A122" i="3" s="1"/>
  <c r="F238" i="1"/>
  <c r="A236" i="3" s="1"/>
  <c r="F61" i="1"/>
  <c r="A59" i="3" s="1"/>
  <c r="F54" i="1"/>
  <c r="A52" i="3" s="1"/>
  <c r="F149" i="1"/>
  <c r="A147" i="3" s="1"/>
  <c r="F118" i="1"/>
  <c r="A116" i="3" s="1"/>
  <c r="F293" i="1"/>
  <c r="A291" i="3" s="1"/>
  <c r="F229" i="1"/>
  <c r="A227" i="3" s="1"/>
  <c r="F264" i="1"/>
  <c r="A262" i="3" s="1"/>
  <c r="F197" i="1"/>
  <c r="N197" s="1"/>
  <c r="F132"/>
  <c r="A130" i="3" s="1"/>
  <c r="F263" i="1"/>
  <c r="A261" i="3" s="1"/>
  <c r="F270" i="1"/>
  <c r="A268" i="3" s="1"/>
  <c r="F141" i="1"/>
  <c r="A139" i="3" s="1"/>
  <c r="F69" i="1"/>
  <c r="A67" i="3" s="1"/>
  <c r="F106" i="1"/>
  <c r="A104" i="3" s="1"/>
  <c r="F2" i="2"/>
  <c r="F51" i="1"/>
  <c r="A49" i="3" s="1"/>
  <c r="F169" i="1"/>
  <c r="A167" i="3" s="1"/>
  <c r="F30" i="1"/>
  <c r="A28" i="3" s="1"/>
  <c r="F298" i="1"/>
  <c r="A296" i="3" s="1"/>
  <c r="F150" i="1"/>
  <c r="A148" i="3" s="1"/>
  <c r="F76" i="1"/>
  <c r="A74" i="3" s="1"/>
  <c r="F294" i="1"/>
  <c r="A292" i="3" s="1"/>
  <c r="F287" i="1"/>
  <c r="A285" i="3" s="1"/>
  <c r="F156" i="1"/>
  <c r="A154" i="3" s="1"/>
  <c r="F224" i="1"/>
  <c r="B222" i="3" s="1"/>
  <c r="F93" i="1"/>
  <c r="A91" i="3" s="1"/>
  <c r="F74" i="1"/>
  <c r="A72" i="3" s="1"/>
  <c r="F67" i="1"/>
  <c r="A65" i="3" s="1"/>
  <c r="F50" i="1"/>
  <c r="A48" i="3" s="1"/>
  <c r="F161" i="1"/>
  <c r="A159" i="3" s="1"/>
  <c r="F20" i="1"/>
  <c r="A18" i="3" s="1"/>
  <c r="F249" i="1"/>
  <c r="A247" i="3" s="1"/>
  <c r="F283" i="1"/>
  <c r="A281" i="3" s="1"/>
  <c r="F219" i="1"/>
  <c r="A217" i="3" s="1"/>
  <c r="F152" i="1"/>
  <c r="A150" i="3" s="1"/>
  <c r="F284" i="1"/>
  <c r="A282" i="3" s="1"/>
  <c r="F220" i="1"/>
  <c r="A218" i="3" s="1"/>
  <c r="F167" i="1"/>
  <c r="A165" i="3" s="1"/>
  <c r="F89" i="1"/>
  <c r="A87" i="3" s="1"/>
  <c r="F26" i="1"/>
  <c r="A24" i="3" s="1"/>
  <c r="F46" i="1"/>
  <c r="A44" i="3" s="1"/>
  <c r="F95" i="1"/>
  <c r="A93" i="3" s="1"/>
  <c r="F196" i="1"/>
  <c r="A194" i="3" s="1"/>
  <c r="F94" i="1"/>
  <c r="A92" i="3" s="1"/>
  <c r="F71" i="1"/>
  <c r="A69" i="3" s="1"/>
  <c r="F177" i="1"/>
  <c r="A175" i="3" s="1"/>
  <c r="F96" i="1"/>
  <c r="A94" i="3" s="1"/>
  <c r="F32" i="1"/>
  <c r="A30" i="3" s="1"/>
  <c r="F75" i="1"/>
  <c r="A73" i="3" s="1"/>
  <c r="F301" i="1"/>
  <c r="B299" i="3" s="1"/>
  <c r="F221" i="1"/>
  <c r="A219" i="3" s="1"/>
  <c r="F204" i="1"/>
  <c r="A202" i="3" s="1"/>
  <c r="F272" i="1"/>
  <c r="F566" s="1"/>
  <c r="F664" s="1"/>
  <c r="F151"/>
  <c r="A149" i="3" s="1"/>
  <c r="D2" i="2"/>
  <c r="H2" s="1"/>
  <c r="F201" i="1"/>
  <c r="A199" i="3" s="1"/>
  <c r="F83" i="1"/>
  <c r="A81" i="3" s="1"/>
  <c r="F100" i="1"/>
  <c r="A98" i="3" s="1"/>
  <c r="F87" i="1"/>
  <c r="A85" i="3" s="1"/>
  <c r="H3" i="2"/>
  <c r="H6" s="1"/>
  <c r="F292" i="1"/>
  <c r="A290" i="3" s="1"/>
  <c r="F33" i="1"/>
  <c r="A31" i="3" s="1"/>
  <c r="F121" i="1"/>
  <c r="A119" i="3" s="1"/>
  <c r="F40" i="1"/>
  <c r="A38" i="3" s="1"/>
  <c r="F243" i="1"/>
  <c r="A241" i="3" s="1"/>
  <c r="F199" i="1"/>
  <c r="A197" i="3" s="1"/>
  <c r="F192" i="1"/>
  <c r="A190" i="3" s="1"/>
  <c r="F218" i="1"/>
  <c r="A216" i="3" s="1"/>
  <c r="F275" i="1"/>
  <c r="A273" i="3" s="1"/>
  <c r="F212" i="1"/>
  <c r="A210" i="3" s="1"/>
  <c r="F34" i="1"/>
  <c r="A32" i="3" s="1"/>
  <c r="F43" i="1"/>
  <c r="A41" i="3" s="1"/>
  <c r="F47" i="1"/>
  <c r="A45" i="3" s="1"/>
  <c r="F289" i="1"/>
  <c r="A287" i="3" s="1"/>
  <c r="F72" i="1"/>
  <c r="A70" i="3" s="1"/>
  <c r="F15" i="1"/>
  <c r="AF15" s="1"/>
  <c r="AG15" s="1"/>
  <c r="AH15" s="1"/>
  <c r="AI15" s="1"/>
  <c r="AK15" s="1"/>
  <c r="F193"/>
  <c r="A191" i="3" s="1"/>
  <c r="F554" i="1"/>
  <c r="F652" s="1"/>
  <c r="F262"/>
  <c r="F556" s="1"/>
  <c r="F654" s="1"/>
  <c r="Q33" i="4"/>
  <c r="S33" s="1"/>
  <c r="Q35"/>
  <c r="L26"/>
  <c r="M26" s="1"/>
  <c r="N25"/>
  <c r="L28" s="1"/>
  <c r="L34"/>
  <c r="M34" s="1"/>
  <c r="L35"/>
  <c r="M4" i="5" s="1"/>
  <c r="G530" i="1"/>
  <c r="G628" s="1"/>
  <c r="A628"/>
  <c r="G529"/>
  <c r="G627" s="1"/>
  <c r="A627"/>
  <c r="CG502"/>
  <c r="M537"/>
  <c r="M635" s="1"/>
  <c r="AP502"/>
  <c r="AQ502" s="1"/>
  <c r="BR502" s="1"/>
  <c r="BS502" s="1"/>
  <c r="B224" i="3"/>
  <c r="A224"/>
  <c r="A99"/>
  <c r="A170"/>
  <c r="B81"/>
  <c r="B172"/>
  <c r="A172"/>
  <c r="B169"/>
  <c r="A169"/>
  <c r="B27"/>
  <c r="F592" i="1"/>
  <c r="F690" s="1"/>
  <c r="B292" i="3"/>
  <c r="F581" i="1"/>
  <c r="F679" s="1"/>
  <c r="B295" i="3"/>
  <c r="F597" i="1"/>
  <c r="F695" s="1"/>
  <c r="F573"/>
  <c r="F671" s="1"/>
  <c r="F577"/>
  <c r="F675" s="1"/>
  <c r="B282" i="3"/>
  <c r="B276"/>
  <c r="F593" i="1"/>
  <c r="F691" s="1"/>
  <c r="F598"/>
  <c r="F696" s="1"/>
  <c r="F571"/>
  <c r="F669" s="1"/>
  <c r="B275" i="3"/>
  <c r="B279"/>
  <c r="F585" i="1"/>
  <c r="F683" s="1"/>
  <c r="B289" i="3"/>
  <c r="F507" i="1"/>
  <c r="F605" s="1"/>
  <c r="F542"/>
  <c r="F640" s="1"/>
  <c r="B246" i="3"/>
  <c r="F450" i="1"/>
  <c r="B72" i="3"/>
  <c r="B134"/>
  <c r="B107"/>
  <c r="F555" i="1"/>
  <c r="F653" s="1"/>
  <c r="F526"/>
  <c r="F624" s="1"/>
  <c r="B230" i="3"/>
  <c r="F360" i="1"/>
  <c r="N360" s="1"/>
  <c r="B208" i="3"/>
  <c r="F416" i="1"/>
  <c r="F338"/>
  <c r="B42" i="3"/>
  <c r="F411" i="1"/>
  <c r="B122" i="3"/>
  <c r="B147"/>
  <c r="F412" i="1"/>
  <c r="F511"/>
  <c r="F609" s="1"/>
  <c r="B215" i="3"/>
  <c r="F478" i="1"/>
  <c r="F414"/>
  <c r="F546"/>
  <c r="F644" s="1"/>
  <c r="B88" i="3"/>
  <c r="B151"/>
  <c r="F544" i="1"/>
  <c r="F371"/>
  <c r="N107"/>
  <c r="B113" i="3"/>
  <c r="B180"/>
  <c r="B225"/>
  <c r="F472" i="1"/>
  <c r="N472" s="1"/>
  <c r="F421"/>
  <c r="F567"/>
  <c r="F665" s="1"/>
  <c r="F343"/>
  <c r="B47" i="3"/>
  <c r="F350" i="1"/>
  <c r="F375"/>
  <c r="F382"/>
  <c r="F309"/>
  <c r="F568"/>
  <c r="F666" s="1"/>
  <c r="B272" i="3"/>
  <c r="F387" i="1"/>
  <c r="B266" i="3"/>
  <c r="B108"/>
  <c r="B40"/>
  <c r="B78"/>
  <c r="B14"/>
  <c r="F321" i="1"/>
  <c r="B25" i="3"/>
  <c r="F397" i="1"/>
  <c r="B101" i="3"/>
  <c r="F553" i="1"/>
  <c r="F558"/>
  <c r="F656" s="1"/>
  <c r="B262" i="3"/>
  <c r="F363" i="1"/>
  <c r="F550"/>
  <c r="F497"/>
  <c r="B247" i="3"/>
  <c r="F513" i="1"/>
  <c r="F611" s="1"/>
  <c r="B87" i="3"/>
  <c r="B24"/>
  <c r="F490" i="1"/>
  <c r="B92" i="3"/>
  <c r="B94"/>
  <c r="B30"/>
  <c r="F369" i="1"/>
  <c r="B219" i="3"/>
  <c r="B199"/>
  <c r="B98"/>
  <c r="F381" i="1"/>
  <c r="F415"/>
  <c r="F493"/>
  <c r="N493" s="1"/>
  <c r="B197" i="3"/>
  <c r="F486" i="1"/>
  <c r="N486" s="1"/>
  <c r="F506"/>
  <c r="F604" s="1"/>
  <c r="F328"/>
  <c r="F333"/>
  <c r="B255" i="3"/>
  <c r="N221" i="1"/>
  <c r="B58" i="3"/>
  <c r="B65"/>
  <c r="F314" i="1"/>
  <c r="B232" i="3"/>
  <c r="F494" i="1"/>
  <c r="B121" i="3"/>
  <c r="F460" i="1"/>
  <c r="B164" i="3"/>
  <c r="F457" i="1"/>
  <c r="B130" i="3"/>
  <c r="B268"/>
  <c r="B148"/>
  <c r="F531" i="1"/>
  <c r="F629" s="1"/>
  <c r="B235" i="3"/>
  <c r="F482" i="1"/>
  <c r="B96" i="3"/>
  <c r="F469" i="1"/>
  <c r="N469" s="1"/>
  <c r="B173" i="3"/>
  <c r="B135"/>
  <c r="F346" i="1"/>
  <c r="K8" i="3"/>
  <c r="K9"/>
  <c r="F539" i="1"/>
  <c r="F637" s="1"/>
  <c r="F510"/>
  <c r="F608" s="1"/>
  <c r="B214" i="3"/>
  <c r="B83"/>
  <c r="F315" i="1"/>
  <c r="N315" s="1"/>
  <c r="B19" i="3"/>
  <c r="B36"/>
  <c r="F385" i="1"/>
  <c r="B89" i="3"/>
  <c r="F485" i="1"/>
  <c r="B189" i="3"/>
  <c r="F372" i="1"/>
  <c r="B76" i="3"/>
  <c r="B90"/>
  <c r="F318" i="1"/>
  <c r="B177" i="3"/>
  <c r="B82"/>
  <c r="F559" i="1"/>
  <c r="F657" s="1"/>
  <c r="B263" i="3"/>
  <c r="F462" i="1"/>
  <c r="N462" s="1"/>
  <c r="B166" i="3"/>
  <c r="F530" i="1"/>
  <c r="F628" s="1"/>
  <c r="B234" i="3"/>
  <c r="B187"/>
  <c r="F399" i="1"/>
  <c r="B103" i="3"/>
  <c r="B68"/>
  <c r="F519" i="1"/>
  <c r="F617" s="1"/>
  <c r="F425"/>
  <c r="B196" i="3"/>
  <c r="F407" i="1"/>
  <c r="N407" s="1"/>
  <c r="B111" i="3"/>
  <c r="F342" i="1"/>
  <c r="B46" i="3"/>
  <c r="F432" i="1"/>
  <c r="F533"/>
  <c r="F631" s="1"/>
  <c r="B237" i="3"/>
  <c r="F489" i="1"/>
  <c r="B193" i="3"/>
  <c r="F322" i="1"/>
  <c r="F540"/>
  <c r="F638" s="1"/>
  <c r="B244" i="3"/>
  <c r="F433" i="1"/>
  <c r="B137" i="3"/>
  <c r="F454" i="1"/>
  <c r="B158" i="3"/>
  <c r="F391" i="1"/>
  <c r="B95" i="3"/>
  <c r="F503" i="1"/>
  <c r="F601" s="1"/>
  <c r="B207" i="3"/>
  <c r="F376" i="1"/>
  <c r="B163" i="3"/>
  <c r="F464" i="1"/>
  <c r="B168" i="3"/>
  <c r="F535" i="1"/>
  <c r="B239" i="3"/>
  <c r="F311" i="1"/>
  <c r="B15" i="3"/>
  <c r="F356" i="1"/>
  <c r="F319"/>
  <c r="B23" i="3"/>
  <c r="B126"/>
  <c r="B20"/>
  <c r="N218" i="1"/>
  <c r="AF282"/>
  <c r="AG282" s="1"/>
  <c r="AH282" s="1"/>
  <c r="AI282" s="1"/>
  <c r="AK282" s="1"/>
  <c r="N241"/>
  <c r="N260"/>
  <c r="AF202"/>
  <c r="AG202" s="1"/>
  <c r="AH202" s="1"/>
  <c r="AI202" s="1"/>
  <c r="M554"/>
  <c r="N192"/>
  <c r="AF175"/>
  <c r="AG175" s="1"/>
  <c r="AH175" s="1"/>
  <c r="AI175" s="1"/>
  <c r="M366"/>
  <c r="AF190"/>
  <c r="AG190" s="1"/>
  <c r="AH190" s="1"/>
  <c r="AI190" s="1"/>
  <c r="N175"/>
  <c r="AF21"/>
  <c r="AG21" s="1"/>
  <c r="AH21" s="1"/>
  <c r="AI21" s="1"/>
  <c r="AK21" s="1"/>
  <c r="AF116"/>
  <c r="AG116" s="1"/>
  <c r="AH116" s="1"/>
  <c r="AI116" s="1"/>
  <c r="AK116" s="1"/>
  <c r="N171"/>
  <c r="M317"/>
  <c r="M522"/>
  <c r="M620" s="1"/>
  <c r="M359"/>
  <c r="AF85"/>
  <c r="AG85" s="1"/>
  <c r="AH85" s="1"/>
  <c r="AI85" s="1"/>
  <c r="AK85" s="1"/>
  <c r="N73"/>
  <c r="AF66"/>
  <c r="AG66" s="1"/>
  <c r="AH66" s="1"/>
  <c r="AI66" s="1"/>
  <c r="AK66" s="1"/>
  <c r="N295"/>
  <c r="M440"/>
  <c r="AF140"/>
  <c r="AG140" s="1"/>
  <c r="AH140" s="1"/>
  <c r="AI140" s="1"/>
  <c r="N268"/>
  <c r="AF123"/>
  <c r="AG123" s="1"/>
  <c r="AH123" s="1"/>
  <c r="AI123" s="1"/>
  <c r="AK123" s="1"/>
  <c r="N176"/>
  <c r="AF178"/>
  <c r="AG178" s="1"/>
  <c r="AH178" s="1"/>
  <c r="AI178" s="1"/>
  <c r="N21"/>
  <c r="AF201"/>
  <c r="AG201" s="1"/>
  <c r="AH201" s="1"/>
  <c r="AI201" s="1"/>
  <c r="N210"/>
  <c r="AF199"/>
  <c r="AG199" s="1"/>
  <c r="AH199" s="1"/>
  <c r="AI199" s="1"/>
  <c r="AF241"/>
  <c r="AG241" s="1"/>
  <c r="AH241" s="1"/>
  <c r="AI241" s="1"/>
  <c r="AK241" s="1"/>
  <c r="N158"/>
  <c r="N123"/>
  <c r="N236"/>
  <c r="M530"/>
  <c r="M628" s="1"/>
  <c r="AF236"/>
  <c r="AG236" s="1"/>
  <c r="AH236" s="1"/>
  <c r="AI236" s="1"/>
  <c r="AK236" s="1"/>
  <c r="M499"/>
  <c r="N205"/>
  <c r="M314"/>
  <c r="AF20"/>
  <c r="AG20" s="1"/>
  <c r="AH20" s="1"/>
  <c r="AI20" s="1"/>
  <c r="AK20" s="1"/>
  <c r="M392"/>
  <c r="N105"/>
  <c r="M399"/>
  <c r="AF105"/>
  <c r="AG105" s="1"/>
  <c r="AH105" s="1"/>
  <c r="AI105" s="1"/>
  <c r="AK105" s="1"/>
  <c r="M348"/>
  <c r="M370"/>
  <c r="AF76"/>
  <c r="AG76" s="1"/>
  <c r="AH76" s="1"/>
  <c r="AI76" s="1"/>
  <c r="AK76" s="1"/>
  <c r="N225"/>
  <c r="M519"/>
  <c r="M617" s="1"/>
  <c r="M449"/>
  <c r="AF155"/>
  <c r="AG155" s="1"/>
  <c r="AH155" s="1"/>
  <c r="AI155" s="1"/>
  <c r="N239"/>
  <c r="M533"/>
  <c r="M631" s="1"/>
  <c r="AF239"/>
  <c r="AG239" s="1"/>
  <c r="AH239" s="1"/>
  <c r="AI239" s="1"/>
  <c r="AK239" s="1"/>
  <c r="N77"/>
  <c r="M371"/>
  <c r="M591"/>
  <c r="M689" s="1"/>
  <c r="AF297"/>
  <c r="AG297" s="1"/>
  <c r="AH297" s="1"/>
  <c r="AI297" s="1"/>
  <c r="AK297" s="1"/>
  <c r="M343"/>
  <c r="AF49"/>
  <c r="AG49" s="1"/>
  <c r="AH49" s="1"/>
  <c r="AI49" s="1"/>
  <c r="AK49" s="1"/>
  <c r="M546"/>
  <c r="M644" s="1"/>
  <c r="N216"/>
  <c r="M510"/>
  <c r="M608" s="1"/>
  <c r="AF216"/>
  <c r="AG216" s="1"/>
  <c r="AH216" s="1"/>
  <c r="AI216" s="1"/>
  <c r="AK216" s="1"/>
  <c r="M458"/>
  <c r="AF164"/>
  <c r="AG164" s="1"/>
  <c r="AH164" s="1"/>
  <c r="AI164" s="1"/>
  <c r="M541"/>
  <c r="M639" s="1"/>
  <c r="M403"/>
  <c r="AF109"/>
  <c r="AG109" s="1"/>
  <c r="AH109" s="1"/>
  <c r="AI109" s="1"/>
  <c r="AK109" s="1"/>
  <c r="N160"/>
  <c r="M454"/>
  <c r="AF160"/>
  <c r="AG160" s="1"/>
  <c r="AH160" s="1"/>
  <c r="AI160" s="1"/>
  <c r="N270"/>
  <c r="M564"/>
  <c r="M662" s="1"/>
  <c r="N78"/>
  <c r="M372"/>
  <c r="AF78"/>
  <c r="AG78" s="1"/>
  <c r="AH78" s="1"/>
  <c r="AI78" s="1"/>
  <c r="AK78" s="1"/>
  <c r="N25"/>
  <c r="M319"/>
  <c r="AF25"/>
  <c r="AG25" s="1"/>
  <c r="AH25" s="1"/>
  <c r="AI25" s="1"/>
  <c r="AK25" s="1"/>
  <c r="M426"/>
  <c r="M328"/>
  <c r="AF34"/>
  <c r="AG34" s="1"/>
  <c r="AH34" s="1"/>
  <c r="AI34" s="1"/>
  <c r="AK34" s="1"/>
  <c r="M561"/>
  <c r="M659" s="1"/>
  <c r="N209"/>
  <c r="M503"/>
  <c r="M601" s="1"/>
  <c r="AF209"/>
  <c r="AG209" s="1"/>
  <c r="AH209" s="1"/>
  <c r="AI209" s="1"/>
  <c r="M424"/>
  <c r="N82"/>
  <c r="M376"/>
  <c r="M487"/>
  <c r="N253"/>
  <c r="M547"/>
  <c r="M645" s="1"/>
  <c r="M340"/>
  <c r="AF46"/>
  <c r="AG46" s="1"/>
  <c r="AH46" s="1"/>
  <c r="AI46" s="1"/>
  <c r="AK46" s="1"/>
  <c r="M345"/>
  <c r="AF51"/>
  <c r="AG51" s="1"/>
  <c r="AH51" s="1"/>
  <c r="AI51" s="1"/>
  <c r="AK51" s="1"/>
  <c r="M494"/>
  <c r="N299"/>
  <c r="M593"/>
  <c r="M691" s="1"/>
  <c r="M425"/>
  <c r="AF131"/>
  <c r="AG131" s="1"/>
  <c r="AH131" s="1"/>
  <c r="AI131" s="1"/>
  <c r="AK131" s="1"/>
  <c r="M318"/>
  <c r="AF24"/>
  <c r="AG24" s="1"/>
  <c r="AH24" s="1"/>
  <c r="AI24" s="1"/>
  <c r="AK24" s="1"/>
  <c r="M415"/>
  <c r="B139"/>
  <c r="AR397" s="1"/>
  <c r="B418"/>
  <c r="AR676" s="1"/>
  <c r="BF124"/>
  <c r="M398"/>
  <c r="AF104"/>
  <c r="AG104" s="1"/>
  <c r="AH104" s="1"/>
  <c r="AI104" s="1"/>
  <c r="AK104" s="1"/>
  <c r="M594"/>
  <c r="M692" s="1"/>
  <c r="N114"/>
  <c r="M408"/>
  <c r="M365"/>
  <c r="M369"/>
  <c r="M351"/>
  <c r="F12" i="2"/>
  <c r="F9"/>
  <c r="M382" i="1"/>
  <c r="AF88"/>
  <c r="AG88" s="1"/>
  <c r="AH88" s="1"/>
  <c r="AI88" s="1"/>
  <c r="AK88" s="1"/>
  <c r="F491"/>
  <c r="N491" s="1"/>
  <c r="M322"/>
  <c r="AF28"/>
  <c r="AG28" s="1"/>
  <c r="AH28" s="1"/>
  <c r="AI28" s="1"/>
  <c r="AK28" s="1"/>
  <c r="M451"/>
  <c r="M431"/>
  <c r="AF137"/>
  <c r="AG137" s="1"/>
  <c r="AH137" s="1"/>
  <c r="AI137" s="1"/>
  <c r="AK137" s="1"/>
  <c r="M460"/>
  <c r="N166"/>
  <c r="N70"/>
  <c r="M364"/>
  <c r="M324"/>
  <c r="B143"/>
  <c r="AR401" s="1"/>
  <c r="B422"/>
  <c r="AR680" s="1"/>
  <c r="BF128"/>
  <c r="M389"/>
  <c r="AF95"/>
  <c r="AG95" s="1"/>
  <c r="AH95" s="1"/>
  <c r="AI95" s="1"/>
  <c r="AK95" s="1"/>
  <c r="M501"/>
  <c r="M439"/>
  <c r="AF145"/>
  <c r="AG145" s="1"/>
  <c r="AH145" s="1"/>
  <c r="AI145" s="1"/>
  <c r="M338"/>
  <c r="AF44"/>
  <c r="AG44" s="1"/>
  <c r="AH44" s="1"/>
  <c r="AI44" s="1"/>
  <c r="AK44" s="1"/>
  <c r="M334"/>
  <c r="N40"/>
  <c r="B151"/>
  <c r="AR409" s="1"/>
  <c r="B430"/>
  <c r="AR688" s="1"/>
  <c r="BF136"/>
  <c r="M358"/>
  <c r="M346"/>
  <c r="M583"/>
  <c r="M681" s="1"/>
  <c r="M578"/>
  <c r="M676" s="1"/>
  <c r="M568"/>
  <c r="M666" s="1"/>
  <c r="N666" s="1"/>
  <c r="AF274"/>
  <c r="AG274" s="1"/>
  <c r="AH274" s="1"/>
  <c r="AI274" s="1"/>
  <c r="AK274" s="1"/>
  <c r="M461"/>
  <c r="M444"/>
  <c r="AF150"/>
  <c r="AG150" s="1"/>
  <c r="AH150" s="1"/>
  <c r="AI150" s="1"/>
  <c r="AK150" s="1"/>
  <c r="F465"/>
  <c r="N465" s="1"/>
  <c r="AF171"/>
  <c r="AG171" s="1"/>
  <c r="AH171" s="1"/>
  <c r="AI171" s="1"/>
  <c r="F353"/>
  <c r="N353" s="1"/>
  <c r="M506"/>
  <c r="M604" s="1"/>
  <c r="M402"/>
  <c r="AF108"/>
  <c r="AG108" s="1"/>
  <c r="AH108" s="1"/>
  <c r="AI108" s="1"/>
  <c r="AK108" s="1"/>
  <c r="M559"/>
  <c r="M657" s="1"/>
  <c r="AF265"/>
  <c r="AG265" s="1"/>
  <c r="AH265" s="1"/>
  <c r="AI265" s="1"/>
  <c r="AK265" s="1"/>
  <c r="N265"/>
  <c r="N134"/>
  <c r="M428"/>
  <c r="M404"/>
  <c r="N278"/>
  <c r="B149"/>
  <c r="AR407" s="1"/>
  <c r="B428"/>
  <c r="AR686" s="1"/>
  <c r="BF134"/>
  <c r="N183"/>
  <c r="M477"/>
  <c r="M538"/>
  <c r="M636" s="1"/>
  <c r="M321"/>
  <c r="AF27"/>
  <c r="AG27" s="1"/>
  <c r="AH27" s="1"/>
  <c r="AI27" s="1"/>
  <c r="AK27" s="1"/>
  <c r="M475"/>
  <c r="M438"/>
  <c r="M567"/>
  <c r="M665" s="1"/>
  <c r="M586"/>
  <c r="M684" s="1"/>
  <c r="M542"/>
  <c r="M640" s="1"/>
  <c r="AF248"/>
  <c r="AG248" s="1"/>
  <c r="AH248" s="1"/>
  <c r="AI248" s="1"/>
  <c r="AK248" s="1"/>
  <c r="M563"/>
  <c r="M661" s="1"/>
  <c r="N304"/>
  <c r="M598"/>
  <c r="M696" s="1"/>
  <c r="M388"/>
  <c r="M331"/>
  <c r="N254"/>
  <c r="M548"/>
  <c r="M646" s="1"/>
  <c r="N217"/>
  <c r="M511"/>
  <c r="M609" s="1"/>
  <c r="N138"/>
  <c r="M432"/>
  <c r="M529"/>
  <c r="M627" s="1"/>
  <c r="N15"/>
  <c r="M309"/>
  <c r="N195"/>
  <c r="M489"/>
  <c r="AF195"/>
  <c r="AG195" s="1"/>
  <c r="AH195" s="1"/>
  <c r="AI195" s="1"/>
  <c r="N191"/>
  <c r="M485"/>
  <c r="AF191"/>
  <c r="AG191" s="1"/>
  <c r="AH191" s="1"/>
  <c r="AI191" s="1"/>
  <c r="M375"/>
  <c r="AF81"/>
  <c r="AG81" s="1"/>
  <c r="AH81" s="1"/>
  <c r="AI81" s="1"/>
  <c r="AK81" s="1"/>
  <c r="N185"/>
  <c r="M479"/>
  <c r="M377"/>
  <c r="M507"/>
  <c r="M605" s="1"/>
  <c r="M557"/>
  <c r="M655" s="1"/>
  <c r="M492"/>
  <c r="AF198"/>
  <c r="AG198" s="1"/>
  <c r="AH198" s="1"/>
  <c r="AI198" s="1"/>
  <c r="B142"/>
  <c r="AR400" s="1"/>
  <c r="B421"/>
  <c r="AR679" s="1"/>
  <c r="BF127"/>
  <c r="B156"/>
  <c r="AR414" s="1"/>
  <c r="B435"/>
  <c r="AR693" s="1"/>
  <c r="BF141"/>
  <c r="N17"/>
  <c r="M311"/>
  <c r="AF17"/>
  <c r="AG17" s="1"/>
  <c r="AH17" s="1"/>
  <c r="AI17" s="1"/>
  <c r="AK17" s="1"/>
  <c r="M373"/>
  <c r="N211"/>
  <c r="M505"/>
  <c r="M603" s="1"/>
  <c r="M333"/>
  <c r="M420"/>
  <c r="AF126"/>
  <c r="AG126" s="1"/>
  <c r="AH126" s="1"/>
  <c r="AI126" s="1"/>
  <c r="AK126" s="1"/>
  <c r="M383"/>
  <c r="AF89"/>
  <c r="AG89" s="1"/>
  <c r="AH89" s="1"/>
  <c r="AI89" s="1"/>
  <c r="AK89" s="1"/>
  <c r="M430"/>
  <c r="AF136"/>
  <c r="AG136" s="1"/>
  <c r="AH136" s="1"/>
  <c r="AI136" s="1"/>
  <c r="AK136" s="1"/>
  <c r="N102"/>
  <c r="M396"/>
  <c r="N279"/>
  <c r="M573"/>
  <c r="M671" s="1"/>
  <c r="M386"/>
  <c r="M436"/>
  <c r="AF142"/>
  <c r="AG142" s="1"/>
  <c r="AH142" s="1"/>
  <c r="AI142" s="1"/>
  <c r="N152"/>
  <c r="M446"/>
  <c r="N285"/>
  <c r="N172"/>
  <c r="M374"/>
  <c r="AF80"/>
  <c r="AG80" s="1"/>
  <c r="AH80" s="1"/>
  <c r="AI80" s="1"/>
  <c r="AK80" s="1"/>
  <c r="M352"/>
  <c r="B140"/>
  <c r="AR398" s="1"/>
  <c r="B419"/>
  <c r="AR677" s="1"/>
  <c r="BF125"/>
  <c r="M520"/>
  <c r="AF226"/>
  <c r="AG226" s="1"/>
  <c r="AH226" s="1"/>
  <c r="AI226" s="1"/>
  <c r="AK226" s="1"/>
  <c r="N237"/>
  <c r="M531"/>
  <c r="M629" s="1"/>
  <c r="AF237"/>
  <c r="AG237" s="1"/>
  <c r="AH237" s="1"/>
  <c r="AI237" s="1"/>
  <c r="AK237" s="1"/>
  <c r="M332"/>
  <c r="AF38"/>
  <c r="AG38" s="1"/>
  <c r="AH38" s="1"/>
  <c r="AI38" s="1"/>
  <c r="AK38" s="1"/>
  <c r="M310"/>
  <c r="M459"/>
  <c r="M551"/>
  <c r="M649" s="1"/>
  <c r="M457"/>
  <c r="N119"/>
  <c r="M413"/>
  <c r="N156"/>
  <c r="M450"/>
  <c r="M581"/>
  <c r="M679" s="1"/>
  <c r="AF287"/>
  <c r="AG287" s="1"/>
  <c r="AH287" s="1"/>
  <c r="AI287" s="1"/>
  <c r="AK287" s="1"/>
  <c r="M335"/>
  <c r="N139"/>
  <c r="M433"/>
  <c r="AF139"/>
  <c r="AG139" s="1"/>
  <c r="AH139" s="1"/>
  <c r="AI139" s="1"/>
  <c r="M590"/>
  <c r="M688" s="1"/>
  <c r="M397"/>
  <c r="AF103"/>
  <c r="AG103" s="1"/>
  <c r="AH103" s="1"/>
  <c r="AI103" s="1"/>
  <c r="AK103" s="1"/>
  <c r="M575"/>
  <c r="M673" s="1"/>
  <c r="M513"/>
  <c r="M611" s="1"/>
  <c r="M347"/>
  <c r="AF53"/>
  <c r="AG53" s="1"/>
  <c r="AH53" s="1"/>
  <c r="AI53" s="1"/>
  <c r="AK53" s="1"/>
  <c r="N74"/>
  <c r="M368"/>
  <c r="M350"/>
  <c r="AF56"/>
  <c r="AG56" s="1"/>
  <c r="AH56" s="1"/>
  <c r="AI56" s="1"/>
  <c r="AK56" s="1"/>
  <c r="M357"/>
  <c r="N169"/>
  <c r="M463"/>
  <c r="M592"/>
  <c r="M690" s="1"/>
  <c r="AF298"/>
  <c r="AG298" s="1"/>
  <c r="AH298" s="1"/>
  <c r="AI298" s="1"/>
  <c r="AK298" s="1"/>
  <c r="M490"/>
  <c r="AF196"/>
  <c r="AG196" s="1"/>
  <c r="AH196" s="1"/>
  <c r="AI196" s="1"/>
  <c r="M400"/>
  <c r="M471"/>
  <c r="M362"/>
  <c r="M429"/>
  <c r="M521"/>
  <c r="M619" s="1"/>
  <c r="N48"/>
  <c r="M342"/>
  <c r="AF48"/>
  <c r="AG48" s="1"/>
  <c r="AH48" s="1"/>
  <c r="AI48" s="1"/>
  <c r="AK48" s="1"/>
  <c r="M455"/>
  <c r="M570"/>
  <c r="M668" s="1"/>
  <c r="M329"/>
  <c r="N184"/>
  <c r="M478"/>
  <c r="H13" i="2"/>
  <c r="H12"/>
  <c r="H14"/>
  <c r="H15"/>
  <c r="A47" i="1"/>
  <c r="BE45"/>
  <c r="A339"/>
  <c r="G339" s="1"/>
  <c r="A239"/>
  <c r="A48"/>
  <c r="A340"/>
  <c r="G340" s="1"/>
  <c r="BE46"/>
  <c r="A240"/>
  <c r="AF168"/>
  <c r="AG168" s="1"/>
  <c r="AH168" s="1"/>
  <c r="AI168" s="1"/>
  <c r="N168"/>
  <c r="AF256"/>
  <c r="AG256" s="1"/>
  <c r="AH256" s="1"/>
  <c r="AI256" s="1"/>
  <c r="AK256" s="1"/>
  <c r="AF210"/>
  <c r="AG210" s="1"/>
  <c r="AH210" s="1"/>
  <c r="AI210" s="1"/>
  <c r="N113"/>
  <c r="N149"/>
  <c r="AF141"/>
  <c r="AG141" s="1"/>
  <c r="AH141" s="1"/>
  <c r="AI141" s="1"/>
  <c r="AK141" s="1"/>
  <c r="N148"/>
  <c r="AF113"/>
  <c r="AG113" s="1"/>
  <c r="AH113" s="1"/>
  <c r="AI113" s="1"/>
  <c r="AK113" s="1"/>
  <c r="N203"/>
  <c r="M497"/>
  <c r="M555"/>
  <c r="M653" s="1"/>
  <c r="N261"/>
  <c r="M565"/>
  <c r="M663" s="1"/>
  <c r="M453"/>
  <c r="AF159"/>
  <c r="AG159" s="1"/>
  <c r="AH159" s="1"/>
  <c r="AI159" s="1"/>
  <c r="M556"/>
  <c r="M569"/>
  <c r="M667" s="1"/>
  <c r="N188"/>
  <c r="M482"/>
  <c r="N62"/>
  <c r="M356"/>
  <c r="M419"/>
  <c r="M414"/>
  <c r="AF120"/>
  <c r="AG120" s="1"/>
  <c r="AH120" s="1"/>
  <c r="AI120" s="1"/>
  <c r="AK120" s="1"/>
  <c r="M480"/>
  <c r="E566"/>
  <c r="E664" s="1"/>
  <c r="M325"/>
  <c r="AF31"/>
  <c r="AG31" s="1"/>
  <c r="AH31" s="1"/>
  <c r="AI31" s="1"/>
  <c r="AK31" s="1"/>
  <c r="M560"/>
  <c r="M658" s="1"/>
  <c r="M509"/>
  <c r="M607" s="1"/>
  <c r="AF215"/>
  <c r="AG215" s="1"/>
  <c r="AH215" s="1"/>
  <c r="AI215" s="1"/>
  <c r="AK215" s="1"/>
  <c r="M539"/>
  <c r="M637" s="1"/>
  <c r="B148"/>
  <c r="AR406" s="1"/>
  <c r="B427"/>
  <c r="AR685" s="1"/>
  <c r="BF133"/>
  <c r="N97"/>
  <c r="M391"/>
  <c r="AF97"/>
  <c r="AG97" s="1"/>
  <c r="AH97" s="1"/>
  <c r="AI97" s="1"/>
  <c r="AK97" s="1"/>
  <c r="M527"/>
  <c r="M625" s="1"/>
  <c r="AF233"/>
  <c r="AG233" s="1"/>
  <c r="AH233" s="1"/>
  <c r="AI233" s="1"/>
  <c r="AK233" s="1"/>
  <c r="M456"/>
  <c r="M316"/>
  <c r="N214"/>
  <c r="M448"/>
  <c r="B165"/>
  <c r="AR423" s="1"/>
  <c r="BF150"/>
  <c r="B444"/>
  <c r="M514"/>
  <c r="M612" s="1"/>
  <c r="M394"/>
  <c r="M473"/>
  <c r="AF179"/>
  <c r="AG179" s="1"/>
  <c r="AH179" s="1"/>
  <c r="AI179" s="1"/>
  <c r="N246"/>
  <c r="M540"/>
  <c r="M638" s="1"/>
  <c r="AF246"/>
  <c r="AG246" s="1"/>
  <c r="AH246" s="1"/>
  <c r="AI246" s="1"/>
  <c r="AK246" s="1"/>
  <c r="M517"/>
  <c r="M615" s="1"/>
  <c r="M354"/>
  <c r="AF60"/>
  <c r="AG60" s="1"/>
  <c r="AH60" s="1"/>
  <c r="AI60" s="1"/>
  <c r="AK60" s="1"/>
  <c r="M483"/>
  <c r="N170"/>
  <c r="M464"/>
  <c r="AF170"/>
  <c r="AG170" s="1"/>
  <c r="AH170" s="1"/>
  <c r="AI170" s="1"/>
  <c r="M421"/>
  <c r="N277"/>
  <c r="M571"/>
  <c r="M669" s="1"/>
  <c r="M411"/>
  <c r="M534"/>
  <c r="M632" s="1"/>
  <c r="M380"/>
  <c r="AF86"/>
  <c r="AG86" s="1"/>
  <c r="AH86" s="1"/>
  <c r="AI86" s="1"/>
  <c r="AK86" s="1"/>
  <c r="M412"/>
  <c r="AF118"/>
  <c r="AG118" s="1"/>
  <c r="AH118" s="1"/>
  <c r="AI118" s="1"/>
  <c r="AK118" s="1"/>
  <c r="A531"/>
  <c r="BE237"/>
  <c r="A532"/>
  <c r="BE238"/>
  <c r="M326"/>
  <c r="M344"/>
  <c r="M526"/>
  <c r="M624" s="1"/>
  <c r="AF232"/>
  <c r="AG232" s="1"/>
  <c r="AH232" s="1"/>
  <c r="AI232" s="1"/>
  <c r="AK232" s="1"/>
  <c r="N153"/>
  <c r="M447"/>
  <c r="N133"/>
  <c r="M416"/>
  <c r="AF122"/>
  <c r="AG122" s="1"/>
  <c r="AH122" s="1"/>
  <c r="AI122" s="1"/>
  <c r="AK122" s="1"/>
  <c r="B162"/>
  <c r="AR420" s="1"/>
  <c r="B441"/>
  <c r="BF147"/>
  <c r="M558"/>
  <c r="M656" s="1"/>
  <c r="AF264"/>
  <c r="AG264" s="1"/>
  <c r="AH264" s="1"/>
  <c r="AI264" s="1"/>
  <c r="AK264" s="1"/>
  <c r="M327"/>
  <c r="AF33"/>
  <c r="AG33" s="1"/>
  <c r="AH33" s="1"/>
  <c r="AI33" s="1"/>
  <c r="AK33" s="1"/>
  <c r="M330"/>
  <c r="AF29"/>
  <c r="AG29" s="1"/>
  <c r="AH29" s="1"/>
  <c r="AI29" s="1"/>
  <c r="AK29" s="1"/>
  <c r="N42"/>
  <c r="M336"/>
  <c r="M384"/>
  <c r="AF90"/>
  <c r="AG90" s="1"/>
  <c r="AH90" s="1"/>
  <c r="AI90" s="1"/>
  <c r="AK90" s="1"/>
  <c r="M406"/>
  <c r="M363"/>
  <c r="M361"/>
  <c r="M516"/>
  <c r="M614" s="1"/>
  <c r="N222"/>
  <c r="M587"/>
  <c r="M685" s="1"/>
  <c r="M390"/>
  <c r="B153"/>
  <c r="AR411" s="1"/>
  <c r="BF138"/>
  <c r="B432"/>
  <c r="AR690" s="1"/>
  <c r="M418"/>
  <c r="AF124"/>
  <c r="AG124" s="1"/>
  <c r="AH124" s="1"/>
  <c r="AI124" s="1"/>
  <c r="AK124" s="1"/>
  <c r="M467"/>
  <c r="N87"/>
  <c r="M381"/>
  <c r="M577"/>
  <c r="M675" s="1"/>
  <c r="M387"/>
  <c r="AF93"/>
  <c r="AG93" s="1"/>
  <c r="AH93" s="1"/>
  <c r="AI93" s="1"/>
  <c r="AK93" s="1"/>
  <c r="B159"/>
  <c r="AR417" s="1"/>
  <c r="B438"/>
  <c r="BF144"/>
  <c r="B145"/>
  <c r="AR403" s="1"/>
  <c r="B424"/>
  <c r="AR682" s="1"/>
  <c r="BF130"/>
  <c r="M349"/>
  <c r="N55"/>
  <c r="AF174"/>
  <c r="AG174" s="1"/>
  <c r="AH174" s="1"/>
  <c r="AI174" s="1"/>
  <c r="M320"/>
  <c r="AF26"/>
  <c r="AG26" s="1"/>
  <c r="AH26" s="1"/>
  <c r="AI26" s="1"/>
  <c r="AK26" s="1"/>
  <c r="AF301"/>
  <c r="AG301" s="1"/>
  <c r="AH301" s="1"/>
  <c r="AI301" s="1"/>
  <c r="AK301" s="1"/>
  <c r="M312"/>
  <c r="M574"/>
  <c r="M672" s="1"/>
  <c r="B146"/>
  <c r="AR404" s="1"/>
  <c r="B425"/>
  <c r="AR683" s="1"/>
  <c r="BF131"/>
  <c r="D15" i="2"/>
  <c r="D8"/>
  <c r="D6"/>
  <c r="D13"/>
  <c r="D14"/>
  <c r="D11"/>
  <c r="D18"/>
  <c r="D17"/>
  <c r="D16"/>
  <c r="D10"/>
  <c r="D9"/>
  <c r="D7"/>
  <c r="D4"/>
  <c r="D12"/>
  <c r="D5"/>
  <c r="B152" i="1"/>
  <c r="AR410" s="1"/>
  <c r="B431"/>
  <c r="AR689" s="1"/>
  <c r="BF137"/>
  <c r="M378"/>
  <c r="M385"/>
  <c r="AF91"/>
  <c r="AG91" s="1"/>
  <c r="AH91" s="1"/>
  <c r="AI91" s="1"/>
  <c r="AK91" s="1"/>
  <c r="M337"/>
  <c r="AF43"/>
  <c r="AG43" s="1"/>
  <c r="AH43" s="1"/>
  <c r="AI43" s="1"/>
  <c r="AK43" s="1"/>
  <c r="M585"/>
  <c r="M683" s="1"/>
  <c r="AF291"/>
  <c r="AG291" s="1"/>
  <c r="AH291" s="1"/>
  <c r="AI291" s="1"/>
  <c r="AK291" s="1"/>
  <c r="M582"/>
  <c r="M680" s="1"/>
  <c r="AF288"/>
  <c r="AG288" s="1"/>
  <c r="AH288" s="1"/>
  <c r="AI288" s="1"/>
  <c r="AK288" s="1"/>
  <c r="N129"/>
  <c r="M423"/>
  <c r="M313"/>
  <c r="N303"/>
  <c r="M597"/>
  <c r="M695" s="1"/>
  <c r="M528"/>
  <c r="M626" s="1"/>
  <c r="N249"/>
  <c r="N59"/>
  <c r="N141"/>
  <c r="N115"/>
  <c r="N140"/>
  <c r="AF230"/>
  <c r="AG230" s="1"/>
  <c r="AH230" s="1"/>
  <c r="AI230" s="1"/>
  <c r="AK230" s="1"/>
  <c r="AF19" l="1"/>
  <c r="AG19" s="1"/>
  <c r="AH19" s="1"/>
  <c r="AI19" s="1"/>
  <c r="AK19" s="1"/>
  <c r="N675"/>
  <c r="AF220"/>
  <c r="AG220" s="1"/>
  <c r="AH220" s="1"/>
  <c r="AI220" s="1"/>
  <c r="AK220" s="1"/>
  <c r="N245"/>
  <c r="N272"/>
  <c r="AF148"/>
  <c r="AG148" s="1"/>
  <c r="AH148" s="1"/>
  <c r="AI148" s="1"/>
  <c r="N292"/>
  <c r="N244"/>
  <c r="N657"/>
  <c r="N64"/>
  <c r="F16" i="2"/>
  <c r="AF75" i="1"/>
  <c r="AG75" s="1"/>
  <c r="AH75" s="1"/>
  <c r="AI75" s="1"/>
  <c r="AK75" s="1"/>
  <c r="N300"/>
  <c r="AF187"/>
  <c r="AG187" s="1"/>
  <c r="AH187" s="1"/>
  <c r="AI187" s="1"/>
  <c r="N65"/>
  <c r="AF47"/>
  <c r="AG47" s="1"/>
  <c r="AH47" s="1"/>
  <c r="AI47" s="1"/>
  <c r="AK47" s="1"/>
  <c r="F325"/>
  <c r="F517"/>
  <c r="F615" s="1"/>
  <c r="B243" i="3"/>
  <c r="B186"/>
  <c r="F370" i="1"/>
  <c r="N370" s="1"/>
  <c r="B161" i="3"/>
  <c r="B155"/>
  <c r="F312" i="1"/>
  <c r="N312" s="1"/>
  <c r="F340"/>
  <c r="F487"/>
  <c r="B250" i="3"/>
  <c r="F474" i="1"/>
  <c r="N474" s="1"/>
  <c r="B280" i="3"/>
  <c r="A27"/>
  <c r="AF18" i="1"/>
  <c r="AG18" s="1"/>
  <c r="AH18" s="1"/>
  <c r="AI18" s="1"/>
  <c r="AK18" s="1"/>
  <c r="AF283"/>
  <c r="AG283" s="1"/>
  <c r="AH283" s="1"/>
  <c r="AI283" s="1"/>
  <c r="AK283" s="1"/>
  <c r="AF173"/>
  <c r="AG173" s="1"/>
  <c r="AH173" s="1"/>
  <c r="AI173" s="1"/>
  <c r="F355"/>
  <c r="N355" s="1"/>
  <c r="N69"/>
  <c r="N50"/>
  <c r="AF223"/>
  <c r="AG223" s="1"/>
  <c r="AH223" s="1"/>
  <c r="AI223" s="1"/>
  <c r="AK223" s="1"/>
  <c r="N100"/>
  <c r="AF266"/>
  <c r="AG266" s="1"/>
  <c r="AH266" s="1"/>
  <c r="AI266" s="1"/>
  <c r="AK266" s="1"/>
  <c r="AF188"/>
  <c r="AG188" s="1"/>
  <c r="AH188" s="1"/>
  <c r="AI188" s="1"/>
  <c r="AF276"/>
  <c r="AG276" s="1"/>
  <c r="AH276" s="1"/>
  <c r="AI276" s="1"/>
  <c r="AK276" s="1"/>
  <c r="N690"/>
  <c r="AF281"/>
  <c r="AG281" s="1"/>
  <c r="AH281" s="1"/>
  <c r="AI281" s="1"/>
  <c r="AK281" s="1"/>
  <c r="N38"/>
  <c r="N263"/>
  <c r="AF269"/>
  <c r="AG269" s="1"/>
  <c r="AH269" s="1"/>
  <c r="AI269" s="1"/>
  <c r="AK269" s="1"/>
  <c r="AF212"/>
  <c r="AG212" s="1"/>
  <c r="AH212" s="1"/>
  <c r="AI212" s="1"/>
  <c r="AF289"/>
  <c r="AG289" s="1"/>
  <c r="AH289" s="1"/>
  <c r="AI289" s="1"/>
  <c r="AK289" s="1"/>
  <c r="AF70"/>
  <c r="AG70" s="1"/>
  <c r="AH70" s="1"/>
  <c r="AI70" s="1"/>
  <c r="AK70" s="1"/>
  <c r="N28"/>
  <c r="F18" i="2"/>
  <c r="F14"/>
  <c r="N71" i="1"/>
  <c r="N104"/>
  <c r="AF253"/>
  <c r="AG253" s="1"/>
  <c r="AH253" s="1"/>
  <c r="AI253" s="1"/>
  <c r="AK253" s="1"/>
  <c r="AF54"/>
  <c r="AG54" s="1"/>
  <c r="AH54" s="1"/>
  <c r="AI54" s="1"/>
  <c r="AK54" s="1"/>
  <c r="N224"/>
  <c r="N258"/>
  <c r="N256"/>
  <c r="AF295"/>
  <c r="AG295" s="1"/>
  <c r="AH295" s="1"/>
  <c r="AI295" s="1"/>
  <c r="AK295" s="1"/>
  <c r="N23"/>
  <c r="N29"/>
  <c r="AF259"/>
  <c r="AG259" s="1"/>
  <c r="AH259" s="1"/>
  <c r="AI259" s="1"/>
  <c r="AK259" s="1"/>
  <c r="F538"/>
  <c r="F636" s="1"/>
  <c r="N636" s="1"/>
  <c r="F398"/>
  <c r="F547"/>
  <c r="F645" s="1"/>
  <c r="N645" s="1"/>
  <c r="B223" i="3"/>
  <c r="B233"/>
  <c r="B171"/>
  <c r="F456" i="1"/>
  <c r="F442"/>
  <c r="N442" s="1"/>
  <c r="F424"/>
  <c r="B167" i="3"/>
  <c r="F439" i="1"/>
  <c r="B56" i="3"/>
  <c r="B117"/>
  <c r="F341" i="1"/>
  <c r="N341" s="1"/>
  <c r="B31" i="3"/>
  <c r="B93"/>
  <c r="F514" i="1"/>
  <c r="F612" s="1"/>
  <c r="N612" s="1"/>
  <c r="B254" i="3"/>
  <c r="F317" i="1"/>
  <c r="F357"/>
  <c r="N357" s="1"/>
  <c r="B48" i="3"/>
  <c r="F410" i="1"/>
  <c r="N410" s="1"/>
  <c r="B183" i="3"/>
  <c r="B62"/>
  <c r="B264"/>
  <c r="F313" i="1"/>
  <c r="B145" i="3"/>
  <c r="B178"/>
  <c r="F594" i="1"/>
  <c r="F692" s="1"/>
  <c r="F589"/>
  <c r="B131" i="3"/>
  <c r="A240"/>
  <c r="A299"/>
  <c r="N61" i="1"/>
  <c r="N189"/>
  <c r="AF180"/>
  <c r="AG180" s="1"/>
  <c r="AH180" s="1"/>
  <c r="AI180" s="1"/>
  <c r="N163"/>
  <c r="AF58"/>
  <c r="AG58" s="1"/>
  <c r="AH58" s="1"/>
  <c r="AI58" s="1"/>
  <c r="AK58" s="1"/>
  <c r="N92"/>
  <c r="N604"/>
  <c r="N302"/>
  <c r="N157"/>
  <c r="F10" i="2"/>
  <c r="AF132" i="1"/>
  <c r="AG132" s="1"/>
  <c r="AH132" s="1"/>
  <c r="AI132" s="1"/>
  <c r="AK132" s="1"/>
  <c r="AF98"/>
  <c r="AG98" s="1"/>
  <c r="AH98" s="1"/>
  <c r="AI98" s="1"/>
  <c r="AK98" s="1"/>
  <c r="F518"/>
  <c r="N242"/>
  <c r="N259"/>
  <c r="B26" i="3"/>
  <c r="F365" i="1"/>
  <c r="B257" i="3"/>
  <c r="B79"/>
  <c r="F358" i="1"/>
  <c r="F560"/>
  <c r="F658" s="1"/>
  <c r="F441"/>
  <c r="N441" s="1"/>
  <c r="B300" i="3"/>
  <c r="B290"/>
  <c r="B59"/>
  <c r="A222"/>
  <c r="N180" i="1"/>
  <c r="N147"/>
  <c r="N293"/>
  <c r="N240"/>
  <c r="AF189"/>
  <c r="AG189" s="1"/>
  <c r="AH189" s="1"/>
  <c r="AI189" s="1"/>
  <c r="N154"/>
  <c r="AF245"/>
  <c r="AG245" s="1"/>
  <c r="AH245" s="1"/>
  <c r="AI245" s="1"/>
  <c r="AK245" s="1"/>
  <c r="AF275"/>
  <c r="AG275" s="1"/>
  <c r="AH275" s="1"/>
  <c r="AI275" s="1"/>
  <c r="AK275" s="1"/>
  <c r="N294"/>
  <c r="AF135"/>
  <c r="AG135" s="1"/>
  <c r="AH135" s="1"/>
  <c r="AI135" s="1"/>
  <c r="AK135" s="1"/>
  <c r="N177"/>
  <c r="AF63"/>
  <c r="AG63" s="1"/>
  <c r="AH63" s="1"/>
  <c r="AI63" s="1"/>
  <c r="AK63" s="1"/>
  <c r="AF163"/>
  <c r="AG163" s="1"/>
  <c r="AH163" s="1"/>
  <c r="AI163" s="1"/>
  <c r="N257"/>
  <c r="AF92"/>
  <c r="AG92" s="1"/>
  <c r="AH92" s="1"/>
  <c r="AI92" s="1"/>
  <c r="AK92" s="1"/>
  <c r="N83"/>
  <c r="AF37"/>
  <c r="AG37" s="1"/>
  <c r="AH37" s="1"/>
  <c r="AI37" s="1"/>
  <c r="AK37" s="1"/>
  <c r="AF244"/>
  <c r="AG244" s="1"/>
  <c r="AH244" s="1"/>
  <c r="AI244" s="1"/>
  <c r="AK244" s="1"/>
  <c r="AF167"/>
  <c r="AG167" s="1"/>
  <c r="AH167" s="1"/>
  <c r="AI167" s="1"/>
  <c r="N52"/>
  <c r="N145"/>
  <c r="N137"/>
  <c r="F8" i="2"/>
  <c r="AF57" i="1"/>
  <c r="AG57" s="1"/>
  <c r="AH57" s="1"/>
  <c r="AI57" s="1"/>
  <c r="AK57" s="1"/>
  <c r="AF300"/>
  <c r="AG300" s="1"/>
  <c r="AH300" s="1"/>
  <c r="AI300" s="1"/>
  <c r="AK300" s="1"/>
  <c r="N252"/>
  <c r="AF225"/>
  <c r="AG225" s="1"/>
  <c r="AH225" s="1"/>
  <c r="AI225" s="1"/>
  <c r="AK225" s="1"/>
  <c r="N98"/>
  <c r="N85"/>
  <c r="N187"/>
  <c r="AF23"/>
  <c r="AG23" s="1"/>
  <c r="AH23" s="1"/>
  <c r="AI23" s="1"/>
  <c r="AK23" s="1"/>
  <c r="AF206"/>
  <c r="AG206" s="1"/>
  <c r="AH206" s="1"/>
  <c r="AI206" s="1"/>
  <c r="B242" i="3"/>
  <c r="B102"/>
  <c r="B251"/>
  <c r="F364" i="1"/>
  <c r="N364" s="1"/>
  <c r="F483"/>
  <c r="N483" s="1"/>
  <c r="B33" i="3"/>
  <c r="F386" i="1"/>
  <c r="F332"/>
  <c r="N332" s="1"/>
  <c r="F379"/>
  <c r="N379" s="1"/>
  <c r="B146" i="3"/>
  <c r="F431" i="1"/>
  <c r="F392"/>
  <c r="F324"/>
  <c r="N324" s="1"/>
  <c r="B143" i="3"/>
  <c r="B112"/>
  <c r="B179"/>
  <c r="B273"/>
  <c r="F377" i="1"/>
  <c r="B238" i="3"/>
  <c r="F561" i="1"/>
  <c r="F659" s="1"/>
  <c r="N659" s="1"/>
  <c r="F476"/>
  <c r="N476" s="1"/>
  <c r="F563"/>
  <c r="F661" s="1"/>
  <c r="B97" i="3"/>
  <c r="B17"/>
  <c r="B298"/>
  <c r="F590" i="1"/>
  <c r="F688" s="1"/>
  <c r="B278" i="3"/>
  <c r="B291"/>
  <c r="B284"/>
  <c r="A270"/>
  <c r="A283"/>
  <c r="N280" i="1"/>
  <c r="F427"/>
  <c r="N427" s="1"/>
  <c r="N186"/>
  <c r="AF125"/>
  <c r="AG125" s="1"/>
  <c r="AH125" s="1"/>
  <c r="AI125" s="1"/>
  <c r="AK125" s="1"/>
  <c r="N229"/>
  <c r="N35"/>
  <c r="AF161"/>
  <c r="AG161" s="1"/>
  <c r="AH161" s="1"/>
  <c r="AI161" s="1"/>
  <c r="N227"/>
  <c r="AF68"/>
  <c r="AG68" s="1"/>
  <c r="AH68" s="1"/>
  <c r="AI68" s="1"/>
  <c r="AK68" s="1"/>
  <c r="N106"/>
  <c r="N213"/>
  <c r="N30"/>
  <c r="AF193"/>
  <c r="AG193" s="1"/>
  <c r="AH193" s="1"/>
  <c r="AI193" s="1"/>
  <c r="N130"/>
  <c r="N45"/>
  <c r="AF251"/>
  <c r="AG251" s="1"/>
  <c r="AH251" s="1"/>
  <c r="AI251" s="1"/>
  <c r="AK251" s="1"/>
  <c r="F453"/>
  <c r="N453" s="1"/>
  <c r="F335"/>
  <c r="N335" s="1"/>
  <c r="B160" i="3"/>
  <c r="B128"/>
  <c r="B28"/>
  <c r="F400" i="1"/>
  <c r="F557"/>
  <c r="F655" s="1"/>
  <c r="F552"/>
  <c r="N552" s="1"/>
  <c r="B198" i="3"/>
  <c r="B45"/>
  <c r="F471" i="1"/>
  <c r="F461"/>
  <c r="F440"/>
  <c r="N440" s="1"/>
  <c r="B91" i="3"/>
  <c r="B114"/>
  <c r="F524" i="1"/>
  <c r="N524" s="1"/>
  <c r="F419"/>
  <c r="N419" s="1"/>
  <c r="F437"/>
  <c r="N437" s="1"/>
  <c r="F455"/>
  <c r="N202"/>
  <c r="AF133"/>
  <c r="AG133" s="1"/>
  <c r="AH133" s="1"/>
  <c r="AI133" s="1"/>
  <c r="AK133" s="1"/>
  <c r="AF229"/>
  <c r="AG229" s="1"/>
  <c r="AH229" s="1"/>
  <c r="AI229" s="1"/>
  <c r="AK229" s="1"/>
  <c r="N288"/>
  <c r="N91"/>
  <c r="AF151"/>
  <c r="AG151" s="1"/>
  <c r="AH151" s="1"/>
  <c r="AI151" s="1"/>
  <c r="AK151" s="1"/>
  <c r="N93"/>
  <c r="N173"/>
  <c r="AF96"/>
  <c r="AG96" s="1"/>
  <c r="AH96" s="1"/>
  <c r="AI96" s="1"/>
  <c r="AK96" s="1"/>
  <c r="AF112"/>
  <c r="AG112" s="1"/>
  <c r="AH112" s="1"/>
  <c r="AI112" s="1"/>
  <c r="AK112" s="1"/>
  <c r="N90"/>
  <c r="N33"/>
  <c r="N232"/>
  <c r="N86"/>
  <c r="AF277"/>
  <c r="AG277" s="1"/>
  <c r="AH277" s="1"/>
  <c r="AI277" s="1"/>
  <c r="AK277" s="1"/>
  <c r="AF100"/>
  <c r="AG100" s="1"/>
  <c r="AH100" s="1"/>
  <c r="AI100" s="1"/>
  <c r="AK100" s="1"/>
  <c r="AF154"/>
  <c r="AG154" s="1"/>
  <c r="AH154" s="1"/>
  <c r="AI154" s="1"/>
  <c r="F508"/>
  <c r="F606" s="1"/>
  <c r="N606" s="1"/>
  <c r="N233"/>
  <c r="N215"/>
  <c r="N120"/>
  <c r="AF62"/>
  <c r="AG62" s="1"/>
  <c r="AH62" s="1"/>
  <c r="AI62" s="1"/>
  <c r="AK62" s="1"/>
  <c r="N275"/>
  <c r="N159"/>
  <c r="AF203"/>
  <c r="AG203" s="1"/>
  <c r="AH203" s="1"/>
  <c r="AI203" s="1"/>
  <c r="N116"/>
  <c r="N276"/>
  <c r="N135"/>
  <c r="AF177"/>
  <c r="AG177" s="1"/>
  <c r="AH177" s="1"/>
  <c r="AI177" s="1"/>
  <c r="N196"/>
  <c r="N63"/>
  <c r="N53"/>
  <c r="N103"/>
  <c r="N287"/>
  <c r="AF257"/>
  <c r="AG257" s="1"/>
  <c r="AH257" s="1"/>
  <c r="AI257" s="1"/>
  <c r="AK257" s="1"/>
  <c r="N142"/>
  <c r="AF279"/>
  <c r="AG279" s="1"/>
  <c r="AH279" s="1"/>
  <c r="AI279" s="1"/>
  <c r="AK279" s="1"/>
  <c r="N136"/>
  <c r="AF263"/>
  <c r="AG263" s="1"/>
  <c r="AH263" s="1"/>
  <c r="AI263" s="1"/>
  <c r="AK263" s="1"/>
  <c r="AF185"/>
  <c r="AG185" s="1"/>
  <c r="AH185" s="1"/>
  <c r="AI185" s="1"/>
  <c r="AF138"/>
  <c r="AG138" s="1"/>
  <c r="AH138" s="1"/>
  <c r="AI138" s="1"/>
  <c r="AK138" s="1"/>
  <c r="N269"/>
  <c r="AF292"/>
  <c r="AG292" s="1"/>
  <c r="AH292" s="1"/>
  <c r="AI292" s="1"/>
  <c r="AK292" s="1"/>
  <c r="N27"/>
  <c r="AF183"/>
  <c r="AG183" s="1"/>
  <c r="AH183" s="1"/>
  <c r="AI183" s="1"/>
  <c r="AF134"/>
  <c r="AG134" s="1"/>
  <c r="AH134" s="1"/>
  <c r="AI134" s="1"/>
  <c r="AK134" s="1"/>
  <c r="N108"/>
  <c r="AF59"/>
  <c r="AG59" s="1"/>
  <c r="AH59" s="1"/>
  <c r="AI59" s="1"/>
  <c r="AK59" s="1"/>
  <c r="N167"/>
  <c r="AF52"/>
  <c r="AG52" s="1"/>
  <c r="AH52" s="1"/>
  <c r="AI52" s="1"/>
  <c r="AK52" s="1"/>
  <c r="N44"/>
  <c r="N95"/>
  <c r="AF30"/>
  <c r="AG30" s="1"/>
  <c r="AH30" s="1"/>
  <c r="AI30" s="1"/>
  <c r="AK30" s="1"/>
  <c r="N88"/>
  <c r="N24"/>
  <c r="AF299"/>
  <c r="AG299" s="1"/>
  <c r="AH299" s="1"/>
  <c r="AI299" s="1"/>
  <c r="AK299" s="1"/>
  <c r="AF82"/>
  <c r="AG82" s="1"/>
  <c r="AH82" s="1"/>
  <c r="AI82" s="1"/>
  <c r="AK82" s="1"/>
  <c r="AF270"/>
  <c r="AG270" s="1"/>
  <c r="AH270" s="1"/>
  <c r="AI270" s="1"/>
  <c r="AK270" s="1"/>
  <c r="N109"/>
  <c r="N164"/>
  <c r="N49"/>
  <c r="AF77"/>
  <c r="AG77" s="1"/>
  <c r="AH77" s="1"/>
  <c r="AI77" s="1"/>
  <c r="AK77" s="1"/>
  <c r="N155"/>
  <c r="N54"/>
  <c r="N199"/>
  <c r="N178"/>
  <c r="AF243"/>
  <c r="AG243" s="1"/>
  <c r="AH243" s="1"/>
  <c r="AI243" s="1"/>
  <c r="AK243" s="1"/>
  <c r="AF115"/>
  <c r="AG115" s="1"/>
  <c r="AH115" s="1"/>
  <c r="AI115" s="1"/>
  <c r="AK115" s="1"/>
  <c r="AF73"/>
  <c r="AG73" s="1"/>
  <c r="AH73" s="1"/>
  <c r="AI73" s="1"/>
  <c r="AK73" s="1"/>
  <c r="N230"/>
  <c r="N301"/>
  <c r="AF285"/>
  <c r="AG285" s="1"/>
  <c r="AH285" s="1"/>
  <c r="AI285" s="1"/>
  <c r="AK285" s="1"/>
  <c r="F429"/>
  <c r="N429" s="1"/>
  <c r="B60" i="3"/>
  <c r="B274"/>
  <c r="B80"/>
  <c r="B204"/>
  <c r="B43"/>
  <c r="B136"/>
  <c r="B129"/>
  <c r="B157"/>
  <c r="B39"/>
  <c r="B22"/>
  <c r="F349" i="1"/>
  <c r="N349" s="1"/>
  <c r="F509"/>
  <c r="F607" s="1"/>
  <c r="N607" s="1"/>
  <c r="B104" i="3"/>
  <c r="B261"/>
  <c r="F523" i="1"/>
  <c r="F621" s="1"/>
  <c r="N621" s="1"/>
  <c r="F373"/>
  <c r="N373" s="1"/>
  <c r="B256" i="3"/>
  <c r="B153"/>
  <c r="F367" i="1"/>
  <c r="N367" s="1"/>
  <c r="B18" i="3"/>
  <c r="F480" i="1"/>
  <c r="N480" s="1"/>
  <c r="B210" i="3"/>
  <c r="F537" i="1"/>
  <c r="F635" s="1"/>
  <c r="B85" i="3"/>
  <c r="B175"/>
  <c r="B194"/>
  <c r="B165"/>
  <c r="F446" i="1"/>
  <c r="N446" s="1"/>
  <c r="B201" i="3"/>
  <c r="F362" i="1"/>
  <c r="B144" i="3"/>
  <c r="F527" i="1"/>
  <c r="F625" s="1"/>
  <c r="N625" s="1"/>
  <c r="F380"/>
  <c r="N380" s="1"/>
  <c r="F396"/>
  <c r="B86" i="3"/>
  <c r="F436" i="1"/>
  <c r="N436" s="1"/>
  <c r="F406"/>
  <c r="B176" i="3"/>
  <c r="F434" i="1"/>
  <c r="N434" s="1"/>
  <c r="F496"/>
  <c r="N496" s="1"/>
  <c r="F428"/>
  <c r="N428" s="1"/>
  <c r="B228" i="3"/>
  <c r="B123"/>
  <c r="B118"/>
  <c r="F545" i="1"/>
  <c r="N545" s="1"/>
  <c r="F448"/>
  <c r="B52" i="3"/>
  <c r="F402" i="1"/>
  <c r="B141" i="3"/>
  <c r="F477" i="1"/>
  <c r="F458"/>
  <c r="N458" s="1"/>
  <c r="B159" i="3"/>
  <c r="F347" i="1"/>
  <c r="N347" s="1"/>
  <c r="F583"/>
  <c r="F681" s="1"/>
  <c r="B302" i="3"/>
  <c r="B297"/>
  <c r="F582" i="1"/>
  <c r="F680" s="1"/>
  <c r="N680" s="1"/>
  <c r="B277" i="3"/>
  <c r="B301"/>
  <c r="B285"/>
  <c r="B296"/>
  <c r="B212"/>
  <c r="B57"/>
  <c r="B149"/>
  <c r="F445" i="1"/>
  <c r="N445" s="1"/>
  <c r="AF55"/>
  <c r="AG55" s="1"/>
  <c r="AH55" s="1"/>
  <c r="AI55" s="1"/>
  <c r="AK55" s="1"/>
  <c r="N162"/>
  <c r="AF219"/>
  <c r="AG219" s="1"/>
  <c r="AH219" s="1"/>
  <c r="AI219" s="1"/>
  <c r="AK219" s="1"/>
  <c r="AF296"/>
  <c r="AG296" s="1"/>
  <c r="AH296" s="1"/>
  <c r="AI296" s="1"/>
  <c r="AK296" s="1"/>
  <c r="N41"/>
  <c r="N165"/>
  <c r="F579"/>
  <c r="N579" s="1"/>
  <c r="AF79"/>
  <c r="AG79" s="1"/>
  <c r="AH79" s="1"/>
  <c r="AI79" s="1"/>
  <c r="AK79" s="1"/>
  <c r="AF235"/>
  <c r="AG235" s="1"/>
  <c r="AH235" s="1"/>
  <c r="AI235" s="1"/>
  <c r="AK235" s="1"/>
  <c r="N273"/>
  <c r="N181"/>
  <c r="N200"/>
  <c r="N99"/>
  <c r="N251"/>
  <c r="N151"/>
  <c r="F570"/>
  <c r="F668" s="1"/>
  <c r="F500"/>
  <c r="N500" s="1"/>
  <c r="F339"/>
  <c r="N339" s="1"/>
  <c r="B50" i="3"/>
  <c r="F449" i="1"/>
  <c r="B217" i="3"/>
  <c r="B61"/>
  <c r="B191"/>
  <c r="B271"/>
  <c r="B75"/>
  <c r="B267"/>
  <c r="F348" i="1"/>
  <c r="B211" i="3"/>
  <c r="B294"/>
  <c r="F468" i="1"/>
  <c r="N468" s="1"/>
  <c r="AF143"/>
  <c r="AG143" s="1"/>
  <c r="AH143" s="1"/>
  <c r="AI143" s="1"/>
  <c r="AK143" s="1"/>
  <c r="AF303"/>
  <c r="AG303" s="1"/>
  <c r="AH303" s="1"/>
  <c r="AI303" s="1"/>
  <c r="AK303" s="1"/>
  <c r="N291"/>
  <c r="AF280"/>
  <c r="AG280" s="1"/>
  <c r="AH280" s="1"/>
  <c r="AI280" s="1"/>
  <c r="AK280" s="1"/>
  <c r="F595"/>
  <c r="N595" s="1"/>
  <c r="AF87"/>
  <c r="AG87" s="1"/>
  <c r="AH87" s="1"/>
  <c r="AI87" s="1"/>
  <c r="AK87" s="1"/>
  <c r="N124"/>
  <c r="N96"/>
  <c r="N112"/>
  <c r="N264"/>
  <c r="AF153"/>
  <c r="AG153" s="1"/>
  <c r="AH153" s="1"/>
  <c r="AI153" s="1"/>
  <c r="AK153" s="1"/>
  <c r="N179"/>
  <c r="AF214"/>
  <c r="AG214" s="1"/>
  <c r="AH214" s="1"/>
  <c r="AI214" s="1"/>
  <c r="AK214" s="1"/>
  <c r="AF162"/>
  <c r="AG162" s="1"/>
  <c r="AH162" s="1"/>
  <c r="AI162" s="1"/>
  <c r="AF186"/>
  <c r="AG186" s="1"/>
  <c r="AH186" s="1"/>
  <c r="AI186" s="1"/>
  <c r="N125"/>
  <c r="AF146"/>
  <c r="AG146" s="1"/>
  <c r="AH146" s="1"/>
  <c r="AI146" s="1"/>
  <c r="AK146" s="1"/>
  <c r="N143"/>
  <c r="AF45"/>
  <c r="AG45" s="1"/>
  <c r="AH45" s="1"/>
  <c r="AI45" s="1"/>
  <c r="AK45" s="1"/>
  <c r="AF294"/>
  <c r="AG294" s="1"/>
  <c r="AH294" s="1"/>
  <c r="AI294" s="1"/>
  <c r="AK294" s="1"/>
  <c r="AF35"/>
  <c r="AG35" s="1"/>
  <c r="AH35" s="1"/>
  <c r="AI35" s="1"/>
  <c r="AK35" s="1"/>
  <c r="N668"/>
  <c r="N161"/>
  <c r="AF227"/>
  <c r="AG227" s="1"/>
  <c r="AH227" s="1"/>
  <c r="AI227" s="1"/>
  <c r="AK227" s="1"/>
  <c r="N68"/>
  <c r="AF106"/>
  <c r="AG106" s="1"/>
  <c r="AH106" s="1"/>
  <c r="AI106" s="1"/>
  <c r="AK106" s="1"/>
  <c r="N298"/>
  <c r="AF74"/>
  <c r="AG74" s="1"/>
  <c r="AH74" s="1"/>
  <c r="AI74" s="1"/>
  <c r="AK74" s="1"/>
  <c r="N219"/>
  <c r="N296"/>
  <c r="AF41"/>
  <c r="AG41" s="1"/>
  <c r="AH41" s="1"/>
  <c r="AI41" s="1"/>
  <c r="AK41" s="1"/>
  <c r="N679"/>
  <c r="AF165"/>
  <c r="AG165" s="1"/>
  <c r="AH165" s="1"/>
  <c r="AI165" s="1"/>
  <c r="AK165" s="1"/>
  <c r="N226"/>
  <c r="N80"/>
  <c r="AF152"/>
  <c r="AG152" s="1"/>
  <c r="AH152" s="1"/>
  <c r="AI152" s="1"/>
  <c r="AK152" s="1"/>
  <c r="AF102"/>
  <c r="AG102" s="1"/>
  <c r="AH102" s="1"/>
  <c r="AI102" s="1"/>
  <c r="AK102" s="1"/>
  <c r="N89"/>
  <c r="N79"/>
  <c r="N198"/>
  <c r="AF213"/>
  <c r="AG213" s="1"/>
  <c r="AH213" s="1"/>
  <c r="AI213" s="1"/>
  <c r="AK213" s="1"/>
  <c r="N235"/>
  <c r="AF217"/>
  <c r="AG217" s="1"/>
  <c r="AH217" s="1"/>
  <c r="AI217" s="1"/>
  <c r="AK217" s="1"/>
  <c r="AF304"/>
  <c r="AG304" s="1"/>
  <c r="AH304" s="1"/>
  <c r="AI304" s="1"/>
  <c r="AK304" s="1"/>
  <c r="N248"/>
  <c r="AF273"/>
  <c r="AG273" s="1"/>
  <c r="AH273" s="1"/>
  <c r="AI273" s="1"/>
  <c r="AK273" s="1"/>
  <c r="AF181"/>
  <c r="AG181" s="1"/>
  <c r="AH181" s="1"/>
  <c r="AI181" s="1"/>
  <c r="N212"/>
  <c r="N274"/>
  <c r="N289"/>
  <c r="AF166"/>
  <c r="AG166" s="1"/>
  <c r="AH166" s="1"/>
  <c r="AI166" s="1"/>
  <c r="N131"/>
  <c r="AF200"/>
  <c r="AG200" s="1"/>
  <c r="AH200" s="1"/>
  <c r="AI200" s="1"/>
  <c r="N193"/>
  <c r="AF130"/>
  <c r="AG130" s="1"/>
  <c r="AH130" s="1"/>
  <c r="AI130" s="1"/>
  <c r="AK130" s="1"/>
  <c r="N297"/>
  <c r="N20"/>
  <c r="AF149"/>
  <c r="AG149" s="1"/>
  <c r="AH149" s="1"/>
  <c r="AI149" s="1"/>
  <c r="AF221"/>
  <c r="AG221" s="1"/>
  <c r="AH221" s="1"/>
  <c r="AI221" s="1"/>
  <c r="AK221" s="1"/>
  <c r="AF258"/>
  <c r="AG258" s="1"/>
  <c r="AH258" s="1"/>
  <c r="AI258" s="1"/>
  <c r="AK258" s="1"/>
  <c r="N206"/>
  <c r="N146"/>
  <c r="AF99"/>
  <c r="AG99" s="1"/>
  <c r="AH99" s="1"/>
  <c r="AI99" s="1"/>
  <c r="AK99" s="1"/>
  <c r="N47"/>
  <c r="B133" i="3"/>
  <c r="F459" i="1"/>
  <c r="F492"/>
  <c r="N492" s="1"/>
  <c r="F529"/>
  <c r="F627" s="1"/>
  <c r="N627" s="1"/>
  <c r="F329"/>
  <c r="F473"/>
  <c r="F467"/>
  <c r="N467" s="1"/>
  <c r="B53" i="3"/>
  <c r="B213"/>
  <c r="F564" i="1"/>
  <c r="F662" s="1"/>
  <c r="N662" s="1"/>
  <c r="B227" i="3"/>
  <c r="B77"/>
  <c r="F417" i="1"/>
  <c r="N417" s="1"/>
  <c r="B71" i="3"/>
  <c r="B184"/>
  <c r="F475" i="1"/>
  <c r="N475" s="1"/>
  <c r="F551"/>
  <c r="F649" s="1"/>
  <c r="N649" s="1"/>
  <c r="F569"/>
  <c r="F667" s="1"/>
  <c r="B241" i="3"/>
  <c r="F327" i="1"/>
  <c r="N327" s="1"/>
  <c r="F394"/>
  <c r="N394" s="1"/>
  <c r="F515"/>
  <c r="F390"/>
  <c r="F389"/>
  <c r="F383"/>
  <c r="B150" i="3"/>
  <c r="B66"/>
  <c r="F374" i="1"/>
  <c r="N374" s="1"/>
  <c r="B231" i="3"/>
  <c r="B84"/>
  <c r="B100"/>
  <c r="F479" i="1"/>
  <c r="N479" s="1"/>
  <c r="B140" i="3"/>
  <c r="B110"/>
  <c r="F521" i="1"/>
  <c r="F619" s="1"/>
  <c r="F409"/>
  <c r="N409" s="1"/>
  <c r="B138" i="3"/>
  <c r="B200"/>
  <c r="B132"/>
  <c r="F447" i="1"/>
  <c r="F384"/>
  <c r="B249" i="3"/>
  <c r="B152"/>
  <c r="F443" i="1"/>
  <c r="N443" s="1"/>
  <c r="F418"/>
  <c r="N418" s="1"/>
  <c r="B106" i="3"/>
  <c r="F504" i="1"/>
  <c r="F602" s="1"/>
  <c r="N602" s="1"/>
  <c r="B181" i="3"/>
  <c r="B162"/>
  <c r="F393" i="1"/>
  <c r="N393" s="1"/>
  <c r="F403"/>
  <c r="F430"/>
  <c r="N430" s="1"/>
  <c r="F368"/>
  <c r="N368" s="1"/>
  <c r="B51" i="3"/>
  <c r="B287"/>
  <c r="B286"/>
  <c r="F574" i="1"/>
  <c r="F672" s="1"/>
  <c r="N672" s="1"/>
  <c r="F586"/>
  <c r="F684" s="1"/>
  <c r="F591"/>
  <c r="F689" s="1"/>
  <c r="N689" s="1"/>
  <c r="F588"/>
  <c r="N588" s="1"/>
  <c r="N243"/>
  <c r="AF204"/>
  <c r="AG204" s="1"/>
  <c r="AH204" s="1"/>
  <c r="AI204" s="1"/>
  <c r="AF67"/>
  <c r="AG67" s="1"/>
  <c r="AH67" s="1"/>
  <c r="AI67" s="1"/>
  <c r="AK67" s="1"/>
  <c r="F395"/>
  <c r="N395" s="1"/>
  <c r="AF36"/>
  <c r="AG36" s="1"/>
  <c r="AH36" s="1"/>
  <c r="AI36" s="1"/>
  <c r="AK36" s="1"/>
  <c r="AF22"/>
  <c r="AG22" s="1"/>
  <c r="AH22" s="1"/>
  <c r="AI22" s="1"/>
  <c r="AK22" s="1"/>
  <c r="N271"/>
  <c r="H11" i="2"/>
  <c r="H9"/>
  <c r="H18"/>
  <c r="N16" i="1"/>
  <c r="F466"/>
  <c r="N466" s="1"/>
  <c r="AF94"/>
  <c r="AG94" s="1"/>
  <c r="AH94" s="1"/>
  <c r="AI94" s="1"/>
  <c r="AK94" s="1"/>
  <c r="N110"/>
  <c r="N201"/>
  <c r="AF268"/>
  <c r="AG268" s="1"/>
  <c r="AH268" s="1"/>
  <c r="AI268" s="1"/>
  <c r="AK268" s="1"/>
  <c r="F505"/>
  <c r="F603" s="1"/>
  <c r="N603" s="1"/>
  <c r="F470"/>
  <c r="N470" s="1"/>
  <c r="B37" i="3"/>
  <c r="B190"/>
  <c r="F498" i="1"/>
  <c r="N498" s="1"/>
  <c r="F499"/>
  <c r="B116" i="3"/>
  <c r="B115"/>
  <c r="B154"/>
  <c r="AF128" i="1"/>
  <c r="AG128" s="1"/>
  <c r="AH128" s="1"/>
  <c r="AI128" s="1"/>
  <c r="AK128" s="1"/>
  <c r="F584"/>
  <c r="F682" s="1"/>
  <c r="N682" s="1"/>
  <c r="B260" i="3"/>
  <c r="N231" i="1"/>
  <c r="AF224"/>
  <c r="AG224" s="1"/>
  <c r="AH224" s="1"/>
  <c r="AI224" s="1"/>
  <c r="AK224" s="1"/>
  <c r="F580"/>
  <c r="F678" s="1"/>
  <c r="N678" s="1"/>
  <c r="AF101"/>
  <c r="AG101" s="1"/>
  <c r="AH101" s="1"/>
  <c r="AI101" s="1"/>
  <c r="AK101" s="1"/>
  <c r="AF42"/>
  <c r="AG42" s="1"/>
  <c r="AH42" s="1"/>
  <c r="AI42" s="1"/>
  <c r="AK42" s="1"/>
  <c r="AF50"/>
  <c r="AG50" s="1"/>
  <c r="AH50" s="1"/>
  <c r="AI50" s="1"/>
  <c r="AK50" s="1"/>
  <c r="N118"/>
  <c r="AF240"/>
  <c r="AG240" s="1"/>
  <c r="AH240" s="1"/>
  <c r="AI240" s="1"/>
  <c r="AK240" s="1"/>
  <c r="N60"/>
  <c r="N266"/>
  <c r="AF272"/>
  <c r="AG272" s="1"/>
  <c r="AH272" s="1"/>
  <c r="AI272" s="1"/>
  <c r="AK272" s="1"/>
  <c r="AF158"/>
  <c r="AG158" s="1"/>
  <c r="AH158" s="1"/>
  <c r="AI158" s="1"/>
  <c r="N194"/>
  <c r="AF194"/>
  <c r="AG194" s="1"/>
  <c r="AH194" s="1"/>
  <c r="AI194" s="1"/>
  <c r="H16" i="2"/>
  <c r="H7"/>
  <c r="H8"/>
  <c r="AF184" i="1"/>
  <c r="AG184" s="1"/>
  <c r="AH184" s="1"/>
  <c r="AI184" s="1"/>
  <c r="AF169"/>
  <c r="AG169" s="1"/>
  <c r="AH169" s="1"/>
  <c r="AI169" s="1"/>
  <c r="N56"/>
  <c r="N281"/>
  <c r="AF156"/>
  <c r="AG156" s="1"/>
  <c r="AH156" s="1"/>
  <c r="AI156" s="1"/>
  <c r="N58"/>
  <c r="AF172"/>
  <c r="AG172" s="1"/>
  <c r="AH172" s="1"/>
  <c r="AI172" s="1"/>
  <c r="N126"/>
  <c r="AF211"/>
  <c r="AG211" s="1"/>
  <c r="AH211" s="1"/>
  <c r="AI211" s="1"/>
  <c r="AF83"/>
  <c r="AG83" s="1"/>
  <c r="AH83" s="1"/>
  <c r="AI83" s="1"/>
  <c r="AK83" s="1"/>
  <c r="N81"/>
  <c r="N37"/>
  <c r="N150"/>
  <c r="AF64"/>
  <c r="AG64" s="1"/>
  <c r="AH64" s="1"/>
  <c r="AI64" s="1"/>
  <c r="AK64" s="1"/>
  <c r="AF107"/>
  <c r="AG107" s="1"/>
  <c r="AH107" s="1"/>
  <c r="AI107" s="1"/>
  <c r="AK107" s="1"/>
  <c r="AF157"/>
  <c r="AG157" s="1"/>
  <c r="AH157" s="1"/>
  <c r="AI157" s="1"/>
  <c r="F17" i="2"/>
  <c r="F15"/>
  <c r="F5"/>
  <c r="F4"/>
  <c r="N57" i="1"/>
  <c r="AF71"/>
  <c r="AG71" s="1"/>
  <c r="AH71" s="1"/>
  <c r="AI71" s="1"/>
  <c r="AK71" s="1"/>
  <c r="N51"/>
  <c r="N267"/>
  <c r="N34"/>
  <c r="AF252"/>
  <c r="AG252" s="1"/>
  <c r="AH252" s="1"/>
  <c r="AI252" s="1"/>
  <c r="AK252" s="1"/>
  <c r="AF250"/>
  <c r="AG250" s="1"/>
  <c r="AH250" s="1"/>
  <c r="AI250" s="1"/>
  <c r="AK250" s="1"/>
  <c r="N238"/>
  <c r="AF147"/>
  <c r="AG147" s="1"/>
  <c r="AH147" s="1"/>
  <c r="AI147" s="1"/>
  <c r="AK147" s="1"/>
  <c r="N204"/>
  <c r="AF65"/>
  <c r="AG65" s="1"/>
  <c r="AH65" s="1"/>
  <c r="AI65" s="1"/>
  <c r="AK65" s="1"/>
  <c r="AF61"/>
  <c r="AG61" s="1"/>
  <c r="AH61" s="1"/>
  <c r="AI61" s="1"/>
  <c r="AK61" s="1"/>
  <c r="N250"/>
  <c r="AF218"/>
  <c r="AG218" s="1"/>
  <c r="AH218" s="1"/>
  <c r="AI218" s="1"/>
  <c r="AK218" s="1"/>
  <c r="N128"/>
  <c r="N72"/>
  <c r="N282"/>
  <c r="B29" i="3"/>
  <c r="B221"/>
  <c r="B74"/>
  <c r="B49"/>
  <c r="B139"/>
  <c r="B209"/>
  <c r="B174"/>
  <c r="B156"/>
  <c r="B16"/>
  <c r="F548" i="1"/>
  <c r="F646" s="1"/>
  <c r="N646" s="1"/>
  <c r="F359"/>
  <c r="N359" s="1"/>
  <c r="F337"/>
  <c r="F512"/>
  <c r="F610" s="1"/>
  <c r="N610" s="1"/>
  <c r="F334"/>
  <c r="N334" s="1"/>
  <c r="B202" i="3"/>
  <c r="B73"/>
  <c r="B69"/>
  <c r="B44"/>
  <c r="B218"/>
  <c r="B67"/>
  <c r="B226"/>
  <c r="B21"/>
  <c r="B265"/>
  <c r="B203"/>
  <c r="B245"/>
  <c r="F366" i="1"/>
  <c r="N366" s="1"/>
  <c r="F438"/>
  <c r="N438" s="1"/>
  <c r="F481"/>
  <c r="N481" s="1"/>
  <c r="F330"/>
  <c r="N330" s="1"/>
  <c r="F565"/>
  <c r="F663" s="1"/>
  <c r="N663" s="1"/>
  <c r="F484"/>
  <c r="N484" s="1"/>
  <c r="F351"/>
  <c r="F516"/>
  <c r="F614" s="1"/>
  <c r="N614" s="1"/>
  <c r="F532"/>
  <c r="F630" s="1"/>
  <c r="N630" s="1"/>
  <c r="F549"/>
  <c r="F647" s="1"/>
  <c r="N647" s="1"/>
  <c r="F488"/>
  <c r="N488" s="1"/>
  <c r="F420"/>
  <c r="N420" s="1"/>
  <c r="F331"/>
  <c r="N331" s="1"/>
  <c r="F525"/>
  <c r="N525" s="1"/>
  <c r="F423"/>
  <c r="F501"/>
  <c r="N501" s="1"/>
  <c r="B288" i="3"/>
  <c r="B293"/>
  <c r="B281"/>
  <c r="A284"/>
  <c r="A195"/>
  <c r="B270"/>
  <c r="A260"/>
  <c r="N234" i="1"/>
  <c r="N84"/>
  <c r="N26"/>
  <c r="N122"/>
  <c r="N32"/>
  <c r="N117"/>
  <c r="AF127"/>
  <c r="AG127" s="1"/>
  <c r="AH127" s="1"/>
  <c r="AI127" s="1"/>
  <c r="AK127" s="1"/>
  <c r="AF262"/>
  <c r="AG262" s="1"/>
  <c r="AH262" s="1"/>
  <c r="AI262" s="1"/>
  <c r="AK262" s="1"/>
  <c r="AF197"/>
  <c r="AG197" s="1"/>
  <c r="AH197" s="1"/>
  <c r="AI197" s="1"/>
  <c r="H10" i="2"/>
  <c r="AF39" i="1"/>
  <c r="AG39" s="1"/>
  <c r="AH39" s="1"/>
  <c r="AI39" s="1"/>
  <c r="AK39" s="1"/>
  <c r="N144"/>
  <c r="F572"/>
  <c r="F670" s="1"/>
  <c r="N670" s="1"/>
  <c r="N284"/>
  <c r="F401"/>
  <c r="N401" s="1"/>
  <c r="N207"/>
  <c r="N121"/>
  <c r="N247"/>
  <c r="N290"/>
  <c r="F345"/>
  <c r="F435"/>
  <c r="N435" s="1"/>
  <c r="F452"/>
  <c r="N452" s="1"/>
  <c r="B32" i="3"/>
  <c r="B119"/>
  <c r="F522" i="1"/>
  <c r="F620" s="1"/>
  <c r="N620" s="1"/>
  <c r="F541"/>
  <c r="F639" s="1"/>
  <c r="N639" s="1"/>
  <c r="B54" i="3"/>
  <c r="B125"/>
  <c r="B105"/>
  <c r="B248"/>
  <c r="B182"/>
  <c r="B120"/>
  <c r="B64"/>
  <c r="B259"/>
  <c r="B195"/>
  <c r="AF129" i="1"/>
  <c r="AG129" s="1"/>
  <c r="AH129" s="1"/>
  <c r="AI129" s="1"/>
  <c r="AK129" s="1"/>
  <c r="F536"/>
  <c r="F634" s="1"/>
  <c r="N634" s="1"/>
  <c r="AF69"/>
  <c r="AG69" s="1"/>
  <c r="AH69" s="1"/>
  <c r="AI69" s="1"/>
  <c r="AK69" s="1"/>
  <c r="AF255"/>
  <c r="AG255" s="1"/>
  <c r="AH255" s="1"/>
  <c r="AI255" s="1"/>
  <c r="AK255" s="1"/>
  <c r="AF290"/>
  <c r="AG290" s="1"/>
  <c r="AH290" s="1"/>
  <c r="AI290" s="1"/>
  <c r="AK290" s="1"/>
  <c r="AF234"/>
  <c r="AG234" s="1"/>
  <c r="AH234" s="1"/>
  <c r="AI234" s="1"/>
  <c r="AK234" s="1"/>
  <c r="N695"/>
  <c r="N19"/>
  <c r="N683"/>
  <c r="N43"/>
  <c r="AF84"/>
  <c r="AG84" s="1"/>
  <c r="AH84" s="1"/>
  <c r="AI84" s="1"/>
  <c r="AK84" s="1"/>
  <c r="N18"/>
  <c r="N286"/>
  <c r="N283"/>
  <c r="AF242"/>
  <c r="AG242" s="1"/>
  <c r="AH242" s="1"/>
  <c r="AI242" s="1"/>
  <c r="AK242" s="1"/>
  <c r="AF293"/>
  <c r="AG293" s="1"/>
  <c r="AH293" s="1"/>
  <c r="AI293" s="1"/>
  <c r="AK293" s="1"/>
  <c r="AF222"/>
  <c r="AG222" s="1"/>
  <c r="AH222" s="1"/>
  <c r="AI222" s="1"/>
  <c r="AK222" s="1"/>
  <c r="N67"/>
  <c r="N101"/>
  <c r="N36"/>
  <c r="AF32"/>
  <c r="AG32" s="1"/>
  <c r="AH32" s="1"/>
  <c r="AI32" s="1"/>
  <c r="AK32" s="1"/>
  <c r="AF117"/>
  <c r="AG117" s="1"/>
  <c r="AH117" s="1"/>
  <c r="AI117" s="1"/>
  <c r="AK117" s="1"/>
  <c r="N669"/>
  <c r="N127"/>
  <c r="N223"/>
  <c r="N220"/>
  <c r="N22"/>
  <c r="N658"/>
  <c r="N31"/>
  <c r="N667"/>
  <c r="N262"/>
  <c r="AF271"/>
  <c r="AG271" s="1"/>
  <c r="AH271" s="1"/>
  <c r="AI271" s="1"/>
  <c r="AK271" s="1"/>
  <c r="AF261"/>
  <c r="AG261" s="1"/>
  <c r="AH261" s="1"/>
  <c r="AI261" s="1"/>
  <c r="AK261" s="1"/>
  <c r="N255"/>
  <c r="N66"/>
  <c r="AF249"/>
  <c r="AG249" s="1"/>
  <c r="AH249" s="1"/>
  <c r="AI249" s="1"/>
  <c r="AK249" s="1"/>
  <c r="H5" i="2"/>
  <c r="H17"/>
  <c r="H4"/>
  <c r="AF119" i="1"/>
  <c r="AG119" s="1"/>
  <c r="AH119" s="1"/>
  <c r="AI119" s="1"/>
  <c r="AK119" s="1"/>
  <c r="AF16"/>
  <c r="AG16" s="1"/>
  <c r="AH16" s="1"/>
  <c r="AI16" s="1"/>
  <c r="AK16" s="1"/>
  <c r="N671"/>
  <c r="N39"/>
  <c r="AF254"/>
  <c r="AG254" s="1"/>
  <c r="AH254" s="1"/>
  <c r="AI254" s="1"/>
  <c r="AK254" s="1"/>
  <c r="N94"/>
  <c r="AF144"/>
  <c r="AG144" s="1"/>
  <c r="AH144" s="1"/>
  <c r="AI144" s="1"/>
  <c r="AK144" s="1"/>
  <c r="AF110"/>
  <c r="AG110" s="1"/>
  <c r="AH110" s="1"/>
  <c r="AI110" s="1"/>
  <c r="AK110" s="1"/>
  <c r="AF284"/>
  <c r="AG284" s="1"/>
  <c r="AH284" s="1"/>
  <c r="AI284" s="1"/>
  <c r="AK284" s="1"/>
  <c r="AF40"/>
  <c r="AG40" s="1"/>
  <c r="AH40" s="1"/>
  <c r="AI40" s="1"/>
  <c r="AK40" s="1"/>
  <c r="F596"/>
  <c r="N596" s="1"/>
  <c r="AF207"/>
  <c r="AG207" s="1"/>
  <c r="AH207" s="1"/>
  <c r="AI207" s="1"/>
  <c r="F13" i="2"/>
  <c r="F7"/>
  <c r="F11"/>
  <c r="N75" i="1"/>
  <c r="AF114"/>
  <c r="AG114" s="1"/>
  <c r="AH114" s="1"/>
  <c r="AI114" s="1"/>
  <c r="AK114" s="1"/>
  <c r="AF121"/>
  <c r="AG121" s="1"/>
  <c r="AH121" s="1"/>
  <c r="AI121" s="1"/>
  <c r="AK121" s="1"/>
  <c r="N46"/>
  <c r="AF267"/>
  <c r="AG267" s="1"/>
  <c r="AH267" s="1"/>
  <c r="AI267" s="1"/>
  <c r="AK267" s="1"/>
  <c r="N132"/>
  <c r="AF247"/>
  <c r="AG247" s="1"/>
  <c r="AH247" s="1"/>
  <c r="AI247" s="1"/>
  <c r="AK247" s="1"/>
  <c r="N76"/>
  <c r="AF205"/>
  <c r="AG205" s="1"/>
  <c r="AH205" s="1"/>
  <c r="AI205" s="1"/>
  <c r="AF238"/>
  <c r="AG238" s="1"/>
  <c r="AH238" s="1"/>
  <c r="AI238" s="1"/>
  <c r="AK238" s="1"/>
  <c r="N190"/>
  <c r="AF231"/>
  <c r="AG231" s="1"/>
  <c r="AH231" s="1"/>
  <c r="AI231" s="1"/>
  <c r="AK231" s="1"/>
  <c r="N228"/>
  <c r="AF176"/>
  <c r="AG176" s="1"/>
  <c r="AH176" s="1"/>
  <c r="AI176" s="1"/>
  <c r="AF182"/>
  <c r="AG182" s="1"/>
  <c r="AH182" s="1"/>
  <c r="AI182" s="1"/>
  <c r="AF192"/>
  <c r="AG192" s="1"/>
  <c r="AH192" s="1"/>
  <c r="AI192" s="1"/>
  <c r="AF228"/>
  <c r="AG228" s="1"/>
  <c r="AH228" s="1"/>
  <c r="AI228" s="1"/>
  <c r="AK228" s="1"/>
  <c r="N182"/>
  <c r="AF72"/>
  <c r="AG72" s="1"/>
  <c r="AH72" s="1"/>
  <c r="AI72" s="1"/>
  <c r="AK72" s="1"/>
  <c r="F316"/>
  <c r="N316" s="1"/>
  <c r="F422"/>
  <c r="N422" s="1"/>
  <c r="F378"/>
  <c r="N378" s="1"/>
  <c r="F444"/>
  <c r="F463"/>
  <c r="N463" s="1"/>
  <c r="F426"/>
  <c r="N426" s="1"/>
  <c r="F451"/>
  <c r="N451" s="1"/>
  <c r="F408"/>
  <c r="F352"/>
  <c r="F528"/>
  <c r="F626" s="1"/>
  <c r="N626" s="1"/>
  <c r="F361"/>
  <c r="N361" s="1"/>
  <c r="F354"/>
  <c r="F413"/>
  <c r="N413" s="1"/>
  <c r="B252" i="3"/>
  <c r="B63"/>
  <c r="B41"/>
  <c r="B216"/>
  <c r="B38"/>
  <c r="F495" i="1"/>
  <c r="N495" s="1"/>
  <c r="F326"/>
  <c r="F388"/>
  <c r="N388" s="1"/>
  <c r="F320"/>
  <c r="N320" s="1"/>
  <c r="F543"/>
  <c r="N543" s="1"/>
  <c r="F534"/>
  <c r="F632" s="1"/>
  <c r="F310"/>
  <c r="F336"/>
  <c r="N336" s="1"/>
  <c r="F404"/>
  <c r="N404" s="1"/>
  <c r="F562"/>
  <c r="F344"/>
  <c r="N344" s="1"/>
  <c r="B70" i="3"/>
  <c r="B142"/>
  <c r="B185"/>
  <c r="B34"/>
  <c r="B269"/>
  <c r="B188"/>
  <c r="B55"/>
  <c r="B220"/>
  <c r="B236"/>
  <c r="B253"/>
  <c r="B192"/>
  <c r="B124"/>
  <c r="B35"/>
  <c r="B229"/>
  <c r="B127"/>
  <c r="B205"/>
  <c r="AF302" i="1"/>
  <c r="AG302" s="1"/>
  <c r="AH302" s="1"/>
  <c r="AI302" s="1"/>
  <c r="AK302" s="1"/>
  <c r="F575"/>
  <c r="F673" s="1"/>
  <c r="N673" s="1"/>
  <c r="F576"/>
  <c r="AF278"/>
  <c r="AG278" s="1"/>
  <c r="AH278" s="1"/>
  <c r="AI278" s="1"/>
  <c r="AK278" s="1"/>
  <c r="F578"/>
  <c r="F676" s="1"/>
  <c r="N676" s="1"/>
  <c r="F587"/>
  <c r="F685" s="1"/>
  <c r="N685" s="1"/>
  <c r="L29" i="4"/>
  <c r="M29" s="1"/>
  <c r="L30"/>
  <c r="N28"/>
  <c r="Q28"/>
  <c r="R34"/>
  <c r="Q36"/>
  <c r="O5" s="1"/>
  <c r="H7" i="5" s="1"/>
  <c r="S35" i="4"/>
  <c r="Q37"/>
  <c r="P5" s="1"/>
  <c r="I7" i="5" s="1"/>
  <c r="N26" i="4"/>
  <c r="N656" i="1"/>
  <c r="N653"/>
  <c r="N619"/>
  <c r="N661"/>
  <c r="N696"/>
  <c r="N691"/>
  <c r="A304" i="3"/>
  <c r="B304"/>
  <c r="N629" i="1"/>
  <c r="N632"/>
  <c r="N638"/>
  <c r="N637"/>
  <c r="N664"/>
  <c r="N688"/>
  <c r="N609"/>
  <c r="N665"/>
  <c r="N601"/>
  <c r="N644"/>
  <c r="N631"/>
  <c r="N611"/>
  <c r="N387"/>
  <c r="N391"/>
  <c r="N414"/>
  <c r="N490"/>
  <c r="N655"/>
  <c r="N640"/>
  <c r="N681"/>
  <c r="N692"/>
  <c r="N617"/>
  <c r="N635"/>
  <c r="N624"/>
  <c r="N615"/>
  <c r="N605"/>
  <c r="N684"/>
  <c r="N608"/>
  <c r="N628"/>
  <c r="G532"/>
  <c r="G630" s="1"/>
  <c r="A630"/>
  <c r="N535"/>
  <c r="F633"/>
  <c r="N633" s="1"/>
  <c r="F643"/>
  <c r="N643" s="1"/>
  <c r="N556"/>
  <c r="M654"/>
  <c r="N654" s="1"/>
  <c r="N576"/>
  <c r="F674"/>
  <c r="N674" s="1"/>
  <c r="G531"/>
  <c r="G629" s="1"/>
  <c r="A629"/>
  <c r="N520"/>
  <c r="M618"/>
  <c r="N618" s="1"/>
  <c r="N515"/>
  <c r="F613"/>
  <c r="N613" s="1"/>
  <c r="F641"/>
  <c r="N641" s="1"/>
  <c r="N550"/>
  <c r="F648"/>
  <c r="N648" s="1"/>
  <c r="N562"/>
  <c r="F660"/>
  <c r="N660" s="1"/>
  <c r="N544"/>
  <c r="F642"/>
  <c r="N642" s="1"/>
  <c r="N504"/>
  <c r="AS502"/>
  <c r="AT502" s="1"/>
  <c r="AU502" s="1"/>
  <c r="N508"/>
  <c r="F677"/>
  <c r="N677" s="1"/>
  <c r="F694"/>
  <c r="N694" s="1"/>
  <c r="F650"/>
  <c r="N650" s="1"/>
  <c r="N553"/>
  <c r="F651"/>
  <c r="N651" s="1"/>
  <c r="F622"/>
  <c r="N622" s="1"/>
  <c r="F623"/>
  <c r="N623" s="1"/>
  <c r="N518"/>
  <c r="F616"/>
  <c r="N616" s="1"/>
  <c r="F693"/>
  <c r="N693" s="1"/>
  <c r="N536"/>
  <c r="N554"/>
  <c r="M652"/>
  <c r="N652" s="1"/>
  <c r="N584"/>
  <c r="N589"/>
  <c r="F687"/>
  <c r="N687" s="1"/>
  <c r="N597"/>
  <c r="N585"/>
  <c r="N571"/>
  <c r="N569"/>
  <c r="N573"/>
  <c r="N328"/>
  <c r="N457"/>
  <c r="N311"/>
  <c r="N557"/>
  <c r="N542"/>
  <c r="N351"/>
  <c r="N318"/>
  <c r="N345"/>
  <c r="N519"/>
  <c r="N392"/>
  <c r="N415"/>
  <c r="N416"/>
  <c r="N447"/>
  <c r="N412"/>
  <c r="N354"/>
  <c r="N560"/>
  <c r="N570"/>
  <c r="N350"/>
  <c r="N352"/>
  <c r="N375"/>
  <c r="N559"/>
  <c r="N444"/>
  <c r="N376"/>
  <c r="N564"/>
  <c r="N583"/>
  <c r="N566"/>
  <c r="BN502"/>
  <c r="BK502" s="1"/>
  <c r="N398"/>
  <c r="N510"/>
  <c r="N342"/>
  <c r="N459"/>
  <c r="N489"/>
  <c r="N538"/>
  <c r="N547"/>
  <c r="N319"/>
  <c r="N517"/>
  <c r="N325"/>
  <c r="N485"/>
  <c r="N431"/>
  <c r="N530"/>
  <c r="N522"/>
  <c r="N406"/>
  <c r="N448"/>
  <c r="N482"/>
  <c r="N329"/>
  <c r="N513"/>
  <c r="N433"/>
  <c r="N383"/>
  <c r="N322"/>
  <c r="N494"/>
  <c r="N487"/>
  <c r="N399"/>
  <c r="N314"/>
  <c r="N499"/>
  <c r="N313"/>
  <c r="N577"/>
  <c r="N384"/>
  <c r="N421"/>
  <c r="N478"/>
  <c r="N450"/>
  <c r="N511"/>
  <c r="N598"/>
  <c r="N567"/>
  <c r="N402"/>
  <c r="N358"/>
  <c r="N382"/>
  <c r="N593"/>
  <c r="N546"/>
  <c r="N348"/>
  <c r="N455"/>
  <c r="N592"/>
  <c r="N581"/>
  <c r="N396"/>
  <c r="N558"/>
  <c r="N326"/>
  <c r="N411"/>
  <c r="N473"/>
  <c r="N555"/>
  <c r="N400"/>
  <c r="N310"/>
  <c r="N386"/>
  <c r="N309"/>
  <c r="N563"/>
  <c r="N477"/>
  <c r="N506"/>
  <c r="N460"/>
  <c r="N408"/>
  <c r="N372"/>
  <c r="N343"/>
  <c r="N449"/>
  <c r="N390"/>
  <c r="N526"/>
  <c r="N514"/>
  <c r="N497"/>
  <c r="N551"/>
  <c r="N531"/>
  <c r="N333"/>
  <c r="N507"/>
  <c r="N432"/>
  <c r="N586"/>
  <c r="N321"/>
  <c r="N346"/>
  <c r="N338"/>
  <c r="N439"/>
  <c r="N369"/>
  <c r="N425"/>
  <c r="N340"/>
  <c r="N424"/>
  <c r="N454"/>
  <c r="N371"/>
  <c r="N423"/>
  <c r="N385"/>
  <c r="N381"/>
  <c r="N363"/>
  <c r="N464"/>
  <c r="N540"/>
  <c r="N456"/>
  <c r="N539"/>
  <c r="N356"/>
  <c r="N590"/>
  <c r="N377"/>
  <c r="N568"/>
  <c r="N365"/>
  <c r="N503"/>
  <c r="N403"/>
  <c r="N533"/>
  <c r="N317"/>
  <c r="N389"/>
  <c r="N337"/>
  <c r="N362"/>
  <c r="N397"/>
  <c r="N461"/>
  <c r="N534"/>
  <c r="N471"/>
  <c r="AK149"/>
  <c r="AK140"/>
  <c r="AK156"/>
  <c r="AK148"/>
  <c r="B157"/>
  <c r="AR415" s="1"/>
  <c r="B436"/>
  <c r="AR694" s="1"/>
  <c r="BF142"/>
  <c r="B154"/>
  <c r="AR412" s="1"/>
  <c r="BF139"/>
  <c r="B433"/>
  <c r="AR691" s="1"/>
  <c r="B167"/>
  <c r="B446"/>
  <c r="BF152"/>
  <c r="A534"/>
  <c r="BE240"/>
  <c r="A533"/>
  <c r="BE239"/>
  <c r="B155"/>
  <c r="AR413" s="1"/>
  <c r="B434"/>
  <c r="AR692" s="1"/>
  <c r="BF140"/>
  <c r="B166"/>
  <c r="AR424" s="1"/>
  <c r="B445"/>
  <c r="BF151"/>
  <c r="B168"/>
  <c r="AR426" s="1"/>
  <c r="B447"/>
  <c r="BF153"/>
  <c r="B163"/>
  <c r="BF148"/>
  <c r="B442"/>
  <c r="A50"/>
  <c r="A342"/>
  <c r="G342" s="1"/>
  <c r="A242"/>
  <c r="BE48"/>
  <c r="A49"/>
  <c r="A341"/>
  <c r="G341" s="1"/>
  <c r="A241"/>
  <c r="BE47"/>
  <c r="B164"/>
  <c r="B443"/>
  <c r="BF149"/>
  <c r="AK162"/>
  <c r="AK159"/>
  <c r="D19" i="2"/>
  <c r="AK142" i="1"/>
  <c r="AK145"/>
  <c r="B174"/>
  <c r="B453"/>
  <c r="BF159"/>
  <c r="B177"/>
  <c r="AR435" s="1"/>
  <c r="B456"/>
  <c r="BF162"/>
  <c r="B161"/>
  <c r="AR419" s="1"/>
  <c r="B440"/>
  <c r="BF146"/>
  <c r="B160"/>
  <c r="AR418" s="1"/>
  <c r="B439"/>
  <c r="BF145"/>
  <c r="B180"/>
  <c r="AR438" s="1"/>
  <c r="B459"/>
  <c r="BF165"/>
  <c r="B171"/>
  <c r="AR429" s="1"/>
  <c r="B450"/>
  <c r="BF156"/>
  <c r="B158"/>
  <c r="B437"/>
  <c r="AR695" s="1"/>
  <c r="BF143"/>
  <c r="AK139"/>
  <c r="N529" l="1"/>
  <c r="N582"/>
  <c r="N578"/>
  <c r="N574"/>
  <c r="N575"/>
  <c r="N532"/>
  <c r="F686"/>
  <c r="N686" s="1"/>
  <c r="N561"/>
  <c r="N594"/>
  <c r="N521"/>
  <c r="N537"/>
  <c r="N523"/>
  <c r="N572"/>
  <c r="H19" i="2"/>
  <c r="O209" i="1" s="1"/>
  <c r="O503" s="1"/>
  <c r="R503" s="1"/>
  <c r="T503" s="1"/>
  <c r="N509"/>
  <c r="N591"/>
  <c r="N580"/>
  <c r="N512"/>
  <c r="F19" i="2"/>
  <c r="O15" i="1" s="1"/>
  <c r="O309" s="1"/>
  <c r="N527"/>
  <c r="N528"/>
  <c r="N516"/>
  <c r="N548"/>
  <c r="N541"/>
  <c r="N565"/>
  <c r="N505"/>
  <c r="N587"/>
  <c r="N549"/>
  <c r="S28" i="4"/>
  <c r="Q38" s="1"/>
  <c r="S38" s="1"/>
  <c r="Q39" s="1"/>
  <c r="Q40" s="1"/>
  <c r="P8" s="1"/>
  <c r="I9" i="5" s="1"/>
  <c r="H13"/>
  <c r="L47" i="4"/>
  <c r="N47" s="1"/>
  <c r="L50"/>
  <c r="R37"/>
  <c r="Q5" s="1"/>
  <c r="J7" i="5" s="1"/>
  <c r="N29" i="4"/>
  <c r="G534" i="1"/>
  <c r="G632" s="1"/>
  <c r="A632"/>
  <c r="G533"/>
  <c r="G631" s="1"/>
  <c r="A631"/>
  <c r="BO502"/>
  <c r="BP502" s="1"/>
  <c r="BQ502" s="1"/>
  <c r="BL502"/>
  <c r="AK166"/>
  <c r="AK155"/>
  <c r="AK180"/>
  <c r="AK158"/>
  <c r="AR416"/>
  <c r="AK174"/>
  <c r="AR432"/>
  <c r="AK163"/>
  <c r="AR421"/>
  <c r="AK167"/>
  <c r="AR425"/>
  <c r="AK154"/>
  <c r="AK164"/>
  <c r="AR422"/>
  <c r="AK168"/>
  <c r="P503"/>
  <c r="B181"/>
  <c r="AR439" s="1"/>
  <c r="BF166"/>
  <c r="B460"/>
  <c r="B173"/>
  <c r="AR431" s="1"/>
  <c r="B452"/>
  <c r="BF158"/>
  <c r="B176"/>
  <c r="AR434" s="1"/>
  <c r="BF161"/>
  <c r="B455"/>
  <c r="O113"/>
  <c r="O407" s="1"/>
  <c r="O112"/>
  <c r="O406" s="1"/>
  <c r="O217"/>
  <c r="O511" s="1"/>
  <c r="B186"/>
  <c r="AR444" s="1"/>
  <c r="B465"/>
  <c r="BF171"/>
  <c r="B192"/>
  <c r="AR450" s="1"/>
  <c r="B471"/>
  <c r="BF177"/>
  <c r="B178"/>
  <c r="AR436" s="1"/>
  <c r="B457"/>
  <c r="BF163"/>
  <c r="B182"/>
  <c r="AR440" s="1"/>
  <c r="B461"/>
  <c r="BF167"/>
  <c r="AK171"/>
  <c r="AK177"/>
  <c r="B175"/>
  <c r="AR433" s="1"/>
  <c r="B454"/>
  <c r="BF160"/>
  <c r="B172"/>
  <c r="AR430" s="1"/>
  <c r="B451"/>
  <c r="BF157"/>
  <c r="O22"/>
  <c r="O316" s="1"/>
  <c r="O610" s="1"/>
  <c r="R610" s="1"/>
  <c r="T610" s="1"/>
  <c r="O35"/>
  <c r="O329" s="1"/>
  <c r="O623" s="1"/>
  <c r="R623" s="1"/>
  <c r="T623" s="1"/>
  <c r="O21"/>
  <c r="O315" s="1"/>
  <c r="O609" s="1"/>
  <c r="O33"/>
  <c r="O327" s="1"/>
  <c r="O621" s="1"/>
  <c r="R621" s="1"/>
  <c r="T621" s="1"/>
  <c r="B179"/>
  <c r="AR437" s="1"/>
  <c r="B458"/>
  <c r="BF164"/>
  <c r="A51"/>
  <c r="A343"/>
  <c r="G343" s="1"/>
  <c r="A243"/>
  <c r="BE49"/>
  <c r="A52"/>
  <c r="A344"/>
  <c r="G344" s="1"/>
  <c r="A244"/>
  <c r="BE50"/>
  <c r="B170"/>
  <c r="AR428" s="1"/>
  <c r="B449"/>
  <c r="BF155"/>
  <c r="B195"/>
  <c r="AR453" s="1"/>
  <c r="B474"/>
  <c r="BF180"/>
  <c r="B189"/>
  <c r="AR447" s="1"/>
  <c r="B468"/>
  <c r="BF174"/>
  <c r="A535"/>
  <c r="BE241"/>
  <c r="A536"/>
  <c r="BE242"/>
  <c r="B183"/>
  <c r="AR441" s="1"/>
  <c r="B462"/>
  <c r="BF168"/>
  <c r="B169"/>
  <c r="AR427" s="1"/>
  <c r="B448"/>
  <c r="BF154"/>
  <c r="AK160"/>
  <c r="AK157"/>
  <c r="AK161"/>
  <c r="O210" l="1"/>
  <c r="O504" s="1"/>
  <c r="O20"/>
  <c r="O314" s="1"/>
  <c r="O608" s="1"/>
  <c r="R608" s="1"/>
  <c r="T608" s="1"/>
  <c r="O38"/>
  <c r="O332" s="1"/>
  <c r="O626" s="1"/>
  <c r="P626" s="1"/>
  <c r="P209"/>
  <c r="Q209" s="1"/>
  <c r="R209" s="1"/>
  <c r="O25"/>
  <c r="O319" s="1"/>
  <c r="O613" s="1"/>
  <c r="O19"/>
  <c r="O313" s="1"/>
  <c r="O607" s="1"/>
  <c r="R607" s="1"/>
  <c r="T607" s="1"/>
  <c r="O235"/>
  <c r="O529" s="1"/>
  <c r="O45"/>
  <c r="O339" s="1"/>
  <c r="O633" s="1"/>
  <c r="R633" s="1"/>
  <c r="T633" s="1"/>
  <c r="O18"/>
  <c r="O312" s="1"/>
  <c r="O606" s="1"/>
  <c r="R606" s="1"/>
  <c r="T606" s="1"/>
  <c r="O40"/>
  <c r="O334" s="1"/>
  <c r="O628" s="1"/>
  <c r="R628" s="1"/>
  <c r="T628" s="1"/>
  <c r="O37"/>
  <c r="O331" s="1"/>
  <c r="O625" s="1"/>
  <c r="O36"/>
  <c r="O330" s="1"/>
  <c r="O624" s="1"/>
  <c r="R624" s="1"/>
  <c r="T624" s="1"/>
  <c r="O27"/>
  <c r="O321" s="1"/>
  <c r="O615" s="1"/>
  <c r="R615" s="1"/>
  <c r="T615" s="1"/>
  <c r="O43"/>
  <c r="O337" s="1"/>
  <c r="O631" s="1"/>
  <c r="R631" s="1"/>
  <c r="T631" s="1"/>
  <c r="O30"/>
  <c r="O324" s="1"/>
  <c r="O618" s="1"/>
  <c r="R618" s="1"/>
  <c r="T618" s="1"/>
  <c r="O41"/>
  <c r="O335" s="1"/>
  <c r="O629" s="1"/>
  <c r="O24"/>
  <c r="O318" s="1"/>
  <c r="O612" s="1"/>
  <c r="R612" s="1"/>
  <c r="T612" s="1"/>
  <c r="O29"/>
  <c r="O323" s="1"/>
  <c r="O617" s="1"/>
  <c r="R617" s="1"/>
  <c r="T617" s="1"/>
  <c r="O28"/>
  <c r="O322" s="1"/>
  <c r="O616" s="1"/>
  <c r="R616" s="1"/>
  <c r="T616" s="1"/>
  <c r="O23"/>
  <c r="O317" s="1"/>
  <c r="O611" s="1"/>
  <c r="R611" s="1"/>
  <c r="T611" s="1"/>
  <c r="O39"/>
  <c r="O333" s="1"/>
  <c r="O627" s="1"/>
  <c r="R627" s="1"/>
  <c r="T627" s="1"/>
  <c r="O26"/>
  <c r="O320" s="1"/>
  <c r="O614" s="1"/>
  <c r="R614" s="1"/>
  <c r="T614" s="1"/>
  <c r="O42"/>
  <c r="O336" s="1"/>
  <c r="O630" s="1"/>
  <c r="R630" s="1"/>
  <c r="T630" s="1"/>
  <c r="O17"/>
  <c r="O311" s="1"/>
  <c r="O605" s="1"/>
  <c r="R605" s="1"/>
  <c r="T605" s="1"/>
  <c r="O32"/>
  <c r="O326" s="1"/>
  <c r="O620" s="1"/>
  <c r="R620" s="1"/>
  <c r="T620" s="1"/>
  <c r="O44"/>
  <c r="O338" s="1"/>
  <c r="O632" s="1"/>
  <c r="R632" s="1"/>
  <c r="T632" s="1"/>
  <c r="O31"/>
  <c r="O325" s="1"/>
  <c r="O619" s="1"/>
  <c r="R619" s="1"/>
  <c r="T619" s="1"/>
  <c r="O34"/>
  <c r="O328" s="1"/>
  <c r="O622" s="1"/>
  <c r="R622" s="1"/>
  <c r="T622" s="1"/>
  <c r="O16"/>
  <c r="O310" s="1"/>
  <c r="O604" s="1"/>
  <c r="R604" s="1"/>
  <c r="T604" s="1"/>
  <c r="H14" i="5"/>
  <c r="I14" s="1"/>
  <c r="Q42" i="4"/>
  <c r="Q44" s="1"/>
  <c r="U5" s="1"/>
  <c r="I11" i="5" s="1"/>
  <c r="R40" i="4"/>
  <c r="Q8" s="1"/>
  <c r="J9" i="5" s="1"/>
  <c r="S37" i="4"/>
  <c r="R5" s="1"/>
  <c r="K7" i="5" s="1"/>
  <c r="L48" i="4"/>
  <c r="M48" s="1"/>
  <c r="L46"/>
  <c r="N50"/>
  <c r="L51"/>
  <c r="O4" s="1"/>
  <c r="M7" i="5" s="1"/>
  <c r="L52" i="4"/>
  <c r="P630" i="1"/>
  <c r="Q630" s="1"/>
  <c r="P633"/>
  <c r="Q633" s="1"/>
  <c r="P611"/>
  <c r="BH611" s="1"/>
  <c r="P616"/>
  <c r="Q616" s="1"/>
  <c r="P613"/>
  <c r="R613"/>
  <c r="T613" s="1"/>
  <c r="R609"/>
  <c r="T609" s="1"/>
  <c r="P609"/>
  <c r="R625"/>
  <c r="T625" s="1"/>
  <c r="P625"/>
  <c r="P620"/>
  <c r="P623"/>
  <c r="P615"/>
  <c r="P621"/>
  <c r="P624"/>
  <c r="P610"/>
  <c r="R626"/>
  <c r="T626" s="1"/>
  <c r="P619"/>
  <c r="R629"/>
  <c r="T629" s="1"/>
  <c r="P629"/>
  <c r="P608"/>
  <c r="P605"/>
  <c r="P622"/>
  <c r="G536"/>
  <c r="G634" s="1"/>
  <c r="A634"/>
  <c r="Q503"/>
  <c r="X503" s="1"/>
  <c r="BH503"/>
  <c r="G535"/>
  <c r="G633" s="1"/>
  <c r="A633"/>
  <c r="W209"/>
  <c r="S209"/>
  <c r="V209" s="1"/>
  <c r="T209" s="1"/>
  <c r="X209" s="1"/>
  <c r="AC209"/>
  <c r="AA209"/>
  <c r="AB209" s="1"/>
  <c r="R315"/>
  <c r="P315"/>
  <c r="R313"/>
  <c r="R529"/>
  <c r="P529"/>
  <c r="P331"/>
  <c r="R330"/>
  <c r="P330"/>
  <c r="P321"/>
  <c r="R337"/>
  <c r="R324"/>
  <c r="R309"/>
  <c r="P309"/>
  <c r="R511"/>
  <c r="P511"/>
  <c r="R327"/>
  <c r="P327"/>
  <c r="R329"/>
  <c r="P329"/>
  <c r="R335"/>
  <c r="P335"/>
  <c r="P318"/>
  <c r="P322"/>
  <c r="R317"/>
  <c r="P317"/>
  <c r="P333"/>
  <c r="R320"/>
  <c r="R336"/>
  <c r="R504"/>
  <c r="P504"/>
  <c r="R319"/>
  <c r="P319"/>
  <c r="P314"/>
  <c r="R316"/>
  <c r="P316"/>
  <c r="R407"/>
  <c r="P407"/>
  <c r="R311"/>
  <c r="P311"/>
  <c r="R339"/>
  <c r="P339"/>
  <c r="R328"/>
  <c r="P328"/>
  <c r="R406"/>
  <c r="P406"/>
  <c r="B184"/>
  <c r="AR442" s="1"/>
  <c r="B463"/>
  <c r="BF169"/>
  <c r="AK169"/>
  <c r="B185"/>
  <c r="AR443" s="1"/>
  <c r="B464"/>
  <c r="BF170"/>
  <c r="AK170"/>
  <c r="A53"/>
  <c r="A345"/>
  <c r="G345" s="1"/>
  <c r="A245"/>
  <c r="BE51"/>
  <c r="O65"/>
  <c r="O359" s="1"/>
  <c r="O653" s="1"/>
  <c r="P33"/>
  <c r="Q33" s="1"/>
  <c r="O70"/>
  <c r="O364" s="1"/>
  <c r="O658" s="1"/>
  <c r="P38"/>
  <c r="Q38" s="1"/>
  <c r="B197"/>
  <c r="AR455" s="1"/>
  <c r="B476"/>
  <c r="BF182"/>
  <c r="AK182"/>
  <c r="B188"/>
  <c r="AR446" s="1"/>
  <c r="BF173"/>
  <c r="B467"/>
  <c r="AK173"/>
  <c r="B194"/>
  <c r="AR452" s="1"/>
  <c r="B473"/>
  <c r="BF179"/>
  <c r="AK179"/>
  <c r="O77"/>
  <c r="O371" s="1"/>
  <c r="O665" s="1"/>
  <c r="P45"/>
  <c r="Q45" s="1"/>
  <c r="O76"/>
  <c r="O370" s="1"/>
  <c r="O664" s="1"/>
  <c r="O63"/>
  <c r="O357" s="1"/>
  <c r="O651" s="1"/>
  <c r="O66"/>
  <c r="O360" s="1"/>
  <c r="O654" s="1"/>
  <c r="P34"/>
  <c r="Q34" s="1"/>
  <c r="B193"/>
  <c r="AR451" s="1"/>
  <c r="B472"/>
  <c r="BF178"/>
  <c r="AK178"/>
  <c r="O236"/>
  <c r="O530" s="1"/>
  <c r="O218"/>
  <c r="O512" s="1"/>
  <c r="O211"/>
  <c r="O505" s="1"/>
  <c r="P210"/>
  <c r="Q210" s="1"/>
  <c r="B196"/>
  <c r="AR454" s="1"/>
  <c r="BF181"/>
  <c r="B475"/>
  <c r="AK181"/>
  <c r="B204"/>
  <c r="AR462" s="1"/>
  <c r="B483"/>
  <c r="BF189"/>
  <c r="AK189"/>
  <c r="A538"/>
  <c r="BE244"/>
  <c r="A537"/>
  <c r="BE243"/>
  <c r="P37"/>
  <c r="Q37" s="1"/>
  <c r="O68"/>
  <c r="O362" s="1"/>
  <c r="O656" s="1"/>
  <c r="P36"/>
  <c r="Q36" s="1"/>
  <c r="P27"/>
  <c r="Q27" s="1"/>
  <c r="O62"/>
  <c r="O356" s="1"/>
  <c r="O650" s="1"/>
  <c r="P30"/>
  <c r="Q30" s="1"/>
  <c r="O46"/>
  <c r="O340" s="1"/>
  <c r="O634" s="1"/>
  <c r="O47"/>
  <c r="O341" s="1"/>
  <c r="O635" s="1"/>
  <c r="P15"/>
  <c r="Q15" s="1"/>
  <c r="U209"/>
  <c r="B207"/>
  <c r="AR465" s="1"/>
  <c r="B486"/>
  <c r="BF192"/>
  <c r="AK192"/>
  <c r="P235"/>
  <c r="Q235" s="1"/>
  <c r="O118"/>
  <c r="O412" s="1"/>
  <c r="O115"/>
  <c r="O409" s="1"/>
  <c r="O132"/>
  <c r="O426" s="1"/>
  <c r="P113"/>
  <c r="Q113" s="1"/>
  <c r="A54"/>
  <c r="A346"/>
  <c r="G346" s="1"/>
  <c r="A246"/>
  <c r="BE52"/>
  <c r="O57"/>
  <c r="O351" s="1"/>
  <c r="O645" s="1"/>
  <c r="P25"/>
  <c r="Q25" s="1"/>
  <c r="O53"/>
  <c r="O347" s="1"/>
  <c r="O641" s="1"/>
  <c r="P21"/>
  <c r="Q21" s="1"/>
  <c r="O52"/>
  <c r="O346" s="1"/>
  <c r="O640" s="1"/>
  <c r="O67"/>
  <c r="O361" s="1"/>
  <c r="O655" s="1"/>
  <c r="P35"/>
  <c r="Q35" s="1"/>
  <c r="O54"/>
  <c r="O348" s="1"/>
  <c r="O642" s="1"/>
  <c r="P22"/>
  <c r="Q22" s="1"/>
  <c r="B190"/>
  <c r="AR448" s="1"/>
  <c r="B469"/>
  <c r="BF175"/>
  <c r="AK175"/>
  <c r="O243"/>
  <c r="O537" s="1"/>
  <c r="O225"/>
  <c r="O519" s="1"/>
  <c r="P217"/>
  <c r="Q217" s="1"/>
  <c r="B198"/>
  <c r="AR456" s="1"/>
  <c r="B477"/>
  <c r="BF183"/>
  <c r="AK183"/>
  <c r="O49"/>
  <c r="O343" s="1"/>
  <c r="O637" s="1"/>
  <c r="P17"/>
  <c r="Q17" s="1"/>
  <c r="B210"/>
  <c r="AR468" s="1"/>
  <c r="B489"/>
  <c r="BF195"/>
  <c r="AK195"/>
  <c r="O73"/>
  <c r="O367" s="1"/>
  <c r="O661" s="1"/>
  <c r="P41"/>
  <c r="Q41" s="1"/>
  <c r="O60"/>
  <c r="P28"/>
  <c r="Q28" s="1"/>
  <c r="O55"/>
  <c r="O349" s="1"/>
  <c r="O643" s="1"/>
  <c r="P23"/>
  <c r="Q23" s="1"/>
  <c r="P26"/>
  <c r="Q26" s="1"/>
  <c r="O74"/>
  <c r="O368" s="1"/>
  <c r="O662" s="1"/>
  <c r="B187"/>
  <c r="AR445" s="1"/>
  <c r="B466"/>
  <c r="BF172"/>
  <c r="AK172"/>
  <c r="B201"/>
  <c r="AR459" s="1"/>
  <c r="B480"/>
  <c r="BF186"/>
  <c r="AK186"/>
  <c r="O117"/>
  <c r="O411" s="1"/>
  <c r="O131"/>
  <c r="O425" s="1"/>
  <c r="O114"/>
  <c r="O408" s="1"/>
  <c r="P112"/>
  <c r="Q112" s="1"/>
  <c r="B191"/>
  <c r="AR449" s="1"/>
  <c r="B470"/>
  <c r="BF176"/>
  <c r="AK176"/>
  <c r="O61" l="1"/>
  <c r="P20"/>
  <c r="Q20" s="1"/>
  <c r="AA20" s="1"/>
  <c r="AB20" s="1"/>
  <c r="P40"/>
  <c r="Q40" s="1"/>
  <c r="W40" s="1"/>
  <c r="P313"/>
  <c r="P617"/>
  <c r="O58"/>
  <c r="O352" s="1"/>
  <c r="O646" s="1"/>
  <c r="P646" s="1"/>
  <c r="O75"/>
  <c r="O369" s="1"/>
  <c r="O663" s="1"/>
  <c r="P19"/>
  <c r="Q19" s="1"/>
  <c r="P325"/>
  <c r="R314"/>
  <c r="R322"/>
  <c r="T322" s="1"/>
  <c r="R331"/>
  <c r="P332"/>
  <c r="P618"/>
  <c r="Q618" s="1"/>
  <c r="P607"/>
  <c r="Q607" s="1"/>
  <c r="P632"/>
  <c r="P628"/>
  <c r="Q628" s="1"/>
  <c r="R338"/>
  <c r="T338" s="1"/>
  <c r="P42"/>
  <c r="Q42" s="1"/>
  <c r="AC42" s="1"/>
  <c r="P29"/>
  <c r="Q29" s="1"/>
  <c r="O261"/>
  <c r="O555" s="1"/>
  <c r="O69"/>
  <c r="O363" s="1"/>
  <c r="O657" s="1"/>
  <c r="P657" s="1"/>
  <c r="P31"/>
  <c r="Q31" s="1"/>
  <c r="S31" s="1"/>
  <c r="O51"/>
  <c r="O345" s="1"/>
  <c r="O639" s="1"/>
  <c r="R325"/>
  <c r="P336"/>
  <c r="BH336" s="1"/>
  <c r="R323"/>
  <c r="P324"/>
  <c r="P334"/>
  <c r="R332"/>
  <c r="T332" s="1"/>
  <c r="O64"/>
  <c r="O358" s="1"/>
  <c r="O652" s="1"/>
  <c r="P652" s="1"/>
  <c r="R312"/>
  <c r="T312" s="1"/>
  <c r="R310"/>
  <c r="O71"/>
  <c r="O365" s="1"/>
  <c r="O659" s="1"/>
  <c r="R659" s="1"/>
  <c r="T659" s="1"/>
  <c r="O56"/>
  <c r="O350" s="1"/>
  <c r="O644" s="1"/>
  <c r="R644" s="1"/>
  <c r="T644" s="1"/>
  <c r="O50"/>
  <c r="O344" s="1"/>
  <c r="O638" s="1"/>
  <c r="R638" s="1"/>
  <c r="T638" s="1"/>
  <c r="P39"/>
  <c r="Q39" s="1"/>
  <c r="W39" s="1"/>
  <c r="P24"/>
  <c r="Q24" s="1"/>
  <c r="S24" s="1"/>
  <c r="P18"/>
  <c r="Q18" s="1"/>
  <c r="W18" s="1"/>
  <c r="O59"/>
  <c r="P59" s="1"/>
  <c r="Q59" s="1"/>
  <c r="O72"/>
  <c r="O366" s="1"/>
  <c r="O660" s="1"/>
  <c r="R660" s="1"/>
  <c r="T660" s="1"/>
  <c r="R333"/>
  <c r="T333" s="1"/>
  <c r="R318"/>
  <c r="R321"/>
  <c r="T321" s="1"/>
  <c r="R334"/>
  <c r="P606"/>
  <c r="Q606" s="1"/>
  <c r="P631"/>
  <c r="Q631" s="1"/>
  <c r="P604"/>
  <c r="Q604" s="1"/>
  <c r="O48"/>
  <c r="O342" s="1"/>
  <c r="O636" s="1"/>
  <c r="P636" s="1"/>
  <c r="R326"/>
  <c r="T326" s="1"/>
  <c r="P43"/>
  <c r="Q43" s="1"/>
  <c r="R43" s="1"/>
  <c r="P16"/>
  <c r="Q16" s="1"/>
  <c r="AC16" s="1"/>
  <c r="P44"/>
  <c r="Q44" s="1"/>
  <c r="AA44" s="1"/>
  <c r="AB44" s="1"/>
  <c r="P32"/>
  <c r="Q32" s="1"/>
  <c r="AA32" s="1"/>
  <c r="AB32" s="1"/>
  <c r="P312"/>
  <c r="Q312" s="1"/>
  <c r="X312" s="1"/>
  <c r="P338"/>
  <c r="Q338" s="1"/>
  <c r="BC338" s="1"/>
  <c r="P326"/>
  <c r="BH326" s="1"/>
  <c r="P320"/>
  <c r="BH320" s="1"/>
  <c r="P323"/>
  <c r="BH323" s="1"/>
  <c r="P337"/>
  <c r="BH337" s="1"/>
  <c r="P310"/>
  <c r="BH310" s="1"/>
  <c r="P627"/>
  <c r="Q627" s="1"/>
  <c r="P614"/>
  <c r="Q614" s="1"/>
  <c r="P612"/>
  <c r="BH612" s="1"/>
  <c r="J14" i="5"/>
  <c r="N46" i="4"/>
  <c r="L53" s="1"/>
  <c r="L54" s="1"/>
  <c r="M13" i="5"/>
  <c r="Q43" i="4"/>
  <c r="T5" s="1"/>
  <c r="H11" i="5" s="1"/>
  <c r="S40" i="4"/>
  <c r="R8" s="1"/>
  <c r="K9" i="5" s="1"/>
  <c r="H9" s="1"/>
  <c r="P4" i="4"/>
  <c r="N7" i="5" s="1"/>
  <c r="R44" i="4"/>
  <c r="V5" s="1"/>
  <c r="J11" i="5" s="1"/>
  <c r="M52" i="4"/>
  <c r="Q4" s="1"/>
  <c r="O7" i="5" s="1"/>
  <c r="N48" i="4"/>
  <c r="BC503" i="1"/>
  <c r="BH628"/>
  <c r="Z503"/>
  <c r="AE503" s="1"/>
  <c r="BH630"/>
  <c r="BD503"/>
  <c r="BH616"/>
  <c r="BH633"/>
  <c r="Q611"/>
  <c r="BE611" s="1"/>
  <c r="CI611" s="1"/>
  <c r="R646"/>
  <c r="T646" s="1"/>
  <c r="R637"/>
  <c r="T637" s="1"/>
  <c r="P637"/>
  <c r="BH622"/>
  <c r="Q622"/>
  <c r="BH619"/>
  <c r="Q619"/>
  <c r="BD630"/>
  <c r="X630"/>
  <c r="Z630"/>
  <c r="BE630"/>
  <c r="V630"/>
  <c r="W630" s="1"/>
  <c r="S630"/>
  <c r="U630" s="1"/>
  <c r="BC630"/>
  <c r="BH624"/>
  <c r="Q624"/>
  <c r="BH623"/>
  <c r="Q623"/>
  <c r="BC616"/>
  <c r="Z616"/>
  <c r="S616"/>
  <c r="U616" s="1"/>
  <c r="V616"/>
  <c r="W616" s="1"/>
  <c r="BE616"/>
  <c r="CI616" s="1"/>
  <c r="X616"/>
  <c r="BD616"/>
  <c r="R641"/>
  <c r="T641" s="1"/>
  <c r="P641"/>
  <c r="R663"/>
  <c r="T663" s="1"/>
  <c r="P663"/>
  <c r="R636"/>
  <c r="T636" s="1"/>
  <c r="R642"/>
  <c r="T642" s="1"/>
  <c r="P642"/>
  <c r="R640"/>
  <c r="T640" s="1"/>
  <c r="P640"/>
  <c r="R645"/>
  <c r="T645" s="1"/>
  <c r="P645"/>
  <c r="R650"/>
  <c r="T650" s="1"/>
  <c r="P650"/>
  <c r="O601"/>
  <c r="R657"/>
  <c r="T657" s="1"/>
  <c r="P660"/>
  <c r="R651"/>
  <c r="T651" s="1"/>
  <c r="P651"/>
  <c r="R665"/>
  <c r="T665" s="1"/>
  <c r="P665"/>
  <c r="R658"/>
  <c r="T658" s="1"/>
  <c r="P658"/>
  <c r="R653"/>
  <c r="T653" s="1"/>
  <c r="P653"/>
  <c r="Q605"/>
  <c r="BH605"/>
  <c r="BH621"/>
  <c r="Q621"/>
  <c r="BH607"/>
  <c r="BH613"/>
  <c r="Q613"/>
  <c r="R643"/>
  <c r="T643" s="1"/>
  <c r="P643"/>
  <c r="O355"/>
  <c r="O649" s="1"/>
  <c r="O603"/>
  <c r="R661"/>
  <c r="T661" s="1"/>
  <c r="P661"/>
  <c r="Q608"/>
  <c r="BH608"/>
  <c r="BH625"/>
  <c r="Q625"/>
  <c r="R655"/>
  <c r="T655" s="1"/>
  <c r="P655"/>
  <c r="R634"/>
  <c r="T634" s="1"/>
  <c r="P634"/>
  <c r="R656"/>
  <c r="T656" s="1"/>
  <c r="P656"/>
  <c r="R654"/>
  <c r="T654" s="1"/>
  <c r="P654"/>
  <c r="R664"/>
  <c r="T664" s="1"/>
  <c r="P664"/>
  <c r="R652"/>
  <c r="T652" s="1"/>
  <c r="R639"/>
  <c r="T639" s="1"/>
  <c r="P639"/>
  <c r="Q617"/>
  <c r="BH617"/>
  <c r="BH610"/>
  <c r="Q610"/>
  <c r="BH631"/>
  <c r="X633"/>
  <c r="S633"/>
  <c r="U633" s="1"/>
  <c r="Z633"/>
  <c r="BE633"/>
  <c r="BD633"/>
  <c r="BC633"/>
  <c r="V633"/>
  <c r="W633" s="1"/>
  <c r="R662"/>
  <c r="T662" s="1"/>
  <c r="P662"/>
  <c r="O354"/>
  <c r="O648" s="1"/>
  <c r="O602"/>
  <c r="P638"/>
  <c r="R635"/>
  <c r="T635" s="1"/>
  <c r="P635"/>
  <c r="BH627"/>
  <c r="BH614"/>
  <c r="BH629"/>
  <c r="Q629"/>
  <c r="BH626"/>
  <c r="Q626"/>
  <c r="Q615"/>
  <c r="BH615"/>
  <c r="Q620"/>
  <c r="BH620"/>
  <c r="BH604"/>
  <c r="BE628"/>
  <c r="CI628" s="1"/>
  <c r="V628"/>
  <c r="W628" s="1"/>
  <c r="BD628"/>
  <c r="BC628"/>
  <c r="S628"/>
  <c r="U628" s="1"/>
  <c r="X628"/>
  <c r="Z628"/>
  <c r="BH632"/>
  <c r="Q632"/>
  <c r="BH609"/>
  <c r="Q609"/>
  <c r="S503"/>
  <c r="U503" s="1"/>
  <c r="AB503" s="1"/>
  <c r="G537"/>
  <c r="G635" s="1"/>
  <c r="A635"/>
  <c r="Q406"/>
  <c r="BE406" s="1"/>
  <c r="CI406" s="1"/>
  <c r="BH406"/>
  <c r="Q310"/>
  <c r="BE310" s="1"/>
  <c r="CI310" s="1"/>
  <c r="Q328"/>
  <c r="BD328" s="1"/>
  <c r="BH328"/>
  <c r="Q325"/>
  <c r="X325" s="1"/>
  <c r="Y325" s="1"/>
  <c r="BH325"/>
  <c r="Q339"/>
  <c r="BD339" s="1"/>
  <c r="BH339"/>
  <c r="Q311"/>
  <c r="BE311" s="1"/>
  <c r="CI311" s="1"/>
  <c r="BH311"/>
  <c r="Q316"/>
  <c r="BE316" s="1"/>
  <c r="CI316" s="1"/>
  <c r="BH316"/>
  <c r="Q319"/>
  <c r="BD319" s="1"/>
  <c r="BH319"/>
  <c r="Q333"/>
  <c r="BC333" s="1"/>
  <c r="BH333"/>
  <c r="Q322"/>
  <c r="BE322" s="1"/>
  <c r="CI322" s="1"/>
  <c r="BH322"/>
  <c r="Q318"/>
  <c r="BE318" s="1"/>
  <c r="CI318" s="1"/>
  <c r="BH318"/>
  <c r="Q329"/>
  <c r="BC329" s="1"/>
  <c r="BH329"/>
  <c r="Q511"/>
  <c r="S511" s="1"/>
  <c r="U511" s="1"/>
  <c r="BH511"/>
  <c r="Q324"/>
  <c r="BC324" s="1"/>
  <c r="BH324"/>
  <c r="Q321"/>
  <c r="BD321" s="1"/>
  <c r="BH321"/>
  <c r="Q331"/>
  <c r="BD331" s="1"/>
  <c r="BH331"/>
  <c r="Q334"/>
  <c r="BE334" s="1"/>
  <c r="CI334" s="1"/>
  <c r="BH334"/>
  <c r="Q332"/>
  <c r="BD332" s="1"/>
  <c r="BH332"/>
  <c r="Q315"/>
  <c r="BD315" s="1"/>
  <c r="BH315"/>
  <c r="V503"/>
  <c r="W503" s="1"/>
  <c r="BE503"/>
  <c r="CI503" s="1"/>
  <c r="BH312"/>
  <c r="BH338"/>
  <c r="Q326"/>
  <c r="BD326" s="1"/>
  <c r="Q407"/>
  <c r="V407" s="1"/>
  <c r="W407" s="1"/>
  <c r="BH407"/>
  <c r="Q314"/>
  <c r="X314" s="1"/>
  <c r="Y314" s="1"/>
  <c r="BH314"/>
  <c r="Q504"/>
  <c r="X504" s="1"/>
  <c r="Y504" s="1"/>
  <c r="BH504"/>
  <c r="Q317"/>
  <c r="BE317" s="1"/>
  <c r="CI317" s="1"/>
  <c r="BH317"/>
  <c r="Q323"/>
  <c r="BE323" s="1"/>
  <c r="CI323" s="1"/>
  <c r="Q335"/>
  <c r="BD335" s="1"/>
  <c r="BH335"/>
  <c r="Q327"/>
  <c r="BE327" s="1"/>
  <c r="CI327" s="1"/>
  <c r="BH327"/>
  <c r="Q309"/>
  <c r="BD309" s="1"/>
  <c r="BH309"/>
  <c r="Q330"/>
  <c r="BE330" s="1"/>
  <c r="CI330" s="1"/>
  <c r="BH330"/>
  <c r="Q529"/>
  <c r="BD529" s="1"/>
  <c r="BH529"/>
  <c r="Q313"/>
  <c r="BE313" s="1"/>
  <c r="CI313" s="1"/>
  <c r="BH313"/>
  <c r="G538"/>
  <c r="G636" s="1"/>
  <c r="A636"/>
  <c r="BE328"/>
  <c r="CI328" s="1"/>
  <c r="AP209"/>
  <c r="Y209"/>
  <c r="Z209" s="1"/>
  <c r="AN209" s="1"/>
  <c r="D207" i="3" s="1"/>
  <c r="AD209" i="1"/>
  <c r="AE209" s="1"/>
  <c r="AJ209" s="1"/>
  <c r="T328"/>
  <c r="T339"/>
  <c r="T311"/>
  <c r="T319"/>
  <c r="T336"/>
  <c r="T329"/>
  <c r="T324"/>
  <c r="T331"/>
  <c r="T334"/>
  <c r="T406"/>
  <c r="T407"/>
  <c r="T314"/>
  <c r="T504"/>
  <c r="T320"/>
  <c r="T317"/>
  <c r="T323"/>
  <c r="T335"/>
  <c r="T327"/>
  <c r="T309"/>
  <c r="T337"/>
  <c r="T330"/>
  <c r="T310"/>
  <c r="T529"/>
  <c r="T313"/>
  <c r="T325"/>
  <c r="T316"/>
  <c r="T318"/>
  <c r="T511"/>
  <c r="T315"/>
  <c r="R346"/>
  <c r="P346"/>
  <c r="P358"/>
  <c r="R537"/>
  <c r="P537"/>
  <c r="R361"/>
  <c r="P361"/>
  <c r="R347"/>
  <c r="P347"/>
  <c r="R426"/>
  <c r="P426"/>
  <c r="R555"/>
  <c r="P555"/>
  <c r="R340"/>
  <c r="P340"/>
  <c r="R369"/>
  <c r="R362"/>
  <c r="P362"/>
  <c r="R505"/>
  <c r="P505"/>
  <c r="R357"/>
  <c r="P357"/>
  <c r="R371"/>
  <c r="P371"/>
  <c r="R364"/>
  <c r="P364"/>
  <c r="R359"/>
  <c r="P359"/>
  <c r="Y503"/>
  <c r="AC503"/>
  <c r="AD503"/>
  <c r="R351"/>
  <c r="P351"/>
  <c r="R360"/>
  <c r="P360"/>
  <c r="R345"/>
  <c r="P345"/>
  <c r="R425"/>
  <c r="P425"/>
  <c r="R408"/>
  <c r="P408"/>
  <c r="R368"/>
  <c r="P368"/>
  <c r="R350"/>
  <c r="P350"/>
  <c r="R519"/>
  <c r="P519"/>
  <c r="R341"/>
  <c r="P341"/>
  <c r="V329"/>
  <c r="W329" s="1"/>
  <c r="R348"/>
  <c r="P348"/>
  <c r="R412"/>
  <c r="P412"/>
  <c r="R356"/>
  <c r="P356"/>
  <c r="R366"/>
  <c r="P366"/>
  <c r="R530"/>
  <c r="P530"/>
  <c r="R370"/>
  <c r="P370"/>
  <c r="R411"/>
  <c r="P411"/>
  <c r="P352"/>
  <c r="R349"/>
  <c r="P349"/>
  <c r="R367"/>
  <c r="P367"/>
  <c r="R343"/>
  <c r="P343"/>
  <c r="R409"/>
  <c r="P409"/>
  <c r="R512"/>
  <c r="P512"/>
  <c r="S406"/>
  <c r="U406" s="1"/>
  <c r="S335"/>
  <c r="U335" s="1"/>
  <c r="S313"/>
  <c r="U313" s="1"/>
  <c r="O106"/>
  <c r="P74"/>
  <c r="Q74" s="1"/>
  <c r="O92"/>
  <c r="P60"/>
  <c r="Q60" s="1"/>
  <c r="P50"/>
  <c r="Q50" s="1"/>
  <c r="O251"/>
  <c r="O545" s="1"/>
  <c r="O233"/>
  <c r="O527" s="1"/>
  <c r="P225"/>
  <c r="Q225" s="1"/>
  <c r="R35"/>
  <c r="W35"/>
  <c r="S35"/>
  <c r="AC35"/>
  <c r="AA35"/>
  <c r="AB35" s="1"/>
  <c r="AC21"/>
  <c r="AA21"/>
  <c r="AB21" s="1"/>
  <c r="R21"/>
  <c r="W21"/>
  <c r="S21"/>
  <c r="O134"/>
  <c r="O428" s="1"/>
  <c r="O120"/>
  <c r="O414" s="1"/>
  <c r="P115"/>
  <c r="Q115" s="1"/>
  <c r="O100"/>
  <c r="P68"/>
  <c r="Q68" s="1"/>
  <c r="O95"/>
  <c r="P63"/>
  <c r="Q63" s="1"/>
  <c r="O102"/>
  <c r="P70"/>
  <c r="Q70" s="1"/>
  <c r="O97"/>
  <c r="P65"/>
  <c r="Q65" s="1"/>
  <c r="A55"/>
  <c r="A247"/>
  <c r="A347"/>
  <c r="G347" s="1"/>
  <c r="BE53"/>
  <c r="B199"/>
  <c r="AR457" s="1"/>
  <c r="B478"/>
  <c r="BF184"/>
  <c r="AK184"/>
  <c r="W42"/>
  <c r="S42"/>
  <c r="W28"/>
  <c r="S28"/>
  <c r="AC28"/>
  <c r="AA28"/>
  <c r="AB28" s="1"/>
  <c r="R28"/>
  <c r="AA24"/>
  <c r="AB24" s="1"/>
  <c r="O84"/>
  <c r="P52"/>
  <c r="Q52" s="1"/>
  <c r="O287"/>
  <c r="P261"/>
  <c r="Q261" s="1"/>
  <c r="S43"/>
  <c r="AC43"/>
  <c r="W210"/>
  <c r="S210"/>
  <c r="AC210"/>
  <c r="AA210"/>
  <c r="AB210" s="1"/>
  <c r="R210"/>
  <c r="R31"/>
  <c r="W31"/>
  <c r="AA31"/>
  <c r="AB31" s="1"/>
  <c r="AC45"/>
  <c r="AA45"/>
  <c r="AB45" s="1"/>
  <c r="R45"/>
  <c r="W45"/>
  <c r="S45"/>
  <c r="R38"/>
  <c r="W38"/>
  <c r="S38"/>
  <c r="AC38"/>
  <c r="AA38"/>
  <c r="AB38" s="1"/>
  <c r="AC33"/>
  <c r="AA33"/>
  <c r="AB33" s="1"/>
  <c r="R33"/>
  <c r="W33"/>
  <c r="S33"/>
  <c r="B206"/>
  <c r="AR464" s="1"/>
  <c r="B485"/>
  <c r="BF191"/>
  <c r="AK191"/>
  <c r="O122"/>
  <c r="O416" s="1"/>
  <c r="O136"/>
  <c r="O430" s="1"/>
  <c r="P117"/>
  <c r="Q117" s="1"/>
  <c r="BF201"/>
  <c r="B495"/>
  <c r="AK201"/>
  <c r="B202"/>
  <c r="AR460" s="1"/>
  <c r="B481"/>
  <c r="BF187"/>
  <c r="AK187"/>
  <c r="O87"/>
  <c r="P55"/>
  <c r="Q55" s="1"/>
  <c r="O93"/>
  <c r="P61"/>
  <c r="Q61" s="1"/>
  <c r="O105"/>
  <c r="P73"/>
  <c r="Q73" s="1"/>
  <c r="B504"/>
  <c r="B602" s="1"/>
  <c r="BF210"/>
  <c r="AK210"/>
  <c r="O81"/>
  <c r="P49"/>
  <c r="Q49" s="1"/>
  <c r="B492"/>
  <c r="BF198"/>
  <c r="AK198"/>
  <c r="R22"/>
  <c r="W22"/>
  <c r="S22"/>
  <c r="AC22"/>
  <c r="AA22"/>
  <c r="AB22" s="1"/>
  <c r="S20"/>
  <c r="AC25"/>
  <c r="AA25"/>
  <c r="AB25" s="1"/>
  <c r="R25"/>
  <c r="W25"/>
  <c r="S25"/>
  <c r="W113"/>
  <c r="S113"/>
  <c r="AC113"/>
  <c r="AA113"/>
  <c r="AB113" s="1"/>
  <c r="R113"/>
  <c r="AC235"/>
  <c r="AA235"/>
  <c r="AB235" s="1"/>
  <c r="R235"/>
  <c r="W235"/>
  <c r="S235"/>
  <c r="AA15"/>
  <c r="AB15" s="1"/>
  <c r="W15"/>
  <c r="S15"/>
  <c r="R15"/>
  <c r="AC15"/>
  <c r="O94"/>
  <c r="P62"/>
  <c r="Q62" s="1"/>
  <c r="O91"/>
  <c r="P69"/>
  <c r="Q69" s="1"/>
  <c r="O104"/>
  <c r="P72"/>
  <c r="Q72" s="1"/>
  <c r="B498"/>
  <c r="BF204"/>
  <c r="AK204"/>
  <c r="B211"/>
  <c r="AR469" s="1"/>
  <c r="B490"/>
  <c r="BF196"/>
  <c r="AK196"/>
  <c r="O262"/>
  <c r="O556" s="1"/>
  <c r="P236"/>
  <c r="Q236" s="1"/>
  <c r="B487"/>
  <c r="BF193"/>
  <c r="AK193"/>
  <c r="O98"/>
  <c r="P66"/>
  <c r="Q66" s="1"/>
  <c r="O108"/>
  <c r="P76"/>
  <c r="Q76" s="1"/>
  <c r="P64"/>
  <c r="Q64" s="1"/>
  <c r="B209"/>
  <c r="AR467" s="1"/>
  <c r="B488"/>
  <c r="BF194"/>
  <c r="AK194"/>
  <c r="B203"/>
  <c r="AR461" s="1"/>
  <c r="B482"/>
  <c r="BF188"/>
  <c r="AK188"/>
  <c r="B212"/>
  <c r="AR470" s="1"/>
  <c r="B491"/>
  <c r="BF197"/>
  <c r="AK197"/>
  <c r="O83"/>
  <c r="P51"/>
  <c r="Q51" s="1"/>
  <c r="A539"/>
  <c r="BE245"/>
  <c r="O119"/>
  <c r="O413" s="1"/>
  <c r="O116"/>
  <c r="O410" s="1"/>
  <c r="O133"/>
  <c r="O427" s="1"/>
  <c r="P114"/>
  <c r="Q114" s="1"/>
  <c r="P56"/>
  <c r="Q56" s="1"/>
  <c r="O78"/>
  <c r="O372" s="1"/>
  <c r="O666" s="1"/>
  <c r="P46"/>
  <c r="Q46" s="1"/>
  <c r="P75"/>
  <c r="Q75" s="1"/>
  <c r="O80"/>
  <c r="P48"/>
  <c r="Q48" s="1"/>
  <c r="O219"/>
  <c r="O513" s="1"/>
  <c r="O237"/>
  <c r="O531" s="1"/>
  <c r="O212"/>
  <c r="O506" s="1"/>
  <c r="P211"/>
  <c r="Q211" s="1"/>
  <c r="O109"/>
  <c r="P77"/>
  <c r="Q77" s="1"/>
  <c r="B200"/>
  <c r="AR458" s="1"/>
  <c r="B479"/>
  <c r="BF185"/>
  <c r="AK185"/>
  <c r="R112"/>
  <c r="W112"/>
  <c r="S112"/>
  <c r="AC112"/>
  <c r="AA112"/>
  <c r="AB112" s="1"/>
  <c r="R39"/>
  <c r="AC39"/>
  <c r="AA39"/>
  <c r="AB39" s="1"/>
  <c r="R18"/>
  <c r="AC18"/>
  <c r="AA18"/>
  <c r="AB18" s="1"/>
  <c r="R217"/>
  <c r="W217"/>
  <c r="S217"/>
  <c r="AC217"/>
  <c r="AA217"/>
  <c r="AB217" s="1"/>
  <c r="O86"/>
  <c r="P54"/>
  <c r="Q54" s="1"/>
  <c r="O89"/>
  <c r="P57"/>
  <c r="Q57" s="1"/>
  <c r="A56"/>
  <c r="A348"/>
  <c r="G348" s="1"/>
  <c r="A248"/>
  <c r="BE54"/>
  <c r="O151"/>
  <c r="O445" s="1"/>
  <c r="P132"/>
  <c r="Q132" s="1"/>
  <c r="B501"/>
  <c r="BF207"/>
  <c r="AK207"/>
  <c r="O79"/>
  <c r="P47"/>
  <c r="Q47" s="1"/>
  <c r="W36"/>
  <c r="S36"/>
  <c r="AC36"/>
  <c r="AA36"/>
  <c r="AB36" s="1"/>
  <c r="R36"/>
  <c r="W16"/>
  <c r="R16"/>
  <c r="O150"/>
  <c r="O444" s="1"/>
  <c r="P131"/>
  <c r="Q131" s="1"/>
  <c r="R26"/>
  <c r="W26"/>
  <c r="S26"/>
  <c r="AC26"/>
  <c r="AA26"/>
  <c r="AB26" s="1"/>
  <c r="R23"/>
  <c r="W23"/>
  <c r="S23"/>
  <c r="AC23"/>
  <c r="AA23"/>
  <c r="AB23" s="1"/>
  <c r="AC29"/>
  <c r="AA29"/>
  <c r="AB29" s="1"/>
  <c r="R29"/>
  <c r="W29"/>
  <c r="S29"/>
  <c r="AC41"/>
  <c r="AA41"/>
  <c r="AB41" s="1"/>
  <c r="R41"/>
  <c r="W41"/>
  <c r="S41"/>
  <c r="AC17"/>
  <c r="AA17"/>
  <c r="AB17" s="1"/>
  <c r="R17"/>
  <c r="W17"/>
  <c r="S17"/>
  <c r="O269"/>
  <c r="O563" s="1"/>
  <c r="P243"/>
  <c r="Q243" s="1"/>
  <c r="B205"/>
  <c r="AR463" s="1"/>
  <c r="B484"/>
  <c r="BF190"/>
  <c r="AK190"/>
  <c r="O99"/>
  <c r="P67"/>
  <c r="Q67" s="1"/>
  <c r="O85"/>
  <c r="P53"/>
  <c r="Q53" s="1"/>
  <c r="A540"/>
  <c r="BE246"/>
  <c r="O123"/>
  <c r="O417" s="1"/>
  <c r="O137"/>
  <c r="O431" s="1"/>
  <c r="P118"/>
  <c r="Q118" s="1"/>
  <c r="R30"/>
  <c r="W30"/>
  <c r="S30"/>
  <c r="AC30"/>
  <c r="AA30"/>
  <c r="AB30" s="1"/>
  <c r="R27"/>
  <c r="W27"/>
  <c r="S27"/>
  <c r="AC27"/>
  <c r="AA27"/>
  <c r="AB27" s="1"/>
  <c r="AC37"/>
  <c r="AA37"/>
  <c r="AB37" s="1"/>
  <c r="R37"/>
  <c r="W37"/>
  <c r="S37"/>
  <c r="S40"/>
  <c r="AC40"/>
  <c r="AA40"/>
  <c r="AB40" s="1"/>
  <c r="O244"/>
  <c r="O538" s="1"/>
  <c r="O226"/>
  <c r="O520" s="1"/>
  <c r="P218"/>
  <c r="Q218" s="1"/>
  <c r="R34"/>
  <c r="W34"/>
  <c r="S34"/>
  <c r="AC34"/>
  <c r="AA34"/>
  <c r="AB34" s="1"/>
  <c r="W44"/>
  <c r="S44"/>
  <c r="AC44"/>
  <c r="R44"/>
  <c r="S32"/>
  <c r="R19"/>
  <c r="W19"/>
  <c r="S19"/>
  <c r="AC19"/>
  <c r="AA19"/>
  <c r="AB19" s="1"/>
  <c r="AC32" l="1"/>
  <c r="AC20"/>
  <c r="R24"/>
  <c r="U24" s="1"/>
  <c r="AD24" s="1"/>
  <c r="Q336"/>
  <c r="BE336" s="1"/>
  <c r="CI336" s="1"/>
  <c r="R32"/>
  <c r="W32"/>
  <c r="S18"/>
  <c r="O107"/>
  <c r="O401" s="1"/>
  <c r="O695" s="1"/>
  <c r="O88"/>
  <c r="O96"/>
  <c r="O390" s="1"/>
  <c r="O684" s="1"/>
  <c r="O101"/>
  <c r="O395" s="1"/>
  <c r="O689" s="1"/>
  <c r="R20"/>
  <c r="W20"/>
  <c r="P58"/>
  <c r="Q58" s="1"/>
  <c r="R58" s="1"/>
  <c r="AC31"/>
  <c r="W43"/>
  <c r="AC24"/>
  <c r="AA42"/>
  <c r="AB42" s="1"/>
  <c r="R42"/>
  <c r="U42" s="1"/>
  <c r="R352"/>
  <c r="S322"/>
  <c r="U322" s="1"/>
  <c r="P365"/>
  <c r="Q365" s="1"/>
  <c r="R358"/>
  <c r="P644"/>
  <c r="Q644" s="1"/>
  <c r="P659"/>
  <c r="O103"/>
  <c r="P103" s="1"/>
  <c r="Q103" s="1"/>
  <c r="W103" s="1"/>
  <c r="W24"/>
  <c r="R363"/>
  <c r="T363" s="1"/>
  <c r="Q320"/>
  <c r="BE320" s="1"/>
  <c r="CI320" s="1"/>
  <c r="BH606"/>
  <c r="BH618"/>
  <c r="R40"/>
  <c r="U40" s="1"/>
  <c r="AD40" s="1"/>
  <c r="AE40" s="1"/>
  <c r="AJ40" s="1"/>
  <c r="P71"/>
  <c r="Q71" s="1"/>
  <c r="O90"/>
  <c r="O384" s="1"/>
  <c r="O678" s="1"/>
  <c r="AA43"/>
  <c r="AB43" s="1"/>
  <c r="X328"/>
  <c r="Y328" s="1"/>
  <c r="R365"/>
  <c r="P369"/>
  <c r="BH369" s="1"/>
  <c r="P363"/>
  <c r="Q363" s="1"/>
  <c r="BC363" s="1"/>
  <c r="AA16"/>
  <c r="AB16" s="1"/>
  <c r="S39"/>
  <c r="V39" s="1"/>
  <c r="T39" s="1"/>
  <c r="X39" s="1"/>
  <c r="AP39" s="1"/>
  <c r="I37" i="3" s="1"/>
  <c r="O82" i="1"/>
  <c r="P82" s="1"/>
  <c r="Q82" s="1"/>
  <c r="W82" s="1"/>
  <c r="P342"/>
  <c r="Q342" s="1"/>
  <c r="BE342" s="1"/>
  <c r="CI342" s="1"/>
  <c r="O353"/>
  <c r="O647" s="1"/>
  <c r="R647" s="1"/>
  <c r="T647" s="1"/>
  <c r="S16"/>
  <c r="V16" s="1"/>
  <c r="T16" s="1"/>
  <c r="X16" s="1"/>
  <c r="R344"/>
  <c r="T344" s="1"/>
  <c r="AA503"/>
  <c r="Q337"/>
  <c r="BE337" s="1"/>
  <c r="CI337" s="1"/>
  <c r="P344"/>
  <c r="BH344" s="1"/>
  <c r="R342"/>
  <c r="T342" s="1"/>
  <c r="Q612"/>
  <c r="BD612" s="1"/>
  <c r="K14" i="5"/>
  <c r="M14"/>
  <c r="R13"/>
  <c r="T6"/>
  <c r="S6"/>
  <c r="L57" i="4"/>
  <c r="R10" i="5" s="1"/>
  <c r="BD504" i="1"/>
  <c r="S338"/>
  <c r="U338" s="1"/>
  <c r="AB338" s="1"/>
  <c r="Z332"/>
  <c r="AA332" s="1"/>
  <c r="BE332"/>
  <c r="CI332" s="1"/>
  <c r="S44" i="4"/>
  <c r="W5" s="1"/>
  <c r="K11" i="5" s="1"/>
  <c r="BE335" i="1"/>
  <c r="CI335" s="1"/>
  <c r="N52" i="4"/>
  <c r="R4" s="1"/>
  <c r="P7" i="5" s="1"/>
  <c r="U6" s="1"/>
  <c r="L55" i="4"/>
  <c r="M55" s="1"/>
  <c r="Q7" s="1"/>
  <c r="O9" i="5" s="1"/>
  <c r="S317" i="1"/>
  <c r="U317" s="1"/>
  <c r="V339"/>
  <c r="W339" s="1"/>
  <c r="BD324"/>
  <c r="Z611"/>
  <c r="AE611" s="1"/>
  <c r="V612"/>
  <c r="W612" s="1"/>
  <c r="BE612"/>
  <c r="S309"/>
  <c r="U309" s="1"/>
  <c r="S407"/>
  <c r="U407" s="1"/>
  <c r="AB407" s="1"/>
  <c r="Z324"/>
  <c r="AE324" s="1"/>
  <c r="Z316"/>
  <c r="AA316" s="1"/>
  <c r="BD330"/>
  <c r="BC406"/>
  <c r="BD316"/>
  <c r="BC612"/>
  <c r="S330"/>
  <c r="U330" s="1"/>
  <c r="AB330" s="1"/>
  <c r="V504"/>
  <c r="W504" s="1"/>
  <c r="BF504" s="1"/>
  <c r="R355"/>
  <c r="T355" s="1"/>
  <c r="Z331"/>
  <c r="AE331" s="1"/>
  <c r="Z336"/>
  <c r="AA336" s="1"/>
  <c r="BC313"/>
  <c r="BD407"/>
  <c r="BC336"/>
  <c r="S612"/>
  <c r="U612" s="1"/>
  <c r="BC611"/>
  <c r="Z313"/>
  <c r="AE313" s="1"/>
  <c r="Z309"/>
  <c r="AA309" s="1"/>
  <c r="Z317"/>
  <c r="AE317" s="1"/>
  <c r="X407"/>
  <c r="Y407" s="1"/>
  <c r="BF407" s="1"/>
  <c r="V406"/>
  <c r="W406" s="1"/>
  <c r="S331"/>
  <c r="U331" s="1"/>
  <c r="AB331" s="1"/>
  <c r="S329"/>
  <c r="U329" s="1"/>
  <c r="AB329" s="1"/>
  <c r="S336"/>
  <c r="U336" s="1"/>
  <c r="S328"/>
  <c r="U328" s="1"/>
  <c r="AB328" s="1"/>
  <c r="BC330"/>
  <c r="BC504"/>
  <c r="BD338"/>
  <c r="BC332"/>
  <c r="BD322"/>
  <c r="BC328"/>
  <c r="V313"/>
  <c r="W313" s="1"/>
  <c r="X330"/>
  <c r="Y330" s="1"/>
  <c r="V309"/>
  <c r="W309" s="1"/>
  <c r="Z335"/>
  <c r="AA335" s="1"/>
  <c r="V317"/>
  <c r="W317" s="1"/>
  <c r="S504"/>
  <c r="U504" s="1"/>
  <c r="AV504" s="1"/>
  <c r="Z407"/>
  <c r="AA407" s="1"/>
  <c r="Z338"/>
  <c r="AE338" s="1"/>
  <c r="X406"/>
  <c r="Y406" s="1"/>
  <c r="V332"/>
  <c r="W332" s="1"/>
  <c r="V331"/>
  <c r="W331" s="1"/>
  <c r="V324"/>
  <c r="W324" s="1"/>
  <c r="X329"/>
  <c r="Y329" s="1"/>
  <c r="BF329" s="1"/>
  <c r="Z322"/>
  <c r="AE322" s="1"/>
  <c r="V336"/>
  <c r="W336" s="1"/>
  <c r="V316"/>
  <c r="W316" s="1"/>
  <c r="X339"/>
  <c r="Y339" s="1"/>
  <c r="Z328"/>
  <c r="AA328" s="1"/>
  <c r="BD329"/>
  <c r="BD313"/>
  <c r="BC309"/>
  <c r="BC317"/>
  <c r="BE504"/>
  <c r="CI504" s="1"/>
  <c r="BE407"/>
  <c r="CI407" s="1"/>
  <c r="BD406"/>
  <c r="BC331"/>
  <c r="BE324"/>
  <c r="CI324" s="1"/>
  <c r="BE339"/>
  <c r="CI339" s="1"/>
  <c r="V330"/>
  <c r="W330" s="1"/>
  <c r="BF330" s="1"/>
  <c r="BG330" s="1"/>
  <c r="X335"/>
  <c r="Y335" s="1"/>
  <c r="AV335" s="1"/>
  <c r="Z504"/>
  <c r="AA504" s="1"/>
  <c r="X338"/>
  <c r="Y338" s="1"/>
  <c r="AV338" s="1"/>
  <c r="S332"/>
  <c r="U332" s="1"/>
  <c r="AB332" s="1"/>
  <c r="S324"/>
  <c r="U324" s="1"/>
  <c r="AB324" s="1"/>
  <c r="X322"/>
  <c r="Y322" s="1"/>
  <c r="AV322" s="1"/>
  <c r="S316"/>
  <c r="U316" s="1"/>
  <c r="S339"/>
  <c r="U339" s="1"/>
  <c r="P353"/>
  <c r="Q353" s="1"/>
  <c r="BE353" s="1"/>
  <c r="CI353" s="1"/>
  <c r="BE329"/>
  <c r="CI329" s="1"/>
  <c r="BC335"/>
  <c r="BC407"/>
  <c r="BE331"/>
  <c r="CI331" s="1"/>
  <c r="BC316"/>
  <c r="X313"/>
  <c r="Y313" s="1"/>
  <c r="AV313" s="1"/>
  <c r="Z330"/>
  <c r="AE330" s="1"/>
  <c r="X309"/>
  <c r="Y309" s="1"/>
  <c r="V335"/>
  <c r="W335" s="1"/>
  <c r="X317"/>
  <c r="Y317" s="1"/>
  <c r="V338"/>
  <c r="W338" s="1"/>
  <c r="Z406"/>
  <c r="AA406" s="1"/>
  <c r="X332"/>
  <c r="Y332" s="1"/>
  <c r="X331"/>
  <c r="Y331" s="1"/>
  <c r="X324"/>
  <c r="Y324" s="1"/>
  <c r="Z329"/>
  <c r="AA329" s="1"/>
  <c r="V322"/>
  <c r="W322" s="1"/>
  <c r="BF322" s="1"/>
  <c r="BG322" s="1"/>
  <c r="X336"/>
  <c r="AC336" s="1"/>
  <c r="X316"/>
  <c r="Y316" s="1"/>
  <c r="Z339"/>
  <c r="AA339" s="1"/>
  <c r="V328"/>
  <c r="W328" s="1"/>
  <c r="BE309"/>
  <c r="CI309" s="1"/>
  <c r="BD317"/>
  <c r="BE338"/>
  <c r="CI338" s="1"/>
  <c r="BC322"/>
  <c r="BC339"/>
  <c r="X320"/>
  <c r="Y320" s="1"/>
  <c r="V318"/>
  <c r="W318" s="1"/>
  <c r="V327"/>
  <c r="W327" s="1"/>
  <c r="Z321"/>
  <c r="AE321" s="1"/>
  <c r="S611"/>
  <c r="U611" s="1"/>
  <c r="AB611" s="1"/>
  <c r="V611"/>
  <c r="W611" s="1"/>
  <c r="Z310"/>
  <c r="AE310" s="1"/>
  <c r="P355"/>
  <c r="BH355" s="1"/>
  <c r="X315"/>
  <c r="Y315" s="1"/>
  <c r="V325"/>
  <c r="W325" s="1"/>
  <c r="BF325" s="1"/>
  <c r="BE312"/>
  <c r="CI312" s="1"/>
  <c r="BC315"/>
  <c r="X611"/>
  <c r="AC611" s="1"/>
  <c r="BD327"/>
  <c r="BC323"/>
  <c r="BC320"/>
  <c r="X326"/>
  <c r="Y326" s="1"/>
  <c r="X319"/>
  <c r="Y319" s="1"/>
  <c r="BC511"/>
  <c r="BC325"/>
  <c r="BD611"/>
  <c r="BE609"/>
  <c r="BC609"/>
  <c r="Z609"/>
  <c r="S609"/>
  <c r="U609" s="1"/>
  <c r="BD609"/>
  <c r="V609"/>
  <c r="W609" s="1"/>
  <c r="X609"/>
  <c r="V615"/>
  <c r="W615" s="1"/>
  <c r="BE615"/>
  <c r="CI615" s="1"/>
  <c r="BC615"/>
  <c r="Z615"/>
  <c r="S615"/>
  <c r="U615" s="1"/>
  <c r="X615"/>
  <c r="BD615"/>
  <c r="S627"/>
  <c r="U627" s="1"/>
  <c r="BD627"/>
  <c r="BE627"/>
  <c r="CI627" s="1"/>
  <c r="X627"/>
  <c r="Z627"/>
  <c r="BC627"/>
  <c r="V627"/>
  <c r="W627" s="1"/>
  <c r="BC606"/>
  <c r="X606"/>
  <c r="Z606"/>
  <c r="BE606"/>
  <c r="BD606"/>
  <c r="V606"/>
  <c r="W606" s="1"/>
  <c r="S606"/>
  <c r="U606" s="1"/>
  <c r="R603"/>
  <c r="T603" s="1"/>
  <c r="P603"/>
  <c r="X607"/>
  <c r="BD607"/>
  <c r="BC607"/>
  <c r="S607"/>
  <c r="U607" s="1"/>
  <c r="V607"/>
  <c r="W607" s="1"/>
  <c r="Z607"/>
  <c r="BE607"/>
  <c r="CI607" s="1"/>
  <c r="S618"/>
  <c r="U618" s="1"/>
  <c r="V618"/>
  <c r="W618" s="1"/>
  <c r="X618"/>
  <c r="BE618"/>
  <c r="BD618"/>
  <c r="Z618"/>
  <c r="BC618"/>
  <c r="BH665"/>
  <c r="Q665"/>
  <c r="BH660"/>
  <c r="Q660"/>
  <c r="BH645"/>
  <c r="Q645"/>
  <c r="Q663"/>
  <c r="BH663"/>
  <c r="Y630"/>
  <c r="BF630" s="1"/>
  <c r="BG630" s="1"/>
  <c r="CH630" s="1"/>
  <c r="AC630"/>
  <c r="AD630"/>
  <c r="BH646"/>
  <c r="Q646"/>
  <c r="Y628"/>
  <c r="BF628" s="1"/>
  <c r="BG628" s="1"/>
  <c r="CH628" s="1"/>
  <c r="AC628"/>
  <c r="AD628"/>
  <c r="Z626"/>
  <c r="BE626"/>
  <c r="CI626" s="1"/>
  <c r="V626"/>
  <c r="W626" s="1"/>
  <c r="S626"/>
  <c r="U626" s="1"/>
  <c r="BC626"/>
  <c r="BD626"/>
  <c r="X626"/>
  <c r="BE614"/>
  <c r="BD614"/>
  <c r="Z614"/>
  <c r="BC614"/>
  <c r="S614"/>
  <c r="U614" s="1"/>
  <c r="X614"/>
  <c r="V614"/>
  <c r="W614" s="1"/>
  <c r="BH635"/>
  <c r="Q635"/>
  <c r="BH644"/>
  <c r="Q659"/>
  <c r="BH659"/>
  <c r="AE633"/>
  <c r="AA633"/>
  <c r="Q639"/>
  <c r="BH639"/>
  <c r="Q664"/>
  <c r="BH664"/>
  <c r="BH656"/>
  <c r="Q656"/>
  <c r="BH655"/>
  <c r="Q655"/>
  <c r="Z608"/>
  <c r="S608"/>
  <c r="U608" s="1"/>
  <c r="V608"/>
  <c r="W608" s="1"/>
  <c r="BD608"/>
  <c r="BE608"/>
  <c r="CI608" s="1"/>
  <c r="X608"/>
  <c r="BC608"/>
  <c r="R649"/>
  <c r="T649" s="1"/>
  <c r="P649"/>
  <c r="S613"/>
  <c r="U613" s="1"/>
  <c r="Z613"/>
  <c r="BC613"/>
  <c r="BD613"/>
  <c r="V613"/>
  <c r="W613" s="1"/>
  <c r="BE613"/>
  <c r="X613"/>
  <c r="CI612"/>
  <c r="P647"/>
  <c r="Y616"/>
  <c r="AF616" s="1"/>
  <c r="AD616"/>
  <c r="AC616"/>
  <c r="AE616"/>
  <c r="AA616"/>
  <c r="V624"/>
  <c r="W624" s="1"/>
  <c r="X624"/>
  <c r="BC624"/>
  <c r="Z624"/>
  <c r="BD624"/>
  <c r="BE624"/>
  <c r="CI624" s="1"/>
  <c r="S624"/>
  <c r="U624" s="1"/>
  <c r="V310"/>
  <c r="W310" s="1"/>
  <c r="S327"/>
  <c r="U327" s="1"/>
  <c r="AB327" s="1"/>
  <c r="S326"/>
  <c r="U326" s="1"/>
  <c r="AB326" s="1"/>
  <c r="S315"/>
  <c r="U315" s="1"/>
  <c r="BC326"/>
  <c r="S529"/>
  <c r="U529" s="1"/>
  <c r="AB529" s="1"/>
  <c r="S323"/>
  <c r="U323" s="1"/>
  <c r="S314"/>
  <c r="U314" s="1"/>
  <c r="AB314" s="1"/>
  <c r="S312"/>
  <c r="U312" s="1"/>
  <c r="AB312" s="1"/>
  <c r="S334"/>
  <c r="U334" s="1"/>
  <c r="AB334" s="1"/>
  <c r="X511"/>
  <c r="Y511" s="1"/>
  <c r="AV511" s="1"/>
  <c r="S333"/>
  <c r="U333" s="1"/>
  <c r="AB333" s="1"/>
  <c r="S311"/>
  <c r="U311" s="1"/>
  <c r="AB311" s="1"/>
  <c r="P354"/>
  <c r="Q354" s="1"/>
  <c r="V354" s="1"/>
  <c r="W354" s="1"/>
  <c r="BC334"/>
  <c r="BE511"/>
  <c r="CI511" s="1"/>
  <c r="BD333"/>
  <c r="BE325"/>
  <c r="CI325" s="1"/>
  <c r="BC529"/>
  <c r="BD320"/>
  <c r="BE319"/>
  <c r="CI319" s="1"/>
  <c r="AA628"/>
  <c r="AE628"/>
  <c r="V604"/>
  <c r="W604" s="1"/>
  <c r="X604"/>
  <c r="S604"/>
  <c r="U604" s="1"/>
  <c r="BC604"/>
  <c r="BD604"/>
  <c r="BE604"/>
  <c r="CI604" s="1"/>
  <c r="Z604"/>
  <c r="R648"/>
  <c r="T648" s="1"/>
  <c r="P648"/>
  <c r="CI633"/>
  <c r="Z617"/>
  <c r="BE617"/>
  <c r="CI617" s="1"/>
  <c r="V617"/>
  <c r="W617" s="1"/>
  <c r="S617"/>
  <c r="U617" s="1"/>
  <c r="BD617"/>
  <c r="BC617"/>
  <c r="X617"/>
  <c r="Q653"/>
  <c r="BH653"/>
  <c r="R601"/>
  <c r="T601" s="1"/>
  <c r="P601"/>
  <c r="BH642"/>
  <c r="Q642"/>
  <c r="AB616"/>
  <c r="AV616"/>
  <c r="AB630"/>
  <c r="X622"/>
  <c r="BC622"/>
  <c r="S622"/>
  <c r="U622" s="1"/>
  <c r="BD622"/>
  <c r="Z622"/>
  <c r="V622"/>
  <c r="W622" s="1"/>
  <c r="BE622"/>
  <c r="R666"/>
  <c r="T666" s="1"/>
  <c r="P666"/>
  <c r="BC629"/>
  <c r="BD629"/>
  <c r="Z629"/>
  <c r="V629"/>
  <c r="W629" s="1"/>
  <c r="BE629"/>
  <c r="S629"/>
  <c r="U629" s="1"/>
  <c r="X629"/>
  <c r="Q638"/>
  <c r="BH638"/>
  <c r="R602"/>
  <c r="T602" s="1"/>
  <c r="P602"/>
  <c r="Q662"/>
  <c r="BH662"/>
  <c r="Y633"/>
  <c r="BF633" s="1"/>
  <c r="BG633" s="1"/>
  <c r="CH633" s="1"/>
  <c r="AC633"/>
  <c r="AD633"/>
  <c r="Z631"/>
  <c r="S631"/>
  <c r="U631" s="1"/>
  <c r="AB631" s="1"/>
  <c r="BD631"/>
  <c r="X631"/>
  <c r="V631"/>
  <c r="W631" s="1"/>
  <c r="BE631"/>
  <c r="CI631" s="1"/>
  <c r="BC631"/>
  <c r="BH652"/>
  <c r="Q652"/>
  <c r="BH654"/>
  <c r="Q654"/>
  <c r="Q634"/>
  <c r="BH634"/>
  <c r="AB612"/>
  <c r="AA611"/>
  <c r="Z605"/>
  <c r="V605"/>
  <c r="W605" s="1"/>
  <c r="X605"/>
  <c r="BE605"/>
  <c r="CI605" s="1"/>
  <c r="BC605"/>
  <c r="BD605"/>
  <c r="S605"/>
  <c r="U605" s="1"/>
  <c r="Z623"/>
  <c r="BE623"/>
  <c r="BC623"/>
  <c r="V623"/>
  <c r="W623" s="1"/>
  <c r="S623"/>
  <c r="U623" s="1"/>
  <c r="X623"/>
  <c r="BD623"/>
  <c r="AE630"/>
  <c r="AA630"/>
  <c r="BC632"/>
  <c r="X632"/>
  <c r="V632"/>
  <c r="W632" s="1"/>
  <c r="Z632"/>
  <c r="S632"/>
  <c r="U632" s="1"/>
  <c r="BE632"/>
  <c r="CI632" s="1"/>
  <c r="BD632"/>
  <c r="AB628"/>
  <c r="X620"/>
  <c r="BD620"/>
  <c r="BC620"/>
  <c r="Z620"/>
  <c r="BE620"/>
  <c r="CI620" s="1"/>
  <c r="V620"/>
  <c r="W620" s="1"/>
  <c r="S620"/>
  <c r="U620" s="1"/>
  <c r="AB633"/>
  <c r="BC610"/>
  <c r="S610"/>
  <c r="U610" s="1"/>
  <c r="BD610"/>
  <c r="X610"/>
  <c r="Z610"/>
  <c r="V610"/>
  <c r="W610" s="1"/>
  <c r="BE610"/>
  <c r="BC625"/>
  <c r="BD625"/>
  <c r="V625"/>
  <c r="W625" s="1"/>
  <c r="Z625"/>
  <c r="S625"/>
  <c r="U625" s="1"/>
  <c r="X625"/>
  <c r="BE625"/>
  <c r="BH661"/>
  <c r="Q661"/>
  <c r="Q643"/>
  <c r="BH643"/>
  <c r="Z621"/>
  <c r="S621"/>
  <c r="U621" s="1"/>
  <c r="BD621"/>
  <c r="BC621"/>
  <c r="X621"/>
  <c r="BE621"/>
  <c r="CI621" s="1"/>
  <c r="V621"/>
  <c r="W621" s="1"/>
  <c r="Q658"/>
  <c r="BH658"/>
  <c r="Q651"/>
  <c r="BH651"/>
  <c r="Q657"/>
  <c r="BH657"/>
  <c r="BH650"/>
  <c r="Q650"/>
  <c r="BH640"/>
  <c r="Q640"/>
  <c r="Q636"/>
  <c r="BH636"/>
  <c r="BH641"/>
  <c r="Q641"/>
  <c r="CI630"/>
  <c r="BD619"/>
  <c r="X619"/>
  <c r="Z619"/>
  <c r="BE619"/>
  <c r="CI619" s="1"/>
  <c r="V619"/>
  <c r="W619" s="1"/>
  <c r="S619"/>
  <c r="U619" s="1"/>
  <c r="BC619"/>
  <c r="Q637"/>
  <c r="BH637"/>
  <c r="S320"/>
  <c r="U320" s="1"/>
  <c r="AB320" s="1"/>
  <c r="S321"/>
  <c r="U321" s="1"/>
  <c r="AB321" s="1"/>
  <c r="S318"/>
  <c r="U318" s="1"/>
  <c r="AB318" s="1"/>
  <c r="S319"/>
  <c r="U319" s="1"/>
  <c r="AB319" s="1"/>
  <c r="S325"/>
  <c r="U325" s="1"/>
  <c r="AV325" s="1"/>
  <c r="BC321"/>
  <c r="BD311"/>
  <c r="BD310"/>
  <c r="BC337"/>
  <c r="BC327"/>
  <c r="BD314"/>
  <c r="BD312"/>
  <c r="V529"/>
  <c r="W529" s="1"/>
  <c r="X323"/>
  <c r="Y323" s="1"/>
  <c r="V314"/>
  <c r="W314" s="1"/>
  <c r="BF314" s="1"/>
  <c r="V312"/>
  <c r="W312" s="1"/>
  <c r="V334"/>
  <c r="W334" s="1"/>
  <c r="V511"/>
  <c r="W511" s="1"/>
  <c r="Z333"/>
  <c r="AA333" s="1"/>
  <c r="V311"/>
  <c r="W311" s="1"/>
  <c r="R354"/>
  <c r="T354" s="1"/>
  <c r="BE321"/>
  <c r="CI321" s="1"/>
  <c r="BC311"/>
  <c r="BC310"/>
  <c r="BE314"/>
  <c r="CI314" s="1"/>
  <c r="BC318"/>
  <c r="G540"/>
  <c r="G638" s="1"/>
  <c r="A638"/>
  <c r="G539"/>
  <c r="G637" s="1"/>
  <c r="A637"/>
  <c r="Q512"/>
  <c r="BE512" s="1"/>
  <c r="CI512" s="1"/>
  <c r="BH512"/>
  <c r="Q343"/>
  <c r="BE343" s="1"/>
  <c r="CI343" s="1"/>
  <c r="BH343"/>
  <c r="Q352"/>
  <c r="BC352" s="1"/>
  <c r="BH352"/>
  <c r="Q370"/>
  <c r="BD370" s="1"/>
  <c r="BH370"/>
  <c r="Q366"/>
  <c r="BD366" s="1"/>
  <c r="BH366"/>
  <c r="Q412"/>
  <c r="BC412" s="1"/>
  <c r="BH412"/>
  <c r="Q341"/>
  <c r="BC341" s="1"/>
  <c r="BH341"/>
  <c r="Q344"/>
  <c r="BC344" s="1"/>
  <c r="BH354"/>
  <c r="Q368"/>
  <c r="BE368" s="1"/>
  <c r="CI368" s="1"/>
  <c r="BH368"/>
  <c r="Q425"/>
  <c r="BC425" s="1"/>
  <c r="BH425"/>
  <c r="Q360"/>
  <c r="BC360" s="1"/>
  <c r="BH360"/>
  <c r="Q351"/>
  <c r="V351" s="1"/>
  <c r="W351" s="1"/>
  <c r="BH351"/>
  <c r="Q364"/>
  <c r="BC364" s="1"/>
  <c r="BH364"/>
  <c r="Q357"/>
  <c r="BD357" s="1"/>
  <c r="BH357"/>
  <c r="BH342"/>
  <c r="Q555"/>
  <c r="BD555" s="1"/>
  <c r="BH555"/>
  <c r="Q347"/>
  <c r="BD347" s="1"/>
  <c r="BH347"/>
  <c r="Q537"/>
  <c r="BD537" s="1"/>
  <c r="BH537"/>
  <c r="Q358"/>
  <c r="V358" s="1"/>
  <c r="W358" s="1"/>
  <c r="BH358"/>
  <c r="Q346"/>
  <c r="BE346" s="1"/>
  <c r="CI346" s="1"/>
  <c r="BH346"/>
  <c r="Q409"/>
  <c r="BC409" s="1"/>
  <c r="BH409"/>
  <c r="Q367"/>
  <c r="BC367" s="1"/>
  <c r="BH367"/>
  <c r="Q349"/>
  <c r="Z349" s="1"/>
  <c r="BH349"/>
  <c r="Q411"/>
  <c r="BC411" s="1"/>
  <c r="BH411"/>
  <c r="Q530"/>
  <c r="BD530" s="1"/>
  <c r="BH530"/>
  <c r="Q356"/>
  <c r="BC356" s="1"/>
  <c r="BH356"/>
  <c r="Q348"/>
  <c r="S348" s="1"/>
  <c r="U348" s="1"/>
  <c r="BH348"/>
  <c r="Q519"/>
  <c r="BE519" s="1"/>
  <c r="CI519" s="1"/>
  <c r="BH519"/>
  <c r="Q350"/>
  <c r="BD350" s="1"/>
  <c r="BH350"/>
  <c r="BH365"/>
  <c r="Q408"/>
  <c r="BC408" s="1"/>
  <c r="BH408"/>
  <c r="Q345"/>
  <c r="BE345" s="1"/>
  <c r="CI345" s="1"/>
  <c r="BH345"/>
  <c r="Q359"/>
  <c r="BC359" s="1"/>
  <c r="BH359"/>
  <c r="Q371"/>
  <c r="Z371" s="1"/>
  <c r="BH371"/>
  <c r="Q505"/>
  <c r="BD505" s="1"/>
  <c r="BH505"/>
  <c r="Q362"/>
  <c r="BE362" s="1"/>
  <c r="CI362" s="1"/>
  <c r="BH362"/>
  <c r="Q340"/>
  <c r="BC340" s="1"/>
  <c r="BH340"/>
  <c r="Q426"/>
  <c r="S426" s="1"/>
  <c r="U426" s="1"/>
  <c r="BH426"/>
  <c r="Q361"/>
  <c r="BC361" s="1"/>
  <c r="BH361"/>
  <c r="BH363"/>
  <c r="Z529"/>
  <c r="AE529" s="1"/>
  <c r="X310"/>
  <c r="Y310" s="1"/>
  <c r="Z337"/>
  <c r="AA337" s="1"/>
  <c r="Z327"/>
  <c r="AA327" s="1"/>
  <c r="V323"/>
  <c r="W323" s="1"/>
  <c r="V320"/>
  <c r="W320" s="1"/>
  <c r="Z314"/>
  <c r="AE314" s="1"/>
  <c r="V326"/>
  <c r="W326" s="1"/>
  <c r="Z312"/>
  <c r="AA312" s="1"/>
  <c r="V315"/>
  <c r="W315" s="1"/>
  <c r="Z334"/>
  <c r="AE334" s="1"/>
  <c r="X321"/>
  <c r="Y321" s="1"/>
  <c r="Z511"/>
  <c r="AE511" s="1"/>
  <c r="Z318"/>
  <c r="AA318" s="1"/>
  <c r="X333"/>
  <c r="Y333" s="1"/>
  <c r="V319"/>
  <c r="W319" s="1"/>
  <c r="Z311"/>
  <c r="AA311" s="1"/>
  <c r="Z325"/>
  <c r="AE325" s="1"/>
  <c r="BD334"/>
  <c r="BD511"/>
  <c r="BE333"/>
  <c r="CI333" s="1"/>
  <c r="BD325"/>
  <c r="BE529"/>
  <c r="CI529" s="1"/>
  <c r="BD323"/>
  <c r="BC314"/>
  <c r="BE326"/>
  <c r="CI326" s="1"/>
  <c r="BC312"/>
  <c r="BE315"/>
  <c r="CI315" s="1"/>
  <c r="BD318"/>
  <c r="BC319"/>
  <c r="X529"/>
  <c r="Y529" s="1"/>
  <c r="S310"/>
  <c r="U310" s="1"/>
  <c r="X327"/>
  <c r="Y327" s="1"/>
  <c r="Z323"/>
  <c r="AA323" s="1"/>
  <c r="Z320"/>
  <c r="AE320" s="1"/>
  <c r="Z326"/>
  <c r="AE326" s="1"/>
  <c r="Z315"/>
  <c r="AA315" s="1"/>
  <c r="X334"/>
  <c r="Y334" s="1"/>
  <c r="V321"/>
  <c r="W321" s="1"/>
  <c r="X318"/>
  <c r="Y318" s="1"/>
  <c r="V333"/>
  <c r="W333" s="1"/>
  <c r="Z319"/>
  <c r="AA319" s="1"/>
  <c r="X311"/>
  <c r="Y311" s="1"/>
  <c r="AT209"/>
  <c r="AX209" s="1"/>
  <c r="K207" i="3" s="1"/>
  <c r="I207"/>
  <c r="AV503" i="1"/>
  <c r="AW503" s="1"/>
  <c r="BF503"/>
  <c r="BG503" s="1"/>
  <c r="CH503" s="1"/>
  <c r="BI503" s="1"/>
  <c r="BC345"/>
  <c r="BE364"/>
  <c r="CI364" s="1"/>
  <c r="AB511"/>
  <c r="AB322"/>
  <c r="AB313"/>
  <c r="AB309"/>
  <c r="AB335"/>
  <c r="AB406"/>
  <c r="BD412"/>
  <c r="AB336"/>
  <c r="AQ209"/>
  <c r="AR209" s="1"/>
  <c r="AS209" s="1"/>
  <c r="AC504"/>
  <c r="AG503"/>
  <c r="T367"/>
  <c r="T411"/>
  <c r="T341"/>
  <c r="T425"/>
  <c r="T346"/>
  <c r="T370"/>
  <c r="T412"/>
  <c r="T345"/>
  <c r="T364"/>
  <c r="T357"/>
  <c r="T369"/>
  <c r="T555"/>
  <c r="T347"/>
  <c r="T537"/>
  <c r="T512"/>
  <c r="T343"/>
  <c r="T352"/>
  <c r="T519"/>
  <c r="T350"/>
  <c r="T365"/>
  <c r="T408"/>
  <c r="AF503"/>
  <c r="T409"/>
  <c r="T349"/>
  <c r="T368"/>
  <c r="T358"/>
  <c r="T366"/>
  <c r="T530"/>
  <c r="T356"/>
  <c r="T348"/>
  <c r="T360"/>
  <c r="T351"/>
  <c r="T359"/>
  <c r="T371"/>
  <c r="T505"/>
  <c r="T362"/>
  <c r="T340"/>
  <c r="T426"/>
  <c r="T361"/>
  <c r="R431"/>
  <c r="P431"/>
  <c r="R410"/>
  <c r="P410"/>
  <c r="R556"/>
  <c r="P556"/>
  <c r="R545"/>
  <c r="P545"/>
  <c r="P92"/>
  <c r="Q92" s="1"/>
  <c r="AC92" s="1"/>
  <c r="O386"/>
  <c r="O680" s="1"/>
  <c r="X408"/>
  <c r="R427"/>
  <c r="P427"/>
  <c r="R520"/>
  <c r="P520"/>
  <c r="R417"/>
  <c r="P417"/>
  <c r="P85"/>
  <c r="Q85" s="1"/>
  <c r="AC85" s="1"/>
  <c r="O379"/>
  <c r="O673" s="1"/>
  <c r="R563"/>
  <c r="P563"/>
  <c r="R445"/>
  <c r="P445"/>
  <c r="P86"/>
  <c r="Q86" s="1"/>
  <c r="S86" s="1"/>
  <c r="O380"/>
  <c r="O674" s="1"/>
  <c r="R506"/>
  <c r="P506"/>
  <c r="P80"/>
  <c r="Q80" s="1"/>
  <c r="W80" s="1"/>
  <c r="O374"/>
  <c r="O668" s="1"/>
  <c r="R372"/>
  <c r="P372"/>
  <c r="R413"/>
  <c r="P413"/>
  <c r="P83"/>
  <c r="Q83" s="1"/>
  <c r="W83" s="1"/>
  <c r="O377"/>
  <c r="O671" s="1"/>
  <c r="P108"/>
  <c r="Q108" s="1"/>
  <c r="AC108" s="1"/>
  <c r="O402"/>
  <c r="O696" s="1"/>
  <c r="P104"/>
  <c r="Q104" s="1"/>
  <c r="AA104" s="1"/>
  <c r="AB104" s="1"/>
  <c r="O398"/>
  <c r="O692" s="1"/>
  <c r="P91"/>
  <c r="Q91" s="1"/>
  <c r="R91" s="1"/>
  <c r="O385"/>
  <c r="O679" s="1"/>
  <c r="P93"/>
  <c r="Q93" s="1"/>
  <c r="R93" s="1"/>
  <c r="O387"/>
  <c r="O681" s="1"/>
  <c r="P84"/>
  <c r="Q84" s="1"/>
  <c r="AC84" s="1"/>
  <c r="O378"/>
  <c r="O672" s="1"/>
  <c r="AE406"/>
  <c r="AC314"/>
  <c r="AD314"/>
  <c r="AC325"/>
  <c r="R444"/>
  <c r="P444"/>
  <c r="AD312"/>
  <c r="Y312"/>
  <c r="P99"/>
  <c r="Q99" s="1"/>
  <c r="W99" s="1"/>
  <c r="O393"/>
  <c r="O687" s="1"/>
  <c r="P89"/>
  <c r="Q89" s="1"/>
  <c r="AC89" s="1"/>
  <c r="O383"/>
  <c r="O677" s="1"/>
  <c r="P109"/>
  <c r="Q109" s="1"/>
  <c r="AC109" s="1"/>
  <c r="O403"/>
  <c r="R513"/>
  <c r="P513"/>
  <c r="P88"/>
  <c r="Q88" s="1"/>
  <c r="AA88" s="1"/>
  <c r="AB88" s="1"/>
  <c r="O382"/>
  <c r="O676" s="1"/>
  <c r="P98"/>
  <c r="Q98" s="1"/>
  <c r="R98" s="1"/>
  <c r="O392"/>
  <c r="O686" s="1"/>
  <c r="P101"/>
  <c r="Q101" s="1"/>
  <c r="R101" s="1"/>
  <c r="P94"/>
  <c r="Q94" s="1"/>
  <c r="AC94" s="1"/>
  <c r="O388"/>
  <c r="O682" s="1"/>
  <c r="P105"/>
  <c r="Q105" s="1"/>
  <c r="R105" s="1"/>
  <c r="O399"/>
  <c r="O693" s="1"/>
  <c r="P87"/>
  <c r="Q87" s="1"/>
  <c r="S87" s="1"/>
  <c r="O381"/>
  <c r="O675" s="1"/>
  <c r="R416"/>
  <c r="P416"/>
  <c r="P287"/>
  <c r="Q287" s="1"/>
  <c r="AC287" s="1"/>
  <c r="O581"/>
  <c r="R428"/>
  <c r="P428"/>
  <c r="R527"/>
  <c r="P527"/>
  <c r="AE332"/>
  <c r="AD328"/>
  <c r="V555"/>
  <c r="W555" s="1"/>
  <c r="AD504"/>
  <c r="P79"/>
  <c r="Q79" s="1"/>
  <c r="W79" s="1"/>
  <c r="O373"/>
  <c r="O667" s="1"/>
  <c r="P102"/>
  <c r="Q102" s="1"/>
  <c r="AC102" s="1"/>
  <c r="O396"/>
  <c r="O690" s="1"/>
  <c r="P100"/>
  <c r="Q100" s="1"/>
  <c r="S100" s="1"/>
  <c r="O394"/>
  <c r="O688" s="1"/>
  <c r="Z345"/>
  <c r="P107"/>
  <c r="Q107" s="1"/>
  <c r="AC107" s="1"/>
  <c r="R538"/>
  <c r="P538"/>
  <c r="R531"/>
  <c r="P531"/>
  <c r="P81"/>
  <c r="Q81" s="1"/>
  <c r="W81" s="1"/>
  <c r="O375"/>
  <c r="O669" s="1"/>
  <c r="R430"/>
  <c r="P430"/>
  <c r="P97"/>
  <c r="Q97" s="1"/>
  <c r="AA97" s="1"/>
  <c r="AB97" s="1"/>
  <c r="O391"/>
  <c r="O685" s="1"/>
  <c r="P95"/>
  <c r="Q95" s="1"/>
  <c r="R95" s="1"/>
  <c r="O389"/>
  <c r="O683" s="1"/>
  <c r="R414"/>
  <c r="P414"/>
  <c r="P106"/>
  <c r="Q106" s="1"/>
  <c r="W106" s="1"/>
  <c r="O400"/>
  <c r="O694" s="1"/>
  <c r="Z360"/>
  <c r="X360"/>
  <c r="AC339"/>
  <c r="AD325"/>
  <c r="AC312"/>
  <c r="U32"/>
  <c r="AD32" s="1"/>
  <c r="AE32" s="1"/>
  <c r="AJ32" s="1"/>
  <c r="O270"/>
  <c r="O564" s="1"/>
  <c r="P244"/>
  <c r="Q244" s="1"/>
  <c r="V23"/>
  <c r="T23" s="1"/>
  <c r="Y23" s="1"/>
  <c r="Z23" s="1"/>
  <c r="AN23" s="1"/>
  <c r="D21" i="3" s="1"/>
  <c r="A542" i="1"/>
  <c r="BE248"/>
  <c r="O227"/>
  <c r="O521" s="1"/>
  <c r="O245"/>
  <c r="O539" s="1"/>
  <c r="P219"/>
  <c r="Q219" s="1"/>
  <c r="O152"/>
  <c r="O446" s="1"/>
  <c r="P133"/>
  <c r="Q133" s="1"/>
  <c r="V113"/>
  <c r="T113" s="1"/>
  <c r="Y113" s="1"/>
  <c r="Z113" s="1"/>
  <c r="AN113" s="1"/>
  <c r="D111" i="3" s="1"/>
  <c r="AC49" i="1"/>
  <c r="AA49"/>
  <c r="AB49" s="1"/>
  <c r="R49"/>
  <c r="W49"/>
  <c r="S49"/>
  <c r="W117"/>
  <c r="S117"/>
  <c r="AC117"/>
  <c r="AA117"/>
  <c r="AB117" s="1"/>
  <c r="R117"/>
  <c r="V28"/>
  <c r="T28" s="1"/>
  <c r="Y28" s="1"/>
  <c r="Z28" s="1"/>
  <c r="AN28" s="1"/>
  <c r="D26" i="3" s="1"/>
  <c r="B493" i="1"/>
  <c r="BF199"/>
  <c r="AK199"/>
  <c r="A57"/>
  <c r="A349"/>
  <c r="G349" s="1"/>
  <c r="A249"/>
  <c r="BE55"/>
  <c r="V21"/>
  <c r="T21" s="1"/>
  <c r="Y21" s="1"/>
  <c r="Z21" s="1"/>
  <c r="AN21" s="1"/>
  <c r="D19" i="3" s="1"/>
  <c r="V35" i="1"/>
  <c r="T35" s="1"/>
  <c r="Y35" s="1"/>
  <c r="Z35" s="1"/>
  <c r="AN35" s="1"/>
  <c r="D33" i="3" s="1"/>
  <c r="V37" i="1"/>
  <c r="T37" s="1"/>
  <c r="Y37" s="1"/>
  <c r="Z37" s="1"/>
  <c r="AN37" s="1"/>
  <c r="D35" i="3" s="1"/>
  <c r="U17" i="1"/>
  <c r="AD17" s="1"/>
  <c r="AE17" s="1"/>
  <c r="AJ17" s="1"/>
  <c r="V112"/>
  <c r="T112" s="1"/>
  <c r="X112" s="1"/>
  <c r="AP112" s="1"/>
  <c r="I110" i="3" s="1"/>
  <c r="AC77" i="1"/>
  <c r="AA77"/>
  <c r="AB77" s="1"/>
  <c r="R77"/>
  <c r="W77"/>
  <c r="S77"/>
  <c r="O263"/>
  <c r="O557" s="1"/>
  <c r="P237"/>
  <c r="Q237" s="1"/>
  <c r="W56"/>
  <c r="S56"/>
  <c r="AC56"/>
  <c r="AA56"/>
  <c r="AB56" s="1"/>
  <c r="R56"/>
  <c r="W64"/>
  <c r="S64"/>
  <c r="AC64"/>
  <c r="AA64"/>
  <c r="AB64" s="1"/>
  <c r="R64"/>
  <c r="AC69"/>
  <c r="AA69"/>
  <c r="AB69" s="1"/>
  <c r="R69"/>
  <c r="W69"/>
  <c r="S69"/>
  <c r="S58"/>
  <c r="V38"/>
  <c r="T38" s="1"/>
  <c r="Y38" s="1"/>
  <c r="Z38" s="1"/>
  <c r="AN38" s="1"/>
  <c r="D36" i="3" s="1"/>
  <c r="V45" i="1"/>
  <c r="T45" s="1"/>
  <c r="X45" s="1"/>
  <c r="AP45" s="1"/>
  <c r="I43" i="3" s="1"/>
  <c r="V31" i="1"/>
  <c r="T31" s="1"/>
  <c r="Y31" s="1"/>
  <c r="Z31" s="1"/>
  <c r="AN31" s="1"/>
  <c r="D29" i="3" s="1"/>
  <c r="R261" i="1"/>
  <c r="W261"/>
  <c r="S261"/>
  <c r="AC261"/>
  <c r="AA261"/>
  <c r="AB261" s="1"/>
  <c r="A541"/>
  <c r="BE247"/>
  <c r="R70"/>
  <c r="W70"/>
  <c r="S70"/>
  <c r="AC70"/>
  <c r="AA70"/>
  <c r="AB70" s="1"/>
  <c r="W68"/>
  <c r="S68"/>
  <c r="AC68"/>
  <c r="AA68"/>
  <c r="AB68" s="1"/>
  <c r="R68"/>
  <c r="O153"/>
  <c r="O447" s="1"/>
  <c r="P134"/>
  <c r="Q134" s="1"/>
  <c r="U21"/>
  <c r="AD21" s="1"/>
  <c r="AE21" s="1"/>
  <c r="AJ21" s="1"/>
  <c r="R50"/>
  <c r="W50"/>
  <c r="S50"/>
  <c r="AC50"/>
  <c r="AA50"/>
  <c r="AB50" s="1"/>
  <c r="R74"/>
  <c r="W74"/>
  <c r="S74"/>
  <c r="AC74"/>
  <c r="AA74"/>
  <c r="AB74" s="1"/>
  <c r="U44"/>
  <c r="AD44" s="1"/>
  <c r="AE44" s="1"/>
  <c r="AJ44" s="1"/>
  <c r="V34"/>
  <c r="T34" s="1"/>
  <c r="Y34" s="1"/>
  <c r="Z34" s="1"/>
  <c r="AN34" s="1"/>
  <c r="D32" i="3" s="1"/>
  <c r="W218" i="1"/>
  <c r="S218"/>
  <c r="AC218"/>
  <c r="AA218"/>
  <c r="AB218" s="1"/>
  <c r="R218"/>
  <c r="U37"/>
  <c r="AD37" s="1"/>
  <c r="AE37" s="1"/>
  <c r="AJ37" s="1"/>
  <c r="U27"/>
  <c r="AD27" s="1"/>
  <c r="AE27" s="1"/>
  <c r="AJ27" s="1"/>
  <c r="O156"/>
  <c r="O450" s="1"/>
  <c r="P137"/>
  <c r="Q137" s="1"/>
  <c r="AC53"/>
  <c r="AA53"/>
  <c r="AB53" s="1"/>
  <c r="R53"/>
  <c r="W53"/>
  <c r="S53"/>
  <c r="AC243"/>
  <c r="AA243"/>
  <c r="AB243" s="1"/>
  <c r="R243"/>
  <c r="W243"/>
  <c r="S243"/>
  <c r="V41"/>
  <c r="T41" s="1"/>
  <c r="X41" s="1"/>
  <c r="AP41" s="1"/>
  <c r="I39" i="3" s="1"/>
  <c r="V26" i="1"/>
  <c r="T26" s="1"/>
  <c r="Y26" s="1"/>
  <c r="Z26" s="1"/>
  <c r="AN26" s="1"/>
  <c r="D24" i="3" s="1"/>
  <c r="R131" i="1"/>
  <c r="W131"/>
  <c r="S131"/>
  <c r="AC131"/>
  <c r="AA131"/>
  <c r="AB131" s="1"/>
  <c r="U36"/>
  <c r="AD36" s="1"/>
  <c r="AE36" s="1"/>
  <c r="AJ36" s="1"/>
  <c r="O170"/>
  <c r="O464" s="1"/>
  <c r="P151"/>
  <c r="Q151" s="1"/>
  <c r="A58"/>
  <c r="A350"/>
  <c r="G350" s="1"/>
  <c r="A250"/>
  <c r="BE56"/>
  <c r="U18"/>
  <c r="AD18" s="1"/>
  <c r="AE18" s="1"/>
  <c r="AJ18" s="1"/>
  <c r="U112"/>
  <c r="AD112" s="1"/>
  <c r="AE112" s="1"/>
  <c r="AJ112" s="1"/>
  <c r="B494"/>
  <c r="BF200"/>
  <c r="AK200"/>
  <c r="O213"/>
  <c r="O507" s="1"/>
  <c r="O238"/>
  <c r="O532" s="1"/>
  <c r="O220"/>
  <c r="O514" s="1"/>
  <c r="P212"/>
  <c r="Q212" s="1"/>
  <c r="O110"/>
  <c r="P78"/>
  <c r="Q78" s="1"/>
  <c r="O124"/>
  <c r="O418" s="1"/>
  <c r="O138"/>
  <c r="O432" s="1"/>
  <c r="P119"/>
  <c r="Q119" s="1"/>
  <c r="B506"/>
  <c r="B604" s="1"/>
  <c r="BF212"/>
  <c r="AK212"/>
  <c r="B497"/>
  <c r="BF203"/>
  <c r="AK203"/>
  <c r="B503"/>
  <c r="B601" s="1"/>
  <c r="BF209"/>
  <c r="AK209"/>
  <c r="U15"/>
  <c r="AD15" s="1"/>
  <c r="AE15" s="1"/>
  <c r="AJ15" s="1"/>
  <c r="U235"/>
  <c r="AD235" s="1"/>
  <c r="AE235" s="1"/>
  <c r="AJ235" s="1"/>
  <c r="U25"/>
  <c r="AD25" s="1"/>
  <c r="AE25" s="1"/>
  <c r="AJ25" s="1"/>
  <c r="O127"/>
  <c r="O421" s="1"/>
  <c r="O141"/>
  <c r="O435" s="1"/>
  <c r="P122"/>
  <c r="Q122" s="1"/>
  <c r="B500"/>
  <c r="BF206"/>
  <c r="AK206"/>
  <c r="U33"/>
  <c r="AD33" s="1"/>
  <c r="AE33" s="1"/>
  <c r="AJ33" s="1"/>
  <c r="U38"/>
  <c r="AD38" s="1"/>
  <c r="AE38" s="1"/>
  <c r="AJ38" s="1"/>
  <c r="U45"/>
  <c r="AD45" s="1"/>
  <c r="AE45" s="1"/>
  <c r="AJ45" s="1"/>
  <c r="U31"/>
  <c r="AD31" s="1"/>
  <c r="V210"/>
  <c r="T210" s="1"/>
  <c r="Y210" s="1"/>
  <c r="Z210" s="1"/>
  <c r="AN210" s="1"/>
  <c r="D208" i="3" s="1"/>
  <c r="U43" i="1"/>
  <c r="AD43" s="1"/>
  <c r="AE43" s="1"/>
  <c r="AJ43" s="1"/>
  <c r="V24"/>
  <c r="T24" s="1"/>
  <c r="O139"/>
  <c r="O433" s="1"/>
  <c r="O125"/>
  <c r="O419" s="1"/>
  <c r="P120"/>
  <c r="Q120" s="1"/>
  <c r="O277"/>
  <c r="O571" s="1"/>
  <c r="P251"/>
  <c r="Q251" s="1"/>
  <c r="V19"/>
  <c r="T19" s="1"/>
  <c r="Y19" s="1"/>
  <c r="Z19" s="1"/>
  <c r="AN19" s="1"/>
  <c r="D17" i="3" s="1"/>
  <c r="V40" i="1"/>
  <c r="T40" s="1"/>
  <c r="Y40" s="1"/>
  <c r="Z40" s="1"/>
  <c r="AN40" s="1"/>
  <c r="D38" i="3" s="1"/>
  <c r="U30" i="1"/>
  <c r="AD30" s="1"/>
  <c r="AE30" s="1"/>
  <c r="AJ30" s="1"/>
  <c r="R67"/>
  <c r="W67"/>
  <c r="S67"/>
  <c r="AC67"/>
  <c r="AA67"/>
  <c r="AB67" s="1"/>
  <c r="V17"/>
  <c r="T17" s="1"/>
  <c r="X17" s="1"/>
  <c r="AP17" s="1"/>
  <c r="I15" i="3" s="1"/>
  <c r="V29" i="1"/>
  <c r="T29" s="1"/>
  <c r="Y29" s="1"/>
  <c r="Z29" s="1"/>
  <c r="AN29" s="1"/>
  <c r="D27" i="3" s="1"/>
  <c r="U16" i="1"/>
  <c r="R47"/>
  <c r="W47"/>
  <c r="S47"/>
  <c r="AC47"/>
  <c r="AA47"/>
  <c r="AB47" s="1"/>
  <c r="U217"/>
  <c r="AD217" s="1"/>
  <c r="AE217" s="1"/>
  <c r="AJ217" s="1"/>
  <c r="U39"/>
  <c r="AD39" s="1"/>
  <c r="AE39" s="1"/>
  <c r="AJ39" s="1"/>
  <c r="R236"/>
  <c r="W236"/>
  <c r="S236"/>
  <c r="AC236"/>
  <c r="AA236"/>
  <c r="AB236" s="1"/>
  <c r="V20"/>
  <c r="T20" s="1"/>
  <c r="Y20" s="1"/>
  <c r="Z20" s="1"/>
  <c r="AN20" s="1"/>
  <c r="D18" i="3" s="1"/>
  <c r="U22" i="1"/>
  <c r="AD22" s="1"/>
  <c r="AE22" s="1"/>
  <c r="AJ22" s="1"/>
  <c r="B496"/>
  <c r="BF202"/>
  <c r="AK202"/>
  <c r="R225"/>
  <c r="W225"/>
  <c r="S225"/>
  <c r="AC225"/>
  <c r="AA225"/>
  <c r="AB225" s="1"/>
  <c r="U19"/>
  <c r="AD19" s="1"/>
  <c r="AE19" s="1"/>
  <c r="AJ19" s="1"/>
  <c r="V32"/>
  <c r="T32" s="1"/>
  <c r="Y32" s="1"/>
  <c r="Z32" s="1"/>
  <c r="O252"/>
  <c r="O546" s="1"/>
  <c r="O234"/>
  <c r="O528" s="1"/>
  <c r="P226"/>
  <c r="Q226" s="1"/>
  <c r="V27"/>
  <c r="T27" s="1"/>
  <c r="X27" s="1"/>
  <c r="AP27" s="1"/>
  <c r="I25" i="3" s="1"/>
  <c r="O128" i="1"/>
  <c r="O422" s="1"/>
  <c r="O142"/>
  <c r="O436" s="1"/>
  <c r="P123"/>
  <c r="Q123" s="1"/>
  <c r="O295"/>
  <c r="P269"/>
  <c r="Q269" s="1"/>
  <c r="U29"/>
  <c r="AD29" s="1"/>
  <c r="AE29" s="1"/>
  <c r="AJ29" s="1"/>
  <c r="U23"/>
  <c r="AD23" s="1"/>
  <c r="AE23" s="1"/>
  <c r="AJ23" s="1"/>
  <c r="O169"/>
  <c r="O463" s="1"/>
  <c r="P150"/>
  <c r="Q150" s="1"/>
  <c r="AC57"/>
  <c r="AA57"/>
  <c r="AB57" s="1"/>
  <c r="R57"/>
  <c r="W57"/>
  <c r="S57"/>
  <c r="V18"/>
  <c r="T18" s="1"/>
  <c r="X18" s="1"/>
  <c r="AP18" s="1"/>
  <c r="I16" i="3" s="1"/>
  <c r="R75" i="1"/>
  <c r="W75"/>
  <c r="S75"/>
  <c r="AC75"/>
  <c r="AA75"/>
  <c r="AB75" s="1"/>
  <c r="AC114"/>
  <c r="AA114"/>
  <c r="AB114" s="1"/>
  <c r="R114"/>
  <c r="W114"/>
  <c r="S114"/>
  <c r="R66"/>
  <c r="W66"/>
  <c r="S66"/>
  <c r="AC66"/>
  <c r="AA66"/>
  <c r="AB66" s="1"/>
  <c r="R62"/>
  <c r="W62"/>
  <c r="S62"/>
  <c r="AC62"/>
  <c r="AA62"/>
  <c r="AB62" s="1"/>
  <c r="V15"/>
  <c r="T15" s="1"/>
  <c r="Y15" s="1"/>
  <c r="Z15" s="1"/>
  <c r="AN15" s="1"/>
  <c r="D13" i="3" s="1"/>
  <c r="V235" i="1"/>
  <c r="T235" s="1"/>
  <c r="X235" s="1"/>
  <c r="AP235" s="1"/>
  <c r="I233" i="3" s="1"/>
  <c r="V25" i="1"/>
  <c r="T25" s="1"/>
  <c r="X25" s="1"/>
  <c r="AP25" s="1"/>
  <c r="I23" i="3" s="1"/>
  <c r="AC61" i="1"/>
  <c r="AA61"/>
  <c r="AB61" s="1"/>
  <c r="R61"/>
  <c r="W61"/>
  <c r="S61"/>
  <c r="V33"/>
  <c r="T33" s="1"/>
  <c r="X33" s="1"/>
  <c r="AP33" s="1"/>
  <c r="I31" i="3" s="1"/>
  <c r="U210" i="1"/>
  <c r="AD210" s="1"/>
  <c r="AE210" s="1"/>
  <c r="AJ210" s="1"/>
  <c r="V43"/>
  <c r="T43" s="1"/>
  <c r="Y43" s="1"/>
  <c r="Z43" s="1"/>
  <c r="U35"/>
  <c r="AD35" s="1"/>
  <c r="AE35" s="1"/>
  <c r="AJ35" s="1"/>
  <c r="V44"/>
  <c r="T44" s="1"/>
  <c r="Y44" s="1"/>
  <c r="Z44" s="1"/>
  <c r="AN44" s="1"/>
  <c r="D42" i="3" s="1"/>
  <c r="U34" i="1"/>
  <c r="AD34" s="1"/>
  <c r="AE34" s="1"/>
  <c r="AJ34" s="1"/>
  <c r="V30"/>
  <c r="T30" s="1"/>
  <c r="X30" s="1"/>
  <c r="AP30" s="1"/>
  <c r="I28" i="3" s="1"/>
  <c r="AC118" i="1"/>
  <c r="AA118"/>
  <c r="AB118" s="1"/>
  <c r="R118"/>
  <c r="W118"/>
  <c r="S118"/>
  <c r="B499"/>
  <c r="BF205"/>
  <c r="AK205"/>
  <c r="U41"/>
  <c r="AD41" s="1"/>
  <c r="AE41" s="1"/>
  <c r="AJ41" s="1"/>
  <c r="U26"/>
  <c r="AD26" s="1"/>
  <c r="AE26" s="1"/>
  <c r="AJ26" s="1"/>
  <c r="V36"/>
  <c r="T36" s="1"/>
  <c r="X36" s="1"/>
  <c r="AP36" s="1"/>
  <c r="I34" i="3" s="1"/>
  <c r="R132" i="1"/>
  <c r="W132"/>
  <c r="S132"/>
  <c r="AC132"/>
  <c r="AA132"/>
  <c r="AB132" s="1"/>
  <c r="R54"/>
  <c r="W54"/>
  <c r="S54"/>
  <c r="AC54"/>
  <c r="AA54"/>
  <c r="AB54" s="1"/>
  <c r="V217"/>
  <c r="T217" s="1"/>
  <c r="X217" s="1"/>
  <c r="AP217" s="1"/>
  <c r="I215" i="3" s="1"/>
  <c r="AC211" i="1"/>
  <c r="AA211"/>
  <c r="AB211" s="1"/>
  <c r="R211"/>
  <c r="W211"/>
  <c r="S211"/>
  <c r="W48"/>
  <c r="S48"/>
  <c r="AC48"/>
  <c r="AA48"/>
  <c r="AB48" s="1"/>
  <c r="R48"/>
  <c r="R46"/>
  <c r="W46"/>
  <c r="S46"/>
  <c r="AC46"/>
  <c r="AA46"/>
  <c r="AB46" s="1"/>
  <c r="R71"/>
  <c r="W71"/>
  <c r="S71"/>
  <c r="AC71"/>
  <c r="AA71"/>
  <c r="AB71" s="1"/>
  <c r="O135"/>
  <c r="O429" s="1"/>
  <c r="O121"/>
  <c r="O415" s="1"/>
  <c r="P116"/>
  <c r="Q116" s="1"/>
  <c r="R51"/>
  <c r="W51"/>
  <c r="S51"/>
  <c r="AC51"/>
  <c r="AA51"/>
  <c r="AB51" s="1"/>
  <c r="W76"/>
  <c r="S76"/>
  <c r="AC76"/>
  <c r="AA76"/>
  <c r="AB76" s="1"/>
  <c r="R76"/>
  <c r="O288"/>
  <c r="P262"/>
  <c r="Q262" s="1"/>
  <c r="B505"/>
  <c r="B603" s="1"/>
  <c r="BF211"/>
  <c r="AK211"/>
  <c r="W72"/>
  <c r="S72"/>
  <c r="AC72"/>
  <c r="AA72"/>
  <c r="AB72" s="1"/>
  <c r="R72"/>
  <c r="R59"/>
  <c r="W59"/>
  <c r="S59"/>
  <c r="AC59"/>
  <c r="AA59"/>
  <c r="AB59" s="1"/>
  <c r="U113"/>
  <c r="AD113" s="1"/>
  <c r="AE113" s="1"/>
  <c r="AJ113" s="1"/>
  <c r="U20"/>
  <c r="AD20" s="1"/>
  <c r="V22"/>
  <c r="T22" s="1"/>
  <c r="X22" s="1"/>
  <c r="AP22" s="1"/>
  <c r="I20" i="3" s="1"/>
  <c r="AC73" i="1"/>
  <c r="AA73"/>
  <c r="AB73" s="1"/>
  <c r="R73"/>
  <c r="W73"/>
  <c r="S73"/>
  <c r="R55"/>
  <c r="W55"/>
  <c r="S55"/>
  <c r="AC55"/>
  <c r="AA55"/>
  <c r="AB55" s="1"/>
  <c r="O155"/>
  <c r="O449" s="1"/>
  <c r="P136"/>
  <c r="Q136" s="1"/>
  <c r="W52"/>
  <c r="S52"/>
  <c r="AC52"/>
  <c r="AA52"/>
  <c r="AB52" s="1"/>
  <c r="R52"/>
  <c r="U28"/>
  <c r="AD28" s="1"/>
  <c r="AE28" s="1"/>
  <c r="AJ28" s="1"/>
  <c r="V42"/>
  <c r="T42" s="1"/>
  <c r="X42" s="1"/>
  <c r="AC65"/>
  <c r="AA65"/>
  <c r="AB65" s="1"/>
  <c r="R65"/>
  <c r="W65"/>
  <c r="S65"/>
  <c r="R63"/>
  <c r="W63"/>
  <c r="S63"/>
  <c r="AC63"/>
  <c r="AA63"/>
  <c r="AB63" s="1"/>
  <c r="R115"/>
  <c r="W115"/>
  <c r="S115"/>
  <c r="AC115"/>
  <c r="AA115"/>
  <c r="AB115" s="1"/>
  <c r="O259"/>
  <c r="O553" s="1"/>
  <c r="P233"/>
  <c r="Q233" s="1"/>
  <c r="W60"/>
  <c r="S60"/>
  <c r="AC60"/>
  <c r="AA60"/>
  <c r="AB60" s="1"/>
  <c r="R60"/>
  <c r="AN43" l="1"/>
  <c r="D41" i="3" s="1"/>
  <c r="AD16" i="1"/>
  <c r="AE16" s="1"/>
  <c r="AJ16" s="1"/>
  <c r="S346"/>
  <c r="U346" s="1"/>
  <c r="AC328"/>
  <c r="Z537"/>
  <c r="S367"/>
  <c r="U367" s="1"/>
  <c r="P90"/>
  <c r="Q90" s="1"/>
  <c r="R90" s="1"/>
  <c r="X337"/>
  <c r="Y337" s="1"/>
  <c r="BD337"/>
  <c r="V337"/>
  <c r="W337" s="1"/>
  <c r="S337"/>
  <c r="U337" s="1"/>
  <c r="AB337" s="1"/>
  <c r="BD336"/>
  <c r="R353"/>
  <c r="T353" s="1"/>
  <c r="AP16"/>
  <c r="I14" i="3" s="1"/>
  <c r="AD42" i="1"/>
  <c r="AE42" s="1"/>
  <c r="AJ42" s="1"/>
  <c r="AE24"/>
  <c r="AJ24" s="1"/>
  <c r="BC365"/>
  <c r="Z365"/>
  <c r="AE365" s="1"/>
  <c r="P96"/>
  <c r="Q96" s="1"/>
  <c r="W96" s="1"/>
  <c r="BF616"/>
  <c r="BG616" s="1"/>
  <c r="CH616" s="1"/>
  <c r="BI616" s="1"/>
  <c r="BJ616" s="1"/>
  <c r="AE31"/>
  <c r="AJ31" s="1"/>
  <c r="W58"/>
  <c r="Y336"/>
  <c r="AV336" s="1"/>
  <c r="O397"/>
  <c r="O691" s="1"/>
  <c r="AP42"/>
  <c r="I40" i="3" s="1"/>
  <c r="AE20" i="1"/>
  <c r="AJ20" s="1"/>
  <c r="AC58"/>
  <c r="Q369"/>
  <c r="BE369" s="1"/>
  <c r="CI369" s="1"/>
  <c r="BF339"/>
  <c r="AN32"/>
  <c r="D30" i="3" s="1"/>
  <c r="X24" i="1"/>
  <c r="AP24" s="1"/>
  <c r="I22" i="3" s="1"/>
  <c r="AA58" i="1"/>
  <c r="AB58" s="1"/>
  <c r="V412"/>
  <c r="W412" s="1"/>
  <c r="BD346"/>
  <c r="AF338"/>
  <c r="S412"/>
  <c r="U412" s="1"/>
  <c r="S344"/>
  <c r="U344" s="1"/>
  <c r="AB344" s="1"/>
  <c r="O376"/>
  <c r="O670" s="1"/>
  <c r="P670" s="1"/>
  <c r="AE336"/>
  <c r="Z370"/>
  <c r="BD344"/>
  <c r="BD343"/>
  <c r="AV330"/>
  <c r="AW330" s="1"/>
  <c r="Z612"/>
  <c r="X612"/>
  <c r="BH353"/>
  <c r="BF335"/>
  <c r="AD335"/>
  <c r="AE309"/>
  <c r="V370"/>
  <c r="W370" s="1"/>
  <c r="AD309"/>
  <c r="BF331"/>
  <c r="BG331" s="1"/>
  <c r="R11" i="5"/>
  <c r="L59" i="4"/>
  <c r="U4" s="1"/>
  <c r="N11" i="5" s="1"/>
  <c r="N14"/>
  <c r="S14" s="1"/>
  <c r="S13"/>
  <c r="T13" s="1"/>
  <c r="U13" s="1"/>
  <c r="L58" i="4"/>
  <c r="T4" s="1"/>
  <c r="M11" i="5" s="1"/>
  <c r="AF330" i="1"/>
  <c r="V364"/>
  <c r="W364" s="1"/>
  <c r="X411"/>
  <c r="Y411" s="1"/>
  <c r="BE360"/>
  <c r="CI360" s="1"/>
  <c r="BC537"/>
  <c r="BD356"/>
  <c r="BF317"/>
  <c r="BG317" s="1"/>
  <c r="BF313"/>
  <c r="BG313" s="1"/>
  <c r="CH313" s="1"/>
  <c r="BI313" s="1"/>
  <c r="BJ313" s="1"/>
  <c r="V345"/>
  <c r="W345" s="1"/>
  <c r="AD338"/>
  <c r="X342"/>
  <c r="Y342" s="1"/>
  <c r="X356"/>
  <c r="AC356" s="1"/>
  <c r="AD336"/>
  <c r="Z519"/>
  <c r="AE519" s="1"/>
  <c r="BE365"/>
  <c r="CI365" s="1"/>
  <c r="Z505"/>
  <c r="AE505" s="1"/>
  <c r="AA321"/>
  <c r="AG321" s="1"/>
  <c r="AD323"/>
  <c r="AV339"/>
  <c r="AX339" s="1"/>
  <c r="BF406"/>
  <c r="BG406" s="1"/>
  <c r="CH406" s="1"/>
  <c r="BI406" s="1"/>
  <c r="BJ406" s="1"/>
  <c r="V368"/>
  <c r="W368" s="1"/>
  <c r="V346"/>
  <c r="W346" s="1"/>
  <c r="S537"/>
  <c r="U537" s="1"/>
  <c r="AB537" s="1"/>
  <c r="Z364"/>
  <c r="AA364" s="1"/>
  <c r="V356"/>
  <c r="W356" s="1"/>
  <c r="AE328"/>
  <c r="AD324"/>
  <c r="X365"/>
  <c r="Y365" s="1"/>
  <c r="BD360"/>
  <c r="AV329"/>
  <c r="AW329" s="1"/>
  <c r="BC555"/>
  <c r="BD364"/>
  <c r="BE367"/>
  <c r="CI367" s="1"/>
  <c r="P7" i="4"/>
  <c r="N9" i="5" s="1"/>
  <c r="S9" s="1"/>
  <c r="N55" i="4"/>
  <c r="R7" s="1"/>
  <c r="P9" i="5" s="1"/>
  <c r="AC324" i="1"/>
  <c r="AD330"/>
  <c r="AA331"/>
  <c r="Z359"/>
  <c r="AA359" s="1"/>
  <c r="AA330"/>
  <c r="AG330" s="1"/>
  <c r="AA322"/>
  <c r="AG322" s="1"/>
  <c r="AD316"/>
  <c r="BD361"/>
  <c r="AV316"/>
  <c r="BF338"/>
  <c r="BG338" s="1"/>
  <c r="CH338" s="1"/>
  <c r="BI338" s="1"/>
  <c r="BJ338" s="1"/>
  <c r="AF406"/>
  <c r="AF339"/>
  <c r="AC330"/>
  <c r="AE311"/>
  <c r="S505"/>
  <c r="U505" s="1"/>
  <c r="AA320"/>
  <c r="AG320" s="1"/>
  <c r="BD359"/>
  <c r="AB504"/>
  <c r="BE348"/>
  <c r="CI348" s="1"/>
  <c r="AA313"/>
  <c r="AG313" s="1"/>
  <c r="AF504"/>
  <c r="AC316"/>
  <c r="S340"/>
  <c r="U340" s="1"/>
  <c r="AB340" s="1"/>
  <c r="AB339"/>
  <c r="BD340"/>
  <c r="AV332"/>
  <c r="AX332" s="1"/>
  <c r="BG335"/>
  <c r="AG504"/>
  <c r="BF316"/>
  <c r="BG316" s="1"/>
  <c r="CH316" s="1"/>
  <c r="BI316" s="1"/>
  <c r="BJ316" s="1"/>
  <c r="AG335"/>
  <c r="AV317"/>
  <c r="AX317" s="1"/>
  <c r="AA338"/>
  <c r="AG338" s="1"/>
  <c r="BG339"/>
  <c r="CH339" s="1"/>
  <c r="BI339" s="1"/>
  <c r="BJ339" s="1"/>
  <c r="AF317"/>
  <c r="AF313"/>
  <c r="AG316"/>
  <c r="Z363"/>
  <c r="AA363" s="1"/>
  <c r="AC317"/>
  <c r="AD407"/>
  <c r="AD313"/>
  <c r="BD354"/>
  <c r="AV407"/>
  <c r="AX407" s="1"/>
  <c r="AB317"/>
  <c r="AC338"/>
  <c r="AD406"/>
  <c r="AE316"/>
  <c r="AD329"/>
  <c r="X361"/>
  <c r="Y361" s="1"/>
  <c r="X359"/>
  <c r="Y359" s="1"/>
  <c r="AA511"/>
  <c r="AG511" s="1"/>
  <c r="AF407"/>
  <c r="BE359"/>
  <c r="CI359" s="1"/>
  <c r="AV309"/>
  <c r="AW309" s="1"/>
  <c r="AA324"/>
  <c r="AG324" s="1"/>
  <c r="AC322"/>
  <c r="AD331"/>
  <c r="AE504"/>
  <c r="V350"/>
  <c r="W350" s="1"/>
  <c r="AC331"/>
  <c r="AG332"/>
  <c r="X512"/>
  <c r="Y512" s="1"/>
  <c r="AD322"/>
  <c r="AC313"/>
  <c r="BF324"/>
  <c r="BG324" s="1"/>
  <c r="CH324" s="1"/>
  <c r="BI324" s="1"/>
  <c r="BJ324" s="1"/>
  <c r="AF316"/>
  <c r="AC407"/>
  <c r="AB316"/>
  <c r="AV406"/>
  <c r="AW406" s="1"/>
  <c r="BE356"/>
  <c r="CI356" s="1"/>
  <c r="BC346"/>
  <c r="BF529"/>
  <c r="AF329"/>
  <c r="BG329"/>
  <c r="AD317"/>
  <c r="AD321"/>
  <c r="AD339"/>
  <c r="AC406"/>
  <c r="AC329"/>
  <c r="AF322"/>
  <c r="AE333"/>
  <c r="AG339"/>
  <c r="AG329"/>
  <c r="AG406"/>
  <c r="AF331"/>
  <c r="AG407"/>
  <c r="BF309"/>
  <c r="BG309" s="1"/>
  <c r="CH309" s="1"/>
  <c r="BI309" s="1"/>
  <c r="BJ309" s="1"/>
  <c r="AV331"/>
  <c r="AW331" s="1"/>
  <c r="AG309"/>
  <c r="AE407"/>
  <c r="AC335"/>
  <c r="AF335"/>
  <c r="AE329"/>
  <c r="AE327"/>
  <c r="AC309"/>
  <c r="S368"/>
  <c r="U368" s="1"/>
  <c r="AB368" s="1"/>
  <c r="V344"/>
  <c r="W344" s="1"/>
  <c r="AA317"/>
  <c r="AG317" s="1"/>
  <c r="X346"/>
  <c r="Y346" s="1"/>
  <c r="X555"/>
  <c r="Y555" s="1"/>
  <c r="BF555" s="1"/>
  <c r="Z342"/>
  <c r="AE342" s="1"/>
  <c r="X364"/>
  <c r="Y364" s="1"/>
  <c r="BF364" s="1"/>
  <c r="BG364" s="1"/>
  <c r="Z343"/>
  <c r="AE343" s="1"/>
  <c r="AE335"/>
  <c r="S361"/>
  <c r="U361" s="1"/>
  <c r="AB361" s="1"/>
  <c r="Z340"/>
  <c r="AA340" s="1"/>
  <c r="V505"/>
  <c r="W505" s="1"/>
  <c r="AE339"/>
  <c r="X412"/>
  <c r="Y412" s="1"/>
  <c r="AV412" s="1"/>
  <c r="S411"/>
  <c r="U411" s="1"/>
  <c r="V367"/>
  <c r="W367" s="1"/>
  <c r="AE312"/>
  <c r="S519"/>
  <c r="U519" s="1"/>
  <c r="AE323"/>
  <c r="BC368"/>
  <c r="BE344"/>
  <c r="CI344" s="1"/>
  <c r="BC370"/>
  <c r="BE555"/>
  <c r="CI555" s="1"/>
  <c r="BE340"/>
  <c r="CI340" s="1"/>
  <c r="BC342"/>
  <c r="BD519"/>
  <c r="BF332"/>
  <c r="BG332" s="1"/>
  <c r="CH332" s="1"/>
  <c r="BI332" s="1"/>
  <c r="BJ332" s="1"/>
  <c r="BD411"/>
  <c r="BG407"/>
  <c r="CH407" s="1"/>
  <c r="BI407" s="1"/>
  <c r="BJ407" s="1"/>
  <c r="BF327"/>
  <c r="BG327" s="1"/>
  <c r="AF326"/>
  <c r="BG504"/>
  <c r="CH504" s="1"/>
  <c r="BI504" s="1"/>
  <c r="BJ504" s="1"/>
  <c r="AC332"/>
  <c r="S360"/>
  <c r="U360" s="1"/>
  <c r="AB360" s="1"/>
  <c r="Z368"/>
  <c r="AE368" s="1"/>
  <c r="Z344"/>
  <c r="AE344" s="1"/>
  <c r="S345"/>
  <c r="U345" s="1"/>
  <c r="AB345" s="1"/>
  <c r="X537"/>
  <c r="Y537" s="1"/>
  <c r="Z555"/>
  <c r="AE555" s="1"/>
  <c r="V342"/>
  <c r="W342" s="1"/>
  <c r="BF342" s="1"/>
  <c r="BG342" s="1"/>
  <c r="BF328"/>
  <c r="BG328" s="1"/>
  <c r="CH328" s="1"/>
  <c r="BI328" s="1"/>
  <c r="BJ328" s="1"/>
  <c r="AG331"/>
  <c r="Z356"/>
  <c r="AE356" s="1"/>
  <c r="AD332"/>
  <c r="V361"/>
  <c r="W361" s="1"/>
  <c r="V340"/>
  <c r="W340" s="1"/>
  <c r="S359"/>
  <c r="U359" s="1"/>
  <c r="X370"/>
  <c r="Y370" s="1"/>
  <c r="V411"/>
  <c r="W411" s="1"/>
  <c r="X367"/>
  <c r="Y367" s="1"/>
  <c r="AV367" s="1"/>
  <c r="AA529"/>
  <c r="AG529" s="1"/>
  <c r="S365"/>
  <c r="U365" s="1"/>
  <c r="AB365" s="1"/>
  <c r="X519"/>
  <c r="Y519" s="1"/>
  <c r="AF332"/>
  <c r="AF309"/>
  <c r="BD368"/>
  <c r="BE370"/>
  <c r="CI370" s="1"/>
  <c r="BC505"/>
  <c r="BD342"/>
  <c r="BD345"/>
  <c r="BC519"/>
  <c r="BD367"/>
  <c r="BF318"/>
  <c r="BG318" s="1"/>
  <c r="CH318" s="1"/>
  <c r="BI318" s="1"/>
  <c r="BJ318" s="1"/>
  <c r="AD611"/>
  <c r="AG315"/>
  <c r="BF319"/>
  <c r="BG319" s="1"/>
  <c r="CH319" s="1"/>
  <c r="BI319" s="1"/>
  <c r="BJ319" s="1"/>
  <c r="BG325"/>
  <c r="CH325" s="1"/>
  <c r="BI325" s="1"/>
  <c r="BJ325" s="1"/>
  <c r="AC318"/>
  <c r="AG311"/>
  <c r="AD326"/>
  <c r="AV315"/>
  <c r="AX315" s="1"/>
  <c r="AD318"/>
  <c r="AD337"/>
  <c r="X347"/>
  <c r="Y347" s="1"/>
  <c r="X369"/>
  <c r="Y369" s="1"/>
  <c r="AG312"/>
  <c r="AC323"/>
  <c r="AD319"/>
  <c r="BC512"/>
  <c r="AV311"/>
  <c r="AW311" s="1"/>
  <c r="AV633"/>
  <c r="AW633" s="1"/>
  <c r="BF511"/>
  <c r="BG511" s="1"/>
  <c r="CH511" s="1"/>
  <c r="BI511" s="1"/>
  <c r="BJ511" s="1"/>
  <c r="AV323"/>
  <c r="AW323" s="1"/>
  <c r="AF630"/>
  <c r="BF326"/>
  <c r="BG326" s="1"/>
  <c r="CH326" s="1"/>
  <c r="BI326" s="1"/>
  <c r="BJ326" s="1"/>
  <c r="AV320"/>
  <c r="AX320" s="1"/>
  <c r="AV333"/>
  <c r="AW333" s="1"/>
  <c r="AV630"/>
  <c r="AW630" s="1"/>
  <c r="AC319"/>
  <c r="AC337"/>
  <c r="AV314"/>
  <c r="AX314" s="1"/>
  <c r="BD363"/>
  <c r="AF529"/>
  <c r="AC315"/>
  <c r="AA334"/>
  <c r="AG334" s="1"/>
  <c r="AV326"/>
  <c r="AW326" s="1"/>
  <c r="V352"/>
  <c r="W352" s="1"/>
  <c r="V512"/>
  <c r="W512" s="1"/>
  <c r="BF334"/>
  <c r="BG334" s="1"/>
  <c r="CH334" s="1"/>
  <c r="BI334" s="1"/>
  <c r="BJ334" s="1"/>
  <c r="AF337"/>
  <c r="Y611"/>
  <c r="AF611" s="1"/>
  <c r="AD320"/>
  <c r="AF314"/>
  <c r="AC320"/>
  <c r="Z512"/>
  <c r="AE512" s="1"/>
  <c r="Z358"/>
  <c r="AA358" s="1"/>
  <c r="AD315"/>
  <c r="AC326"/>
  <c r="AV319"/>
  <c r="AX319" s="1"/>
  <c r="BD512"/>
  <c r="BD371"/>
  <c r="BE350"/>
  <c r="CI350" s="1"/>
  <c r="BF323"/>
  <c r="BG323" s="1"/>
  <c r="CH323" s="1"/>
  <c r="BI323" s="1"/>
  <c r="BJ323" s="1"/>
  <c r="AD333"/>
  <c r="V530"/>
  <c r="W530" s="1"/>
  <c r="S358"/>
  <c r="U358" s="1"/>
  <c r="AB358" s="1"/>
  <c r="Z362"/>
  <c r="AE362" s="1"/>
  <c r="AA314"/>
  <c r="AG314" s="1"/>
  <c r="BC351"/>
  <c r="BC343"/>
  <c r="BC426"/>
  <c r="BC350"/>
  <c r="BC348"/>
  <c r="Z351"/>
  <c r="AA351" s="1"/>
  <c r="S425"/>
  <c r="U425" s="1"/>
  <c r="AB425" s="1"/>
  <c r="X354"/>
  <c r="Y354" s="1"/>
  <c r="BF354" s="1"/>
  <c r="AA310"/>
  <c r="AG310" s="1"/>
  <c r="X348"/>
  <c r="Y348" s="1"/>
  <c r="AV348" s="1"/>
  <c r="Z530"/>
  <c r="AA530" s="1"/>
  <c r="Z353"/>
  <c r="AE353" s="1"/>
  <c r="AF318"/>
  <c r="V426"/>
  <c r="W426" s="1"/>
  <c r="V362"/>
  <c r="W362" s="1"/>
  <c r="V366"/>
  <c r="W366" s="1"/>
  <c r="V349"/>
  <c r="W349" s="1"/>
  <c r="V409"/>
  <c r="W409" s="1"/>
  <c r="AE337"/>
  <c r="AV321"/>
  <c r="AX321" s="1"/>
  <c r="BC366"/>
  <c r="AB323"/>
  <c r="BE358"/>
  <c r="CI358" s="1"/>
  <c r="BE426"/>
  <c r="CI426" s="1"/>
  <c r="BC362"/>
  <c r="BD353"/>
  <c r="BC349"/>
  <c r="BC369"/>
  <c r="BJ503"/>
  <c r="AF321"/>
  <c r="Q355"/>
  <c r="BE355" s="1"/>
  <c r="CI355" s="1"/>
  <c r="AG333"/>
  <c r="BG314"/>
  <c r="CH314" s="1"/>
  <c r="BI314" s="1"/>
  <c r="BJ314" s="1"/>
  <c r="S363"/>
  <c r="U363" s="1"/>
  <c r="AB363" s="1"/>
  <c r="Z354"/>
  <c r="AE354" s="1"/>
  <c r="S341"/>
  <c r="U341" s="1"/>
  <c r="AB341" s="1"/>
  <c r="AC333"/>
  <c r="X371"/>
  <c r="Y371" s="1"/>
  <c r="BE341"/>
  <c r="CI341" s="1"/>
  <c r="BG529"/>
  <c r="CH529" s="1"/>
  <c r="BI529" s="1"/>
  <c r="BJ529" s="1"/>
  <c r="BC530"/>
  <c r="AV628"/>
  <c r="AW628" s="1"/>
  <c r="X351"/>
  <c r="Y351" s="1"/>
  <c r="BF351" s="1"/>
  <c r="Z350"/>
  <c r="AA350" s="1"/>
  <c r="AD529"/>
  <c r="AC321"/>
  <c r="Z369"/>
  <c r="AE369" s="1"/>
  <c r="X357"/>
  <c r="Y357" s="1"/>
  <c r="AE315"/>
  <c r="V343"/>
  <c r="W343" s="1"/>
  <c r="V353"/>
  <c r="W353" s="1"/>
  <c r="Z366"/>
  <c r="AE366" s="1"/>
  <c r="S349"/>
  <c r="U349" s="1"/>
  <c r="AB349" s="1"/>
  <c r="BD352"/>
  <c r="BE357"/>
  <c r="CI357" s="1"/>
  <c r="BC371"/>
  <c r="BD408"/>
  <c r="BD349"/>
  <c r="BD409"/>
  <c r="BD369"/>
  <c r="BF337"/>
  <c r="BG337" s="1"/>
  <c r="AF315"/>
  <c r="BF311"/>
  <c r="BG311" s="1"/>
  <c r="CH311" s="1"/>
  <c r="BI311" s="1"/>
  <c r="BJ311" s="1"/>
  <c r="AF628"/>
  <c r="X658"/>
  <c r="BE658"/>
  <c r="Z658"/>
  <c r="BC658"/>
  <c r="BD658"/>
  <c r="S658"/>
  <c r="U658" s="1"/>
  <c r="V658"/>
  <c r="W658" s="1"/>
  <c r="BD643"/>
  <c r="X643"/>
  <c r="BC643"/>
  <c r="V643"/>
  <c r="W643" s="1"/>
  <c r="S643"/>
  <c r="U643" s="1"/>
  <c r="BE643"/>
  <c r="Z643"/>
  <c r="Y623"/>
  <c r="AF623" s="1"/>
  <c r="AC623"/>
  <c r="AD623"/>
  <c r="AX616"/>
  <c r="AW616"/>
  <c r="Y617"/>
  <c r="AV617" s="1"/>
  <c r="AD617"/>
  <c r="AC617"/>
  <c r="Y604"/>
  <c r="AF604" s="1"/>
  <c r="AD604"/>
  <c r="AC604"/>
  <c r="AA608"/>
  <c r="AE608"/>
  <c r="AE626"/>
  <c r="AA626"/>
  <c r="AB618"/>
  <c r="Y615"/>
  <c r="AV615" s="1"/>
  <c r="AD615"/>
  <c r="AC615"/>
  <c r="CI609"/>
  <c r="R672"/>
  <c r="T672" s="1"/>
  <c r="P672"/>
  <c r="R671"/>
  <c r="T671" s="1"/>
  <c r="P671"/>
  <c r="R674"/>
  <c r="T674" s="1"/>
  <c r="P674"/>
  <c r="Y621"/>
  <c r="BF621" s="1"/>
  <c r="BG621" s="1"/>
  <c r="CH621" s="1"/>
  <c r="BI621" s="1"/>
  <c r="BJ621" s="1"/>
  <c r="AC621"/>
  <c r="AD621"/>
  <c r="AX630"/>
  <c r="V653"/>
  <c r="W653" s="1"/>
  <c r="BC653"/>
  <c r="BD653"/>
  <c r="X653"/>
  <c r="S653"/>
  <c r="U653" s="1"/>
  <c r="BE653"/>
  <c r="CI653" s="1"/>
  <c r="Z653"/>
  <c r="AB604"/>
  <c r="Y608"/>
  <c r="AV608" s="1"/>
  <c r="AD608"/>
  <c r="AC608"/>
  <c r="AE618"/>
  <c r="AA618"/>
  <c r="AG318"/>
  <c r="AF511"/>
  <c r="AF333"/>
  <c r="AG337"/>
  <c r="R680"/>
  <c r="T680" s="1"/>
  <c r="P680"/>
  <c r="Y625"/>
  <c r="AV625" s="1"/>
  <c r="AC625"/>
  <c r="AD625"/>
  <c r="Y605"/>
  <c r="AV605" s="1"/>
  <c r="AD605"/>
  <c r="AC605"/>
  <c r="BE652"/>
  <c r="CI652" s="1"/>
  <c r="X652"/>
  <c r="S652"/>
  <c r="U652" s="1"/>
  <c r="BC652"/>
  <c r="Z652"/>
  <c r="BD652"/>
  <c r="V652"/>
  <c r="W652" s="1"/>
  <c r="AE631"/>
  <c r="AA631"/>
  <c r="CI629"/>
  <c r="Q601"/>
  <c r="BH601"/>
  <c r="Y624"/>
  <c r="BF624" s="1"/>
  <c r="BG624" s="1"/>
  <c r="CH624" s="1"/>
  <c r="AD624"/>
  <c r="AC624"/>
  <c r="Q649"/>
  <c r="BH649"/>
  <c r="BE665"/>
  <c r="Z665"/>
  <c r="BC665"/>
  <c r="X665"/>
  <c r="BD665"/>
  <c r="V665"/>
  <c r="W665" s="1"/>
  <c r="S665"/>
  <c r="U665" s="1"/>
  <c r="AB607"/>
  <c r="R670"/>
  <c r="T670" s="1"/>
  <c r="R693"/>
  <c r="T693" s="1"/>
  <c r="P693"/>
  <c r="R684"/>
  <c r="T684" s="1"/>
  <c r="P684"/>
  <c r="R677"/>
  <c r="T677" s="1"/>
  <c r="P677"/>
  <c r="R692"/>
  <c r="T692" s="1"/>
  <c r="P692"/>
  <c r="R668"/>
  <c r="T668" s="1"/>
  <c r="P668"/>
  <c r="Y619"/>
  <c r="AV619" s="1"/>
  <c r="AC619"/>
  <c r="AD619"/>
  <c r="V641"/>
  <c r="W641" s="1"/>
  <c r="S641"/>
  <c r="U641" s="1"/>
  <c r="BC641"/>
  <c r="Z641"/>
  <c r="X641"/>
  <c r="BD641"/>
  <c r="BE641"/>
  <c r="AE621"/>
  <c r="AA621"/>
  <c r="AB620"/>
  <c r="AE632"/>
  <c r="AA632"/>
  <c r="AB629"/>
  <c r="AB622"/>
  <c r="AB617"/>
  <c r="AA604"/>
  <c r="AE604"/>
  <c r="AB613"/>
  <c r="AB608"/>
  <c r="BE656"/>
  <c r="CI656" s="1"/>
  <c r="X656"/>
  <c r="S656"/>
  <c r="U656" s="1"/>
  <c r="BD656"/>
  <c r="Z656"/>
  <c r="V656"/>
  <c r="W656" s="1"/>
  <c r="BC656"/>
  <c r="V644"/>
  <c r="W644" s="1"/>
  <c r="BC644"/>
  <c r="BE644"/>
  <c r="CI644" s="1"/>
  <c r="X644"/>
  <c r="S644"/>
  <c r="U644" s="1"/>
  <c r="BD644"/>
  <c r="Z644"/>
  <c r="AE614"/>
  <c r="AA614"/>
  <c r="Z663"/>
  <c r="BE663"/>
  <c r="CI663" s="1"/>
  <c r="V663"/>
  <c r="W663" s="1"/>
  <c r="S663"/>
  <c r="U663" s="1"/>
  <c r="BC663"/>
  <c r="X663"/>
  <c r="BD663"/>
  <c r="Y607"/>
  <c r="BF607" s="1"/>
  <c r="BG607" s="1"/>
  <c r="CH607" s="1"/>
  <c r="AC607"/>
  <c r="AD607"/>
  <c r="Y606"/>
  <c r="BF606" s="1"/>
  <c r="BG606" s="1"/>
  <c r="CH606" s="1"/>
  <c r="BI606" s="1"/>
  <c r="BJ606" s="1"/>
  <c r="AC606"/>
  <c r="AD606"/>
  <c r="Y627"/>
  <c r="AD627"/>
  <c r="AC627"/>
  <c r="AE619"/>
  <c r="AA619"/>
  <c r="BC636"/>
  <c r="Z636"/>
  <c r="S636"/>
  <c r="U636" s="1"/>
  <c r="V636"/>
  <c r="W636" s="1"/>
  <c r="BE636"/>
  <c r="CI636" s="1"/>
  <c r="X636"/>
  <c r="BD636"/>
  <c r="Z651"/>
  <c r="BE651"/>
  <c r="CI651" s="1"/>
  <c r="BC651"/>
  <c r="V651"/>
  <c r="W651" s="1"/>
  <c r="X651"/>
  <c r="S651"/>
  <c r="U651" s="1"/>
  <c r="BD651"/>
  <c r="AB621"/>
  <c r="AE625"/>
  <c r="AA625"/>
  <c r="Y610"/>
  <c r="BF610" s="1"/>
  <c r="BG610" s="1"/>
  <c r="CH610" s="1"/>
  <c r="BI610" s="1"/>
  <c r="BJ610" s="1"/>
  <c r="AC610"/>
  <c r="AD610"/>
  <c r="AE620"/>
  <c r="AA620"/>
  <c r="AB632"/>
  <c r="AA605"/>
  <c r="AE605"/>
  <c r="V654"/>
  <c r="W654" s="1"/>
  <c r="S654"/>
  <c r="U654" s="1"/>
  <c r="AB654" s="1"/>
  <c r="BC654"/>
  <c r="BD654"/>
  <c r="X654"/>
  <c r="BE654"/>
  <c r="CI654" s="1"/>
  <c r="Z654"/>
  <c r="Q602"/>
  <c r="BH602"/>
  <c r="Y629"/>
  <c r="AV629" s="1"/>
  <c r="AD629"/>
  <c r="AC629"/>
  <c r="AE629"/>
  <c r="AA629"/>
  <c r="AG629" s="1"/>
  <c r="BC642"/>
  <c r="V642"/>
  <c r="W642" s="1"/>
  <c r="X642"/>
  <c r="S642"/>
  <c r="U642" s="1"/>
  <c r="Z642"/>
  <c r="BE642"/>
  <c r="CI642" s="1"/>
  <c r="BD642"/>
  <c r="AA617"/>
  <c r="AE617"/>
  <c r="AE624"/>
  <c r="AA624"/>
  <c r="Q647"/>
  <c r="BH647"/>
  <c r="CI613"/>
  <c r="AA613"/>
  <c r="AE613"/>
  <c r="Z664"/>
  <c r="BD664"/>
  <c r="V664"/>
  <c r="W664" s="1"/>
  <c r="BC664"/>
  <c r="BE664"/>
  <c r="CI664" s="1"/>
  <c r="X664"/>
  <c r="S664"/>
  <c r="U664" s="1"/>
  <c r="V659"/>
  <c r="W659" s="1"/>
  <c r="S659"/>
  <c r="U659" s="1"/>
  <c r="BE659"/>
  <c r="CI659" s="1"/>
  <c r="BC659"/>
  <c r="BD659"/>
  <c r="X659"/>
  <c r="Z659"/>
  <c r="Y626"/>
  <c r="AF626" s="1"/>
  <c r="AD626"/>
  <c r="AC626"/>
  <c r="Z660"/>
  <c r="V660"/>
  <c r="W660" s="1"/>
  <c r="BC660"/>
  <c r="BE660"/>
  <c r="X660"/>
  <c r="S660"/>
  <c r="U660" s="1"/>
  <c r="BD660"/>
  <c r="Y618"/>
  <c r="AC618"/>
  <c r="AD618"/>
  <c r="AE607"/>
  <c r="AA607"/>
  <c r="AB606"/>
  <c r="AE606"/>
  <c r="AA606"/>
  <c r="AE627"/>
  <c r="AA627"/>
  <c r="AB627"/>
  <c r="AA615"/>
  <c r="AE615"/>
  <c r="Y609"/>
  <c r="AV609" s="1"/>
  <c r="AD609"/>
  <c r="AC609"/>
  <c r="AE609"/>
  <c r="AA609"/>
  <c r="BI633"/>
  <c r="BJ633" s="1"/>
  <c r="AF633"/>
  <c r="W105"/>
  <c r="S351"/>
  <c r="U351" s="1"/>
  <c r="AB351" s="1"/>
  <c r="V425"/>
  <c r="W425" s="1"/>
  <c r="S354"/>
  <c r="U354" s="1"/>
  <c r="X341"/>
  <c r="Y341" s="1"/>
  <c r="V347"/>
  <c r="W347" s="1"/>
  <c r="V369"/>
  <c r="W369" s="1"/>
  <c r="V357"/>
  <c r="W357" s="1"/>
  <c r="V348"/>
  <c r="W348" s="1"/>
  <c r="X530"/>
  <c r="Y530" s="1"/>
  <c r="Z352"/>
  <c r="AE352" s="1"/>
  <c r="S353"/>
  <c r="U353" s="1"/>
  <c r="AA326"/>
  <c r="AG326" s="1"/>
  <c r="AC511"/>
  <c r="AD310"/>
  <c r="AF323"/>
  <c r="Z426"/>
  <c r="AA426" s="1"/>
  <c r="V371"/>
  <c r="W371" s="1"/>
  <c r="S366"/>
  <c r="U366" s="1"/>
  <c r="AB366" s="1"/>
  <c r="Z409"/>
  <c r="AE409" s="1"/>
  <c r="AG327"/>
  <c r="V408"/>
  <c r="W408" s="1"/>
  <c r="AC310"/>
  <c r="AF325"/>
  <c r="AF327"/>
  <c r="BE351"/>
  <c r="CI351" s="1"/>
  <c r="BE425"/>
  <c r="CI425" s="1"/>
  <c r="BE354"/>
  <c r="CI354" s="1"/>
  <c r="BD341"/>
  <c r="AB325"/>
  <c r="AB315"/>
  <c r="AV337"/>
  <c r="AW337" s="1"/>
  <c r="BD358"/>
  <c r="BC357"/>
  <c r="BF321"/>
  <c r="BG321" s="1"/>
  <c r="CH321" s="1"/>
  <c r="BI321" s="1"/>
  <c r="BJ321" s="1"/>
  <c r="BE347"/>
  <c r="CI347" s="1"/>
  <c r="AG319"/>
  <c r="AG323"/>
  <c r="AG616"/>
  <c r="AH616" s="1"/>
  <c r="AI616" s="1"/>
  <c r="AJ616" s="1"/>
  <c r="X657"/>
  <c r="V657"/>
  <c r="W657" s="1"/>
  <c r="S657"/>
  <c r="U657" s="1"/>
  <c r="Z657"/>
  <c r="BC657"/>
  <c r="BD657"/>
  <c r="BE657"/>
  <c r="AB610"/>
  <c r="CI623"/>
  <c r="AB605"/>
  <c r="Z639"/>
  <c r="BE639"/>
  <c r="BD639"/>
  <c r="X639"/>
  <c r="BC639"/>
  <c r="V639"/>
  <c r="W639" s="1"/>
  <c r="S639"/>
  <c r="U639" s="1"/>
  <c r="Y614"/>
  <c r="AF614" s="1"/>
  <c r="AC614"/>
  <c r="AD614"/>
  <c r="V645"/>
  <c r="W645" s="1"/>
  <c r="S645"/>
  <c r="U645" s="1"/>
  <c r="BE645"/>
  <c r="CI645" s="1"/>
  <c r="X645"/>
  <c r="BD645"/>
  <c r="BC645"/>
  <c r="Z645"/>
  <c r="BH603"/>
  <c r="Q603"/>
  <c r="R683"/>
  <c r="T683" s="1"/>
  <c r="P683"/>
  <c r="R695"/>
  <c r="T695" s="1"/>
  <c r="P695"/>
  <c r="R690"/>
  <c r="T690" s="1"/>
  <c r="P690"/>
  <c r="R689"/>
  <c r="T689" s="1"/>
  <c r="P689"/>
  <c r="R681"/>
  <c r="T681" s="1"/>
  <c r="P681"/>
  <c r="R691"/>
  <c r="T691" s="1"/>
  <c r="P691"/>
  <c r="AB619"/>
  <c r="BE640"/>
  <c r="CI640" s="1"/>
  <c r="X640"/>
  <c r="BC640"/>
  <c r="S640"/>
  <c r="U640" s="1"/>
  <c r="BD640"/>
  <c r="Z640"/>
  <c r="V640"/>
  <c r="W640" s="1"/>
  <c r="CI625"/>
  <c r="CI610"/>
  <c r="CI622"/>
  <c r="AB624"/>
  <c r="R694"/>
  <c r="T694" s="1"/>
  <c r="P694"/>
  <c r="R685"/>
  <c r="T685" s="1"/>
  <c r="P685"/>
  <c r="R669"/>
  <c r="T669" s="1"/>
  <c r="P669"/>
  <c r="R688"/>
  <c r="T688" s="1"/>
  <c r="P688"/>
  <c r="R667"/>
  <c r="T667" s="1"/>
  <c r="P667"/>
  <c r="R675"/>
  <c r="T675" s="1"/>
  <c r="P675"/>
  <c r="R682"/>
  <c r="T682" s="1"/>
  <c r="P682"/>
  <c r="R686"/>
  <c r="T686" s="1"/>
  <c r="P686"/>
  <c r="R676"/>
  <c r="T676" s="1"/>
  <c r="P676"/>
  <c r="R687"/>
  <c r="T687" s="1"/>
  <c r="P687"/>
  <c r="R678"/>
  <c r="T678" s="1"/>
  <c r="P678"/>
  <c r="R679"/>
  <c r="T679" s="1"/>
  <c r="P679"/>
  <c r="P696"/>
  <c r="Q696" s="1"/>
  <c r="R696"/>
  <c r="T696" s="1"/>
  <c r="R673"/>
  <c r="T673" s="1"/>
  <c r="P673"/>
  <c r="X637"/>
  <c r="Z637"/>
  <c r="BD637"/>
  <c r="BC637"/>
  <c r="BE637"/>
  <c r="S637"/>
  <c r="U637" s="1"/>
  <c r="V637"/>
  <c r="W637" s="1"/>
  <c r="BC650"/>
  <c r="BE650"/>
  <c r="CI650" s="1"/>
  <c r="Z650"/>
  <c r="V650"/>
  <c r="W650" s="1"/>
  <c r="X650"/>
  <c r="S650"/>
  <c r="U650" s="1"/>
  <c r="BD650"/>
  <c r="AF621"/>
  <c r="BC661"/>
  <c r="X661"/>
  <c r="Z661"/>
  <c r="S661"/>
  <c r="U661" s="1"/>
  <c r="BD661"/>
  <c r="BE661"/>
  <c r="V661"/>
  <c r="W661" s="1"/>
  <c r="AB625"/>
  <c r="AE610"/>
  <c r="AA610"/>
  <c r="Y620"/>
  <c r="BF620" s="1"/>
  <c r="BG620" s="1"/>
  <c r="CH620" s="1"/>
  <c r="BI620" s="1"/>
  <c r="BJ620" s="1"/>
  <c r="AC620"/>
  <c r="AD620"/>
  <c r="Y632"/>
  <c r="AV632" s="1"/>
  <c r="AD632"/>
  <c r="AC632"/>
  <c r="AB623"/>
  <c r="AE623"/>
  <c r="AA623"/>
  <c r="BD634"/>
  <c r="S634"/>
  <c r="U634" s="1"/>
  <c r="BC634"/>
  <c r="BE634"/>
  <c r="Z634"/>
  <c r="V634"/>
  <c r="W634" s="1"/>
  <c r="X634"/>
  <c r="Y631"/>
  <c r="AF631" s="1"/>
  <c r="AC631"/>
  <c r="AD631"/>
  <c r="V662"/>
  <c r="W662" s="1"/>
  <c r="BE662"/>
  <c r="BD662"/>
  <c r="X662"/>
  <c r="S662"/>
  <c r="U662" s="1"/>
  <c r="BC662"/>
  <c r="Z662"/>
  <c r="BC638"/>
  <c r="BD638"/>
  <c r="BE638"/>
  <c r="CI638" s="1"/>
  <c r="X638"/>
  <c r="Z638"/>
  <c r="V638"/>
  <c r="W638" s="1"/>
  <c r="S638"/>
  <c r="U638" s="1"/>
  <c r="BH666"/>
  <c r="Q666"/>
  <c r="AE622"/>
  <c r="AA622"/>
  <c r="Y622"/>
  <c r="AC622"/>
  <c r="AD622"/>
  <c r="Q648"/>
  <c r="BH648"/>
  <c r="Y613"/>
  <c r="AF613" s="1"/>
  <c r="AD613"/>
  <c r="AC613"/>
  <c r="X655"/>
  <c r="S655"/>
  <c r="U655" s="1"/>
  <c r="BE655"/>
  <c r="CI655" s="1"/>
  <c r="Z655"/>
  <c r="BC655"/>
  <c r="BD655"/>
  <c r="V655"/>
  <c r="W655" s="1"/>
  <c r="Z635"/>
  <c r="S635"/>
  <c r="U635" s="1"/>
  <c r="BD635"/>
  <c r="X635"/>
  <c r="BE635"/>
  <c r="BC635"/>
  <c r="V635"/>
  <c r="W635" s="1"/>
  <c r="AB614"/>
  <c r="CI614"/>
  <c r="AB626"/>
  <c r="AG628"/>
  <c r="BI628"/>
  <c r="BJ628" s="1"/>
  <c r="BC646"/>
  <c r="Z646"/>
  <c r="BE646"/>
  <c r="CI646" s="1"/>
  <c r="V646"/>
  <c r="W646" s="1"/>
  <c r="X646"/>
  <c r="BD646"/>
  <c r="S646"/>
  <c r="U646" s="1"/>
  <c r="AG630"/>
  <c r="BI630"/>
  <c r="BJ630" s="1"/>
  <c r="CI618"/>
  <c r="CI606"/>
  <c r="AB615"/>
  <c r="AB609"/>
  <c r="AF319"/>
  <c r="AA86"/>
  <c r="AB86" s="1"/>
  <c r="AC93"/>
  <c r="AC327"/>
  <c r="AD511"/>
  <c r="V363"/>
  <c r="W363" s="1"/>
  <c r="Z425"/>
  <c r="AE425" s="1"/>
  <c r="V341"/>
  <c r="W341" s="1"/>
  <c r="X350"/>
  <c r="Y350" s="1"/>
  <c r="Z347"/>
  <c r="AA347" s="1"/>
  <c r="Z357"/>
  <c r="AE357" s="1"/>
  <c r="Z348"/>
  <c r="AE348" s="1"/>
  <c r="X352"/>
  <c r="AD352" s="1"/>
  <c r="X343"/>
  <c r="Y343" s="1"/>
  <c r="X358"/>
  <c r="Y358" s="1"/>
  <c r="BF358" s="1"/>
  <c r="X426"/>
  <c r="Y426" s="1"/>
  <c r="AV426" s="1"/>
  <c r="X362"/>
  <c r="Y362" s="1"/>
  <c r="S371"/>
  <c r="U371" s="1"/>
  <c r="AB371" s="1"/>
  <c r="X349"/>
  <c r="Y349" s="1"/>
  <c r="S409"/>
  <c r="U409" s="1"/>
  <c r="AB409" s="1"/>
  <c r="S408"/>
  <c r="U408" s="1"/>
  <c r="AB408" s="1"/>
  <c r="BD351"/>
  <c r="BD425"/>
  <c r="BC354"/>
  <c r="AV318"/>
  <c r="AW318" s="1"/>
  <c r="BE366"/>
  <c r="CI366" s="1"/>
  <c r="BE352"/>
  <c r="CI352" s="1"/>
  <c r="BC358"/>
  <c r="BE363"/>
  <c r="CI363" s="1"/>
  <c r="BD426"/>
  <c r="BD362"/>
  <c r="BE371"/>
  <c r="CI371" s="1"/>
  <c r="BC353"/>
  <c r="BE408"/>
  <c r="CI408" s="1"/>
  <c r="BD348"/>
  <c r="BE530"/>
  <c r="CI530" s="1"/>
  <c r="BE349"/>
  <c r="CI349" s="1"/>
  <c r="BE409"/>
  <c r="CI409" s="1"/>
  <c r="BC347"/>
  <c r="AV310"/>
  <c r="AW310" s="1"/>
  <c r="AG633"/>
  <c r="G541"/>
  <c r="G639" s="1"/>
  <c r="A639"/>
  <c r="Q428"/>
  <c r="BD428" s="1"/>
  <c r="BH428"/>
  <c r="Q430"/>
  <c r="BD430" s="1"/>
  <c r="BH430"/>
  <c r="Q531"/>
  <c r="V531" s="1"/>
  <c r="W531" s="1"/>
  <c r="BH531"/>
  <c r="Q563"/>
  <c r="BE563" s="1"/>
  <c r="CI563" s="1"/>
  <c r="BH563"/>
  <c r="Q417"/>
  <c r="X417" s="1"/>
  <c r="Y417" s="1"/>
  <c r="BH417"/>
  <c r="Q427"/>
  <c r="BE427" s="1"/>
  <c r="CI427" s="1"/>
  <c r="BH427"/>
  <c r="Q545"/>
  <c r="BC545" s="1"/>
  <c r="BH545"/>
  <c r="Q410"/>
  <c r="BD410" s="1"/>
  <c r="BH410"/>
  <c r="Q527"/>
  <c r="BC527" s="1"/>
  <c r="BH527"/>
  <c r="Q444"/>
  <c r="BD444" s="1"/>
  <c r="BH444"/>
  <c r="AF310"/>
  <c r="AE319"/>
  <c r="AE318"/>
  <c r="AF334"/>
  <c r="AF320"/>
  <c r="AV334"/>
  <c r="AX334" s="1"/>
  <c r="AV529"/>
  <c r="AX529" s="1"/>
  <c r="BF320"/>
  <c r="BG320" s="1"/>
  <c r="CH320" s="1"/>
  <c r="BI320" s="1"/>
  <c r="BJ320" s="1"/>
  <c r="X363"/>
  <c r="Y363" s="1"/>
  <c r="V360"/>
  <c r="W360" s="1"/>
  <c r="X425"/>
  <c r="Y425" s="1"/>
  <c r="X368"/>
  <c r="Y368" s="1"/>
  <c r="X344"/>
  <c r="Y344" s="1"/>
  <c r="Z341"/>
  <c r="AA341" s="1"/>
  <c r="Z346"/>
  <c r="AE346" s="1"/>
  <c r="X345"/>
  <c r="Y345" s="1"/>
  <c r="S350"/>
  <c r="U350" s="1"/>
  <c r="AB350" s="1"/>
  <c r="AA325"/>
  <c r="AG325" s="1"/>
  <c r="AD327"/>
  <c r="AC334"/>
  <c r="V537"/>
  <c r="W537" s="1"/>
  <c r="S347"/>
  <c r="U347" s="1"/>
  <c r="AB347" s="1"/>
  <c r="S555"/>
  <c r="U555" s="1"/>
  <c r="AF555" s="1"/>
  <c r="S369"/>
  <c r="U369" s="1"/>
  <c r="AB369" s="1"/>
  <c r="S342"/>
  <c r="U342" s="1"/>
  <c r="AV342" s="1"/>
  <c r="S357"/>
  <c r="U357" s="1"/>
  <c r="AB357" s="1"/>
  <c r="S364"/>
  <c r="U364" s="1"/>
  <c r="S356"/>
  <c r="U356" s="1"/>
  <c r="AB356" s="1"/>
  <c r="S530"/>
  <c r="U530" s="1"/>
  <c r="AB530" s="1"/>
  <c r="S352"/>
  <c r="U352" s="1"/>
  <c r="AB352" s="1"/>
  <c r="S343"/>
  <c r="U343" s="1"/>
  <c r="S512"/>
  <c r="U512" s="1"/>
  <c r="X353"/>
  <c r="Y353" s="1"/>
  <c r="AD311"/>
  <c r="Z361"/>
  <c r="AA361" s="1"/>
  <c r="X340"/>
  <c r="AC340" s="1"/>
  <c r="S362"/>
  <c r="U362" s="1"/>
  <c r="AB362" s="1"/>
  <c r="X505"/>
  <c r="Y505" s="1"/>
  <c r="V359"/>
  <c r="W359" s="1"/>
  <c r="Z412"/>
  <c r="AE412" s="1"/>
  <c r="X366"/>
  <c r="Y366" s="1"/>
  <c r="S370"/>
  <c r="U370" s="1"/>
  <c r="Z411"/>
  <c r="AE411" s="1"/>
  <c r="Z367"/>
  <c r="AA367" s="1"/>
  <c r="X409"/>
  <c r="Y409" s="1"/>
  <c r="Z408"/>
  <c r="AE408" s="1"/>
  <c r="V365"/>
  <c r="W365" s="1"/>
  <c r="V519"/>
  <c r="W519" s="1"/>
  <c r="AF311"/>
  <c r="AC311"/>
  <c r="BE412"/>
  <c r="CI412" s="1"/>
  <c r="AV327"/>
  <c r="AW327" s="1"/>
  <c r="BF310"/>
  <c r="BG310" s="1"/>
  <c r="CH310" s="1"/>
  <c r="BI310" s="1"/>
  <c r="BJ310" s="1"/>
  <c r="BE361"/>
  <c r="CI361" s="1"/>
  <c r="BE505"/>
  <c r="CI505" s="1"/>
  <c r="BF333"/>
  <c r="BG333" s="1"/>
  <c r="CH333" s="1"/>
  <c r="BI333" s="1"/>
  <c r="BJ333" s="1"/>
  <c r="AB310"/>
  <c r="BE537"/>
  <c r="CI537" s="1"/>
  <c r="BD365"/>
  <c r="BF315"/>
  <c r="BG315" s="1"/>
  <c r="CH315" s="1"/>
  <c r="BI315" s="1"/>
  <c r="BJ315" s="1"/>
  <c r="BE411"/>
  <c r="CI411" s="1"/>
  <c r="Q416"/>
  <c r="X416" s="1"/>
  <c r="Y416" s="1"/>
  <c r="BH416"/>
  <c r="Q513"/>
  <c r="BC513" s="1"/>
  <c r="BH513"/>
  <c r="G542"/>
  <c r="G640" s="1"/>
  <c r="A640"/>
  <c r="Q414"/>
  <c r="BE414" s="1"/>
  <c r="CI414" s="1"/>
  <c r="BH414"/>
  <c r="Q538"/>
  <c r="BE538" s="1"/>
  <c r="CI538" s="1"/>
  <c r="BH538"/>
  <c r="Q413"/>
  <c r="BD413" s="1"/>
  <c r="BH413"/>
  <c r="Q372"/>
  <c r="BC372" s="1"/>
  <c r="BH372"/>
  <c r="Q506"/>
  <c r="V506" s="1"/>
  <c r="W506" s="1"/>
  <c r="BH506"/>
  <c r="Q445"/>
  <c r="S445" s="1"/>
  <c r="U445" s="1"/>
  <c r="BH445"/>
  <c r="Q520"/>
  <c r="BD520" s="1"/>
  <c r="BH520"/>
  <c r="Q556"/>
  <c r="BD556" s="1"/>
  <c r="BH556"/>
  <c r="Q431"/>
  <c r="BD431" s="1"/>
  <c r="BH431"/>
  <c r="AC529"/>
  <c r="AD334"/>
  <c r="CH330"/>
  <c r="BI330" s="1"/>
  <c r="BJ330" s="1"/>
  <c r="CH329"/>
  <c r="BI329" s="1"/>
  <c r="BJ329" s="1"/>
  <c r="CH335"/>
  <c r="BI335" s="1"/>
  <c r="BJ335" s="1"/>
  <c r="CH331"/>
  <c r="BI331" s="1"/>
  <c r="BJ331" s="1"/>
  <c r="CH327"/>
  <c r="BI327" s="1"/>
  <c r="BJ327" s="1"/>
  <c r="CH322"/>
  <c r="BI322" s="1"/>
  <c r="BJ322" s="1"/>
  <c r="CH337"/>
  <c r="BI337" s="1"/>
  <c r="BJ337" s="1"/>
  <c r="CH317"/>
  <c r="BI317" s="1"/>
  <c r="BJ317" s="1"/>
  <c r="AU209"/>
  <c r="AV209" s="1"/>
  <c r="G207" i="3" s="1"/>
  <c r="AC101" i="1"/>
  <c r="AA89"/>
  <c r="AB89" s="1"/>
  <c r="S105"/>
  <c r="V105" s="1"/>
  <c r="T105" s="1"/>
  <c r="Y105" s="1"/>
  <c r="Z105" s="1"/>
  <c r="R107"/>
  <c r="U107" s="1"/>
  <c r="R104"/>
  <c r="U104" s="1"/>
  <c r="AD104" s="1"/>
  <c r="AA84"/>
  <c r="AB84" s="1"/>
  <c r="AC83"/>
  <c r="S101"/>
  <c r="V101" s="1"/>
  <c r="T101" s="1"/>
  <c r="Y101" s="1"/>
  <c r="Z101" s="1"/>
  <c r="AC105"/>
  <c r="W101"/>
  <c r="S96"/>
  <c r="V96" s="1"/>
  <c r="T96" s="1"/>
  <c r="Y96" s="1"/>
  <c r="Z96" s="1"/>
  <c r="AN96" s="1"/>
  <c r="D94" i="3" s="1"/>
  <c r="R89" i="1"/>
  <c r="U89" s="1"/>
  <c r="R84"/>
  <c r="U84" s="1"/>
  <c r="W84"/>
  <c r="S104"/>
  <c r="V104" s="1"/>
  <c r="T104" s="1"/>
  <c r="Y104" s="1"/>
  <c r="Z104" s="1"/>
  <c r="S83"/>
  <c r="V83" s="1"/>
  <c r="T83" s="1"/>
  <c r="Y83" s="1"/>
  <c r="Z83" s="1"/>
  <c r="AN83" s="1"/>
  <c r="D81" i="3" s="1"/>
  <c r="AC103" i="1"/>
  <c r="AC80"/>
  <c r="AC86"/>
  <c r="W93"/>
  <c r="AX503"/>
  <c r="BA503" s="1"/>
  <c r="E207" i="3" s="1"/>
  <c r="S79" i="1"/>
  <c r="V79" s="1"/>
  <c r="T79" s="1"/>
  <c r="Y79" s="1"/>
  <c r="Z79" s="1"/>
  <c r="AN79" s="1"/>
  <c r="D77" i="3" s="1"/>
  <c r="W104" i="1"/>
  <c r="S103"/>
  <c r="V103" s="1"/>
  <c r="T103" s="1"/>
  <c r="Y103" s="1"/>
  <c r="Z103" s="1"/>
  <c r="AN103" s="1"/>
  <c r="D101" i="3" s="1"/>
  <c r="S80" i="1"/>
  <c r="V80" s="1"/>
  <c r="T80" s="1"/>
  <c r="Y80" s="1"/>
  <c r="Z80" s="1"/>
  <c r="AN80" s="1"/>
  <c r="D78" i="3" s="1"/>
  <c r="R86" i="1"/>
  <c r="U86" s="1"/>
  <c r="S93"/>
  <c r="V93" s="1"/>
  <c r="T93" s="1"/>
  <c r="Y93" s="1"/>
  <c r="Z93" s="1"/>
  <c r="AX335"/>
  <c r="AW335"/>
  <c r="AX322"/>
  <c r="AW322"/>
  <c r="AB348"/>
  <c r="AB426"/>
  <c r="AX316"/>
  <c r="AW316"/>
  <c r="AC359"/>
  <c r="AV328"/>
  <c r="AV324"/>
  <c r="BF412"/>
  <c r="AB346"/>
  <c r="AB505"/>
  <c r="AB412"/>
  <c r="AB367"/>
  <c r="AB519"/>
  <c r="AX313"/>
  <c r="AW313"/>
  <c r="AC99"/>
  <c r="X34"/>
  <c r="AP34" s="1"/>
  <c r="AV312"/>
  <c r="BF411"/>
  <c r="AX338"/>
  <c r="AW338"/>
  <c r="AW317"/>
  <c r="AX330"/>
  <c r="AX511"/>
  <c r="AW511"/>
  <c r="AW504"/>
  <c r="AX504"/>
  <c r="AW325"/>
  <c r="AX325"/>
  <c r="AX329"/>
  <c r="AA87"/>
  <c r="AB87" s="1"/>
  <c r="BF312"/>
  <c r="BG312" s="1"/>
  <c r="CH312" s="1"/>
  <c r="BI312" s="1"/>
  <c r="BJ312" s="1"/>
  <c r="AA100"/>
  <c r="AB100" s="1"/>
  <c r="AC91"/>
  <c r="AC408"/>
  <c r="S92"/>
  <c r="V92" s="1"/>
  <c r="T92" s="1"/>
  <c r="Y92" s="1"/>
  <c r="Z92" s="1"/>
  <c r="AH503"/>
  <c r="AI503" s="1"/>
  <c r="AJ503" s="1"/>
  <c r="R109"/>
  <c r="U109" s="1"/>
  <c r="AC555"/>
  <c r="R81"/>
  <c r="U81" s="1"/>
  <c r="S99"/>
  <c r="V99" s="1"/>
  <c r="T99" s="1"/>
  <c r="Y99" s="1"/>
  <c r="Z99" s="1"/>
  <c r="AN99" s="1"/>
  <c r="D97" i="3" s="1"/>
  <c r="S102" i="1"/>
  <c r="V102" s="1"/>
  <c r="T102" s="1"/>
  <c r="Y102" s="1"/>
  <c r="Z102" s="1"/>
  <c r="AC87"/>
  <c r="R106"/>
  <c r="U106" s="1"/>
  <c r="AC97"/>
  <c r="S98"/>
  <c r="V98" s="1"/>
  <c r="T98" s="1"/>
  <c r="Y98" s="1"/>
  <c r="Z98" s="1"/>
  <c r="AC342"/>
  <c r="AA106"/>
  <c r="AB106" s="1"/>
  <c r="AA287"/>
  <c r="AB287" s="1"/>
  <c r="S97"/>
  <c r="V97" s="1"/>
  <c r="T97" s="1"/>
  <c r="Y97" s="1"/>
  <c r="Z97" s="1"/>
  <c r="R94"/>
  <c r="U94" s="1"/>
  <c r="R88"/>
  <c r="U88" s="1"/>
  <c r="AD88" s="1"/>
  <c r="W287"/>
  <c r="W94"/>
  <c r="W88"/>
  <c r="X20"/>
  <c r="AP20" s="1"/>
  <c r="X23"/>
  <c r="AP23" s="1"/>
  <c r="AA109"/>
  <c r="AB109" s="1"/>
  <c r="R87"/>
  <c r="U87" s="1"/>
  <c r="R82"/>
  <c r="U82" s="1"/>
  <c r="AC100"/>
  <c r="AA94"/>
  <c r="AB94" s="1"/>
  <c r="W98"/>
  <c r="S88"/>
  <c r="V88" s="1"/>
  <c r="T88" s="1"/>
  <c r="AC360"/>
  <c r="AD412"/>
  <c r="AC79"/>
  <c r="Y16"/>
  <c r="Z16" s="1"/>
  <c r="AN16" s="1"/>
  <c r="D14" i="3" s="1"/>
  <c r="AA101" i="1"/>
  <c r="AB101" s="1"/>
  <c r="AA96"/>
  <c r="AB96" s="1"/>
  <c r="AA107"/>
  <c r="AB107" s="1"/>
  <c r="W89"/>
  <c r="S95"/>
  <c r="V95" s="1"/>
  <c r="T95" s="1"/>
  <c r="X95" s="1"/>
  <c r="S84"/>
  <c r="V84" s="1"/>
  <c r="T84" s="1"/>
  <c r="Y84" s="1"/>
  <c r="Z84" s="1"/>
  <c r="AA105"/>
  <c r="AB105" s="1"/>
  <c r="AC104"/>
  <c r="AA83"/>
  <c r="AB83" s="1"/>
  <c r="R83"/>
  <c r="U83" s="1"/>
  <c r="AA103"/>
  <c r="AB103" s="1"/>
  <c r="R103"/>
  <c r="U103" s="1"/>
  <c r="AA80"/>
  <c r="AB80" s="1"/>
  <c r="W86"/>
  <c r="AA93"/>
  <c r="AB93" s="1"/>
  <c r="AC411"/>
  <c r="W107"/>
  <c r="W95"/>
  <c r="AA82"/>
  <c r="AB82" s="1"/>
  <c r="X26"/>
  <c r="AP26" s="1"/>
  <c r="S89"/>
  <c r="V89" s="1"/>
  <c r="T89" s="1"/>
  <c r="R80"/>
  <c r="U80" s="1"/>
  <c r="AD411"/>
  <c r="T413"/>
  <c r="T506"/>
  <c r="T410"/>
  <c r="T531"/>
  <c r="T527"/>
  <c r="T444"/>
  <c r="T563"/>
  <c r="T417"/>
  <c r="T427"/>
  <c r="T556"/>
  <c r="T431"/>
  <c r="Y39"/>
  <c r="Z39" s="1"/>
  <c r="AN39" s="1"/>
  <c r="D37" i="3" s="1"/>
  <c r="AA79" i="1"/>
  <c r="AB79" s="1"/>
  <c r="R79"/>
  <c r="U79" s="1"/>
  <c r="AA99"/>
  <c r="AB99" s="1"/>
  <c r="R99"/>
  <c r="U99" s="1"/>
  <c r="X40"/>
  <c r="AP40" s="1"/>
  <c r="X210"/>
  <c r="AP210" s="1"/>
  <c r="S287"/>
  <c r="V287" s="1"/>
  <c r="T287" s="1"/>
  <c r="S107"/>
  <c r="V107" s="1"/>
  <c r="T107" s="1"/>
  <c r="Y107" s="1"/>
  <c r="Z107" s="1"/>
  <c r="W109"/>
  <c r="AC95"/>
  <c r="W87"/>
  <c r="S108"/>
  <c r="V108" s="1"/>
  <c r="T108" s="1"/>
  <c r="Y108" s="1"/>
  <c r="Z108" s="1"/>
  <c r="X37"/>
  <c r="AP37" s="1"/>
  <c r="S82"/>
  <c r="V82" s="1"/>
  <c r="T82" s="1"/>
  <c r="R100"/>
  <c r="U100" s="1"/>
  <c r="W100"/>
  <c r="S94"/>
  <c r="V94" s="1"/>
  <c r="T94" s="1"/>
  <c r="AC98"/>
  <c r="AC88"/>
  <c r="AC361"/>
  <c r="T372"/>
  <c r="T445"/>
  <c r="T520"/>
  <c r="T545"/>
  <c r="T430"/>
  <c r="T414"/>
  <c r="T538"/>
  <c r="T428"/>
  <c r="T416"/>
  <c r="T513"/>
  <c r="X35"/>
  <c r="AP35" s="1"/>
  <c r="Y33"/>
  <c r="Z33" s="1"/>
  <c r="AN33" s="1"/>
  <c r="D31" i="3" s="1"/>
  <c r="R287" i="1"/>
  <c r="U287" s="1"/>
  <c r="AC90"/>
  <c r="S109"/>
  <c r="V109" s="1"/>
  <c r="T109" s="1"/>
  <c r="Y109" s="1"/>
  <c r="Z109" s="1"/>
  <c r="AA95"/>
  <c r="AB95" s="1"/>
  <c r="Y24"/>
  <c r="Z24" s="1"/>
  <c r="AN24" s="1"/>
  <c r="D22" i="3" s="1"/>
  <c r="W85" i="1"/>
  <c r="AC82"/>
  <c r="AA98"/>
  <c r="AB98" s="1"/>
  <c r="P295"/>
  <c r="Q295" s="1"/>
  <c r="S295" s="1"/>
  <c r="O589"/>
  <c r="R546"/>
  <c r="P546"/>
  <c r="R435"/>
  <c r="P435"/>
  <c r="R429"/>
  <c r="P429"/>
  <c r="R433"/>
  <c r="P433"/>
  <c r="R418"/>
  <c r="P418"/>
  <c r="R507"/>
  <c r="P507"/>
  <c r="R464"/>
  <c r="P464"/>
  <c r="R557"/>
  <c r="P557"/>
  <c r="R446"/>
  <c r="P446"/>
  <c r="R521"/>
  <c r="P521"/>
  <c r="AG328"/>
  <c r="AF328"/>
  <c r="R581"/>
  <c r="P581"/>
  <c r="R381"/>
  <c r="P381"/>
  <c r="R388"/>
  <c r="P388"/>
  <c r="R392"/>
  <c r="P392"/>
  <c r="R382"/>
  <c r="P382"/>
  <c r="R403"/>
  <c r="P403"/>
  <c r="R393"/>
  <c r="P393"/>
  <c r="AE371"/>
  <c r="AA371"/>
  <c r="S81"/>
  <c r="V81" s="1"/>
  <c r="T81" s="1"/>
  <c r="Y81" s="1"/>
  <c r="Z81" s="1"/>
  <c r="AN81" s="1"/>
  <c r="D79" i="3" s="1"/>
  <c r="AC81" i="1"/>
  <c r="X29"/>
  <c r="AP29" s="1"/>
  <c r="R102"/>
  <c r="U102" s="1"/>
  <c r="AA92"/>
  <c r="AB92" s="1"/>
  <c r="R97"/>
  <c r="U97" s="1"/>
  <c r="AD97" s="1"/>
  <c r="W91"/>
  <c r="AA108"/>
  <c r="AB108" s="1"/>
  <c r="AA85"/>
  <c r="AB85" s="1"/>
  <c r="AD537"/>
  <c r="R564"/>
  <c r="P564"/>
  <c r="R399"/>
  <c r="P399"/>
  <c r="R395"/>
  <c r="P395"/>
  <c r="R390"/>
  <c r="P390"/>
  <c r="R383"/>
  <c r="P383"/>
  <c r="R463"/>
  <c r="P463"/>
  <c r="R436"/>
  <c r="P436"/>
  <c r="P288"/>
  <c r="Q288" s="1"/>
  <c r="W288" s="1"/>
  <c r="O582"/>
  <c r="R415"/>
  <c r="P415"/>
  <c r="R419"/>
  <c r="P419"/>
  <c r="R421"/>
  <c r="P421"/>
  <c r="R432"/>
  <c r="P432"/>
  <c r="P110"/>
  <c r="Q110" s="1"/>
  <c r="AC110" s="1"/>
  <c r="O404"/>
  <c r="R532"/>
  <c r="P532"/>
  <c r="R539"/>
  <c r="P539"/>
  <c r="R376"/>
  <c r="R389"/>
  <c r="P389"/>
  <c r="R401"/>
  <c r="P401"/>
  <c r="R394"/>
  <c r="P394"/>
  <c r="R373"/>
  <c r="P373"/>
  <c r="AA537"/>
  <c r="AE537"/>
  <c r="AD356"/>
  <c r="AE370"/>
  <c r="AA370"/>
  <c r="R378"/>
  <c r="P378"/>
  <c r="R387"/>
  <c r="P387"/>
  <c r="R398"/>
  <c r="P398"/>
  <c r="R377"/>
  <c r="P377"/>
  <c r="R397"/>
  <c r="P397"/>
  <c r="R374"/>
  <c r="P374"/>
  <c r="R380"/>
  <c r="P380"/>
  <c r="AD408"/>
  <c r="Y408"/>
  <c r="AA365"/>
  <c r="AA519"/>
  <c r="S106"/>
  <c r="V106" s="1"/>
  <c r="T106" s="1"/>
  <c r="AA102"/>
  <c r="AB102" s="1"/>
  <c r="W90"/>
  <c r="AA81"/>
  <c r="AB81" s="1"/>
  <c r="Y25"/>
  <c r="Z25" s="1"/>
  <c r="AN25" s="1"/>
  <c r="D23" i="3" s="1"/>
  <c r="Y27" i="1"/>
  <c r="Z27" s="1"/>
  <c r="AN27" s="1"/>
  <c r="D25" i="3" s="1"/>
  <c r="AC106" i="1"/>
  <c r="W102"/>
  <c r="S90"/>
  <c r="R92"/>
  <c r="U92" s="1"/>
  <c r="W92"/>
  <c r="W97"/>
  <c r="X38"/>
  <c r="AP38" s="1"/>
  <c r="S91"/>
  <c r="V91" s="1"/>
  <c r="T91" s="1"/>
  <c r="X91" s="1"/>
  <c r="R108"/>
  <c r="U108" s="1"/>
  <c r="W108"/>
  <c r="X21"/>
  <c r="AP21" s="1"/>
  <c r="Y112"/>
  <c r="Z112" s="1"/>
  <c r="AN112" s="1"/>
  <c r="D110" i="3" s="1"/>
  <c r="R85" i="1"/>
  <c r="U85" s="1"/>
  <c r="AD342"/>
  <c r="AG336"/>
  <c r="AF336"/>
  <c r="R514"/>
  <c r="P514"/>
  <c r="AE360"/>
  <c r="AA360"/>
  <c r="AE349"/>
  <c r="AA349"/>
  <c r="R553"/>
  <c r="P553"/>
  <c r="R449"/>
  <c r="P449"/>
  <c r="R422"/>
  <c r="P422"/>
  <c r="R528"/>
  <c r="P528"/>
  <c r="R571"/>
  <c r="P571"/>
  <c r="R450"/>
  <c r="P450"/>
  <c r="R447"/>
  <c r="P447"/>
  <c r="AE363"/>
  <c r="AD360"/>
  <c r="Y360"/>
  <c r="R400"/>
  <c r="P400"/>
  <c r="R391"/>
  <c r="P391"/>
  <c r="R375"/>
  <c r="P375"/>
  <c r="AA345"/>
  <c r="AE345"/>
  <c r="R396"/>
  <c r="P396"/>
  <c r="R384"/>
  <c r="P384"/>
  <c r="R385"/>
  <c r="P385"/>
  <c r="R402"/>
  <c r="P402"/>
  <c r="R379"/>
  <c r="P379"/>
  <c r="R386"/>
  <c r="P386"/>
  <c r="Y30"/>
  <c r="Z30" s="1"/>
  <c r="AN30" s="1"/>
  <c r="D28" i="3" s="1"/>
  <c r="X19" i="1"/>
  <c r="AP19" s="1"/>
  <c r="AA90"/>
  <c r="AB90" s="1"/>
  <c r="X31"/>
  <c r="AP31" s="1"/>
  <c r="AA91"/>
  <c r="AB91" s="1"/>
  <c r="S85"/>
  <c r="V85" s="1"/>
  <c r="T85" s="1"/>
  <c r="Y85" s="1"/>
  <c r="Z85" s="1"/>
  <c r="AF324"/>
  <c r="AF312"/>
  <c r="AT36"/>
  <c r="AU36" s="1"/>
  <c r="AV36" s="1"/>
  <c r="G34" i="3" s="1"/>
  <c r="AQ36" i="1"/>
  <c r="AR36" s="1"/>
  <c r="AS36" s="1"/>
  <c r="AQ18"/>
  <c r="AR18" s="1"/>
  <c r="AS18" s="1"/>
  <c r="AT18"/>
  <c r="AU18" s="1"/>
  <c r="AV18" s="1"/>
  <c r="G16" i="3" s="1"/>
  <c r="AT17" i="1"/>
  <c r="AU17" s="1"/>
  <c r="AV17" s="1"/>
  <c r="G15" i="3" s="1"/>
  <c r="AQ17" i="1"/>
  <c r="AR17" s="1"/>
  <c r="AS17" s="1"/>
  <c r="AQ25"/>
  <c r="AR25" s="1"/>
  <c r="AS25" s="1"/>
  <c r="AT25"/>
  <c r="AU25" s="1"/>
  <c r="AV25" s="1"/>
  <c r="G23" i="3" s="1"/>
  <c r="AT217" i="1"/>
  <c r="AU217" s="1"/>
  <c r="AV217" s="1"/>
  <c r="G215" i="3" s="1"/>
  <c r="AQ217" i="1"/>
  <c r="AR217" s="1"/>
  <c r="AS217" s="1"/>
  <c r="AT27"/>
  <c r="AU27" s="1"/>
  <c r="AV27" s="1"/>
  <c r="G25" i="3" s="1"/>
  <c r="AQ27" i="1"/>
  <c r="AT112"/>
  <c r="AU112" s="1"/>
  <c r="AV112" s="1"/>
  <c r="G110" i="3" s="1"/>
  <c r="AQ112" i="1"/>
  <c r="AR112" s="1"/>
  <c r="AS112" s="1"/>
  <c r="AQ42"/>
  <c r="AR42" s="1"/>
  <c r="AS42" s="1"/>
  <c r="AT42"/>
  <c r="AU42" s="1"/>
  <c r="AV42" s="1"/>
  <c r="G40" i="3" s="1"/>
  <c r="AQ22" i="1"/>
  <c r="AR22" s="1"/>
  <c r="AS22" s="1"/>
  <c r="AT22"/>
  <c r="AU22" s="1"/>
  <c r="AV22" s="1"/>
  <c r="G20" i="3" s="1"/>
  <c r="AT33" i="1"/>
  <c r="AU33" s="1"/>
  <c r="AV33" s="1"/>
  <c r="G31" i="3" s="1"/>
  <c r="AQ33" i="1"/>
  <c r="AR33" s="1"/>
  <c r="AS33" s="1"/>
  <c r="AQ235"/>
  <c r="AR235" s="1"/>
  <c r="AS235" s="1"/>
  <c r="AT235"/>
  <c r="AU235" s="1"/>
  <c r="AV235" s="1"/>
  <c r="G233" i="3" s="1"/>
  <c r="AQ41" i="1"/>
  <c r="AR41" s="1"/>
  <c r="AS41" s="1"/>
  <c r="AT41"/>
  <c r="AU41" s="1"/>
  <c r="AV41" s="1"/>
  <c r="G39" i="3" s="1"/>
  <c r="AQ45" i="1"/>
  <c r="AR45" s="1"/>
  <c r="AS45" s="1"/>
  <c r="AT45"/>
  <c r="AU45" s="1"/>
  <c r="AV45" s="1"/>
  <c r="G43" i="3" s="1"/>
  <c r="AX36" i="1"/>
  <c r="K34" i="3" s="1"/>
  <c r="BC209" i="1"/>
  <c r="AZ209"/>
  <c r="AY209"/>
  <c r="O285"/>
  <c r="P259"/>
  <c r="Q259" s="1"/>
  <c r="U63"/>
  <c r="AD63" s="1"/>
  <c r="AE63" s="1"/>
  <c r="AJ63" s="1"/>
  <c r="U55"/>
  <c r="AD55" s="1"/>
  <c r="AE55" s="1"/>
  <c r="AJ55" s="1"/>
  <c r="U59"/>
  <c r="AD59" s="1"/>
  <c r="AE59" s="1"/>
  <c r="AJ59" s="1"/>
  <c r="V51"/>
  <c r="T51" s="1"/>
  <c r="Y51" s="1"/>
  <c r="Z51" s="1"/>
  <c r="AN51" s="1"/>
  <c r="D49" i="3" s="1"/>
  <c r="U211" i="1"/>
  <c r="AD211" s="1"/>
  <c r="AE211" s="1"/>
  <c r="AJ211" s="1"/>
  <c r="V118"/>
  <c r="T118" s="1"/>
  <c r="Y118" s="1"/>
  <c r="Z118" s="1"/>
  <c r="AN118" s="1"/>
  <c r="D116" i="3" s="1"/>
  <c r="U90" i="1"/>
  <c r="U101"/>
  <c r="U236"/>
  <c r="AD236" s="1"/>
  <c r="AE236" s="1"/>
  <c r="AJ236" s="1"/>
  <c r="U95"/>
  <c r="U91"/>
  <c r="W137"/>
  <c r="S137"/>
  <c r="AC137"/>
  <c r="AA137"/>
  <c r="AB137" s="1"/>
  <c r="R137"/>
  <c r="U74"/>
  <c r="AD74" s="1"/>
  <c r="AE74" s="1"/>
  <c r="AJ74" s="1"/>
  <c r="U261"/>
  <c r="AD261" s="1"/>
  <c r="AE261" s="1"/>
  <c r="AJ261" s="1"/>
  <c r="U58"/>
  <c r="AD58" s="1"/>
  <c r="AE58" s="1"/>
  <c r="AJ58" s="1"/>
  <c r="U69"/>
  <c r="AD69" s="1"/>
  <c r="AE69" s="1"/>
  <c r="AJ69" s="1"/>
  <c r="O289"/>
  <c r="P263"/>
  <c r="Q263" s="1"/>
  <c r="O253"/>
  <c r="O547" s="1"/>
  <c r="P227"/>
  <c r="Q227" s="1"/>
  <c r="R233"/>
  <c r="W233"/>
  <c r="S233"/>
  <c r="AC233"/>
  <c r="AA233"/>
  <c r="AB233" s="1"/>
  <c r="V115"/>
  <c r="T115" s="1"/>
  <c r="Y115" s="1"/>
  <c r="Z115" s="1"/>
  <c r="AN115" s="1"/>
  <c r="D113" i="3" s="1"/>
  <c r="U52" i="1"/>
  <c r="AD52" s="1"/>
  <c r="AE52" s="1"/>
  <c r="AJ52" s="1"/>
  <c r="V76"/>
  <c r="T76" s="1"/>
  <c r="Y76" s="1"/>
  <c r="Z76" s="1"/>
  <c r="AN76" s="1"/>
  <c r="D74" i="3" s="1"/>
  <c r="V46" i="1"/>
  <c r="T46" s="1"/>
  <c r="Y46" s="1"/>
  <c r="Z46" s="1"/>
  <c r="AN46" s="1"/>
  <c r="D44" i="3" s="1"/>
  <c r="V132" i="1"/>
  <c r="T132" s="1"/>
  <c r="Y132" s="1"/>
  <c r="Z132" s="1"/>
  <c r="AN132" s="1"/>
  <c r="D130" i="3" s="1"/>
  <c r="U62" i="1"/>
  <c r="AD62" s="1"/>
  <c r="AE62" s="1"/>
  <c r="AJ62" s="1"/>
  <c r="O278"/>
  <c r="O572" s="1"/>
  <c r="P252"/>
  <c r="Q252" s="1"/>
  <c r="U225"/>
  <c r="AD225" s="1"/>
  <c r="AE225" s="1"/>
  <c r="AJ225" s="1"/>
  <c r="O303"/>
  <c r="O597" s="1"/>
  <c r="P277"/>
  <c r="Q277" s="1"/>
  <c r="O160"/>
  <c r="O454" s="1"/>
  <c r="P141"/>
  <c r="Q141" s="1"/>
  <c r="O264"/>
  <c r="O558" s="1"/>
  <c r="P238"/>
  <c r="Q238" s="1"/>
  <c r="A544"/>
  <c r="BE250"/>
  <c r="O189"/>
  <c r="P170"/>
  <c r="Q170" s="1"/>
  <c r="U243"/>
  <c r="AD243" s="1"/>
  <c r="AE243" s="1"/>
  <c r="AJ243" s="1"/>
  <c r="V50"/>
  <c r="T50" s="1"/>
  <c r="Y50" s="1"/>
  <c r="Z50" s="1"/>
  <c r="AN50" s="1"/>
  <c r="D48" i="3" s="1"/>
  <c r="U68" i="1"/>
  <c r="AD68" s="1"/>
  <c r="AE68" s="1"/>
  <c r="AJ68" s="1"/>
  <c r="V70"/>
  <c r="T70" s="1"/>
  <c r="Y70" s="1"/>
  <c r="Z70" s="1"/>
  <c r="AN70" s="1"/>
  <c r="D68" i="3" s="1"/>
  <c r="U64" i="1"/>
  <c r="AD64" s="1"/>
  <c r="AE64" s="1"/>
  <c r="AJ64" s="1"/>
  <c r="R237"/>
  <c r="W237"/>
  <c r="S237"/>
  <c r="AA237"/>
  <c r="AB237" s="1"/>
  <c r="AC237"/>
  <c r="U93"/>
  <c r="O171"/>
  <c r="O465" s="1"/>
  <c r="P152"/>
  <c r="Q152" s="1"/>
  <c r="O271"/>
  <c r="O565" s="1"/>
  <c r="P245"/>
  <c r="Q245" s="1"/>
  <c r="U115"/>
  <c r="AD115" s="1"/>
  <c r="AE115" s="1"/>
  <c r="AJ115" s="1"/>
  <c r="V52"/>
  <c r="T52" s="1"/>
  <c r="X52" s="1"/>
  <c r="AP52" s="1"/>
  <c r="I50" i="3" s="1"/>
  <c r="O174" i="1"/>
  <c r="O468" s="1"/>
  <c r="P155"/>
  <c r="Q155" s="1"/>
  <c r="W262"/>
  <c r="S262"/>
  <c r="AC262"/>
  <c r="AA262"/>
  <c r="AB262" s="1"/>
  <c r="R262"/>
  <c r="O154"/>
  <c r="O448" s="1"/>
  <c r="P135"/>
  <c r="Q135" s="1"/>
  <c r="U46"/>
  <c r="AD46" s="1"/>
  <c r="AE46" s="1"/>
  <c r="AJ46" s="1"/>
  <c r="V48"/>
  <c r="T48" s="1"/>
  <c r="Y48" s="1"/>
  <c r="Z48" s="1"/>
  <c r="AN48" s="1"/>
  <c r="D46" i="3" s="1"/>
  <c r="U132" i="1"/>
  <c r="AD132" s="1"/>
  <c r="AE132" s="1"/>
  <c r="AJ132" s="1"/>
  <c r="V61"/>
  <c r="T61" s="1"/>
  <c r="Y61" s="1"/>
  <c r="Z61" s="1"/>
  <c r="AN61" s="1"/>
  <c r="D59" i="3" s="1"/>
  <c r="V66" i="1"/>
  <c r="T66" s="1"/>
  <c r="Y66" s="1"/>
  <c r="Z66" s="1"/>
  <c r="AN66" s="1"/>
  <c r="D64" i="3" s="1"/>
  <c r="V114" i="1"/>
  <c r="T114" s="1"/>
  <c r="Y114" s="1"/>
  <c r="Z114" s="1"/>
  <c r="AN114" s="1"/>
  <c r="D112" i="3" s="1"/>
  <c r="V75" i="1"/>
  <c r="T75" s="1"/>
  <c r="Y75" s="1"/>
  <c r="Z75" s="1"/>
  <c r="AN75" s="1"/>
  <c r="D73" i="3" s="1"/>
  <c r="R269" i="1"/>
  <c r="W269"/>
  <c r="S269"/>
  <c r="AA269"/>
  <c r="AB269" s="1"/>
  <c r="AC269"/>
  <c r="O147"/>
  <c r="O441" s="1"/>
  <c r="P128"/>
  <c r="Q128" s="1"/>
  <c r="O260"/>
  <c r="O554" s="1"/>
  <c r="P234"/>
  <c r="Q234" s="1"/>
  <c r="U47"/>
  <c r="AD47" s="1"/>
  <c r="AE47" s="1"/>
  <c r="AJ47" s="1"/>
  <c r="U67"/>
  <c r="AD67" s="1"/>
  <c r="AE67" s="1"/>
  <c r="AJ67" s="1"/>
  <c r="AC251"/>
  <c r="AA251"/>
  <c r="AB251" s="1"/>
  <c r="R251"/>
  <c r="W251"/>
  <c r="S251"/>
  <c r="O158"/>
  <c r="O452" s="1"/>
  <c r="P139"/>
  <c r="Q139" s="1"/>
  <c r="AC122"/>
  <c r="AA122"/>
  <c r="AB122" s="1"/>
  <c r="R122"/>
  <c r="W122"/>
  <c r="S122"/>
  <c r="U105"/>
  <c r="O143"/>
  <c r="O437" s="1"/>
  <c r="O129"/>
  <c r="O423" s="1"/>
  <c r="P124"/>
  <c r="Q124" s="1"/>
  <c r="O246"/>
  <c r="O540" s="1"/>
  <c r="O228"/>
  <c r="O522" s="1"/>
  <c r="P220"/>
  <c r="Q220" s="1"/>
  <c r="V86"/>
  <c r="T86" s="1"/>
  <c r="R151"/>
  <c r="W151"/>
  <c r="S151"/>
  <c r="AC151"/>
  <c r="AA151"/>
  <c r="AB151" s="1"/>
  <c r="V53"/>
  <c r="T53" s="1"/>
  <c r="Y53" s="1"/>
  <c r="Z53" s="1"/>
  <c r="AN53" s="1"/>
  <c r="D51" i="3" s="1"/>
  <c r="U218" i="1"/>
  <c r="AD218" s="1"/>
  <c r="AE218" s="1"/>
  <c r="AJ218" s="1"/>
  <c r="U50"/>
  <c r="AD50" s="1"/>
  <c r="AE50" s="1"/>
  <c r="AJ50" s="1"/>
  <c r="O172"/>
  <c r="O466" s="1"/>
  <c r="P153"/>
  <c r="Q153" s="1"/>
  <c r="V68"/>
  <c r="T68" s="1"/>
  <c r="X68" s="1"/>
  <c r="AP68" s="1"/>
  <c r="I66" i="3" s="1"/>
  <c r="U70" i="1"/>
  <c r="AD70" s="1"/>
  <c r="AE70" s="1"/>
  <c r="AJ70" s="1"/>
  <c r="V64"/>
  <c r="T64" s="1"/>
  <c r="X64" s="1"/>
  <c r="AP64" s="1"/>
  <c r="I62" i="3" s="1"/>
  <c r="A59" i="1"/>
  <c r="A351"/>
  <c r="G351" s="1"/>
  <c r="BE57"/>
  <c r="A251"/>
  <c r="U117"/>
  <c r="AD117" s="1"/>
  <c r="AE117" s="1"/>
  <c r="AJ117" s="1"/>
  <c r="V49"/>
  <c r="T49" s="1"/>
  <c r="Y49" s="1"/>
  <c r="Z49" s="1"/>
  <c r="AN49" s="1"/>
  <c r="D47" i="3" s="1"/>
  <c r="W133" i="1"/>
  <c r="S133"/>
  <c r="AC133"/>
  <c r="AA133"/>
  <c r="AB133" s="1"/>
  <c r="R133"/>
  <c r="AC219"/>
  <c r="AA219"/>
  <c r="AB219" s="1"/>
  <c r="R219"/>
  <c r="W219"/>
  <c r="S219"/>
  <c r="O296"/>
  <c r="P270"/>
  <c r="Q270" s="1"/>
  <c r="X32"/>
  <c r="AP32" s="1"/>
  <c r="I30" i="3" s="1"/>
  <c r="Y42" i="1"/>
  <c r="Z42" s="1"/>
  <c r="AN42" s="1"/>
  <c r="D40" i="3" s="1"/>
  <c r="X44" i="1"/>
  <c r="AP44" s="1"/>
  <c r="I42" i="3" s="1"/>
  <c r="Y45" i="1"/>
  <c r="Z45" s="1"/>
  <c r="AN45" s="1"/>
  <c r="D43" i="3" s="1"/>
  <c r="X28" i="1"/>
  <c r="AP28" s="1"/>
  <c r="I26" i="3" s="1"/>
  <c r="Y22" i="1"/>
  <c r="Z22" s="1"/>
  <c r="AN22" s="1"/>
  <c r="D20" i="3" s="1"/>
  <c r="X113" i="1"/>
  <c r="AP113" s="1"/>
  <c r="I111" i="3" s="1"/>
  <c r="Y217" i="1"/>
  <c r="Z217" s="1"/>
  <c r="AN217" s="1"/>
  <c r="D215" i="3" s="1"/>
  <c r="Y36" i="1"/>
  <c r="Z36" s="1"/>
  <c r="AN36" s="1"/>
  <c r="D34" i="3" s="1"/>
  <c r="Y235" i="1"/>
  <c r="Z235" s="1"/>
  <c r="AN235" s="1"/>
  <c r="D233" i="3" s="1"/>
  <c r="Y18" i="1"/>
  <c r="Z18" s="1"/>
  <c r="AN18" s="1"/>
  <c r="D16" i="3" s="1"/>
  <c r="X15" i="1"/>
  <c r="AP15" s="1"/>
  <c r="I13" i="3" s="1"/>
  <c r="Y41" i="1"/>
  <c r="Z41" s="1"/>
  <c r="AN41" s="1"/>
  <c r="D39" i="3" s="1"/>
  <c r="V60" i="1"/>
  <c r="T60" s="1"/>
  <c r="Y60" s="1"/>
  <c r="Z60" s="1"/>
  <c r="AN60" s="1"/>
  <c r="D58" i="3" s="1"/>
  <c r="U65" i="1"/>
  <c r="AD65" s="1"/>
  <c r="AE65" s="1"/>
  <c r="AJ65" s="1"/>
  <c r="U73"/>
  <c r="AD73" s="1"/>
  <c r="AE73" s="1"/>
  <c r="AJ73" s="1"/>
  <c r="V72"/>
  <c r="T72" s="1"/>
  <c r="Y72" s="1"/>
  <c r="Z72" s="1"/>
  <c r="AN72" s="1"/>
  <c r="D70" i="3" s="1"/>
  <c r="U76" i="1"/>
  <c r="AD76" s="1"/>
  <c r="AE76" s="1"/>
  <c r="AJ76" s="1"/>
  <c r="R116"/>
  <c r="W116"/>
  <c r="S116"/>
  <c r="AC116"/>
  <c r="AA116"/>
  <c r="AB116" s="1"/>
  <c r="U71"/>
  <c r="AD71" s="1"/>
  <c r="AE71" s="1"/>
  <c r="AJ71" s="1"/>
  <c r="U54"/>
  <c r="AD54" s="1"/>
  <c r="AE54" s="1"/>
  <c r="AJ54" s="1"/>
  <c r="V62"/>
  <c r="T62" s="1"/>
  <c r="X62" s="1"/>
  <c r="AP62" s="1"/>
  <c r="I60" i="3" s="1"/>
  <c r="V57" i="1"/>
  <c r="T57" s="1"/>
  <c r="Y57" s="1"/>
  <c r="Z57" s="1"/>
  <c r="AN57" s="1"/>
  <c r="D55" i="3" s="1"/>
  <c r="AC150" i="1"/>
  <c r="AA150"/>
  <c r="AB150" s="1"/>
  <c r="R150"/>
  <c r="W150"/>
  <c r="S150"/>
  <c r="R123"/>
  <c r="W123"/>
  <c r="S123"/>
  <c r="AC123"/>
  <c r="AA123"/>
  <c r="AB123" s="1"/>
  <c r="V225"/>
  <c r="T225" s="1"/>
  <c r="X225" s="1"/>
  <c r="AP225" s="1"/>
  <c r="I223" i="3" s="1"/>
  <c r="AT39" i="1"/>
  <c r="AU39" s="1"/>
  <c r="AV39" s="1"/>
  <c r="G37" i="3" s="1"/>
  <c r="AQ39" i="1"/>
  <c r="AR39" s="1"/>
  <c r="AS39" s="1"/>
  <c r="AT16"/>
  <c r="AU16" s="1"/>
  <c r="AV16" s="1"/>
  <c r="G14" i="3" s="1"/>
  <c r="AQ16" i="1"/>
  <c r="AR16" s="1"/>
  <c r="R120"/>
  <c r="W120"/>
  <c r="S120"/>
  <c r="AC120"/>
  <c r="AA120"/>
  <c r="AB120" s="1"/>
  <c r="O146"/>
  <c r="O440" s="1"/>
  <c r="P127"/>
  <c r="Q127" s="1"/>
  <c r="R119"/>
  <c r="W119"/>
  <c r="S119"/>
  <c r="AC119"/>
  <c r="AA119"/>
  <c r="AB119" s="1"/>
  <c r="O214"/>
  <c r="O508" s="1"/>
  <c r="O239"/>
  <c r="O533" s="1"/>
  <c r="O221"/>
  <c r="O515" s="1"/>
  <c r="P213"/>
  <c r="Q213" s="1"/>
  <c r="V131"/>
  <c r="T131" s="1"/>
  <c r="Y131" s="1"/>
  <c r="Z131" s="1"/>
  <c r="AN131" s="1"/>
  <c r="D129" i="3" s="1"/>
  <c r="V243" i="1"/>
  <c r="T243" s="1"/>
  <c r="X243" s="1"/>
  <c r="AP243" s="1"/>
  <c r="I241" i="3" s="1"/>
  <c r="V56" i="1"/>
  <c r="T56" s="1"/>
  <c r="X56" s="1"/>
  <c r="AP56" s="1"/>
  <c r="I54" i="3" s="1"/>
  <c r="U77" i="1"/>
  <c r="AD77" s="1"/>
  <c r="AE77" s="1"/>
  <c r="AJ77" s="1"/>
  <c r="V100"/>
  <c r="T100" s="1"/>
  <c r="A543"/>
  <c r="BE249"/>
  <c r="U51"/>
  <c r="AD51" s="1"/>
  <c r="AE51" s="1"/>
  <c r="AJ51" s="1"/>
  <c r="U48"/>
  <c r="AD48" s="1"/>
  <c r="AE48" s="1"/>
  <c r="AJ48" s="1"/>
  <c r="U118"/>
  <c r="AD118" s="1"/>
  <c r="AE118" s="1"/>
  <c r="AJ118" s="1"/>
  <c r="U57"/>
  <c r="AD57" s="1"/>
  <c r="AE57" s="1"/>
  <c r="AJ57" s="1"/>
  <c r="V47"/>
  <c r="T47" s="1"/>
  <c r="X47" s="1"/>
  <c r="AP47" s="1"/>
  <c r="I45" i="3" s="1"/>
  <c r="V67" i="1"/>
  <c r="T67" s="1"/>
  <c r="X67" s="1"/>
  <c r="AP67" s="1"/>
  <c r="I65" i="3" s="1"/>
  <c r="AT30" i="1"/>
  <c r="AU30" s="1"/>
  <c r="AV30" s="1"/>
  <c r="G28" i="3" s="1"/>
  <c r="AQ30" i="1"/>
  <c r="AR30" s="1"/>
  <c r="AS30" s="1"/>
  <c r="V87"/>
  <c r="T87" s="1"/>
  <c r="U131"/>
  <c r="AD131" s="1"/>
  <c r="AE131" s="1"/>
  <c r="AJ131" s="1"/>
  <c r="U60"/>
  <c r="AD60" s="1"/>
  <c r="AE60" s="1"/>
  <c r="AJ60" s="1"/>
  <c r="V63"/>
  <c r="T63" s="1"/>
  <c r="X63" s="1"/>
  <c r="AP63" s="1"/>
  <c r="I61" i="3" s="1"/>
  <c r="V65" i="1"/>
  <c r="T65" s="1"/>
  <c r="Y65" s="1"/>
  <c r="Z65" s="1"/>
  <c r="AN65" s="1"/>
  <c r="D63" i="3" s="1"/>
  <c r="R136" i="1"/>
  <c r="W136"/>
  <c r="S136"/>
  <c r="AC136"/>
  <c r="AA136"/>
  <c r="AB136" s="1"/>
  <c r="V55"/>
  <c r="T55" s="1"/>
  <c r="X55" s="1"/>
  <c r="AP55" s="1"/>
  <c r="I53" i="3" s="1"/>
  <c r="V73" i="1"/>
  <c r="T73" s="1"/>
  <c r="X73" s="1"/>
  <c r="AP73" s="1"/>
  <c r="I71" i="3" s="1"/>
  <c r="V59" i="1"/>
  <c r="T59" s="1"/>
  <c r="X59" s="1"/>
  <c r="AP59" s="1"/>
  <c r="I57" i="3" s="1"/>
  <c r="U72" i="1"/>
  <c r="AD72" s="1"/>
  <c r="AE72" s="1"/>
  <c r="AJ72" s="1"/>
  <c r="O126"/>
  <c r="O420" s="1"/>
  <c r="O140"/>
  <c r="O434" s="1"/>
  <c r="P121"/>
  <c r="Q121" s="1"/>
  <c r="V71"/>
  <c r="T71" s="1"/>
  <c r="X71" s="1"/>
  <c r="AP71" s="1"/>
  <c r="I69" i="3" s="1"/>
  <c r="V211" i="1"/>
  <c r="T211" s="1"/>
  <c r="X211" s="1"/>
  <c r="AP211" s="1"/>
  <c r="I209" i="3" s="1"/>
  <c r="V54" i="1"/>
  <c r="T54" s="1"/>
  <c r="X54" s="1"/>
  <c r="AP54" s="1"/>
  <c r="I52" i="3" s="1"/>
  <c r="U61" i="1"/>
  <c r="AD61" s="1"/>
  <c r="AE61" s="1"/>
  <c r="AJ61" s="1"/>
  <c r="U66"/>
  <c r="AD66" s="1"/>
  <c r="AE66" s="1"/>
  <c r="AJ66" s="1"/>
  <c r="U114"/>
  <c r="AD114" s="1"/>
  <c r="AE114" s="1"/>
  <c r="AJ114" s="1"/>
  <c r="U75"/>
  <c r="AD75" s="1"/>
  <c r="AE75" s="1"/>
  <c r="AJ75" s="1"/>
  <c r="O188"/>
  <c r="O482" s="1"/>
  <c r="P169"/>
  <c r="Q169" s="1"/>
  <c r="O161"/>
  <c r="O455" s="1"/>
  <c r="P142"/>
  <c r="Q142" s="1"/>
  <c r="W226"/>
  <c r="S226"/>
  <c r="AC226"/>
  <c r="AA226"/>
  <c r="AB226" s="1"/>
  <c r="R226"/>
  <c r="V236"/>
  <c r="T236" s="1"/>
  <c r="X236" s="1"/>
  <c r="AP236" s="1"/>
  <c r="I234" i="3" s="1"/>
  <c r="O130" i="1"/>
  <c r="O424" s="1"/>
  <c r="O144"/>
  <c r="O438" s="1"/>
  <c r="P125"/>
  <c r="Q125" s="1"/>
  <c r="O157"/>
  <c r="O451" s="1"/>
  <c r="P138"/>
  <c r="Q138" s="1"/>
  <c r="R78"/>
  <c r="W78"/>
  <c r="S78"/>
  <c r="AC78"/>
  <c r="AA78"/>
  <c r="AB78" s="1"/>
  <c r="R212"/>
  <c r="W212"/>
  <c r="S212"/>
  <c r="AC212"/>
  <c r="AA212"/>
  <c r="AB212" s="1"/>
  <c r="A60"/>
  <c r="A252"/>
  <c r="BE58"/>
  <c r="A352"/>
  <c r="G352" s="1"/>
  <c r="U53"/>
  <c r="AD53" s="1"/>
  <c r="AE53" s="1"/>
  <c r="AJ53" s="1"/>
  <c r="O175"/>
  <c r="O469" s="1"/>
  <c r="P156"/>
  <c r="Q156" s="1"/>
  <c r="V218"/>
  <c r="T218" s="1"/>
  <c r="X218" s="1"/>
  <c r="AP218" s="1"/>
  <c r="I216" i="3" s="1"/>
  <c r="V74" i="1"/>
  <c r="T74" s="1"/>
  <c r="X74" s="1"/>
  <c r="AP74" s="1"/>
  <c r="I72" i="3" s="1"/>
  <c r="AC134" i="1"/>
  <c r="AA134"/>
  <c r="AB134" s="1"/>
  <c r="R134"/>
  <c r="W134"/>
  <c r="S134"/>
  <c r="V261"/>
  <c r="T261" s="1"/>
  <c r="X261" s="1"/>
  <c r="AP261" s="1"/>
  <c r="I259" i="3" s="1"/>
  <c r="V58" i="1"/>
  <c r="T58" s="1"/>
  <c r="Y58" s="1"/>
  <c r="Z58" s="1"/>
  <c r="V69"/>
  <c r="T69" s="1"/>
  <c r="X69" s="1"/>
  <c r="AP69" s="1"/>
  <c r="I67" i="3" s="1"/>
  <c r="U56" i="1"/>
  <c r="AD56" s="1"/>
  <c r="AE56" s="1"/>
  <c r="AJ56" s="1"/>
  <c r="V77"/>
  <c r="T77" s="1"/>
  <c r="X77" s="1"/>
  <c r="AP77" s="1"/>
  <c r="I75" i="3" s="1"/>
  <c r="V117" i="1"/>
  <c r="T117" s="1"/>
  <c r="Y117" s="1"/>
  <c r="Z117" s="1"/>
  <c r="AN117" s="1"/>
  <c r="D115" i="3" s="1"/>
  <c r="U49" i="1"/>
  <c r="AD49" s="1"/>
  <c r="AE49" s="1"/>
  <c r="AJ49" s="1"/>
  <c r="U98"/>
  <c r="R244"/>
  <c r="W244"/>
  <c r="S244"/>
  <c r="AC244"/>
  <c r="AA244"/>
  <c r="AB244" s="1"/>
  <c r="X43"/>
  <c r="AP43" s="1"/>
  <c r="I41" i="3" s="1"/>
  <c r="Y17" i="1"/>
  <c r="Z17" s="1"/>
  <c r="AN17" s="1"/>
  <c r="D15" i="3" s="1"/>
  <c r="AD348" i="1" l="1"/>
  <c r="AH633"/>
  <c r="AI633" s="1"/>
  <c r="AJ633" s="1"/>
  <c r="AV411"/>
  <c r="AV519"/>
  <c r="P376"/>
  <c r="Q376" s="1"/>
  <c r="BD376" s="1"/>
  <c r="AV359"/>
  <c r="AW359" s="1"/>
  <c r="AQ24"/>
  <c r="AR24" s="1"/>
  <c r="AA342"/>
  <c r="AC519"/>
  <c r="R96"/>
  <c r="U96" s="1"/>
  <c r="AD96" s="1"/>
  <c r="AW332"/>
  <c r="BF370"/>
  <c r="BG370" s="1"/>
  <c r="AF361"/>
  <c r="BF336"/>
  <c r="BG336" s="1"/>
  <c r="CH336" s="1"/>
  <c r="BI336" s="1"/>
  <c r="BJ336" s="1"/>
  <c r="AC537"/>
  <c r="AD519"/>
  <c r="AF412"/>
  <c r="AC512"/>
  <c r="AX309"/>
  <c r="AN58"/>
  <c r="D56" i="3" s="1"/>
  <c r="AT24" i="1"/>
  <c r="AU24" s="1"/>
  <c r="AV24" s="1"/>
  <c r="G22" i="3" s="1"/>
  <c r="AD512" i="1"/>
  <c r="AD359"/>
  <c r="AC412"/>
  <c r="AC96"/>
  <c r="BF359"/>
  <c r="BG359" s="1"/>
  <c r="CH359" s="1"/>
  <c r="BI359" s="1"/>
  <c r="BJ359" s="1"/>
  <c r="AF346"/>
  <c r="AA612"/>
  <c r="AE612"/>
  <c r="Y356"/>
  <c r="AH330"/>
  <c r="AI330" s="1"/>
  <c r="AJ330" s="1"/>
  <c r="J34" i="3" s="1"/>
  <c r="AA505" i="1"/>
  <c r="AG505" s="1"/>
  <c r="AV537"/>
  <c r="AX537" s="1"/>
  <c r="AV349"/>
  <c r="AX349" s="1"/>
  <c r="AW339"/>
  <c r="AX406"/>
  <c r="BA406" s="1"/>
  <c r="E110" i="3" s="1"/>
  <c r="AC370" i="1"/>
  <c r="AF537"/>
  <c r="AD612"/>
  <c r="Y612"/>
  <c r="AC612"/>
  <c r="AC530"/>
  <c r="AA343"/>
  <c r="AX333"/>
  <c r="BA333" s="1"/>
  <c r="E37" i="3" s="1"/>
  <c r="BF361" i="1"/>
  <c r="BG361" s="1"/>
  <c r="CH361" s="1"/>
  <c r="BI361" s="1"/>
  <c r="BJ361" s="1"/>
  <c r="AH630"/>
  <c r="AI630" s="1"/>
  <c r="AJ630" s="1"/>
  <c r="AK630" s="1"/>
  <c r="AF617"/>
  <c r="S11" i="5"/>
  <c r="M59" i="4"/>
  <c r="V4" s="1"/>
  <c r="O11" i="5" s="1"/>
  <c r="O14"/>
  <c r="T14" s="1"/>
  <c r="M9"/>
  <c r="H17" s="1"/>
  <c r="AE364" i="1"/>
  <c r="AE359"/>
  <c r="AW319"/>
  <c r="BF347"/>
  <c r="AC365"/>
  <c r="AV365"/>
  <c r="AX365" s="1"/>
  <c r="AF365"/>
  <c r="BE556"/>
  <c r="CI556" s="1"/>
  <c r="AH504"/>
  <c r="AI504" s="1"/>
  <c r="AJ504" s="1"/>
  <c r="J208" i="3" s="1"/>
  <c r="AG519" i="1"/>
  <c r="AD365"/>
  <c r="BF519"/>
  <c r="BG519" s="1"/>
  <c r="AV345"/>
  <c r="AW345" s="1"/>
  <c r="AX633"/>
  <c r="AY633" s="1"/>
  <c r="AZ633" s="1"/>
  <c r="BF512"/>
  <c r="BG512" s="1"/>
  <c r="AC343"/>
  <c r="AW407"/>
  <c r="BF350"/>
  <c r="BG350" s="1"/>
  <c r="CH350" s="1"/>
  <c r="BI350" s="1"/>
  <c r="BJ350" s="1"/>
  <c r="AD343"/>
  <c r="AE341"/>
  <c r="AH529"/>
  <c r="AI529" s="1"/>
  <c r="AJ529" s="1"/>
  <c r="J233" i="3" s="1"/>
  <c r="AH316" i="1"/>
  <c r="AI316" s="1"/>
  <c r="AJ316" s="1"/>
  <c r="J20" i="3" s="1"/>
  <c r="AH313" i="1"/>
  <c r="AI313" s="1"/>
  <c r="AJ313" s="1"/>
  <c r="J17" i="3" s="1"/>
  <c r="AH331" i="1"/>
  <c r="AI331" s="1"/>
  <c r="AJ331" s="1"/>
  <c r="J35" i="3" s="1"/>
  <c r="AH407" i="1"/>
  <c r="AI407" s="1"/>
  <c r="AJ407" s="1"/>
  <c r="J111" i="3" s="1"/>
  <c r="AH338" i="1"/>
  <c r="AI338" s="1"/>
  <c r="AJ338" s="1"/>
  <c r="J42" i="3" s="1"/>
  <c r="AH318" i="1"/>
  <c r="AI318" s="1"/>
  <c r="AJ318" s="1"/>
  <c r="J22" i="3" s="1"/>
  <c r="AH339" i="1"/>
  <c r="AI339" s="1"/>
  <c r="AJ339" s="1"/>
  <c r="AL339" s="1"/>
  <c r="AM339" s="1"/>
  <c r="AN339" s="1"/>
  <c r="AV361"/>
  <c r="AW361" s="1"/>
  <c r="AC358"/>
  <c r="Z538"/>
  <c r="AE538" s="1"/>
  <c r="AA344"/>
  <c r="AG344" s="1"/>
  <c r="AW314"/>
  <c r="AX331"/>
  <c r="AY331" s="1"/>
  <c r="AZ331" s="1"/>
  <c r="AD361"/>
  <c r="AC369"/>
  <c r="AA425"/>
  <c r="AG425" s="1"/>
  <c r="AD92"/>
  <c r="AE92" s="1"/>
  <c r="AJ92" s="1"/>
  <c r="AG365"/>
  <c r="AE358"/>
  <c r="AD555"/>
  <c r="AX323"/>
  <c r="BA323" s="1"/>
  <c r="E27" i="3" s="1"/>
  <c r="AD349" i="1"/>
  <c r="AH406"/>
  <c r="AI406" s="1"/>
  <c r="AJ406" s="1"/>
  <c r="J110" i="3" s="1"/>
  <c r="V556" i="1"/>
  <c r="W556" s="1"/>
  <c r="AF512"/>
  <c r="AC346"/>
  <c r="X430"/>
  <c r="AD430" s="1"/>
  <c r="V416"/>
  <c r="W416" s="1"/>
  <c r="AD370"/>
  <c r="AW321"/>
  <c r="BE416"/>
  <c r="CI416" s="1"/>
  <c r="BE445"/>
  <c r="CI445" s="1"/>
  <c r="AV370"/>
  <c r="AW370" s="1"/>
  <c r="BF608"/>
  <c r="BG608" s="1"/>
  <c r="CH608" s="1"/>
  <c r="BI608" s="1"/>
  <c r="BJ608" s="1"/>
  <c r="AF606"/>
  <c r="AV604"/>
  <c r="AX604" s="1"/>
  <c r="AH332"/>
  <c r="AI332" s="1"/>
  <c r="AJ332" s="1"/>
  <c r="J36" i="3" s="1"/>
  <c r="AF367" i="1"/>
  <c r="AH317"/>
  <c r="AI317" s="1"/>
  <c r="AJ317" s="1"/>
  <c r="J21" i="3" s="1"/>
  <c r="AH335" i="1"/>
  <c r="AI335" s="1"/>
  <c r="AJ335" s="1"/>
  <c r="J39" i="3" s="1"/>
  <c r="AH329" i="1"/>
  <c r="AI329" s="1"/>
  <c r="AJ329" s="1"/>
  <c r="J33" i="3" s="1"/>
  <c r="AH322" i="1"/>
  <c r="AI322" s="1"/>
  <c r="AJ322" s="1"/>
  <c r="J26" i="3" s="1"/>
  <c r="AF411" i="1"/>
  <c r="AC367"/>
  <c r="BD531"/>
  <c r="AB411"/>
  <c r="BF367"/>
  <c r="BG367" s="1"/>
  <c r="CH367" s="1"/>
  <c r="BI367" s="1"/>
  <c r="BJ367" s="1"/>
  <c r="AH309"/>
  <c r="AI309" s="1"/>
  <c r="AJ309" s="1"/>
  <c r="J13" i="3" s="1"/>
  <c r="Z431" i="1"/>
  <c r="AA431" s="1"/>
  <c r="AG537"/>
  <c r="AH537" s="1"/>
  <c r="AI537" s="1"/>
  <c r="AJ537" s="1"/>
  <c r="AD346"/>
  <c r="AF519"/>
  <c r="AD363"/>
  <c r="BF346"/>
  <c r="BG346" s="1"/>
  <c r="CH346" s="1"/>
  <c r="BI346" s="1"/>
  <c r="BJ346" s="1"/>
  <c r="AB359"/>
  <c r="AV346"/>
  <c r="AX346" s="1"/>
  <c r="AG361"/>
  <c r="BF425"/>
  <c r="BG425" s="1"/>
  <c r="CH425" s="1"/>
  <c r="BI425" s="1"/>
  <c r="BJ425" s="1"/>
  <c r="BG351"/>
  <c r="AD353"/>
  <c r="AA555"/>
  <c r="AG555" s="1"/>
  <c r="AF342"/>
  <c r="Z531"/>
  <c r="AE531" s="1"/>
  <c r="AX310"/>
  <c r="BA310" s="1"/>
  <c r="E14" i="3" s="1"/>
  <c r="AG367" i="1"/>
  <c r="AE340"/>
  <c r="AA356"/>
  <c r="Y340"/>
  <c r="AF340" s="1"/>
  <c r="AC364"/>
  <c r="AD367"/>
  <c r="BG555"/>
  <c r="CH555" s="1"/>
  <c r="BI555" s="1"/>
  <c r="BJ555" s="1"/>
  <c r="AB512"/>
  <c r="AA368"/>
  <c r="AG368" s="1"/>
  <c r="AD364"/>
  <c r="V417"/>
  <c r="W417" s="1"/>
  <c r="BF417" s="1"/>
  <c r="V428"/>
  <c r="W428" s="1"/>
  <c r="AD357"/>
  <c r="AW315"/>
  <c r="AB342"/>
  <c r="AV364"/>
  <c r="AW364" s="1"/>
  <c r="AF615"/>
  <c r="BF629"/>
  <c r="BG629" s="1"/>
  <c r="CH629" s="1"/>
  <c r="BI629" s="1"/>
  <c r="BJ629" s="1"/>
  <c r="AG618"/>
  <c r="AH321"/>
  <c r="AI321" s="1"/>
  <c r="AJ321" s="1"/>
  <c r="AL321" s="1"/>
  <c r="AM321" s="1"/>
  <c r="AN321" s="1"/>
  <c r="BF409"/>
  <c r="BG409" s="1"/>
  <c r="CH409" s="1"/>
  <c r="BI409" s="1"/>
  <c r="BJ409" s="1"/>
  <c r="BF426"/>
  <c r="BG426" s="1"/>
  <c r="CH426" s="1"/>
  <c r="BI426" s="1"/>
  <c r="BJ426" s="1"/>
  <c r="AG359"/>
  <c r="AE367"/>
  <c r="AD369"/>
  <c r="X545"/>
  <c r="Y545" s="1"/>
  <c r="AA366"/>
  <c r="AG366" s="1"/>
  <c r="X527"/>
  <c r="Y527" s="1"/>
  <c r="AV512"/>
  <c r="AW512" s="1"/>
  <c r="AV369"/>
  <c r="AW369" s="1"/>
  <c r="BE545"/>
  <c r="CI545" s="1"/>
  <c r="AF505"/>
  <c r="BF369"/>
  <c r="BG369" s="1"/>
  <c r="CH369" s="1"/>
  <c r="BI369" s="1"/>
  <c r="BJ369" s="1"/>
  <c r="AF608"/>
  <c r="BF349"/>
  <c r="BG349" s="1"/>
  <c r="AH312"/>
  <c r="AI312" s="1"/>
  <c r="AJ312" s="1"/>
  <c r="J16" i="3" s="1"/>
  <c r="X372" i="1"/>
  <c r="AD372" s="1"/>
  <c r="BF360"/>
  <c r="BG360" s="1"/>
  <c r="CH360" s="1"/>
  <c r="BI360" s="1"/>
  <c r="BJ360" s="1"/>
  <c r="V563"/>
  <c r="W563" s="1"/>
  <c r="AG358"/>
  <c r="AA357"/>
  <c r="AG357" s="1"/>
  <c r="AC349"/>
  <c r="AX311"/>
  <c r="BA311" s="1"/>
  <c r="E15" i="3" s="1"/>
  <c r="AV358" i="1"/>
  <c r="AX358" s="1"/>
  <c r="AX318"/>
  <c r="AY318" s="1"/>
  <c r="AZ318" s="1"/>
  <c r="AV363"/>
  <c r="AX363" s="1"/>
  <c r="BD427"/>
  <c r="AD86"/>
  <c r="AE86" s="1"/>
  <c r="AJ86" s="1"/>
  <c r="AF624"/>
  <c r="AX628"/>
  <c r="AY628" s="1"/>
  <c r="AZ628" s="1"/>
  <c r="V445"/>
  <c r="W445" s="1"/>
  <c r="AG363"/>
  <c r="AG349"/>
  <c r="S410"/>
  <c r="U410" s="1"/>
  <c r="AA409"/>
  <c r="AG409" s="1"/>
  <c r="AA369"/>
  <c r="AG369" s="1"/>
  <c r="AE351"/>
  <c r="AD358"/>
  <c r="BD563"/>
  <c r="BF348"/>
  <c r="BG348" s="1"/>
  <c r="CH348" s="1"/>
  <c r="BI348" s="1"/>
  <c r="BJ348" s="1"/>
  <c r="BD538"/>
  <c r="BC444"/>
  <c r="AV362"/>
  <c r="AX362" s="1"/>
  <c r="BF617"/>
  <c r="BG617" s="1"/>
  <c r="CH617" s="1"/>
  <c r="BI617" s="1"/>
  <c r="BJ617" s="1"/>
  <c r="AH326"/>
  <c r="AI326" s="1"/>
  <c r="AJ326" s="1"/>
  <c r="J30" i="3" s="1"/>
  <c r="AF348" i="1"/>
  <c r="AH314"/>
  <c r="AI314" s="1"/>
  <c r="AJ314" s="1"/>
  <c r="J18" i="3" s="1"/>
  <c r="Z556" i="1"/>
  <c r="AE556" s="1"/>
  <c r="V372"/>
  <c r="W372" s="1"/>
  <c r="X538"/>
  <c r="AC538" s="1"/>
  <c r="AD371"/>
  <c r="AC371"/>
  <c r="AF345"/>
  <c r="BD416"/>
  <c r="BD445"/>
  <c r="BE372"/>
  <c r="CI372" s="1"/>
  <c r="AF629"/>
  <c r="AH629" s="1"/>
  <c r="AI629" s="1"/>
  <c r="AJ629" s="1"/>
  <c r="BF609"/>
  <c r="BG609" s="1"/>
  <c r="CH609" s="1"/>
  <c r="BI609" s="1"/>
  <c r="BJ609" s="1"/>
  <c r="AH337"/>
  <c r="AI337" s="1"/>
  <c r="AJ337" s="1"/>
  <c r="J41" i="3" s="1"/>
  <c r="AD345" i="1"/>
  <c r="S556"/>
  <c r="U556" s="1"/>
  <c r="AB556" s="1"/>
  <c r="X445"/>
  <c r="Y445" s="1"/>
  <c r="AV445" s="1"/>
  <c r="Z372"/>
  <c r="AE372" s="1"/>
  <c r="AD530"/>
  <c r="V538"/>
  <c r="W538" s="1"/>
  <c r="AA412"/>
  <c r="AG412" s="1"/>
  <c r="Z416"/>
  <c r="AE416" s="1"/>
  <c r="AA354"/>
  <c r="AG354" s="1"/>
  <c r="AC345"/>
  <c r="AF358"/>
  <c r="AG371"/>
  <c r="AC347"/>
  <c r="BC416"/>
  <c r="AX337"/>
  <c r="BA337" s="1"/>
  <c r="E41" i="3" s="1"/>
  <c r="AW320" i="1"/>
  <c r="AX326"/>
  <c r="BA326" s="1"/>
  <c r="E30" i="3" s="1"/>
  <c r="BC445" i="1"/>
  <c r="BD372"/>
  <c r="BC538"/>
  <c r="BD527"/>
  <c r="BE417"/>
  <c r="CI417" s="1"/>
  <c r="AC368"/>
  <c r="AV347"/>
  <c r="AX347" s="1"/>
  <c r="AG341"/>
  <c r="AV371"/>
  <c r="AW371" s="1"/>
  <c r="BF343"/>
  <c r="BG343" s="1"/>
  <c r="AH320"/>
  <c r="AI320" s="1"/>
  <c r="AJ320" s="1"/>
  <c r="J24" i="3" s="1"/>
  <c r="AV366" i="1"/>
  <c r="AW366" s="1"/>
  <c r="Z445"/>
  <c r="AA445" s="1"/>
  <c r="AG343"/>
  <c r="AD368"/>
  <c r="S416"/>
  <c r="U416" s="1"/>
  <c r="AB416" s="1"/>
  <c r="BC556"/>
  <c r="AV351"/>
  <c r="AX351" s="1"/>
  <c r="X556"/>
  <c r="Y556" s="1"/>
  <c r="S372"/>
  <c r="U372" s="1"/>
  <c r="AB372" s="1"/>
  <c r="Y352"/>
  <c r="AV352" s="1"/>
  <c r="AX352" s="1"/>
  <c r="S538"/>
  <c r="U538" s="1"/>
  <c r="AB538" s="1"/>
  <c r="AD347"/>
  <c r="BF408"/>
  <c r="BG408" s="1"/>
  <c r="CH408" s="1"/>
  <c r="BI408" s="1"/>
  <c r="BJ408" s="1"/>
  <c r="AD340"/>
  <c r="AC348"/>
  <c r="BE428"/>
  <c r="CI428" s="1"/>
  <c r="BF365"/>
  <c r="BG365" s="1"/>
  <c r="CH365" s="1"/>
  <c r="BI365" s="1"/>
  <c r="BJ365" s="1"/>
  <c r="S355"/>
  <c r="U355" s="1"/>
  <c r="AB355" s="1"/>
  <c r="AV626"/>
  <c r="AX626" s="1"/>
  <c r="AV621"/>
  <c r="AW621" s="1"/>
  <c r="AG621"/>
  <c r="AH621" s="1"/>
  <c r="AI621" s="1"/>
  <c r="AJ621" s="1"/>
  <c r="AA346"/>
  <c r="AG346" s="1"/>
  <c r="S430"/>
  <c r="U430" s="1"/>
  <c r="AB430" s="1"/>
  <c r="Z444"/>
  <c r="AE444" s="1"/>
  <c r="AA352"/>
  <c r="AF426"/>
  <c r="BC414"/>
  <c r="BF362"/>
  <c r="BG362" s="1"/>
  <c r="CH362" s="1"/>
  <c r="BI362" s="1"/>
  <c r="BJ362" s="1"/>
  <c r="AV350"/>
  <c r="AX350" s="1"/>
  <c r="AH511"/>
  <c r="AI511" s="1"/>
  <c r="AJ511" s="1"/>
  <c r="J215" i="3" s="1"/>
  <c r="AV611" i="1"/>
  <c r="AW611" s="1"/>
  <c r="AH323"/>
  <c r="AI323" s="1"/>
  <c r="AJ323" s="1"/>
  <c r="J27" i="3" s="1"/>
  <c r="AF610" i="1"/>
  <c r="AF357"/>
  <c r="AG350"/>
  <c r="AV341"/>
  <c r="AW341" s="1"/>
  <c r="BF366"/>
  <c r="BG366" s="1"/>
  <c r="CH366" s="1"/>
  <c r="BI366" s="1"/>
  <c r="BJ366" s="1"/>
  <c r="BG354"/>
  <c r="CH354" s="1"/>
  <c r="BI354" s="1"/>
  <c r="BJ354" s="1"/>
  <c r="AD351"/>
  <c r="AA362"/>
  <c r="AG362" s="1"/>
  <c r="AE530"/>
  <c r="X427"/>
  <c r="Y427" s="1"/>
  <c r="AA512"/>
  <c r="AG512" s="1"/>
  <c r="AC351"/>
  <c r="S444"/>
  <c r="U444" s="1"/>
  <c r="AB444" s="1"/>
  <c r="AD426"/>
  <c r="AV505"/>
  <c r="AX505" s="1"/>
  <c r="BG358"/>
  <c r="CH358" s="1"/>
  <c r="BI358" s="1"/>
  <c r="BJ358" s="1"/>
  <c r="BE410"/>
  <c r="CI410" s="1"/>
  <c r="BF611"/>
  <c r="BG611" s="1"/>
  <c r="CH611" s="1"/>
  <c r="BI611" s="1"/>
  <c r="BJ611" s="1"/>
  <c r="AG347"/>
  <c r="AG610"/>
  <c r="AH325"/>
  <c r="AI325" s="1"/>
  <c r="AJ325" s="1"/>
  <c r="J29" i="3" s="1"/>
  <c r="AG611" i="1"/>
  <c r="AH611" s="1"/>
  <c r="AI611" s="1"/>
  <c r="AJ611" s="1"/>
  <c r="AK611" s="1"/>
  <c r="AH333"/>
  <c r="AI333" s="1"/>
  <c r="AJ333" s="1"/>
  <c r="J37" i="3" s="1"/>
  <c r="AF349" i="1"/>
  <c r="AC425"/>
  <c r="X410"/>
  <c r="Y410" s="1"/>
  <c r="AV410" s="1"/>
  <c r="V427"/>
  <c r="W427" s="1"/>
  <c r="S563"/>
  <c r="U563" s="1"/>
  <c r="AB563" s="1"/>
  <c r="AD425"/>
  <c r="BC430"/>
  <c r="AB370"/>
  <c r="BE444"/>
  <c r="CI444" s="1"/>
  <c r="BC410"/>
  <c r="BC427"/>
  <c r="AV409"/>
  <c r="AX409" s="1"/>
  <c r="BF353"/>
  <c r="BG353" s="1"/>
  <c r="CH353" s="1"/>
  <c r="BI353" s="1"/>
  <c r="BJ353" s="1"/>
  <c r="AV610"/>
  <c r="AX610" s="1"/>
  <c r="AF371"/>
  <c r="AF347"/>
  <c r="AG627"/>
  <c r="AF620"/>
  <c r="AD341"/>
  <c r="AC362"/>
  <c r="AF366"/>
  <c r="AC350"/>
  <c r="AC354"/>
  <c r="AA408"/>
  <c r="AG408" s="1"/>
  <c r="AE426"/>
  <c r="AE350"/>
  <c r="AF362"/>
  <c r="AF350"/>
  <c r="V410"/>
  <c r="W410" s="1"/>
  <c r="S427"/>
  <c r="U427" s="1"/>
  <c r="Z563"/>
  <c r="AA563" s="1"/>
  <c r="AA353"/>
  <c r="AG353" s="1"/>
  <c r="V430"/>
  <c r="W430" s="1"/>
  <c r="AC366"/>
  <c r="AC353"/>
  <c r="X444"/>
  <c r="Y444" s="1"/>
  <c r="AE347"/>
  <c r="AG351"/>
  <c r="AD354"/>
  <c r="AF425"/>
  <c r="AD409"/>
  <c r="AC352"/>
  <c r="BC563"/>
  <c r="BE430"/>
  <c r="CI430" s="1"/>
  <c r="AX327"/>
  <c r="BA327" s="1"/>
  <c r="E31" i="3" s="1"/>
  <c r="BF371" i="1"/>
  <c r="BG371" s="1"/>
  <c r="CH371" s="1"/>
  <c r="BI371" s="1"/>
  <c r="BJ371" s="1"/>
  <c r="AV357"/>
  <c r="AX357" s="1"/>
  <c r="AB555"/>
  <c r="AW529"/>
  <c r="AN105"/>
  <c r="D103" i="3" s="1"/>
  <c r="AV343" i="1"/>
  <c r="AW343" s="1"/>
  <c r="BF604"/>
  <c r="BG604" s="1"/>
  <c r="CH604" s="1"/>
  <c r="BI604" s="1"/>
  <c r="BJ604" s="1"/>
  <c r="AH628"/>
  <c r="AI628" s="1"/>
  <c r="AJ628" s="1"/>
  <c r="AL628" s="1"/>
  <c r="AG622"/>
  <c r="BF605"/>
  <c r="BG605" s="1"/>
  <c r="CH605" s="1"/>
  <c r="BI605" s="1"/>
  <c r="BJ605" s="1"/>
  <c r="AV623"/>
  <c r="AX623" s="1"/>
  <c r="AV624"/>
  <c r="AW624" s="1"/>
  <c r="BF623"/>
  <c r="BG623" s="1"/>
  <c r="CH623" s="1"/>
  <c r="BI623" s="1"/>
  <c r="BJ623" s="1"/>
  <c r="BD355"/>
  <c r="Z355"/>
  <c r="BC355"/>
  <c r="V355"/>
  <c r="W355" s="1"/>
  <c r="X355"/>
  <c r="BG347"/>
  <c r="CH347" s="1"/>
  <c r="BI347" s="1"/>
  <c r="BJ347" s="1"/>
  <c r="AH310"/>
  <c r="AI310" s="1"/>
  <c r="AJ310" s="1"/>
  <c r="J14" i="3" s="1"/>
  <c r="AH311" i="1"/>
  <c r="AI311" s="1"/>
  <c r="AJ311" s="1"/>
  <c r="J15" i="3" s="1"/>
  <c r="AF609" i="1"/>
  <c r="AC341"/>
  <c r="AD366"/>
  <c r="X413"/>
  <c r="Y413" s="1"/>
  <c r="AF351"/>
  <c r="Z410"/>
  <c r="AE410" s="1"/>
  <c r="Z427"/>
  <c r="AE427" s="1"/>
  <c r="X563"/>
  <c r="Y563" s="1"/>
  <c r="Z430"/>
  <c r="AA430" s="1"/>
  <c r="AD350"/>
  <c r="AC409"/>
  <c r="V444"/>
  <c r="W444" s="1"/>
  <c r="AC357"/>
  <c r="AC505"/>
  <c r="AD362"/>
  <c r="BF363"/>
  <c r="BG363" s="1"/>
  <c r="CH363" s="1"/>
  <c r="BI363" s="1"/>
  <c r="BJ363" s="1"/>
  <c r="AF341"/>
  <c r="AH327"/>
  <c r="AI327" s="1"/>
  <c r="AJ327" s="1"/>
  <c r="J31" i="3" s="1"/>
  <c r="AF605" i="1"/>
  <c r="AH315"/>
  <c r="AI315" s="1"/>
  <c r="AJ315" s="1"/>
  <c r="J19" i="3" s="1"/>
  <c r="AV353" i="1"/>
  <c r="AW353" s="1"/>
  <c r="BF357"/>
  <c r="BG357" s="1"/>
  <c r="CH357" s="1"/>
  <c r="BI357" s="1"/>
  <c r="BJ357" s="1"/>
  <c r="AV354"/>
  <c r="AX354" s="1"/>
  <c r="AV606"/>
  <c r="AX606" s="1"/>
  <c r="BF618"/>
  <c r="BG618" s="1"/>
  <c r="CH618" s="1"/>
  <c r="BI618" s="1"/>
  <c r="BJ618" s="1"/>
  <c r="AG604"/>
  <c r="AH604" s="1"/>
  <c r="AI604" s="1"/>
  <c r="AJ604" s="1"/>
  <c r="AX629"/>
  <c r="AW629"/>
  <c r="AW625"/>
  <c r="AX625"/>
  <c r="AW615"/>
  <c r="AX615"/>
  <c r="Y635"/>
  <c r="AF635" s="1"/>
  <c r="AC635"/>
  <c r="AD635"/>
  <c r="Q682"/>
  <c r="BH682"/>
  <c r="BH669"/>
  <c r="Q669"/>
  <c r="AX619"/>
  <c r="AW619"/>
  <c r="Y639"/>
  <c r="AV639" s="1"/>
  <c r="AD639"/>
  <c r="AC639"/>
  <c r="Y657"/>
  <c r="BF657" s="1"/>
  <c r="BG657" s="1"/>
  <c r="CH657" s="1"/>
  <c r="AD657"/>
  <c r="AC657"/>
  <c r="Y660"/>
  <c r="AV660" s="1"/>
  <c r="AD660"/>
  <c r="AC660"/>
  <c r="AA642"/>
  <c r="AE642"/>
  <c r="AX632"/>
  <c r="AW632"/>
  <c r="Y651"/>
  <c r="AF651" s="1"/>
  <c r="AD651"/>
  <c r="AC651"/>
  <c r="AW608"/>
  <c r="AX608"/>
  <c r="AB653"/>
  <c r="Q671"/>
  <c r="BH671"/>
  <c r="AY616"/>
  <c r="AZ616" s="1"/>
  <c r="BA616"/>
  <c r="AB643"/>
  <c r="AE646"/>
  <c r="AA646"/>
  <c r="CI635"/>
  <c r="AE635"/>
  <c r="AA635"/>
  <c r="AA655"/>
  <c r="AE655"/>
  <c r="V666"/>
  <c r="W666" s="1"/>
  <c r="S666"/>
  <c r="U666" s="1"/>
  <c r="BD666"/>
  <c r="X666"/>
  <c r="BE666"/>
  <c r="CI666" s="1"/>
  <c r="BC666"/>
  <c r="Z666"/>
  <c r="AB638"/>
  <c r="CI662"/>
  <c r="AV631"/>
  <c r="AG631"/>
  <c r="AH631" s="1"/>
  <c r="AI631" s="1"/>
  <c r="AJ631" s="1"/>
  <c r="CI634"/>
  <c r="AE661"/>
  <c r="AA661"/>
  <c r="AB640"/>
  <c r="BH681"/>
  <c r="Q681"/>
  <c r="Q690"/>
  <c r="BH690"/>
  <c r="BH683"/>
  <c r="Q683"/>
  <c r="AE645"/>
  <c r="AA645"/>
  <c r="AA639"/>
  <c r="AE639"/>
  <c r="AB660"/>
  <c r="BF626"/>
  <c r="BG626" s="1"/>
  <c r="CH626" s="1"/>
  <c r="BI626" s="1"/>
  <c r="BJ626" s="1"/>
  <c r="AG626"/>
  <c r="AH626" s="1"/>
  <c r="AI626" s="1"/>
  <c r="AJ626" s="1"/>
  <c r="AB664"/>
  <c r="BC602"/>
  <c r="BE602"/>
  <c r="CI602" s="1"/>
  <c r="Z602"/>
  <c r="S602"/>
  <c r="U602" s="1"/>
  <c r="BD602"/>
  <c r="X602"/>
  <c r="V602"/>
  <c r="W602" s="1"/>
  <c r="AB651"/>
  <c r="AA663"/>
  <c r="AE663"/>
  <c r="AA656"/>
  <c r="AE656"/>
  <c r="AX617"/>
  <c r="AW617"/>
  <c r="AB641"/>
  <c r="AA665"/>
  <c r="AE665"/>
  <c r="AG624"/>
  <c r="BI624"/>
  <c r="BJ624" s="1"/>
  <c r="Y652"/>
  <c r="AF652" s="1"/>
  <c r="AD652"/>
  <c r="AC652"/>
  <c r="BH680"/>
  <c r="Q680"/>
  <c r="CI643"/>
  <c r="Y643"/>
  <c r="AV643" s="1"/>
  <c r="AD643"/>
  <c r="AC643"/>
  <c r="Y658"/>
  <c r="AV658" s="1"/>
  <c r="AC658"/>
  <c r="AD658"/>
  <c r="AG614"/>
  <c r="AH614" s="1"/>
  <c r="AI614" s="1"/>
  <c r="AJ614" s="1"/>
  <c r="AF409"/>
  <c r="X431"/>
  <c r="Y431" s="1"/>
  <c r="V413"/>
  <c r="W413" s="1"/>
  <c r="AF370"/>
  <c r="BF505"/>
  <c r="BG505" s="1"/>
  <c r="CH505" s="1"/>
  <c r="BI505" s="1"/>
  <c r="BJ505" s="1"/>
  <c r="BF341"/>
  <c r="BG341" s="1"/>
  <c r="CH341" s="1"/>
  <c r="BI341" s="1"/>
  <c r="BJ341" s="1"/>
  <c r="AV425"/>
  <c r="AW425" s="1"/>
  <c r="BE506"/>
  <c r="CI506" s="1"/>
  <c r="BC413"/>
  <c r="AB354"/>
  <c r="AV555"/>
  <c r="AX555" s="1"/>
  <c r="AH334"/>
  <c r="AI334" s="1"/>
  <c r="AJ334" s="1"/>
  <c r="J38" i="3" s="1"/>
  <c r="AV614" i="1"/>
  <c r="AG632"/>
  <c r="BF622"/>
  <c r="BG622" s="1"/>
  <c r="CH622" s="1"/>
  <c r="BI622" s="1"/>
  <c r="BJ622" s="1"/>
  <c r="BF632"/>
  <c r="BG632" s="1"/>
  <c r="CH632" s="1"/>
  <c r="BI632" s="1"/>
  <c r="BJ632" s="1"/>
  <c r="AG606"/>
  <c r="AF618"/>
  <c r="BF625"/>
  <c r="BG625" s="1"/>
  <c r="CH625" s="1"/>
  <c r="BI625" s="1"/>
  <c r="BJ625" s="1"/>
  <c r="AG619"/>
  <c r="AG605"/>
  <c r="BF613"/>
  <c r="BG613" s="1"/>
  <c r="CH613" s="1"/>
  <c r="BI613" s="1"/>
  <c r="BJ613" s="1"/>
  <c r="AV618"/>
  <c r="AG623"/>
  <c r="AH623" s="1"/>
  <c r="AI623" s="1"/>
  <c r="AJ623" s="1"/>
  <c r="AW626"/>
  <c r="Y634"/>
  <c r="AV634" s="1"/>
  <c r="AC634"/>
  <c r="AD634"/>
  <c r="CI661"/>
  <c r="AE650"/>
  <c r="AA650"/>
  <c r="AA637"/>
  <c r="AE637"/>
  <c r="Q676"/>
  <c r="BH676"/>
  <c r="BH667"/>
  <c r="Q667"/>
  <c r="Q694"/>
  <c r="BH694"/>
  <c r="AA659"/>
  <c r="AE659"/>
  <c r="AB663"/>
  <c r="Y641"/>
  <c r="AV641" s="1"/>
  <c r="AC641"/>
  <c r="AD641"/>
  <c r="AW609"/>
  <c r="AX609"/>
  <c r="AB646"/>
  <c r="AB635"/>
  <c r="Y655"/>
  <c r="AV655" s="1"/>
  <c r="AD655"/>
  <c r="AC655"/>
  <c r="Y638"/>
  <c r="AF638" s="1"/>
  <c r="AC638"/>
  <c r="AD638"/>
  <c r="AE662"/>
  <c r="AA662"/>
  <c r="AE634"/>
  <c r="AA634"/>
  <c r="AB661"/>
  <c r="Y650"/>
  <c r="AV650" s="1"/>
  <c r="AD650"/>
  <c r="AC650"/>
  <c r="Q673"/>
  <c r="BH673"/>
  <c r="BH679"/>
  <c r="Q679"/>
  <c r="BH687"/>
  <c r="Q687"/>
  <c r="Q686"/>
  <c r="BH686"/>
  <c r="Q675"/>
  <c r="BH675"/>
  <c r="Q688"/>
  <c r="BH688"/>
  <c r="BH685"/>
  <c r="Q685"/>
  <c r="Y645"/>
  <c r="AF645" s="1"/>
  <c r="AC645"/>
  <c r="AD645"/>
  <c r="CI639"/>
  <c r="AX605"/>
  <c r="AW605"/>
  <c r="CI657"/>
  <c r="AB657"/>
  <c r="AL616"/>
  <c r="AM616" s="1"/>
  <c r="AN616" s="1"/>
  <c r="AK616"/>
  <c r="Y642"/>
  <c r="AV642" s="1"/>
  <c r="AC642"/>
  <c r="AD642"/>
  <c r="Y654"/>
  <c r="BF654" s="1"/>
  <c r="BG654" s="1"/>
  <c r="CH654" s="1"/>
  <c r="AC654"/>
  <c r="AD654"/>
  <c r="Y636"/>
  <c r="AC636"/>
  <c r="AD636"/>
  <c r="AA636"/>
  <c r="AE636"/>
  <c r="Y663"/>
  <c r="AF663" s="1"/>
  <c r="AD663"/>
  <c r="AC663"/>
  <c r="AE644"/>
  <c r="AA644"/>
  <c r="Y656"/>
  <c r="BF656" s="1"/>
  <c r="BG656" s="1"/>
  <c r="CH656" s="1"/>
  <c r="BI656" s="1"/>
  <c r="BJ656" s="1"/>
  <c r="AC656"/>
  <c r="AD656"/>
  <c r="CI641"/>
  <c r="BH692"/>
  <c r="Q692"/>
  <c r="BH684"/>
  <c r="Q684"/>
  <c r="BH670"/>
  <c r="Q670"/>
  <c r="AB665"/>
  <c r="BC649"/>
  <c r="Z649"/>
  <c r="X649"/>
  <c r="S649"/>
  <c r="U649" s="1"/>
  <c r="BD649"/>
  <c r="V649"/>
  <c r="W649" s="1"/>
  <c r="BE649"/>
  <c r="AB652"/>
  <c r="AE653"/>
  <c r="AA653"/>
  <c r="AY630"/>
  <c r="AZ630" s="1"/>
  <c r="BA630"/>
  <c r="BH674"/>
  <c r="Q674"/>
  <c r="Q672"/>
  <c r="BH672"/>
  <c r="AG617"/>
  <c r="AH617" s="1"/>
  <c r="AI617" s="1"/>
  <c r="AJ617" s="1"/>
  <c r="AE643"/>
  <c r="AA643"/>
  <c r="AB658"/>
  <c r="CI658"/>
  <c r="AV622"/>
  <c r="V520"/>
  <c r="W520" s="1"/>
  <c r="Z506"/>
  <c r="AA506" s="1"/>
  <c r="AG426"/>
  <c r="V414"/>
  <c r="W414" s="1"/>
  <c r="AA348"/>
  <c r="AG348" s="1"/>
  <c r="AF354"/>
  <c r="S513"/>
  <c r="U513" s="1"/>
  <c r="AF353"/>
  <c r="AF364"/>
  <c r="AD505"/>
  <c r="AB353"/>
  <c r="BG411"/>
  <c r="CH411" s="1"/>
  <c r="BI411" s="1"/>
  <c r="BJ411" s="1"/>
  <c r="BC520"/>
  <c r="BC506"/>
  <c r="AB364"/>
  <c r="AH319"/>
  <c r="AI319" s="1"/>
  <c r="AJ319" s="1"/>
  <c r="J23" i="3" s="1"/>
  <c r="AF622" i="1"/>
  <c r="AF632"/>
  <c r="AG609"/>
  <c r="AG625"/>
  <c r="AV613"/>
  <c r="AV620"/>
  <c r="AF625"/>
  <c r="BF619"/>
  <c r="BG619" s="1"/>
  <c r="CH619" s="1"/>
  <c r="BI619" s="1"/>
  <c r="BJ619" s="1"/>
  <c r="BF614"/>
  <c r="BG614" s="1"/>
  <c r="CH614" s="1"/>
  <c r="BI614" s="1"/>
  <c r="BJ614" s="1"/>
  <c r="BF627"/>
  <c r="BG627" s="1"/>
  <c r="CH627" s="1"/>
  <c r="BI627" s="1"/>
  <c r="BJ627" s="1"/>
  <c r="Y646"/>
  <c r="BF646" s="1"/>
  <c r="BG646" s="1"/>
  <c r="CH646" s="1"/>
  <c r="BI646" s="1"/>
  <c r="BJ646" s="1"/>
  <c r="AD646"/>
  <c r="AC646"/>
  <c r="AB662"/>
  <c r="Y661"/>
  <c r="AC661"/>
  <c r="AD661"/>
  <c r="AB637"/>
  <c r="BH678"/>
  <c r="Q678"/>
  <c r="AB645"/>
  <c r="AL633"/>
  <c r="AM633" s="1"/>
  <c r="AK633"/>
  <c r="AA660"/>
  <c r="AE660"/>
  <c r="Y664"/>
  <c r="AV664" s="1"/>
  <c r="AD664"/>
  <c r="AC664"/>
  <c r="AE654"/>
  <c r="AA654"/>
  <c r="AE651"/>
  <c r="AA651"/>
  <c r="AG607"/>
  <c r="BI607"/>
  <c r="BJ607" s="1"/>
  <c r="AB644"/>
  <c r="Q668"/>
  <c r="BH668"/>
  <c r="Q677"/>
  <c r="BH677"/>
  <c r="Q693"/>
  <c r="BH693"/>
  <c r="CI665"/>
  <c r="AA652"/>
  <c r="AE652"/>
  <c r="AB655"/>
  <c r="Z648"/>
  <c r="V648"/>
  <c r="W648" s="1"/>
  <c r="BE648"/>
  <c r="X648"/>
  <c r="S648"/>
  <c r="U648" s="1"/>
  <c r="BD648"/>
  <c r="BC648"/>
  <c r="AE638"/>
  <c r="AA638"/>
  <c r="Y662"/>
  <c r="AF662" s="1"/>
  <c r="AC662"/>
  <c r="AD662"/>
  <c r="AB634"/>
  <c r="AB650"/>
  <c r="CI637"/>
  <c r="Y637"/>
  <c r="AV637" s="1"/>
  <c r="AD637"/>
  <c r="AC637"/>
  <c r="X696"/>
  <c r="Y696" s="1"/>
  <c r="Z696"/>
  <c r="V696"/>
  <c r="W696" s="1"/>
  <c r="S696"/>
  <c r="U696" s="1"/>
  <c r="AB696" s="1"/>
  <c r="AE640"/>
  <c r="AA640"/>
  <c r="Y640"/>
  <c r="AV640" s="1"/>
  <c r="AD640"/>
  <c r="AC640"/>
  <c r="BH691"/>
  <c r="Q691"/>
  <c r="BH689"/>
  <c r="Q689"/>
  <c r="BH695"/>
  <c r="Q695"/>
  <c r="BE603"/>
  <c r="CI603" s="1"/>
  <c r="S603"/>
  <c r="U603" s="1"/>
  <c r="BD603"/>
  <c r="BC603"/>
  <c r="V603"/>
  <c r="W603" s="1"/>
  <c r="X603"/>
  <c r="Z603"/>
  <c r="AB639"/>
  <c r="AA657"/>
  <c r="AE657"/>
  <c r="CI660"/>
  <c r="Y659"/>
  <c r="AC659"/>
  <c r="AD659"/>
  <c r="AB659"/>
  <c r="AV659"/>
  <c r="AA664"/>
  <c r="AE664"/>
  <c r="Z647"/>
  <c r="BE647"/>
  <c r="V647"/>
  <c r="W647" s="1"/>
  <c r="S647"/>
  <c r="U647" s="1"/>
  <c r="BD647"/>
  <c r="BC647"/>
  <c r="X647"/>
  <c r="AB642"/>
  <c r="AB636"/>
  <c r="Y644"/>
  <c r="AC644"/>
  <c r="AD644"/>
  <c r="AB656"/>
  <c r="AE641"/>
  <c r="AA641"/>
  <c r="Y665"/>
  <c r="AC665"/>
  <c r="AD665"/>
  <c r="V601"/>
  <c r="W601" s="1"/>
  <c r="X601"/>
  <c r="BE601"/>
  <c r="CI601" s="1"/>
  <c r="BC601"/>
  <c r="S601"/>
  <c r="U601" s="1"/>
  <c r="AB601" s="1"/>
  <c r="BD601"/>
  <c r="Z601"/>
  <c r="Y653"/>
  <c r="AD653"/>
  <c r="AC653"/>
  <c r="AE658"/>
  <c r="AA658"/>
  <c r="AG615"/>
  <c r="S520"/>
  <c r="U520" s="1"/>
  <c r="X506"/>
  <c r="Y506" s="1"/>
  <c r="BF506" s="1"/>
  <c r="AG364"/>
  <c r="Z414"/>
  <c r="AA414" s="1"/>
  <c r="AG370"/>
  <c r="Z513"/>
  <c r="AE513" s="1"/>
  <c r="AC426"/>
  <c r="BE513"/>
  <c r="CI513" s="1"/>
  <c r="BE431"/>
  <c r="CI431" s="1"/>
  <c r="BF615"/>
  <c r="BG615" s="1"/>
  <c r="CH615" s="1"/>
  <c r="BI615" s="1"/>
  <c r="BJ615" s="1"/>
  <c r="BF631"/>
  <c r="BG631" s="1"/>
  <c r="CH631" s="1"/>
  <c r="BI631" s="1"/>
  <c r="BJ631" s="1"/>
  <c r="AV627"/>
  <c r="AG613"/>
  <c r="AH613" s="1"/>
  <c r="AI613" s="1"/>
  <c r="AJ613" s="1"/>
  <c r="AG620"/>
  <c r="AF607"/>
  <c r="AV607"/>
  <c r="AF619"/>
  <c r="AG608"/>
  <c r="AF627"/>
  <c r="BF368"/>
  <c r="BG368" s="1"/>
  <c r="CH368" s="1"/>
  <c r="BI368" s="1"/>
  <c r="BJ368" s="1"/>
  <c r="AV344"/>
  <c r="AX344" s="1"/>
  <c r="Q386"/>
  <c r="BD386" s="1"/>
  <c r="BH386"/>
  <c r="Q379"/>
  <c r="BE379" s="1"/>
  <c r="CI379" s="1"/>
  <c r="BH379"/>
  <c r="Q385"/>
  <c r="BE385" s="1"/>
  <c r="CI385" s="1"/>
  <c r="BH385"/>
  <c r="Q396"/>
  <c r="BD396" s="1"/>
  <c r="BH396"/>
  <c r="Q391"/>
  <c r="BD391" s="1"/>
  <c r="BH391"/>
  <c r="Q571"/>
  <c r="BC571" s="1"/>
  <c r="BH571"/>
  <c r="Q553"/>
  <c r="BE553" s="1"/>
  <c r="CI553" s="1"/>
  <c r="BH553"/>
  <c r="Q380"/>
  <c r="V380" s="1"/>
  <c r="W380" s="1"/>
  <c r="BH380"/>
  <c r="Q532"/>
  <c r="BE532" s="1"/>
  <c r="CI532" s="1"/>
  <c r="BH532"/>
  <c r="Q419"/>
  <c r="BE419" s="1"/>
  <c r="CI419" s="1"/>
  <c r="BH419"/>
  <c r="Q463"/>
  <c r="X463" s="1"/>
  <c r="Y463" s="1"/>
  <c r="BH463"/>
  <c r="Q395"/>
  <c r="BE395" s="1"/>
  <c r="CI395" s="1"/>
  <c r="BH395"/>
  <c r="Q382"/>
  <c r="BC382" s="1"/>
  <c r="BH382"/>
  <c r="G543"/>
  <c r="G641" s="1"/>
  <c r="A641"/>
  <c r="Q402"/>
  <c r="BE402" s="1"/>
  <c r="CI402" s="1"/>
  <c r="BH402"/>
  <c r="Q384"/>
  <c r="BC384" s="1"/>
  <c r="BH384"/>
  <c r="Q375"/>
  <c r="Z375" s="1"/>
  <c r="BH375"/>
  <c r="Q400"/>
  <c r="BD400" s="1"/>
  <c r="BH400"/>
  <c r="Q450"/>
  <c r="V450" s="1"/>
  <c r="W450" s="1"/>
  <c r="BH450"/>
  <c r="Q528"/>
  <c r="BE528" s="1"/>
  <c r="CI528" s="1"/>
  <c r="BH528"/>
  <c r="Q449"/>
  <c r="BD449" s="1"/>
  <c r="BH449"/>
  <c r="Q514"/>
  <c r="BE514" s="1"/>
  <c r="CI514" s="1"/>
  <c r="BH514"/>
  <c r="S545"/>
  <c r="U545" s="1"/>
  <c r="AB545" s="1"/>
  <c r="S417"/>
  <c r="U417" s="1"/>
  <c r="AB417" s="1"/>
  <c r="AF359"/>
  <c r="BC531"/>
  <c r="BC417"/>
  <c r="V431"/>
  <c r="W431" s="1"/>
  <c r="Z520"/>
  <c r="AA520" s="1"/>
  <c r="S506"/>
  <c r="U506" s="1"/>
  <c r="AB506" s="1"/>
  <c r="S413"/>
  <c r="U413" s="1"/>
  <c r="AB413" s="1"/>
  <c r="S414"/>
  <c r="U414" s="1"/>
  <c r="AB414" s="1"/>
  <c r="AA411"/>
  <c r="AG411" s="1"/>
  <c r="AG342"/>
  <c r="V545"/>
  <c r="W545" s="1"/>
  <c r="Z417"/>
  <c r="AE417" s="1"/>
  <c r="X531"/>
  <c r="Y531" s="1"/>
  <c r="AD344"/>
  <c r="AE361"/>
  <c r="Z527"/>
  <c r="AE527" s="1"/>
  <c r="X513"/>
  <c r="Y513" s="1"/>
  <c r="Z428"/>
  <c r="AE428" s="1"/>
  <c r="AC344"/>
  <c r="AF343"/>
  <c r="AF363"/>
  <c r="AW334"/>
  <c r="BD513"/>
  <c r="BE531"/>
  <c r="CI531" s="1"/>
  <c r="BC431"/>
  <c r="BE520"/>
  <c r="CI520" s="1"/>
  <c r="BD506"/>
  <c r="BE413"/>
  <c r="CI413" s="1"/>
  <c r="BD414"/>
  <c r="BE527"/>
  <c r="CI527" s="1"/>
  <c r="AB343"/>
  <c r="BF537"/>
  <c r="BG537" s="1"/>
  <c r="CH537" s="1"/>
  <c r="BI537" s="1"/>
  <c r="BJ537" s="1"/>
  <c r="BD545"/>
  <c r="BD417"/>
  <c r="G544"/>
  <c r="G642" s="1"/>
  <c r="A642"/>
  <c r="Q447"/>
  <c r="BC447" s="1"/>
  <c r="BH447"/>
  <c r="Q422"/>
  <c r="Z422" s="1"/>
  <c r="BH422"/>
  <c r="Q397"/>
  <c r="BC397" s="1"/>
  <c r="BH397"/>
  <c r="Q398"/>
  <c r="BC398" s="1"/>
  <c r="BH398"/>
  <c r="Q378"/>
  <c r="BD378" s="1"/>
  <c r="BH378"/>
  <c r="Q394"/>
  <c r="S394" s="1"/>
  <c r="U394" s="1"/>
  <c r="BH394"/>
  <c r="Q389"/>
  <c r="V389" s="1"/>
  <c r="W389" s="1"/>
  <c r="BH389"/>
  <c r="Q432"/>
  <c r="BD432" s="1"/>
  <c r="BH432"/>
  <c r="Q383"/>
  <c r="BE383" s="1"/>
  <c r="CI383" s="1"/>
  <c r="BH383"/>
  <c r="Q564"/>
  <c r="BE564" s="1"/>
  <c r="CI564" s="1"/>
  <c r="BH564"/>
  <c r="Q393"/>
  <c r="BC393" s="1"/>
  <c r="BH393"/>
  <c r="Q388"/>
  <c r="BD388" s="1"/>
  <c r="BH388"/>
  <c r="Q581"/>
  <c r="BE581" s="1"/>
  <c r="CI581" s="1"/>
  <c r="BH581"/>
  <c r="Q521"/>
  <c r="BD521" s="1"/>
  <c r="BH521"/>
  <c r="Q557"/>
  <c r="BD557" s="1"/>
  <c r="BH557"/>
  <c r="Q507"/>
  <c r="BD507" s="1"/>
  <c r="BH507"/>
  <c r="Q433"/>
  <c r="X433" s="1"/>
  <c r="Y433" s="1"/>
  <c r="BH433"/>
  <c r="Q546"/>
  <c r="BC546" s="1"/>
  <c r="BH546"/>
  <c r="Q374"/>
  <c r="BD374" s="1"/>
  <c r="BH374"/>
  <c r="Q377"/>
  <c r="BD377" s="1"/>
  <c r="BH377"/>
  <c r="Q387"/>
  <c r="X387" s="1"/>
  <c r="Y387" s="1"/>
  <c r="BH387"/>
  <c r="Q373"/>
  <c r="BE373" s="1"/>
  <c r="CI373" s="1"/>
  <c r="BH373"/>
  <c r="Q401"/>
  <c r="BC401" s="1"/>
  <c r="BH401"/>
  <c r="BH376"/>
  <c r="Q539"/>
  <c r="BE539" s="1"/>
  <c r="CI539" s="1"/>
  <c r="BH539"/>
  <c r="Q421"/>
  <c r="Z421" s="1"/>
  <c r="BH421"/>
  <c r="Q415"/>
  <c r="BD415" s="1"/>
  <c r="BH415"/>
  <c r="Q436"/>
  <c r="BE436" s="1"/>
  <c r="CI436" s="1"/>
  <c r="BH436"/>
  <c r="Q390"/>
  <c r="BC390" s="1"/>
  <c r="BH390"/>
  <c r="Q399"/>
  <c r="BD399" s="1"/>
  <c r="BH399"/>
  <c r="Q403"/>
  <c r="BD403" s="1"/>
  <c r="BH403"/>
  <c r="Q392"/>
  <c r="BD392" s="1"/>
  <c r="BH392"/>
  <c r="Q381"/>
  <c r="BC381" s="1"/>
  <c r="BH381"/>
  <c r="Q446"/>
  <c r="BC446" s="1"/>
  <c r="BH446"/>
  <c r="Q464"/>
  <c r="BE464" s="1"/>
  <c r="CI464" s="1"/>
  <c r="BH464"/>
  <c r="Q418"/>
  <c r="BC418" s="1"/>
  <c r="BH418"/>
  <c r="Q429"/>
  <c r="BD429" s="1"/>
  <c r="BH429"/>
  <c r="Q435"/>
  <c r="V435" s="1"/>
  <c r="W435" s="1"/>
  <c r="BH435"/>
  <c r="AV356"/>
  <c r="AX356" s="1"/>
  <c r="S531"/>
  <c r="U531" s="1"/>
  <c r="AB531" s="1"/>
  <c r="V527"/>
  <c r="W527" s="1"/>
  <c r="S428"/>
  <c r="U428" s="1"/>
  <c r="AB428" s="1"/>
  <c r="BC428"/>
  <c r="BF345"/>
  <c r="BG345" s="1"/>
  <c r="CH345" s="1"/>
  <c r="BI345" s="1"/>
  <c r="BJ345" s="1"/>
  <c r="S431"/>
  <c r="U431" s="1"/>
  <c r="AB431" s="1"/>
  <c r="X520"/>
  <c r="Y520" s="1"/>
  <c r="Z413"/>
  <c r="AE413" s="1"/>
  <c r="AG345"/>
  <c r="X414"/>
  <c r="Y414" s="1"/>
  <c r="AC363"/>
  <c r="Z545"/>
  <c r="AA545" s="1"/>
  <c r="S527"/>
  <c r="U527" s="1"/>
  <c r="AB527" s="1"/>
  <c r="V513"/>
  <c r="W513" s="1"/>
  <c r="X428"/>
  <c r="Y428" s="1"/>
  <c r="BF428" s="1"/>
  <c r="AF369"/>
  <c r="BG412"/>
  <c r="CH412" s="1"/>
  <c r="BI412" s="1"/>
  <c r="BJ412" s="1"/>
  <c r="AW209"/>
  <c r="AD84"/>
  <c r="AE84" s="1"/>
  <c r="AJ84" s="1"/>
  <c r="CH519"/>
  <c r="BI519" s="1"/>
  <c r="BJ519" s="1"/>
  <c r="CH364"/>
  <c r="BI364" s="1"/>
  <c r="BJ364" s="1"/>
  <c r="CH349"/>
  <c r="BI349" s="1"/>
  <c r="BJ349" s="1"/>
  <c r="CH512"/>
  <c r="BI512" s="1"/>
  <c r="BJ512" s="1"/>
  <c r="CH370"/>
  <c r="BI370" s="1"/>
  <c r="BJ370" s="1"/>
  <c r="CH351"/>
  <c r="BI351" s="1"/>
  <c r="BJ351" s="1"/>
  <c r="CH343"/>
  <c r="BI343" s="1"/>
  <c r="BJ343" s="1"/>
  <c r="CH342"/>
  <c r="BI342" s="1"/>
  <c r="BJ342" s="1"/>
  <c r="BH209"/>
  <c r="AL209" s="1"/>
  <c r="AM209" s="1"/>
  <c r="BM209" s="1"/>
  <c r="AT21"/>
  <c r="AU21" s="1"/>
  <c r="AV21" s="1"/>
  <c r="G19" i="3" s="1"/>
  <c r="I19"/>
  <c r="AQ210" i="1"/>
  <c r="AR210" s="1"/>
  <c r="AS210" s="1"/>
  <c r="I208" i="3"/>
  <c r="AT19" i="1"/>
  <c r="AU19" s="1"/>
  <c r="AV19" s="1"/>
  <c r="G17" i="3" s="1"/>
  <c r="I17"/>
  <c r="AT20" i="1"/>
  <c r="AU20" s="1"/>
  <c r="AV20" s="1"/>
  <c r="G18" i="3" s="1"/>
  <c r="I18"/>
  <c r="AQ34" i="1"/>
  <c r="AR34" s="1"/>
  <c r="AS34" s="1"/>
  <c r="I32" i="3"/>
  <c r="AT38" i="1"/>
  <c r="AU38" s="1"/>
  <c r="AV38" s="1"/>
  <c r="G36" i="3" s="1"/>
  <c r="I36"/>
  <c r="AT26" i="1"/>
  <c r="AU26" s="1"/>
  <c r="AV26" s="1"/>
  <c r="G24" i="3" s="1"/>
  <c r="I24"/>
  <c r="AQ31" i="1"/>
  <c r="AR31" s="1"/>
  <c r="AS31" s="1"/>
  <c r="I29" i="3"/>
  <c r="AQ29" i="1"/>
  <c r="AR29" s="1"/>
  <c r="AS29" s="1"/>
  <c r="I27" i="3"/>
  <c r="AT35" i="1"/>
  <c r="AU35" s="1"/>
  <c r="AV35" s="1"/>
  <c r="G33" i="3" s="1"/>
  <c r="I33"/>
  <c r="AQ37" i="1"/>
  <c r="AR37" s="1"/>
  <c r="AS37" s="1"/>
  <c r="I35" i="3"/>
  <c r="AQ40" i="1"/>
  <c r="AR40" s="1"/>
  <c r="I38" i="3"/>
  <c r="AK339" i="1"/>
  <c r="BM339" s="1"/>
  <c r="AT23"/>
  <c r="AU23" s="1"/>
  <c r="AV23" s="1"/>
  <c r="G21" i="3" s="1"/>
  <c r="I21"/>
  <c r="AK503" i="1"/>
  <c r="BM503" s="1"/>
  <c r="J207" i="3"/>
  <c r="AD89" i="1"/>
  <c r="AE89" s="1"/>
  <c r="AJ89" s="1"/>
  <c r="AT34"/>
  <c r="AU34" s="1"/>
  <c r="AD87"/>
  <c r="AE87" s="1"/>
  <c r="AJ87" s="1"/>
  <c r="AN101"/>
  <c r="D99" i="3" s="1"/>
  <c r="X89" i="1"/>
  <c r="AP89" s="1"/>
  <c r="AN93"/>
  <c r="D91" i="3" s="1"/>
  <c r="AT40" i="1"/>
  <c r="AU40" s="1"/>
  <c r="AD107"/>
  <c r="AE107" s="1"/>
  <c r="AJ107" s="1"/>
  <c r="AQ35"/>
  <c r="AR35" s="1"/>
  <c r="AS35" s="1"/>
  <c r="AD105"/>
  <c r="AE105" s="1"/>
  <c r="AJ105" s="1"/>
  <c r="AQ23"/>
  <c r="AR23" s="1"/>
  <c r="AS23" s="1"/>
  <c r="AL503"/>
  <c r="AM503" s="1"/>
  <c r="AN503" s="1"/>
  <c r="AD94"/>
  <c r="AE94" s="1"/>
  <c r="AJ94" s="1"/>
  <c r="AD82"/>
  <c r="AE82" s="1"/>
  <c r="AJ82" s="1"/>
  <c r="AN104"/>
  <c r="D102" i="3" s="1"/>
  <c r="S288" i="1"/>
  <c r="V288" s="1"/>
  <c r="T288" s="1"/>
  <c r="Y288" s="1"/>
  <c r="Z288" s="1"/>
  <c r="AN288" s="1"/>
  <c r="D286" i="3" s="1"/>
  <c r="AA295" i="1"/>
  <c r="AB295" s="1"/>
  <c r="AD109"/>
  <c r="AE109" s="1"/>
  <c r="AJ109" s="1"/>
  <c r="AQ38"/>
  <c r="AR38" s="1"/>
  <c r="AS38" s="1"/>
  <c r="AX45"/>
  <c r="X86"/>
  <c r="AP86" s="1"/>
  <c r="X132"/>
  <c r="AP132" s="1"/>
  <c r="AT210"/>
  <c r="AU210" s="1"/>
  <c r="X94"/>
  <c r="AP94" s="1"/>
  <c r="R288"/>
  <c r="U288" s="1"/>
  <c r="BF340"/>
  <c r="BG340" s="1"/>
  <c r="CH340" s="1"/>
  <c r="BI340" s="1"/>
  <c r="BJ340" s="1"/>
  <c r="AY503"/>
  <c r="AZ503" s="1"/>
  <c r="X66"/>
  <c r="AP66" s="1"/>
  <c r="AE97"/>
  <c r="AJ97" s="1"/>
  <c r="AN84"/>
  <c r="D82" i="3" s="1"/>
  <c r="AV360" i="1"/>
  <c r="AX360" s="1"/>
  <c r="AY313"/>
  <c r="AZ313" s="1"/>
  <c r="BA313"/>
  <c r="E17" i="3" s="1"/>
  <c r="AX324" i="1"/>
  <c r="AW324"/>
  <c r="BA316"/>
  <c r="E20" i="3" s="1"/>
  <c r="AY316" i="1"/>
  <c r="AZ316" s="1"/>
  <c r="AB513"/>
  <c r="AY334"/>
  <c r="AZ334" s="1"/>
  <c r="BA334"/>
  <c r="E38" i="3" s="1"/>
  <c r="AY329" i="1"/>
  <c r="AZ329" s="1"/>
  <c r="BA329"/>
  <c r="E33" i="3" s="1"/>
  <c r="AY319" i="1"/>
  <c r="AZ319" s="1"/>
  <c r="BA319"/>
  <c r="E23" i="3" s="1"/>
  <c r="BA504" i="1"/>
  <c r="E208" i="3" s="1"/>
  <c r="AY504" i="1"/>
  <c r="AZ504" s="1"/>
  <c r="BA320"/>
  <c r="E24" i="3" s="1"/>
  <c r="AY320" i="1"/>
  <c r="AZ320" s="1"/>
  <c r="AX519"/>
  <c r="AW519"/>
  <c r="AX348"/>
  <c r="AW348"/>
  <c r="AW350"/>
  <c r="AW363"/>
  <c r="AY529"/>
  <c r="AZ529" s="1"/>
  <c r="BA529"/>
  <c r="E233" i="3" s="1"/>
  <c r="AD95" i="1"/>
  <c r="AE95" s="1"/>
  <c r="AJ95" s="1"/>
  <c r="AD83"/>
  <c r="AE83" s="1"/>
  <c r="AJ83" s="1"/>
  <c r="AN92"/>
  <c r="D90" i="3" s="1"/>
  <c r="BF344" i="1"/>
  <c r="BG344" s="1"/>
  <c r="CH344" s="1"/>
  <c r="BI344" s="1"/>
  <c r="BJ344" s="1"/>
  <c r="AV408"/>
  <c r="BF530"/>
  <c r="BG530" s="1"/>
  <c r="CH530" s="1"/>
  <c r="BI530" s="1"/>
  <c r="BJ530" s="1"/>
  <c r="AV530"/>
  <c r="AV368"/>
  <c r="BF416"/>
  <c r="BG416" s="1"/>
  <c r="AY325"/>
  <c r="AZ325" s="1"/>
  <c r="BA325"/>
  <c r="E29" i="3" s="1"/>
  <c r="AY511" i="1"/>
  <c r="AZ511" s="1"/>
  <c r="BA511"/>
  <c r="E215" i="3" s="1"/>
  <c r="AY317" i="1"/>
  <c r="AZ317" s="1"/>
  <c r="BA317"/>
  <c r="E21" i="3" s="1"/>
  <c r="AY314" i="1"/>
  <c r="AZ314" s="1"/>
  <c r="BA314"/>
  <c r="E18" i="3" s="1"/>
  <c r="AX367" i="1"/>
  <c r="AW367"/>
  <c r="AX411"/>
  <c r="AW411"/>
  <c r="AX412"/>
  <c r="AW412"/>
  <c r="AW346"/>
  <c r="AY309"/>
  <c r="AZ309" s="1"/>
  <c r="BA309"/>
  <c r="E13" i="3" s="1"/>
  <c r="AX328" i="1"/>
  <c r="AW328"/>
  <c r="BA332"/>
  <c r="E36" i="3" s="1"/>
  <c r="AY332" i="1"/>
  <c r="AZ332" s="1"/>
  <c r="AY339"/>
  <c r="AZ339" s="1"/>
  <c r="BA339"/>
  <c r="E43" i="3" s="1"/>
  <c r="AY322" i="1"/>
  <c r="AZ322" s="1"/>
  <c r="BA322"/>
  <c r="E26" i="3" s="1"/>
  <c r="AY335" i="1"/>
  <c r="AZ335" s="1"/>
  <c r="BA335"/>
  <c r="E39" i="3" s="1"/>
  <c r="Y67" i="1"/>
  <c r="Z67" s="1"/>
  <c r="AN67" s="1"/>
  <c r="D65" i="3" s="1"/>
  <c r="AT31" i="1"/>
  <c r="AU31" s="1"/>
  <c r="AB410"/>
  <c r="AY330"/>
  <c r="AZ330" s="1"/>
  <c r="BA330"/>
  <c r="E34" i="3" s="1"/>
  <c r="AY338" i="1"/>
  <c r="AZ338" s="1"/>
  <c r="BA338"/>
  <c r="E42" i="3" s="1"/>
  <c r="AW349" i="1"/>
  <c r="AB445"/>
  <c r="AY315"/>
  <c r="AZ315" s="1"/>
  <c r="BA315"/>
  <c r="E19" i="3" s="1"/>
  <c r="AY321" i="1"/>
  <c r="AZ321" s="1"/>
  <c r="BA321"/>
  <c r="E25" i="3" s="1"/>
  <c r="AW537" i="1"/>
  <c r="AX312"/>
  <c r="AW312"/>
  <c r="AW365"/>
  <c r="AY407"/>
  <c r="AZ407" s="1"/>
  <c r="BA407"/>
  <c r="E111" i="3" s="1"/>
  <c r="AW336" i="1"/>
  <c r="AX336"/>
  <c r="AX426"/>
  <c r="AW426"/>
  <c r="AX342"/>
  <c r="AW342"/>
  <c r="AP95"/>
  <c r="AD98"/>
  <c r="AE98" s="1"/>
  <c r="AJ98" s="1"/>
  <c r="AL326"/>
  <c r="AM326" s="1"/>
  <c r="AN326" s="1"/>
  <c r="BF356"/>
  <c r="BG356" s="1"/>
  <c r="CH356" s="1"/>
  <c r="BI356" s="1"/>
  <c r="BJ356" s="1"/>
  <c r="Y218"/>
  <c r="Z218" s="1"/>
  <c r="AN218" s="1"/>
  <c r="D216" i="3" s="1"/>
  <c r="W295" i="1"/>
  <c r="X51"/>
  <c r="AP51" s="1"/>
  <c r="X105"/>
  <c r="AP105" s="1"/>
  <c r="AX25"/>
  <c r="AD106"/>
  <c r="AE106" s="1"/>
  <c r="AJ106" s="1"/>
  <c r="Y68"/>
  <c r="Z68" s="1"/>
  <c r="AN68" s="1"/>
  <c r="D66" i="3" s="1"/>
  <c r="Y86" i="1"/>
  <c r="Z86" s="1"/>
  <c r="AN86" s="1"/>
  <c r="D84" i="3" s="1"/>
  <c r="X99" i="1"/>
  <c r="AP99" s="1"/>
  <c r="I97" i="3" s="1"/>
  <c r="AX18" i="1"/>
  <c r="AD100"/>
  <c r="AE100" s="1"/>
  <c r="AJ100" s="1"/>
  <c r="Y74"/>
  <c r="Z74" s="1"/>
  <c r="AN74" s="1"/>
  <c r="D72" i="3" s="1"/>
  <c r="R295" i="1"/>
  <c r="U295" s="1"/>
  <c r="AC295"/>
  <c r="AQ20"/>
  <c r="AR20" s="1"/>
  <c r="AX235"/>
  <c r="AC430"/>
  <c r="X82"/>
  <c r="AP82" s="1"/>
  <c r="AD103"/>
  <c r="AE103" s="1"/>
  <c r="AJ103" s="1"/>
  <c r="AD85"/>
  <c r="AE85" s="1"/>
  <c r="AJ85" s="1"/>
  <c r="X88"/>
  <c r="AP88" s="1"/>
  <c r="Y77"/>
  <c r="Z77" s="1"/>
  <c r="AN77" s="1"/>
  <c r="D75" i="3" s="1"/>
  <c r="AD287" i="1"/>
  <c r="AE287" s="1"/>
  <c r="AJ287" s="1"/>
  <c r="AD80"/>
  <c r="AE80" s="1"/>
  <c r="AJ80" s="1"/>
  <c r="AQ19"/>
  <c r="AR19" s="1"/>
  <c r="AS19" s="1"/>
  <c r="AD101"/>
  <c r="AE101" s="1"/>
  <c r="AJ101" s="1"/>
  <c r="X131"/>
  <c r="AP131" s="1"/>
  <c r="X87"/>
  <c r="AP87" s="1"/>
  <c r="X48"/>
  <c r="AP48" s="1"/>
  <c r="AC288"/>
  <c r="Y64"/>
  <c r="Z64" s="1"/>
  <c r="AN64" s="1"/>
  <c r="D62" i="3" s="1"/>
  <c r="AX17" i="1"/>
  <c r="AD81"/>
  <c r="AE81" s="1"/>
  <c r="AJ81" s="1"/>
  <c r="AD99"/>
  <c r="AE99" s="1"/>
  <c r="AJ99" s="1"/>
  <c r="Y69"/>
  <c r="Z69" s="1"/>
  <c r="AN69" s="1"/>
  <c r="D67" i="3" s="1"/>
  <c r="X70" i="1"/>
  <c r="AP70" s="1"/>
  <c r="X60"/>
  <c r="AP60" s="1"/>
  <c r="AA288"/>
  <c r="AB288" s="1"/>
  <c r="AN98"/>
  <c r="D96" i="3" s="1"/>
  <c r="X46" i="1"/>
  <c r="AP46" s="1"/>
  <c r="Y94"/>
  <c r="Z94" s="1"/>
  <c r="AN94" s="1"/>
  <c r="D92" i="3" s="1"/>
  <c r="AD79" i="1"/>
  <c r="AE79" s="1"/>
  <c r="AJ79" s="1"/>
  <c r="AT37"/>
  <c r="AU37" s="1"/>
  <c r="X103"/>
  <c r="AP103" s="1"/>
  <c r="AE104"/>
  <c r="AJ104" s="1"/>
  <c r="AN107"/>
  <c r="D105" i="3" s="1"/>
  <c r="X75" i="1"/>
  <c r="AP75" s="1"/>
  <c r="AQ26"/>
  <c r="AR26" s="1"/>
  <c r="AS26" s="1"/>
  <c r="X76"/>
  <c r="AP76" s="1"/>
  <c r="R110"/>
  <c r="U110" s="1"/>
  <c r="AN108"/>
  <c r="D106" i="3" s="1"/>
  <c r="AN102" i="1"/>
  <c r="D100" i="3" s="1"/>
  <c r="X81" i="1"/>
  <c r="AP81" s="1"/>
  <c r="AD93"/>
  <c r="AE93" s="1"/>
  <c r="AJ93" s="1"/>
  <c r="AD108"/>
  <c r="AE108" s="1"/>
  <c r="AJ108" s="1"/>
  <c r="X102"/>
  <c r="AP102" s="1"/>
  <c r="AC417"/>
  <c r="AC444"/>
  <c r="AH328"/>
  <c r="AI328" s="1"/>
  <c r="AJ328" s="1"/>
  <c r="AN109"/>
  <c r="D107" i="3" s="1"/>
  <c r="X49" i="1"/>
  <c r="AP49" s="1"/>
  <c r="AN97"/>
  <c r="D95" i="3" s="1"/>
  <c r="X72" i="1"/>
  <c r="AP72" s="1"/>
  <c r="Y62"/>
  <c r="Z62" s="1"/>
  <c r="AN62" s="1"/>
  <c r="D60" i="3" s="1"/>
  <c r="X117" i="1"/>
  <c r="AP117" s="1"/>
  <c r="AA110"/>
  <c r="AB110" s="1"/>
  <c r="AN85"/>
  <c r="D83" i="3" s="1"/>
  <c r="Y287" i="1"/>
  <c r="Z287" s="1"/>
  <c r="AN287" s="1"/>
  <c r="D285" i="3" s="1"/>
  <c r="X287" i="1"/>
  <c r="AP287" s="1"/>
  <c r="Y106"/>
  <c r="Z106" s="1"/>
  <c r="AN106" s="1"/>
  <c r="D104" i="3" s="1"/>
  <c r="X106" i="1"/>
  <c r="AP106" s="1"/>
  <c r="T402"/>
  <c r="T384"/>
  <c r="AL529"/>
  <c r="AM529" s="1"/>
  <c r="AN529" s="1"/>
  <c r="T374"/>
  <c r="T401"/>
  <c r="T539"/>
  <c r="T390"/>
  <c r="T399"/>
  <c r="T375"/>
  <c r="T400"/>
  <c r="T382"/>
  <c r="T446"/>
  <c r="T418"/>
  <c r="T546"/>
  <c r="T386"/>
  <c r="T379"/>
  <c r="T385"/>
  <c r="T514"/>
  <c r="AL338"/>
  <c r="AM338" s="1"/>
  <c r="AN338" s="1"/>
  <c r="T380"/>
  <c r="T397"/>
  <c r="T398"/>
  <c r="T378"/>
  <c r="T394"/>
  <c r="T389"/>
  <c r="T532"/>
  <c r="T432"/>
  <c r="T419"/>
  <c r="T463"/>
  <c r="T383"/>
  <c r="T395"/>
  <c r="T564"/>
  <c r="AH324"/>
  <c r="AI324" s="1"/>
  <c r="AJ324" s="1"/>
  <c r="J28" i="3" s="1"/>
  <c r="AP91" i="1"/>
  <c r="AQ21"/>
  <c r="AR21" s="1"/>
  <c r="AS21" s="1"/>
  <c r="W110"/>
  <c r="Y236"/>
  <c r="Z236" s="1"/>
  <c r="AN236" s="1"/>
  <c r="D234" i="3" s="1"/>
  <c r="V90" i="1"/>
  <c r="T90" s="1"/>
  <c r="X90" s="1"/>
  <c r="AP90" s="1"/>
  <c r="I88" i="3" s="1"/>
  <c r="Y59" i="1"/>
  <c r="Z59" s="1"/>
  <c r="AN59" s="1"/>
  <c r="D57" i="3" s="1"/>
  <c r="X57" i="1"/>
  <c r="AP57" s="1"/>
  <c r="I55" i="3" s="1"/>
  <c r="AS16" i="1"/>
  <c r="Y225"/>
  <c r="Z225" s="1"/>
  <c r="AN225" s="1"/>
  <c r="D223" i="3" s="1"/>
  <c r="S110" i="1"/>
  <c r="V110" s="1"/>
  <c r="T110" s="1"/>
  <c r="AE88"/>
  <c r="AJ88" s="1"/>
  <c r="AD91"/>
  <c r="AE91" s="1"/>
  <c r="AJ91" s="1"/>
  <c r="AX33"/>
  <c r="AD90"/>
  <c r="AE90" s="1"/>
  <c r="AJ90" s="1"/>
  <c r="AG530"/>
  <c r="AH336"/>
  <c r="AI336" s="1"/>
  <c r="AJ336" s="1"/>
  <c r="J40" i="3" s="1"/>
  <c r="AC416" i="1"/>
  <c r="T377"/>
  <c r="T387"/>
  <c r="T373"/>
  <c r="T376"/>
  <c r="T421"/>
  <c r="T415"/>
  <c r="T436"/>
  <c r="AL331"/>
  <c r="AM331" s="1"/>
  <c r="AN331" s="1"/>
  <c r="AK315"/>
  <c r="BM315" s="1"/>
  <c r="T450"/>
  <c r="T528"/>
  <c r="T449"/>
  <c r="T393"/>
  <c r="T388"/>
  <c r="T581"/>
  <c r="T464"/>
  <c r="T429"/>
  <c r="AK330"/>
  <c r="BM330" s="1"/>
  <c r="AL330"/>
  <c r="AM330" s="1"/>
  <c r="AL313"/>
  <c r="AM313" s="1"/>
  <c r="AN313" s="1"/>
  <c r="AL322"/>
  <c r="AM322" s="1"/>
  <c r="AN322" s="1"/>
  <c r="T396"/>
  <c r="T391"/>
  <c r="T447"/>
  <c r="T571"/>
  <c r="T422"/>
  <c r="T553"/>
  <c r="T403"/>
  <c r="T392"/>
  <c r="T381"/>
  <c r="T521"/>
  <c r="T557"/>
  <c r="T507"/>
  <c r="T433"/>
  <c r="T435"/>
  <c r="AK318"/>
  <c r="BM318" s="1"/>
  <c r="AL318"/>
  <c r="AM318" s="1"/>
  <c r="AN318" s="1"/>
  <c r="X83"/>
  <c r="AP83" s="1"/>
  <c r="X100"/>
  <c r="AP100" s="1"/>
  <c r="Y91"/>
  <c r="Z91" s="1"/>
  <c r="AN91" s="1"/>
  <c r="D89" i="3" s="1"/>
  <c r="AF344" i="1"/>
  <c r="Y55"/>
  <c r="Z55" s="1"/>
  <c r="AN55" s="1"/>
  <c r="D53" i="3" s="1"/>
  <c r="Y63" i="1"/>
  <c r="Z63" s="1"/>
  <c r="AN63" s="1"/>
  <c r="D61" i="3" s="1"/>
  <c r="X108" i="1"/>
  <c r="AP108" s="1"/>
  <c r="Y88"/>
  <c r="Z88" s="1"/>
  <c r="AN88" s="1"/>
  <c r="D86" i="3" s="1"/>
  <c r="X79" i="1"/>
  <c r="AP79" s="1"/>
  <c r="AD416"/>
  <c r="R424"/>
  <c r="P424"/>
  <c r="R515"/>
  <c r="P515"/>
  <c r="R437"/>
  <c r="P437"/>
  <c r="P189"/>
  <c r="Q189" s="1"/>
  <c r="AC189" s="1"/>
  <c r="O483"/>
  <c r="R454"/>
  <c r="P454"/>
  <c r="R451"/>
  <c r="P451"/>
  <c r="R533"/>
  <c r="P533"/>
  <c r="R466"/>
  <c r="P466"/>
  <c r="R452"/>
  <c r="P452"/>
  <c r="R554"/>
  <c r="P554"/>
  <c r="R572"/>
  <c r="P572"/>
  <c r="AG360"/>
  <c r="AF360"/>
  <c r="Y430"/>
  <c r="Y95"/>
  <c r="Z95" s="1"/>
  <c r="AN95" s="1"/>
  <c r="D93" i="3" s="1"/>
  <c r="AT29" i="1"/>
  <c r="AU29" s="1"/>
  <c r="Y87"/>
  <c r="Z87" s="1"/>
  <c r="AN87" s="1"/>
  <c r="D85" i="3" s="1"/>
  <c r="Y47" i="1"/>
  <c r="Z47" s="1"/>
  <c r="AN47" s="1"/>
  <c r="D45" i="3" s="1"/>
  <c r="Y100" i="1"/>
  <c r="Z100" s="1"/>
  <c r="AN100" s="1"/>
  <c r="D98" i="3" s="1"/>
  <c r="Y56" i="1"/>
  <c r="Z56" s="1"/>
  <c r="AN56" s="1"/>
  <c r="D54" i="3" s="1"/>
  <c r="X58" i="1"/>
  <c r="AP58" s="1"/>
  <c r="BA209"/>
  <c r="BB209" s="1"/>
  <c r="AD417"/>
  <c r="AF356"/>
  <c r="R469"/>
  <c r="P469"/>
  <c r="R420"/>
  <c r="P420"/>
  <c r="R589"/>
  <c r="P589"/>
  <c r="R540"/>
  <c r="P540"/>
  <c r="R423"/>
  <c r="P423"/>
  <c r="R441"/>
  <c r="P441"/>
  <c r="R448"/>
  <c r="P448"/>
  <c r="R547"/>
  <c r="P547"/>
  <c r="P289"/>
  <c r="Q289" s="1"/>
  <c r="AC289" s="1"/>
  <c r="O583"/>
  <c r="S450"/>
  <c r="U450" s="1"/>
  <c r="X418"/>
  <c r="Y418" s="1"/>
  <c r="AA428"/>
  <c r="X104"/>
  <c r="AP104" s="1"/>
  <c r="AD102"/>
  <c r="AE102" s="1"/>
  <c r="AJ102" s="1"/>
  <c r="X92"/>
  <c r="AP92" s="1"/>
  <c r="X115"/>
  <c r="AP115" s="1"/>
  <c r="X109"/>
  <c r="AP109" s="1"/>
  <c r="AG340"/>
  <c r="AC506"/>
  <c r="R455"/>
  <c r="P455"/>
  <c r="R482"/>
  <c r="P482"/>
  <c r="R468"/>
  <c r="P468"/>
  <c r="R558"/>
  <c r="P558"/>
  <c r="R582"/>
  <c r="P582"/>
  <c r="R438"/>
  <c r="P438"/>
  <c r="R434"/>
  <c r="P434"/>
  <c r="R508"/>
  <c r="P508"/>
  <c r="R440"/>
  <c r="P440"/>
  <c r="P296"/>
  <c r="Q296" s="1"/>
  <c r="W296" s="1"/>
  <c r="O590"/>
  <c r="R522"/>
  <c r="P522"/>
  <c r="R565"/>
  <c r="P565"/>
  <c r="R465"/>
  <c r="P465"/>
  <c r="P303"/>
  <c r="Q303" s="1"/>
  <c r="S303" s="1"/>
  <c r="P285"/>
  <c r="Q285" s="1"/>
  <c r="R285" s="1"/>
  <c r="O579"/>
  <c r="R404"/>
  <c r="P404"/>
  <c r="AF368"/>
  <c r="AX16"/>
  <c r="X50"/>
  <c r="AP50" s="1"/>
  <c r="Y52"/>
  <c r="Z52" s="1"/>
  <c r="AN52" s="1"/>
  <c r="D50" i="3" s="1"/>
  <c r="X101" i="1"/>
  <c r="AP101" s="1"/>
  <c r="AX217"/>
  <c r="AR27"/>
  <c r="AS27" s="1"/>
  <c r="AF530"/>
  <c r="AF408"/>
  <c r="AT211"/>
  <c r="AU211" s="1"/>
  <c r="AV211" s="1"/>
  <c r="G209" i="3" s="1"/>
  <c r="AQ211" i="1"/>
  <c r="AR211" s="1"/>
  <c r="AS211" s="1"/>
  <c r="AQ236"/>
  <c r="AR236" s="1"/>
  <c r="AT236"/>
  <c r="AU236" s="1"/>
  <c r="AV236" s="1"/>
  <c r="G234" i="3" s="1"/>
  <c r="AT55" i="1"/>
  <c r="AU55" s="1"/>
  <c r="AV55" s="1"/>
  <c r="G53" i="3" s="1"/>
  <c r="AQ55" i="1"/>
  <c r="AR55" s="1"/>
  <c r="AS55" s="1"/>
  <c r="AT63"/>
  <c r="AU63" s="1"/>
  <c r="AV63" s="1"/>
  <c r="G61" i="3" s="1"/>
  <c r="AQ63" i="1"/>
  <c r="AR63" s="1"/>
  <c r="AS63" s="1"/>
  <c r="AT69"/>
  <c r="AU69" s="1"/>
  <c r="AV69" s="1"/>
  <c r="G67" i="3" s="1"/>
  <c r="AQ69" i="1"/>
  <c r="AR69" s="1"/>
  <c r="AS69" s="1"/>
  <c r="AT71"/>
  <c r="AU71" s="1"/>
  <c r="AV71" s="1"/>
  <c r="G69" i="3" s="1"/>
  <c r="AQ71" i="1"/>
  <c r="AQ73"/>
  <c r="AR73" s="1"/>
  <c r="AS73" s="1"/>
  <c r="AT73"/>
  <c r="AU73" s="1"/>
  <c r="AV73" s="1"/>
  <c r="G71" i="3" s="1"/>
  <c r="AT52" i="1"/>
  <c r="AU52" s="1"/>
  <c r="AV52" s="1"/>
  <c r="G50" i="3" s="1"/>
  <c r="AQ52" i="1"/>
  <c r="AR52" s="1"/>
  <c r="AS52" s="1"/>
  <c r="AT47"/>
  <c r="AU47" s="1"/>
  <c r="AV47" s="1"/>
  <c r="G45" i="3" s="1"/>
  <c r="AQ47" i="1"/>
  <c r="AR47" s="1"/>
  <c r="AS47" s="1"/>
  <c r="AT243"/>
  <c r="AU243" s="1"/>
  <c r="AV243" s="1"/>
  <c r="G241" i="3" s="1"/>
  <c r="AQ243" i="1"/>
  <c r="AR243" s="1"/>
  <c r="AS243" s="1"/>
  <c r="AQ261"/>
  <c r="AR261" s="1"/>
  <c r="AS261" s="1"/>
  <c r="AT261"/>
  <c r="AU261" s="1"/>
  <c r="AV261" s="1"/>
  <c r="G259" i="3" s="1"/>
  <c r="AT218" i="1"/>
  <c r="AU218" s="1"/>
  <c r="AV218" s="1"/>
  <c r="G216" i="3" s="1"/>
  <c r="AQ218" i="1"/>
  <c r="AR218" s="1"/>
  <c r="AS218" s="1"/>
  <c r="AQ54"/>
  <c r="AR54" s="1"/>
  <c r="AS54" s="1"/>
  <c r="AT54"/>
  <c r="AU54" s="1"/>
  <c r="AV54" s="1"/>
  <c r="G52" i="3" s="1"/>
  <c r="AT59" i="1"/>
  <c r="AU59" s="1"/>
  <c r="AV59" s="1"/>
  <c r="G57" i="3" s="1"/>
  <c r="AQ59" i="1"/>
  <c r="AR59" s="1"/>
  <c r="AS59" s="1"/>
  <c r="AT62"/>
  <c r="AU62" s="1"/>
  <c r="AV62" s="1"/>
  <c r="G60" i="3" s="1"/>
  <c r="AQ62" i="1"/>
  <c r="AR62" s="1"/>
  <c r="AS62" s="1"/>
  <c r="O145"/>
  <c r="O439" s="1"/>
  <c r="P126"/>
  <c r="Q126" s="1"/>
  <c r="BH30"/>
  <c r="AL30" s="1"/>
  <c r="AM30" s="1"/>
  <c r="AW30"/>
  <c r="AQ67"/>
  <c r="AT67"/>
  <c r="AU67" s="1"/>
  <c r="AV67" s="1"/>
  <c r="G65" i="3" s="1"/>
  <c r="O286" i="1"/>
  <c r="P260"/>
  <c r="Q260" s="1"/>
  <c r="AT68"/>
  <c r="AU68" s="1"/>
  <c r="AV68" s="1"/>
  <c r="G66" i="3" s="1"/>
  <c r="AQ68" i="1"/>
  <c r="AR68" s="1"/>
  <c r="AS68" s="1"/>
  <c r="O179"/>
  <c r="O473" s="1"/>
  <c r="P160"/>
  <c r="Q160" s="1"/>
  <c r="AC263"/>
  <c r="AA263"/>
  <c r="AB263" s="1"/>
  <c r="R263"/>
  <c r="W263"/>
  <c r="S263"/>
  <c r="AQ74"/>
  <c r="AR74" s="1"/>
  <c r="AS74" s="1"/>
  <c r="AT74"/>
  <c r="AU74" s="1"/>
  <c r="AV74" s="1"/>
  <c r="G72" i="3" s="1"/>
  <c r="BH112" i="1"/>
  <c r="AL112" s="1"/>
  <c r="AM112" s="1"/>
  <c r="AW112"/>
  <c r="V244"/>
  <c r="T244" s="1"/>
  <c r="Y244" s="1"/>
  <c r="Z244" s="1"/>
  <c r="AN244" s="1"/>
  <c r="D242" i="3" s="1"/>
  <c r="V134" i="1"/>
  <c r="T134" s="1"/>
  <c r="Y134" s="1"/>
  <c r="Z134" s="1"/>
  <c r="AN134" s="1"/>
  <c r="D132" i="3" s="1"/>
  <c r="A62" i="1"/>
  <c r="A354"/>
  <c r="G354" s="1"/>
  <c r="A254"/>
  <c r="BE60"/>
  <c r="U212"/>
  <c r="AD212" s="1"/>
  <c r="AE212" s="1"/>
  <c r="AJ212" s="1"/>
  <c r="U226"/>
  <c r="AD226" s="1"/>
  <c r="AE226" s="1"/>
  <c r="AJ226" s="1"/>
  <c r="O207"/>
  <c r="P188"/>
  <c r="Q188" s="1"/>
  <c r="W121"/>
  <c r="S121"/>
  <c r="AC121"/>
  <c r="AA121"/>
  <c r="AB121" s="1"/>
  <c r="R121"/>
  <c r="U136"/>
  <c r="AD136" s="1"/>
  <c r="AE136" s="1"/>
  <c r="AJ136" s="1"/>
  <c r="R213"/>
  <c r="W213"/>
  <c r="S213"/>
  <c r="AC213"/>
  <c r="AA213"/>
  <c r="AB213" s="1"/>
  <c r="V119"/>
  <c r="T119" s="1"/>
  <c r="Y119" s="1"/>
  <c r="Z119" s="1"/>
  <c r="AN119" s="1"/>
  <c r="D117" i="3" s="1"/>
  <c r="R127" i="1"/>
  <c r="W127"/>
  <c r="S127"/>
  <c r="AC127"/>
  <c r="AA127"/>
  <c r="AB127" s="1"/>
  <c r="V120"/>
  <c r="T120" s="1"/>
  <c r="Y120" s="1"/>
  <c r="Z120" s="1"/>
  <c r="AN120" s="1"/>
  <c r="D118" i="3" s="1"/>
  <c r="AW16" i="1"/>
  <c r="BH16"/>
  <c r="AL16" s="1"/>
  <c r="AM16" s="1"/>
  <c r="BH39"/>
  <c r="AL39" s="1"/>
  <c r="AM39" s="1"/>
  <c r="AW39"/>
  <c r="U123"/>
  <c r="AD123" s="1"/>
  <c r="AE123" s="1"/>
  <c r="AJ123" s="1"/>
  <c r="U150"/>
  <c r="AD150" s="1"/>
  <c r="AE150" s="1"/>
  <c r="AJ150" s="1"/>
  <c r="U116"/>
  <c r="AD116" s="1"/>
  <c r="AE116" s="1"/>
  <c r="AJ116" s="1"/>
  <c r="AT28"/>
  <c r="AQ28"/>
  <c r="AR28" s="1"/>
  <c r="U219"/>
  <c r="AD219" s="1"/>
  <c r="AE219" s="1"/>
  <c r="AJ219" s="1"/>
  <c r="O191"/>
  <c r="P172"/>
  <c r="Q172" s="1"/>
  <c r="U151"/>
  <c r="AD151" s="1"/>
  <c r="AE151" s="1"/>
  <c r="AJ151" s="1"/>
  <c r="O254"/>
  <c r="O548" s="1"/>
  <c r="P228"/>
  <c r="Q228" s="1"/>
  <c r="O162"/>
  <c r="O456" s="1"/>
  <c r="P143"/>
  <c r="Q143" s="1"/>
  <c r="O166"/>
  <c r="O460" s="1"/>
  <c r="P147"/>
  <c r="Q147" s="1"/>
  <c r="O173"/>
  <c r="O467" s="1"/>
  <c r="P154"/>
  <c r="Q154" s="1"/>
  <c r="V262"/>
  <c r="T262" s="1"/>
  <c r="Y262" s="1"/>
  <c r="Z262" s="1"/>
  <c r="AN262" s="1"/>
  <c r="D260" i="3" s="1"/>
  <c r="O297" i="1"/>
  <c r="P271"/>
  <c r="Q271" s="1"/>
  <c r="O190"/>
  <c r="P171"/>
  <c r="Q171" s="1"/>
  <c r="U237"/>
  <c r="AD237" s="1"/>
  <c r="AE237" s="1"/>
  <c r="AJ237" s="1"/>
  <c r="O290"/>
  <c r="P264"/>
  <c r="Q264" s="1"/>
  <c r="O304"/>
  <c r="O598" s="1"/>
  <c r="P278"/>
  <c r="Q278" s="1"/>
  <c r="V233"/>
  <c r="T233" s="1"/>
  <c r="Y233" s="1"/>
  <c r="Z233" s="1"/>
  <c r="AN233" s="1"/>
  <c r="D231" i="3" s="1"/>
  <c r="AC227" i="1"/>
  <c r="AA227"/>
  <c r="AB227" s="1"/>
  <c r="R227"/>
  <c r="W227"/>
  <c r="S227"/>
  <c r="U137"/>
  <c r="AD137" s="1"/>
  <c r="AE137" s="1"/>
  <c r="AJ137" s="1"/>
  <c r="AC259"/>
  <c r="AA259"/>
  <c r="AB259" s="1"/>
  <c r="R259"/>
  <c r="W259"/>
  <c r="S259"/>
  <c r="AW45"/>
  <c r="BH45"/>
  <c r="AL45" s="1"/>
  <c r="AM45" s="1"/>
  <c r="BH22"/>
  <c r="AL22" s="1"/>
  <c r="AM22" s="1"/>
  <c r="AW22"/>
  <c r="BH217"/>
  <c r="AL217" s="1"/>
  <c r="AM217" s="1"/>
  <c r="AW217"/>
  <c r="BH18"/>
  <c r="AL18" s="1"/>
  <c r="AM18" s="1"/>
  <c r="AW18"/>
  <c r="BH36"/>
  <c r="AL36" s="1"/>
  <c r="AM36" s="1"/>
  <c r="AW36"/>
  <c r="X107"/>
  <c r="AP107" s="1"/>
  <c r="I105" i="3" s="1"/>
  <c r="X80" i="1"/>
  <c r="AP80" s="1"/>
  <c r="I78" i="3" s="1"/>
  <c r="X98" i="1"/>
  <c r="AP98" s="1"/>
  <c r="I96" i="3" s="1"/>
  <c r="Y82" i="1"/>
  <c r="Z82" s="1"/>
  <c r="AN82" s="1"/>
  <c r="D80" i="3" s="1"/>
  <c r="X53" i="1"/>
  <c r="AP53" s="1"/>
  <c r="I51" i="3" s="1"/>
  <c r="X84" i="1"/>
  <c r="AP84" s="1"/>
  <c r="I82" i="3" s="1"/>
  <c r="X61" i="1"/>
  <c r="AP61" s="1"/>
  <c r="I59" i="3" s="1"/>
  <c r="Y211" i="1"/>
  <c r="Z211" s="1"/>
  <c r="AN211" s="1"/>
  <c r="D209" i="3" s="1"/>
  <c r="X118" i="1"/>
  <c r="AP118" s="1"/>
  <c r="I116" i="3" s="1"/>
  <c r="Y243" i="1"/>
  <c r="Z243" s="1"/>
  <c r="AN243" s="1"/>
  <c r="D241" i="3" s="1"/>
  <c r="X97" i="1"/>
  <c r="AP97" s="1"/>
  <c r="I95" i="3" s="1"/>
  <c r="X85" i="1"/>
  <c r="AP85" s="1"/>
  <c r="I83" i="3" s="1"/>
  <c r="X93" i="1"/>
  <c r="AP93" s="1"/>
  <c r="I91" i="3" s="1"/>
  <c r="AX27" i="1"/>
  <c r="K25" i="3" s="1"/>
  <c r="AX30" i="1"/>
  <c r="K28" i="3" s="1"/>
  <c r="AX112" i="1"/>
  <c r="K110" i="3" s="1"/>
  <c r="AX22" i="1"/>
  <c r="K20" i="3" s="1"/>
  <c r="O194" i="1"/>
  <c r="P175"/>
  <c r="Q175" s="1"/>
  <c r="AC142"/>
  <c r="AA142"/>
  <c r="AB142" s="1"/>
  <c r="R142"/>
  <c r="W142"/>
  <c r="S142"/>
  <c r="AQ77"/>
  <c r="AR77" s="1"/>
  <c r="AS77" s="1"/>
  <c r="AT77"/>
  <c r="AU77" s="1"/>
  <c r="AV77" s="1"/>
  <c r="G75" i="3" s="1"/>
  <c r="O265" i="1"/>
  <c r="O559" s="1"/>
  <c r="P239"/>
  <c r="Q239" s="1"/>
  <c r="AT32"/>
  <c r="AQ32"/>
  <c r="AR32" s="1"/>
  <c r="R124"/>
  <c r="W124"/>
  <c r="S124"/>
  <c r="AC124"/>
  <c r="AA124"/>
  <c r="AB124" s="1"/>
  <c r="U122"/>
  <c r="AD122" s="1"/>
  <c r="AE122" s="1"/>
  <c r="AJ122" s="1"/>
  <c r="U251"/>
  <c r="AD251" s="1"/>
  <c r="AE251" s="1"/>
  <c r="AJ251" s="1"/>
  <c r="O193"/>
  <c r="P174"/>
  <c r="Q174" s="1"/>
  <c r="AT64"/>
  <c r="AU64" s="1"/>
  <c r="AV64" s="1"/>
  <c r="G62" i="3" s="1"/>
  <c r="AQ64" i="1"/>
  <c r="AR64" s="1"/>
  <c r="AT225"/>
  <c r="AU225" s="1"/>
  <c r="AV225" s="1"/>
  <c r="G223" i="3" s="1"/>
  <c r="AQ225" i="1"/>
  <c r="AR225" s="1"/>
  <c r="AS225" s="1"/>
  <c r="AT43"/>
  <c r="AQ43"/>
  <c r="AR43" s="1"/>
  <c r="AS43" s="1"/>
  <c r="U244"/>
  <c r="AD244" s="1"/>
  <c r="AE244" s="1"/>
  <c r="AJ244" s="1"/>
  <c r="U134"/>
  <c r="AD134" s="1"/>
  <c r="AE134" s="1"/>
  <c r="AJ134" s="1"/>
  <c r="A546"/>
  <c r="BE252"/>
  <c r="V78"/>
  <c r="T78" s="1"/>
  <c r="Y78" s="1"/>
  <c r="Z78" s="1"/>
  <c r="AN78" s="1"/>
  <c r="D76" i="3" s="1"/>
  <c r="O149" i="1"/>
  <c r="O443" s="1"/>
  <c r="P130"/>
  <c r="Q130" s="1"/>
  <c r="V226"/>
  <c r="T226" s="1"/>
  <c r="Y226" s="1"/>
  <c r="Z226" s="1"/>
  <c r="AN226" s="1"/>
  <c r="D224" i="3" s="1"/>
  <c r="O180" i="1"/>
  <c r="O474" s="1"/>
  <c r="P161"/>
  <c r="Q161" s="1"/>
  <c r="W169"/>
  <c r="S169"/>
  <c r="AC169"/>
  <c r="AA169"/>
  <c r="AB169" s="1"/>
  <c r="R169"/>
  <c r="O215"/>
  <c r="O509" s="1"/>
  <c r="O240"/>
  <c r="O534" s="1"/>
  <c r="O222"/>
  <c r="O516" s="1"/>
  <c r="P214"/>
  <c r="Q214" s="1"/>
  <c r="U119"/>
  <c r="AD119" s="1"/>
  <c r="AE119" s="1"/>
  <c r="AJ119" s="1"/>
  <c r="U120"/>
  <c r="AD120" s="1"/>
  <c r="AE120" s="1"/>
  <c r="AJ120" s="1"/>
  <c r="W270"/>
  <c r="S270"/>
  <c r="AC270"/>
  <c r="AA270"/>
  <c r="AB270" s="1"/>
  <c r="R270"/>
  <c r="U133"/>
  <c r="AD133" s="1"/>
  <c r="AE133" s="1"/>
  <c r="AJ133" s="1"/>
  <c r="A545"/>
  <c r="BE251"/>
  <c r="W153"/>
  <c r="S153"/>
  <c r="AC153"/>
  <c r="AA153"/>
  <c r="AB153" s="1"/>
  <c r="R153"/>
  <c r="R220"/>
  <c r="W220"/>
  <c r="S220"/>
  <c r="AC220"/>
  <c r="AA220"/>
  <c r="AB220" s="1"/>
  <c r="O148"/>
  <c r="O442" s="1"/>
  <c r="P129"/>
  <c r="Q129" s="1"/>
  <c r="V122"/>
  <c r="T122" s="1"/>
  <c r="Y122" s="1"/>
  <c r="Z122" s="1"/>
  <c r="AN122" s="1"/>
  <c r="D120" i="3" s="1"/>
  <c r="V251" i="1"/>
  <c r="T251" s="1"/>
  <c r="Y251" s="1"/>
  <c r="Z251" s="1"/>
  <c r="AN251" s="1"/>
  <c r="D249" i="3" s="1"/>
  <c r="R128" i="1"/>
  <c r="W128"/>
  <c r="S128"/>
  <c r="AC128"/>
  <c r="AA128"/>
  <c r="AB128" s="1"/>
  <c r="V269"/>
  <c r="T269" s="1"/>
  <c r="X269" s="1"/>
  <c r="AP269" s="1"/>
  <c r="I267" i="3" s="1"/>
  <c r="R135" i="1"/>
  <c r="W135"/>
  <c r="S135"/>
  <c r="AC135"/>
  <c r="AA135"/>
  <c r="AB135" s="1"/>
  <c r="R245"/>
  <c r="W245"/>
  <c r="S245"/>
  <c r="AC245"/>
  <c r="AA245"/>
  <c r="AB245" s="1"/>
  <c r="R152"/>
  <c r="W152"/>
  <c r="S152"/>
  <c r="AC152"/>
  <c r="AA152"/>
  <c r="AB152" s="1"/>
  <c r="AC170"/>
  <c r="AA170"/>
  <c r="AB170" s="1"/>
  <c r="R170"/>
  <c r="W170"/>
  <c r="S170"/>
  <c r="W238"/>
  <c r="S238"/>
  <c r="AC238"/>
  <c r="AA238"/>
  <c r="AB238" s="1"/>
  <c r="R238"/>
  <c r="W277"/>
  <c r="S277"/>
  <c r="R277"/>
  <c r="AC277"/>
  <c r="AA277"/>
  <c r="AB277" s="1"/>
  <c r="R252"/>
  <c r="W252"/>
  <c r="S252"/>
  <c r="AC252"/>
  <c r="AA252"/>
  <c r="AB252" s="1"/>
  <c r="U233"/>
  <c r="AD233" s="1"/>
  <c r="AE233" s="1"/>
  <c r="AJ233" s="1"/>
  <c r="V137"/>
  <c r="T137" s="1"/>
  <c r="Y137" s="1"/>
  <c r="Z137" s="1"/>
  <c r="AN137" s="1"/>
  <c r="D135" i="3" s="1"/>
  <c r="BC36" i="1"/>
  <c r="AZ36"/>
  <c r="BA36" s="1"/>
  <c r="BB36" s="1"/>
  <c r="AY36"/>
  <c r="AW41"/>
  <c r="BH41"/>
  <c r="AL41" s="1"/>
  <c r="AM41" s="1"/>
  <c r="AW235"/>
  <c r="BH235"/>
  <c r="AL235" s="1"/>
  <c r="AM235" s="1"/>
  <c r="AW33"/>
  <c r="BH33"/>
  <c r="AL33" s="1"/>
  <c r="AM33" s="1"/>
  <c r="AW17"/>
  <c r="BH17"/>
  <c r="AL17" s="1"/>
  <c r="AM17" s="1"/>
  <c r="Y261"/>
  <c r="Z261" s="1"/>
  <c r="AN261" s="1"/>
  <c r="D259" i="3" s="1"/>
  <c r="X114" i="1"/>
  <c r="AP114" s="1"/>
  <c r="I112" i="3" s="1"/>
  <c r="Y54" i="1"/>
  <c r="Z54" s="1"/>
  <c r="AN54" s="1"/>
  <c r="D52" i="3" s="1"/>
  <c r="Y71" i="1"/>
  <c r="Z71" s="1"/>
  <c r="AN71" s="1"/>
  <c r="D69" i="3" s="1"/>
  <c r="Y73" i="1"/>
  <c r="Z73" s="1"/>
  <c r="AN73" s="1"/>
  <c r="D71" i="3" s="1"/>
  <c r="Y89" i="1"/>
  <c r="Z89" s="1"/>
  <c r="AN89" s="1"/>
  <c r="D87" i="3" s="1"/>
  <c r="X65" i="1"/>
  <c r="AP65" s="1"/>
  <c r="I63" i="3" s="1"/>
  <c r="AX42" i="1"/>
  <c r="K40" i="3" s="1"/>
  <c r="AS24" i="1"/>
  <c r="U78"/>
  <c r="AD78" s="1"/>
  <c r="AE78" s="1"/>
  <c r="AJ78" s="1"/>
  <c r="O176"/>
  <c r="O470" s="1"/>
  <c r="P157"/>
  <c r="Q157" s="1"/>
  <c r="O163"/>
  <c r="O457" s="1"/>
  <c r="P144"/>
  <c r="Q144" s="1"/>
  <c r="AT15"/>
  <c r="AQ15"/>
  <c r="AT44"/>
  <c r="AQ44"/>
  <c r="AR44" s="1"/>
  <c r="AS44" s="1"/>
  <c r="V133"/>
  <c r="T133" s="1"/>
  <c r="X133" s="1"/>
  <c r="AP133" s="1"/>
  <c r="I131" i="3" s="1"/>
  <c r="A61" i="1"/>
  <c r="A353"/>
  <c r="G353" s="1"/>
  <c r="A253"/>
  <c r="BE59"/>
  <c r="O177"/>
  <c r="O471" s="1"/>
  <c r="P158"/>
  <c r="Q158" s="1"/>
  <c r="U269"/>
  <c r="AD269" s="1"/>
  <c r="AE269" s="1"/>
  <c r="AJ269" s="1"/>
  <c r="BH42"/>
  <c r="AL42" s="1"/>
  <c r="AM42" s="1"/>
  <c r="AW42"/>
  <c r="BH27"/>
  <c r="AL27" s="1"/>
  <c r="AM27" s="1"/>
  <c r="AW27"/>
  <c r="AT56"/>
  <c r="AU56" s="1"/>
  <c r="AV56" s="1"/>
  <c r="G54" i="3" s="1"/>
  <c r="AQ56" i="1"/>
  <c r="AR56" s="1"/>
  <c r="R156"/>
  <c r="W156"/>
  <c r="S156"/>
  <c r="AC156"/>
  <c r="AA156"/>
  <c r="AB156" s="1"/>
  <c r="V212"/>
  <c r="T212" s="1"/>
  <c r="X212" s="1"/>
  <c r="AP212" s="1"/>
  <c r="I210" i="3" s="1"/>
  <c r="AC138" i="1"/>
  <c r="AA138"/>
  <c r="AB138" s="1"/>
  <c r="R138"/>
  <c r="W138"/>
  <c r="S138"/>
  <c r="W125"/>
  <c r="S125"/>
  <c r="AC125"/>
  <c r="AA125"/>
  <c r="AB125" s="1"/>
  <c r="R125"/>
  <c r="O159"/>
  <c r="O453" s="1"/>
  <c r="P140"/>
  <c r="Q140" s="1"/>
  <c r="V136"/>
  <c r="T136" s="1"/>
  <c r="Y136" s="1"/>
  <c r="Z136" s="1"/>
  <c r="AN136" s="1"/>
  <c r="D134" i="3" s="1"/>
  <c r="V295" i="1"/>
  <c r="T295" s="1"/>
  <c r="O247"/>
  <c r="O541" s="1"/>
  <c r="O229"/>
  <c r="O523" s="1"/>
  <c r="P221"/>
  <c r="Q221" s="1"/>
  <c r="O165"/>
  <c r="O459" s="1"/>
  <c r="P146"/>
  <c r="Q146" s="1"/>
  <c r="V123"/>
  <c r="T123" s="1"/>
  <c r="X123" s="1"/>
  <c r="AP123" s="1"/>
  <c r="I121" i="3" s="1"/>
  <c r="V150" i="1"/>
  <c r="T150" s="1"/>
  <c r="X150" s="1"/>
  <c r="AP150" s="1"/>
  <c r="I148" i="3" s="1"/>
  <c r="V116" i="1"/>
  <c r="T116" s="1"/>
  <c r="Y116" s="1"/>
  <c r="Z116" s="1"/>
  <c r="AN116" s="1"/>
  <c r="D114" i="3" s="1"/>
  <c r="AT113" i="1"/>
  <c r="AQ113"/>
  <c r="AR113" s="1"/>
  <c r="AS113" s="1"/>
  <c r="V219"/>
  <c r="T219" s="1"/>
  <c r="X219" s="1"/>
  <c r="AP219" s="1"/>
  <c r="I217" i="3" s="1"/>
  <c r="V151" i="1"/>
  <c r="T151" s="1"/>
  <c r="Y151" s="1"/>
  <c r="Z151" s="1"/>
  <c r="AN151" s="1"/>
  <c r="D149" i="3" s="1"/>
  <c r="O272" i="1"/>
  <c r="O566" s="1"/>
  <c r="P246"/>
  <c r="Q246" s="1"/>
  <c r="R139"/>
  <c r="W139"/>
  <c r="S139"/>
  <c r="AC139"/>
  <c r="AA139"/>
  <c r="AB139" s="1"/>
  <c r="W234"/>
  <c r="S234"/>
  <c r="AC234"/>
  <c r="AA234"/>
  <c r="AB234" s="1"/>
  <c r="R234"/>
  <c r="U262"/>
  <c r="AD262" s="1"/>
  <c r="AE262" s="1"/>
  <c r="AJ262" s="1"/>
  <c r="R155"/>
  <c r="W155"/>
  <c r="S155"/>
  <c r="AC155"/>
  <c r="AA155"/>
  <c r="AB155" s="1"/>
  <c r="V237"/>
  <c r="T237" s="1"/>
  <c r="X237" s="1"/>
  <c r="AP237" s="1"/>
  <c r="I235" i="3" s="1"/>
  <c r="W141" i="1"/>
  <c r="S141"/>
  <c r="AC141"/>
  <c r="AA141"/>
  <c r="AB141" s="1"/>
  <c r="R141"/>
  <c r="O279"/>
  <c r="P253"/>
  <c r="Q253" s="1"/>
  <c r="AW25"/>
  <c r="BH25"/>
  <c r="AL25" s="1"/>
  <c r="AM25" s="1"/>
  <c r="AX39"/>
  <c r="K37" i="3" s="1"/>
  <c r="AX41" i="1"/>
  <c r="K39" i="3" s="1"/>
  <c r="AE96" i="1" l="1"/>
  <c r="AJ96" s="1"/>
  <c r="AW24"/>
  <c r="BA331"/>
  <c r="E35" i="3" s="1"/>
  <c r="AX370" i="1"/>
  <c r="AH615"/>
  <c r="AI615" s="1"/>
  <c r="AJ615" s="1"/>
  <c r="BH24"/>
  <c r="AL24" s="1"/>
  <c r="AM24" s="1"/>
  <c r="AL316"/>
  <c r="AM316" s="1"/>
  <c r="AN316" s="1"/>
  <c r="AX359"/>
  <c r="AL630"/>
  <c r="AM630" s="1"/>
  <c r="AG356"/>
  <c r="AH356" s="1"/>
  <c r="AI356" s="1"/>
  <c r="AJ356" s="1"/>
  <c r="X96"/>
  <c r="AP96" s="1"/>
  <c r="AQ96" s="1"/>
  <c r="AR96" s="1"/>
  <c r="AS96" s="1"/>
  <c r="AK313"/>
  <c r="BM313" s="1"/>
  <c r="AK338"/>
  <c r="BM338" s="1"/>
  <c r="AX24"/>
  <c r="AZ24" s="1"/>
  <c r="BA24" s="1"/>
  <c r="AH412"/>
  <c r="AI412" s="1"/>
  <c r="AJ412" s="1"/>
  <c r="J116" i="3" s="1"/>
  <c r="AH519" i="1"/>
  <c r="AI519" s="1"/>
  <c r="AJ519" s="1"/>
  <c r="BF612"/>
  <c r="BG612" s="1"/>
  <c r="CH612" s="1"/>
  <c r="AG612"/>
  <c r="AV612"/>
  <c r="AF612"/>
  <c r="BI612"/>
  <c r="BJ612" s="1"/>
  <c r="AC372"/>
  <c r="Y372"/>
  <c r="AF372" s="1"/>
  <c r="AY333"/>
  <c r="AZ333" s="1"/>
  <c r="AY406"/>
  <c r="AZ406" s="1"/>
  <c r="AK321"/>
  <c r="BM321" s="1"/>
  <c r="BA633"/>
  <c r="AE431"/>
  <c r="AK316"/>
  <c r="BM316" s="1"/>
  <c r="AX345"/>
  <c r="BA345" s="1"/>
  <c r="E49" i="3" s="1"/>
  <c r="BA318" i="1"/>
  <c r="E22" i="3" s="1"/>
  <c r="AY323" i="1"/>
  <c r="AZ323" s="1"/>
  <c r="T11" i="5"/>
  <c r="U11" s="1"/>
  <c r="N59" i="4"/>
  <c r="W4" s="1"/>
  <c r="P11" i="5" s="1"/>
  <c r="P14"/>
  <c r="U14" s="1"/>
  <c r="I17"/>
  <c r="J17" s="1"/>
  <c r="K17" s="1"/>
  <c r="AK504" i="1"/>
  <c r="BM504" s="1"/>
  <c r="AK407"/>
  <c r="BM407" s="1"/>
  <c r="AX361"/>
  <c r="AY361" s="1"/>
  <c r="AZ361" s="1"/>
  <c r="AL335"/>
  <c r="AM335" s="1"/>
  <c r="AN335" s="1"/>
  <c r="AF643"/>
  <c r="AW604"/>
  <c r="BF444"/>
  <c r="BG444" s="1"/>
  <c r="CH444" s="1"/>
  <c r="BI444" s="1"/>
  <c r="BJ444" s="1"/>
  <c r="AL504"/>
  <c r="AM504" s="1"/>
  <c r="AN504" s="1"/>
  <c r="AL407"/>
  <c r="AM407" s="1"/>
  <c r="AN407" s="1"/>
  <c r="AL309"/>
  <c r="AM309" s="1"/>
  <c r="AN309" s="1"/>
  <c r="AL325"/>
  <c r="AM325" s="1"/>
  <c r="AN325" s="1"/>
  <c r="AK335"/>
  <c r="BM335" s="1"/>
  <c r="AH624"/>
  <c r="AI624" s="1"/>
  <c r="AJ624" s="1"/>
  <c r="AL624" s="1"/>
  <c r="AM624" s="1"/>
  <c r="AN624" s="1"/>
  <c r="AW610"/>
  <c r="AH365"/>
  <c r="AI365" s="1"/>
  <c r="AJ365" s="1"/>
  <c r="J69" i="3" s="1"/>
  <c r="AK309" i="1"/>
  <c r="BM309" s="1"/>
  <c r="AK529"/>
  <c r="BM529" s="1"/>
  <c r="AG641"/>
  <c r="AG643"/>
  <c r="AH349"/>
  <c r="AI349" s="1"/>
  <c r="AJ349" s="1"/>
  <c r="J53" i="3" s="1"/>
  <c r="AH610" i="1"/>
  <c r="AI610" s="1"/>
  <c r="AJ610" s="1"/>
  <c r="AK610" s="1"/>
  <c r="BF556"/>
  <c r="BG556" s="1"/>
  <c r="X436"/>
  <c r="Y436" s="1"/>
  <c r="Z435"/>
  <c r="AA435" s="1"/>
  <c r="X394"/>
  <c r="Y394" s="1"/>
  <c r="AV394" s="1"/>
  <c r="Z398"/>
  <c r="AA398" s="1"/>
  <c r="X521"/>
  <c r="Y521" s="1"/>
  <c r="X422"/>
  <c r="Y422" s="1"/>
  <c r="BC388"/>
  <c r="BC392"/>
  <c r="J43" i="3"/>
  <c r="AK320" i="1"/>
  <c r="BM320" s="1"/>
  <c r="AL317"/>
  <c r="AM317" s="1"/>
  <c r="AN317" s="1"/>
  <c r="V546"/>
  <c r="W546" s="1"/>
  <c r="X376"/>
  <c r="Y376" s="1"/>
  <c r="S435"/>
  <c r="U435" s="1"/>
  <c r="S432"/>
  <c r="U432" s="1"/>
  <c r="V382"/>
  <c r="W382" s="1"/>
  <c r="S532"/>
  <c r="U532" s="1"/>
  <c r="AB532" s="1"/>
  <c r="V521"/>
  <c r="W521" s="1"/>
  <c r="V377"/>
  <c r="W377" s="1"/>
  <c r="AK406"/>
  <c r="BM406" s="1"/>
  <c r="AK317"/>
  <c r="BM317" s="1"/>
  <c r="AV506"/>
  <c r="AW506" s="1"/>
  <c r="BD436"/>
  <c r="BD394"/>
  <c r="AH606"/>
  <c r="AI606" s="1"/>
  <c r="AJ606" s="1"/>
  <c r="AK606" s="1"/>
  <c r="X388"/>
  <c r="AC388" s="1"/>
  <c r="S375"/>
  <c r="U375" s="1"/>
  <c r="Z564"/>
  <c r="AA564" s="1"/>
  <c r="AL406"/>
  <c r="AM406" s="1"/>
  <c r="AK331"/>
  <c r="BM331" s="1"/>
  <c r="BC399"/>
  <c r="BD564"/>
  <c r="BE422"/>
  <c r="CI422" s="1"/>
  <c r="BF445"/>
  <c r="BG445" s="1"/>
  <c r="CH445" s="1"/>
  <c r="BI445" s="1"/>
  <c r="BJ445" s="1"/>
  <c r="BF563"/>
  <c r="BG563" s="1"/>
  <c r="AA417"/>
  <c r="AG417" s="1"/>
  <c r="AD527"/>
  <c r="AW606"/>
  <c r="AA538"/>
  <c r="AD538"/>
  <c r="AL329"/>
  <c r="AM329" s="1"/>
  <c r="AK332"/>
  <c r="BM332" s="1"/>
  <c r="AX364"/>
  <c r="AX371"/>
  <c r="BA371" s="1"/>
  <c r="E75" i="3" s="1"/>
  <c r="AY310" i="1"/>
  <c r="AZ310" s="1"/>
  <c r="AW351"/>
  <c r="AX512"/>
  <c r="BF352"/>
  <c r="BG352" s="1"/>
  <c r="CH352" s="1"/>
  <c r="BI352" s="1"/>
  <c r="BJ352" s="1"/>
  <c r="AV340"/>
  <c r="AX340" s="1"/>
  <c r="AY340" s="1"/>
  <c r="AZ340" s="1"/>
  <c r="AK326"/>
  <c r="BM326" s="1"/>
  <c r="BA628"/>
  <c r="AF410"/>
  <c r="AH367"/>
  <c r="AI367" s="1"/>
  <c r="AJ367" s="1"/>
  <c r="AK367" s="1"/>
  <c r="AP367" s="1"/>
  <c r="AH346"/>
  <c r="AI346" s="1"/>
  <c r="AJ346" s="1"/>
  <c r="J50" i="3" s="1"/>
  <c r="AK329" i="1"/>
  <c r="BM329" s="1"/>
  <c r="J25" i="3"/>
  <c r="AH512" i="1"/>
  <c r="AI512" s="1"/>
  <c r="AJ512" s="1"/>
  <c r="J216" i="3" s="1"/>
  <c r="AC527" i="1"/>
  <c r="AE445"/>
  <c r="AF352"/>
  <c r="AK322"/>
  <c r="BM322" s="1"/>
  <c r="AL332"/>
  <c r="AM332" s="1"/>
  <c r="AN332" s="1"/>
  <c r="AW352"/>
  <c r="AH361"/>
  <c r="AI361" s="1"/>
  <c r="AJ361" s="1"/>
  <c r="J65" i="3" s="1"/>
  <c r="AH348" i="1"/>
  <c r="AI348" s="1"/>
  <c r="AJ348" s="1"/>
  <c r="J52" i="3" s="1"/>
  <c r="AF657" i="1"/>
  <c r="AV427"/>
  <c r="AG352"/>
  <c r="BM367"/>
  <c r="AE506"/>
  <c r="AW555"/>
  <c r="AY327"/>
  <c r="AZ327" s="1"/>
  <c r="AW358"/>
  <c r="AH359"/>
  <c r="AI359" s="1"/>
  <c r="AJ359" s="1"/>
  <c r="AL359" s="1"/>
  <c r="AM359" s="1"/>
  <c r="AN359" s="1"/>
  <c r="AC556"/>
  <c r="AA531"/>
  <c r="AG531" s="1"/>
  <c r="AD520"/>
  <c r="AX341"/>
  <c r="AY341" s="1"/>
  <c r="AZ341" s="1"/>
  <c r="AW362"/>
  <c r="AK325"/>
  <c r="BM325" s="1"/>
  <c r="AH369"/>
  <c r="AI369" s="1"/>
  <c r="AJ369" s="1"/>
  <c r="J73" i="3" s="1"/>
  <c r="AH342" i="1"/>
  <c r="AI342" s="1"/>
  <c r="AJ342" s="1"/>
  <c r="J46" i="3" s="1"/>
  <c r="AX624" i="1"/>
  <c r="BA624" s="1"/>
  <c r="AF634"/>
  <c r="AG660"/>
  <c r="AF654"/>
  <c r="AK628"/>
  <c r="BM628" s="1"/>
  <c r="AA527"/>
  <c r="AG527" s="1"/>
  <c r="AL320"/>
  <c r="AM320" s="1"/>
  <c r="AN320" s="1"/>
  <c r="AK337"/>
  <c r="BM337" s="1"/>
  <c r="AH411"/>
  <c r="AI411" s="1"/>
  <c r="AJ411" s="1"/>
  <c r="J115" i="3" s="1"/>
  <c r="BF634" i="1"/>
  <c r="BG634" s="1"/>
  <c r="CH634" s="1"/>
  <c r="BI634" s="1"/>
  <c r="BJ634" s="1"/>
  <c r="AD556"/>
  <c r="AA416"/>
  <c r="AG416" s="1"/>
  <c r="AX425"/>
  <c r="AW347"/>
  <c r="AH608"/>
  <c r="AI608" s="1"/>
  <c r="AJ608" s="1"/>
  <c r="AK608" s="1"/>
  <c r="AH620"/>
  <c r="AI620" s="1"/>
  <c r="AJ620" s="1"/>
  <c r="AL620" s="1"/>
  <c r="AM620" s="1"/>
  <c r="AN620" s="1"/>
  <c r="BF520"/>
  <c r="AH618"/>
  <c r="AI618" s="1"/>
  <c r="AJ618" s="1"/>
  <c r="AL618" s="1"/>
  <c r="AM618" s="1"/>
  <c r="AN618" s="1"/>
  <c r="AF660"/>
  <c r="AH660" s="1"/>
  <c r="AI660" s="1"/>
  <c r="AJ660" s="1"/>
  <c r="AV563"/>
  <c r="AA372"/>
  <c r="AG372" s="1"/>
  <c r="AK312"/>
  <c r="BM312" s="1"/>
  <c r="AW505"/>
  <c r="AV556"/>
  <c r="AX369"/>
  <c r="AY369" s="1"/>
  <c r="AZ369" s="1"/>
  <c r="BF545"/>
  <c r="BG545" s="1"/>
  <c r="CH545" s="1"/>
  <c r="BI545" s="1"/>
  <c r="BJ545" s="1"/>
  <c r="AX611"/>
  <c r="AY611" s="1"/>
  <c r="AZ611" s="1"/>
  <c r="AF444"/>
  <c r="AD545"/>
  <c r="Z436"/>
  <c r="AE436" s="1"/>
  <c r="V373"/>
  <c r="W373" s="1"/>
  <c r="Z446"/>
  <c r="AA410"/>
  <c r="AG410" s="1"/>
  <c r="V386"/>
  <c r="W386" s="1"/>
  <c r="AC545"/>
  <c r="AV430"/>
  <c r="Z377"/>
  <c r="AA377" s="1"/>
  <c r="AL312"/>
  <c r="AM312" s="1"/>
  <c r="AN312" s="1"/>
  <c r="AL315"/>
  <c r="AM315" s="1"/>
  <c r="AN315" s="1"/>
  <c r="AF416"/>
  <c r="AY326"/>
  <c r="AZ326" s="1"/>
  <c r="AW354"/>
  <c r="BC521"/>
  <c r="BC432"/>
  <c r="AK314"/>
  <c r="BM314" s="1"/>
  <c r="AL314"/>
  <c r="AM314" s="1"/>
  <c r="AN314" s="1"/>
  <c r="AL337"/>
  <c r="AM337" s="1"/>
  <c r="AN337" s="1"/>
  <c r="BF643"/>
  <c r="BG643" s="1"/>
  <c r="CH643" s="1"/>
  <c r="AX621"/>
  <c r="BA621" s="1"/>
  <c r="AV652"/>
  <c r="AW652" s="1"/>
  <c r="AF639"/>
  <c r="AH357"/>
  <c r="AI357" s="1"/>
  <c r="AJ357" s="1"/>
  <c r="AA513"/>
  <c r="AG513" s="1"/>
  <c r="BG428"/>
  <c r="CH428" s="1"/>
  <c r="BI428" s="1"/>
  <c r="BJ428" s="1"/>
  <c r="AF641"/>
  <c r="AV657"/>
  <c r="AH350"/>
  <c r="AI350" s="1"/>
  <c r="AJ350" s="1"/>
  <c r="J54" i="3" s="1"/>
  <c r="AH371" i="1"/>
  <c r="AI371" s="1"/>
  <c r="AJ371" s="1"/>
  <c r="J75" i="3" s="1"/>
  <c r="AH358" i="1"/>
  <c r="AI358" s="1"/>
  <c r="AJ358" s="1"/>
  <c r="J62" i="3" s="1"/>
  <c r="AF445" i="1"/>
  <c r="AC410"/>
  <c r="S539"/>
  <c r="U539" s="1"/>
  <c r="AB539" s="1"/>
  <c r="Y538"/>
  <c r="BF538" s="1"/>
  <c r="BG538" s="1"/>
  <c r="CH538" s="1"/>
  <c r="BI538" s="1"/>
  <c r="BJ538" s="1"/>
  <c r="AK310"/>
  <c r="BM310" s="1"/>
  <c r="AY311"/>
  <c r="AZ311" s="1"/>
  <c r="AV527"/>
  <c r="AX527" s="1"/>
  <c r="AH607"/>
  <c r="AI607" s="1"/>
  <c r="AJ607" s="1"/>
  <c r="AL607" s="1"/>
  <c r="AM607" s="1"/>
  <c r="AG639"/>
  <c r="AG563"/>
  <c r="AH347"/>
  <c r="AI347" s="1"/>
  <c r="AJ347" s="1"/>
  <c r="J51" i="3" s="1"/>
  <c r="AF427" i="1"/>
  <c r="AE430"/>
  <c r="AL310"/>
  <c r="AM310" s="1"/>
  <c r="AN310" s="1"/>
  <c r="AK511"/>
  <c r="BM511" s="1"/>
  <c r="BD514"/>
  <c r="AY337"/>
  <c r="AZ337" s="1"/>
  <c r="AX353"/>
  <c r="BA353" s="1"/>
  <c r="E57" i="3" s="1"/>
  <c r="AH343" i="1"/>
  <c r="AI343" s="1"/>
  <c r="AJ343" s="1"/>
  <c r="J47" i="3" s="1"/>
  <c r="AG644" i="1"/>
  <c r="AL611"/>
  <c r="AM611" s="1"/>
  <c r="AH366"/>
  <c r="AI366" s="1"/>
  <c r="AJ366" s="1"/>
  <c r="J70" i="3" s="1"/>
  <c r="AH341" i="1"/>
  <c r="AI341" s="1"/>
  <c r="AJ341" s="1"/>
  <c r="J45" i="3" s="1"/>
  <c r="AD427" i="1"/>
  <c r="AC445"/>
  <c r="S379"/>
  <c r="U379" s="1"/>
  <c r="AB379" s="1"/>
  <c r="AD410"/>
  <c r="X429"/>
  <c r="Y429" s="1"/>
  <c r="AC427"/>
  <c r="AD445"/>
  <c r="X396"/>
  <c r="Y396" s="1"/>
  <c r="AL511"/>
  <c r="AM511" s="1"/>
  <c r="AN511" s="1"/>
  <c r="BC389"/>
  <c r="AB427"/>
  <c r="AG445"/>
  <c r="AH345"/>
  <c r="AI345" s="1"/>
  <c r="AJ345" s="1"/>
  <c r="J49" i="3" s="1"/>
  <c r="AL621" i="1"/>
  <c r="AM621" s="1"/>
  <c r="AK621"/>
  <c r="AP621" s="1"/>
  <c r="AA556"/>
  <c r="AG556" s="1"/>
  <c r="AK333"/>
  <c r="BM333" s="1"/>
  <c r="AX366"/>
  <c r="BA366" s="1"/>
  <c r="E70" i="3" s="1"/>
  <c r="AH351" i="1"/>
  <c r="AI351" s="1"/>
  <c r="AJ351" s="1"/>
  <c r="J55" i="3" s="1"/>
  <c r="Z546" i="1"/>
  <c r="AE546" s="1"/>
  <c r="X399"/>
  <c r="X421"/>
  <c r="Y421" s="1"/>
  <c r="S376"/>
  <c r="U376" s="1"/>
  <c r="AB376" s="1"/>
  <c r="Z373"/>
  <c r="AE373" s="1"/>
  <c r="Z394"/>
  <c r="AC563"/>
  <c r="S418"/>
  <c r="U418" s="1"/>
  <c r="AV418" s="1"/>
  <c r="S388"/>
  <c r="U388" s="1"/>
  <c r="AB388" s="1"/>
  <c r="X398"/>
  <c r="Y398" s="1"/>
  <c r="S449"/>
  <c r="U449" s="1"/>
  <c r="V564"/>
  <c r="W564" s="1"/>
  <c r="Z463"/>
  <c r="AA463" s="1"/>
  <c r="X507"/>
  <c r="Y507" s="1"/>
  <c r="V392"/>
  <c r="W392" s="1"/>
  <c r="S422"/>
  <c r="U422" s="1"/>
  <c r="AB422" s="1"/>
  <c r="Z391"/>
  <c r="AE391" s="1"/>
  <c r="AK323"/>
  <c r="BM323" s="1"/>
  <c r="AK319"/>
  <c r="BM319" s="1"/>
  <c r="BD375"/>
  <c r="BD435"/>
  <c r="BG520"/>
  <c r="CH520" s="1"/>
  <c r="BI520" s="1"/>
  <c r="BJ520" s="1"/>
  <c r="BC376"/>
  <c r="AV416"/>
  <c r="AW416" s="1"/>
  <c r="BF427"/>
  <c r="BG427" s="1"/>
  <c r="CH427" s="1"/>
  <c r="BI427" s="1"/>
  <c r="BJ427" s="1"/>
  <c r="AW409"/>
  <c r="AH632"/>
  <c r="AI632" s="1"/>
  <c r="AJ632" s="1"/>
  <c r="AK632" s="1"/>
  <c r="BF414"/>
  <c r="BG414" s="1"/>
  <c r="CH414" s="1"/>
  <c r="BI414" s="1"/>
  <c r="BJ414" s="1"/>
  <c r="BF639"/>
  <c r="BG639" s="1"/>
  <c r="CH639" s="1"/>
  <c r="BI639" s="1"/>
  <c r="BJ639" s="1"/>
  <c r="BF662"/>
  <c r="BG662" s="1"/>
  <c r="CH662" s="1"/>
  <c r="BI662" s="1"/>
  <c r="BJ662" s="1"/>
  <c r="AH409"/>
  <c r="AI409" s="1"/>
  <c r="AJ409" s="1"/>
  <c r="J113" i="3" s="1"/>
  <c r="AH362" i="1"/>
  <c r="AI362" s="1"/>
  <c r="AJ362" s="1"/>
  <c r="J66" i="3" s="1"/>
  <c r="AF527" i="1"/>
  <c r="AV635"/>
  <c r="AX635" s="1"/>
  <c r="Z399"/>
  <c r="AA399" s="1"/>
  <c r="S421"/>
  <c r="U421" s="1"/>
  <c r="AB421" s="1"/>
  <c r="AA427"/>
  <c r="AG427" s="1"/>
  <c r="Z432"/>
  <c r="AH340"/>
  <c r="AI340" s="1"/>
  <c r="AJ340" s="1"/>
  <c r="J44" i="3" s="1"/>
  <c r="AF556" i="1"/>
  <c r="S446"/>
  <c r="U446" s="1"/>
  <c r="AB446" s="1"/>
  <c r="X382"/>
  <c r="Y382" s="1"/>
  <c r="AA444"/>
  <c r="V507"/>
  <c r="W507" s="1"/>
  <c r="BF507" s="1"/>
  <c r="Z392"/>
  <c r="AA392" s="1"/>
  <c r="X553"/>
  <c r="Y553" s="1"/>
  <c r="AL319"/>
  <c r="AM319" s="1"/>
  <c r="AN319" s="1"/>
  <c r="AD444"/>
  <c r="BE449"/>
  <c r="CI449" s="1"/>
  <c r="BE421"/>
  <c r="CI421" s="1"/>
  <c r="BD382"/>
  <c r="BG417"/>
  <c r="CH417" s="1"/>
  <c r="BI417" s="1"/>
  <c r="BJ417" s="1"/>
  <c r="BD385"/>
  <c r="BD373"/>
  <c r="AV531"/>
  <c r="AW531" s="1"/>
  <c r="AW623"/>
  <c r="AH625"/>
  <c r="AI625" s="1"/>
  <c r="AJ625" s="1"/>
  <c r="AL625" s="1"/>
  <c r="AM625" s="1"/>
  <c r="BF660"/>
  <c r="BG660" s="1"/>
  <c r="CH660" s="1"/>
  <c r="BI660" s="1"/>
  <c r="BJ660" s="1"/>
  <c r="BC375"/>
  <c r="BC435"/>
  <c r="BD418"/>
  <c r="BC436"/>
  <c r="BD421"/>
  <c r="BE377"/>
  <c r="CI377" s="1"/>
  <c r="BE546"/>
  <c r="CI546" s="1"/>
  <c r="BE507"/>
  <c r="CI507" s="1"/>
  <c r="BF527"/>
  <c r="BG527" s="1"/>
  <c r="CH527" s="1"/>
  <c r="BI527" s="1"/>
  <c r="BJ527" s="1"/>
  <c r="BE382"/>
  <c r="CI382" s="1"/>
  <c r="BC564"/>
  <c r="BC463"/>
  <c r="BC532"/>
  <c r="BC394"/>
  <c r="BD398"/>
  <c r="BE446"/>
  <c r="CI446" s="1"/>
  <c r="BD422"/>
  <c r="BC373"/>
  <c r="AF520"/>
  <c r="AH505"/>
  <c r="AI505" s="1"/>
  <c r="AJ505" s="1"/>
  <c r="AK505" s="1"/>
  <c r="BM505" s="1"/>
  <c r="AV413"/>
  <c r="AW413" s="1"/>
  <c r="X546"/>
  <c r="Y546" s="1"/>
  <c r="V399"/>
  <c r="W399" s="1"/>
  <c r="V436"/>
  <c r="W436" s="1"/>
  <c r="V421"/>
  <c r="W421" s="1"/>
  <c r="V376"/>
  <c r="W376" s="1"/>
  <c r="X373"/>
  <c r="Y373" s="1"/>
  <c r="AE563"/>
  <c r="Z402"/>
  <c r="AE402" s="1"/>
  <c r="X435"/>
  <c r="Y435" s="1"/>
  <c r="AV435" s="1"/>
  <c r="X432"/>
  <c r="Y432" s="1"/>
  <c r="AV432" s="1"/>
  <c r="V394"/>
  <c r="W394" s="1"/>
  <c r="V418"/>
  <c r="W418" s="1"/>
  <c r="X446"/>
  <c r="AC446" s="1"/>
  <c r="V388"/>
  <c r="W388" s="1"/>
  <c r="S398"/>
  <c r="U398" s="1"/>
  <c r="AV398" s="1"/>
  <c r="X450"/>
  <c r="Y450" s="1"/>
  <c r="AV450" s="1"/>
  <c r="X564"/>
  <c r="Y564" s="1"/>
  <c r="S463"/>
  <c r="U463" s="1"/>
  <c r="AV463" s="1"/>
  <c r="S386"/>
  <c r="U386" s="1"/>
  <c r="AB386" s="1"/>
  <c r="Z507"/>
  <c r="AE507" s="1"/>
  <c r="S521"/>
  <c r="U521" s="1"/>
  <c r="AV521" s="1"/>
  <c r="X392"/>
  <c r="AC392" s="1"/>
  <c r="S377"/>
  <c r="U377" s="1"/>
  <c r="AB377" s="1"/>
  <c r="V553"/>
  <c r="W553" s="1"/>
  <c r="V422"/>
  <c r="W422" s="1"/>
  <c r="X391"/>
  <c r="Y391" s="1"/>
  <c r="X385"/>
  <c r="Y385" s="1"/>
  <c r="AL323"/>
  <c r="AM323" s="1"/>
  <c r="AN323" s="1"/>
  <c r="AF545"/>
  <c r="AC414"/>
  <c r="AL333"/>
  <c r="AM333" s="1"/>
  <c r="AK327"/>
  <c r="BM327" s="1"/>
  <c r="AD414"/>
  <c r="BD450"/>
  <c r="BE435"/>
  <c r="CI435" s="1"/>
  <c r="BE418"/>
  <c r="CI418" s="1"/>
  <c r="BE399"/>
  <c r="CI399" s="1"/>
  <c r="BC421"/>
  <c r="BC377"/>
  <c r="BD546"/>
  <c r="BC507"/>
  <c r="BE521"/>
  <c r="CI521" s="1"/>
  <c r="BE388"/>
  <c r="CI388" s="1"/>
  <c r="BD463"/>
  <c r="BE432"/>
  <c r="CI432" s="1"/>
  <c r="BE394"/>
  <c r="CI394" s="1"/>
  <c r="BE398"/>
  <c r="CI398" s="1"/>
  <c r="BD446"/>
  <c r="BE392"/>
  <c r="CI392" s="1"/>
  <c r="BE376"/>
  <c r="CI376" s="1"/>
  <c r="AW357"/>
  <c r="BC422"/>
  <c r="BE391"/>
  <c r="CI391" s="1"/>
  <c r="AG545"/>
  <c r="AH363"/>
  <c r="AI363" s="1"/>
  <c r="AJ363" s="1"/>
  <c r="J67" i="3" s="1"/>
  <c r="BF513" i="1"/>
  <c r="BG513" s="1"/>
  <c r="CH513" s="1"/>
  <c r="BI513" s="1"/>
  <c r="BJ513" s="1"/>
  <c r="AG520"/>
  <c r="AV656"/>
  <c r="AX656" s="1"/>
  <c r="BF652"/>
  <c r="BG652" s="1"/>
  <c r="CH652" s="1"/>
  <c r="BI652" s="1"/>
  <c r="BJ652" s="1"/>
  <c r="AG636"/>
  <c r="AN630"/>
  <c r="AV431"/>
  <c r="AX431" s="1"/>
  <c r="AH555"/>
  <c r="AI555" s="1"/>
  <c r="AJ555" s="1"/>
  <c r="J259" i="3" s="1"/>
  <c r="AH425" i="1"/>
  <c r="AI425" s="1"/>
  <c r="AJ425" s="1"/>
  <c r="J129" i="3" s="1"/>
  <c r="AH353" i="1"/>
  <c r="AI353" s="1"/>
  <c r="AJ353" s="1"/>
  <c r="J57" i="3" s="1"/>
  <c r="S546" i="1"/>
  <c r="U546" s="1"/>
  <c r="AB546" s="1"/>
  <c r="S399"/>
  <c r="U399" s="1"/>
  <c r="AB399" s="1"/>
  <c r="S436"/>
  <c r="U436" s="1"/>
  <c r="AB436" s="1"/>
  <c r="Z376"/>
  <c r="AA376" s="1"/>
  <c r="S373"/>
  <c r="U373" s="1"/>
  <c r="AV373" s="1"/>
  <c r="S402"/>
  <c r="U402" s="1"/>
  <c r="AB402" s="1"/>
  <c r="V432"/>
  <c r="W432" s="1"/>
  <c r="AC520"/>
  <c r="Z418"/>
  <c r="AE418" s="1"/>
  <c r="V446"/>
  <c r="W446" s="1"/>
  <c r="Z388"/>
  <c r="AA388" s="1"/>
  <c r="V393"/>
  <c r="W393" s="1"/>
  <c r="V398"/>
  <c r="W398" s="1"/>
  <c r="X449"/>
  <c r="Y449" s="1"/>
  <c r="V375"/>
  <c r="W375" s="1"/>
  <c r="S564"/>
  <c r="U564" s="1"/>
  <c r="AV564" s="1"/>
  <c r="Z532"/>
  <c r="AE532" s="1"/>
  <c r="AD413"/>
  <c r="S507"/>
  <c r="U507" s="1"/>
  <c r="Z521"/>
  <c r="AE521" s="1"/>
  <c r="S392"/>
  <c r="U392" s="1"/>
  <c r="AB392" s="1"/>
  <c r="V387"/>
  <c r="W387" s="1"/>
  <c r="BF387" s="1"/>
  <c r="X377"/>
  <c r="Y377" s="1"/>
  <c r="BF377" s="1"/>
  <c r="V385"/>
  <c r="W385" s="1"/>
  <c r="AK334"/>
  <c r="BM334" s="1"/>
  <c r="AF413"/>
  <c r="BC450"/>
  <c r="BD402"/>
  <c r="AV444"/>
  <c r="AW444" s="1"/>
  <c r="BC553"/>
  <c r="BC386"/>
  <c r="AH619"/>
  <c r="AI619" s="1"/>
  <c r="AJ619" s="1"/>
  <c r="AL619" s="1"/>
  <c r="AH426"/>
  <c r="AI426" s="1"/>
  <c r="AJ426" s="1"/>
  <c r="J130" i="3" s="1"/>
  <c r="AG665" i="1"/>
  <c r="AF696"/>
  <c r="BF635"/>
  <c r="BG635" s="1"/>
  <c r="CH635" s="1"/>
  <c r="BI635" s="1"/>
  <c r="BJ635" s="1"/>
  <c r="BF641"/>
  <c r="BG641" s="1"/>
  <c r="CH641" s="1"/>
  <c r="BI641" s="1"/>
  <c r="BJ641" s="1"/>
  <c r="AH622"/>
  <c r="AI622" s="1"/>
  <c r="AJ622" s="1"/>
  <c r="AL622" s="1"/>
  <c r="AM622" s="1"/>
  <c r="AN622" s="1"/>
  <c r="AG635"/>
  <c r="AH635" s="1"/>
  <c r="AI635" s="1"/>
  <c r="AJ635" s="1"/>
  <c r="BF410"/>
  <c r="BG410" s="1"/>
  <c r="CH410" s="1"/>
  <c r="BI410" s="1"/>
  <c r="BJ410" s="1"/>
  <c r="AG414"/>
  <c r="AF637"/>
  <c r="AN611"/>
  <c r="AE355"/>
  <c r="AA355"/>
  <c r="X395"/>
  <c r="Y395" s="1"/>
  <c r="V528"/>
  <c r="W528" s="1"/>
  <c r="X381"/>
  <c r="Y381" s="1"/>
  <c r="AE414"/>
  <c r="BF413"/>
  <c r="BG413" s="1"/>
  <c r="CH413" s="1"/>
  <c r="BI413" s="1"/>
  <c r="BJ413" s="1"/>
  <c r="AC413"/>
  <c r="Z380"/>
  <c r="AE380" s="1"/>
  <c r="S400"/>
  <c r="U400" s="1"/>
  <c r="AB400" s="1"/>
  <c r="AG444"/>
  <c r="AG506"/>
  <c r="V433"/>
  <c r="W433" s="1"/>
  <c r="BF433" s="1"/>
  <c r="V514"/>
  <c r="W514" s="1"/>
  <c r="AF563"/>
  <c r="AL311"/>
  <c r="AM311" s="1"/>
  <c r="AN311" s="1"/>
  <c r="AX343"/>
  <c r="BA343" s="1"/>
  <c r="E47" i="3" s="1"/>
  <c r="BD528" i="1"/>
  <c r="BC378"/>
  <c r="BD397"/>
  <c r="AW344"/>
  <c r="BF663"/>
  <c r="BG663" s="1"/>
  <c r="CH663" s="1"/>
  <c r="BI663" s="1"/>
  <c r="BJ663" s="1"/>
  <c r="BF645"/>
  <c r="BG645" s="1"/>
  <c r="CH645" s="1"/>
  <c r="BI645" s="1"/>
  <c r="BJ645" s="1"/>
  <c r="AV645"/>
  <c r="AW645" s="1"/>
  <c r="AG661"/>
  <c r="AH609"/>
  <c r="AI609" s="1"/>
  <c r="AJ609" s="1"/>
  <c r="AK609" s="1"/>
  <c r="AH605"/>
  <c r="AI605" s="1"/>
  <c r="AJ605" s="1"/>
  <c r="AL605" s="1"/>
  <c r="AM605" s="1"/>
  <c r="AN605" s="1"/>
  <c r="Y355"/>
  <c r="BF355" s="1"/>
  <c r="BG355" s="1"/>
  <c r="CH355" s="1"/>
  <c r="BI355" s="1"/>
  <c r="BJ355" s="1"/>
  <c r="AC355"/>
  <c r="AD355"/>
  <c r="Z401"/>
  <c r="AA401" s="1"/>
  <c r="V571"/>
  <c r="W571" s="1"/>
  <c r="AK311"/>
  <c r="BM311" s="1"/>
  <c r="AL327"/>
  <c r="AM327" s="1"/>
  <c r="AN327" s="1"/>
  <c r="BD380"/>
  <c r="BD571"/>
  <c r="BE396"/>
  <c r="CI396" s="1"/>
  <c r="X415"/>
  <c r="Y415" s="1"/>
  <c r="X384"/>
  <c r="Y384" s="1"/>
  <c r="AC431"/>
  <c r="AD431"/>
  <c r="S581"/>
  <c r="U581" s="1"/>
  <c r="Z397"/>
  <c r="AE397" s="1"/>
  <c r="AG431"/>
  <c r="S419"/>
  <c r="U419" s="1"/>
  <c r="AB419" s="1"/>
  <c r="AC513"/>
  <c r="AF506"/>
  <c r="AD563"/>
  <c r="AD506"/>
  <c r="BC400"/>
  <c r="BC395"/>
  <c r="BC379"/>
  <c r="BC464"/>
  <c r="BD390"/>
  <c r="BF431"/>
  <c r="BG431" s="1"/>
  <c r="CH431" s="1"/>
  <c r="BI431" s="1"/>
  <c r="BJ431" s="1"/>
  <c r="AH627"/>
  <c r="AI627" s="1"/>
  <c r="AJ627" s="1"/>
  <c r="AK627" s="1"/>
  <c r="AG653"/>
  <c r="AV644"/>
  <c r="AW644" s="1"/>
  <c r="AV662"/>
  <c r="AX662" s="1"/>
  <c r="AG646"/>
  <c r="AH364"/>
  <c r="AI364" s="1"/>
  <c r="AJ364" s="1"/>
  <c r="J68" i="3" s="1"/>
  <c r="AH354" i="1"/>
  <c r="AI354" s="1"/>
  <c r="AJ354" s="1"/>
  <c r="J58" i="3" s="1"/>
  <c r="AH370" i="1"/>
  <c r="AI370" s="1"/>
  <c r="AJ370" s="1"/>
  <c r="J74" i="3" s="1"/>
  <c r="AF664" i="1"/>
  <c r="AC696"/>
  <c r="AW641"/>
  <c r="AX641"/>
  <c r="AL606"/>
  <c r="AM606" s="1"/>
  <c r="AN606" s="1"/>
  <c r="AK626"/>
  <c r="AL626"/>
  <c r="AM626" s="1"/>
  <c r="AL631"/>
  <c r="AM631" s="1"/>
  <c r="AK631"/>
  <c r="AX664"/>
  <c r="AW664"/>
  <c r="AW658"/>
  <c r="AX658"/>
  <c r="AL615"/>
  <c r="AM615" s="1"/>
  <c r="AN615" s="1"/>
  <c r="AK615"/>
  <c r="AX637"/>
  <c r="AW637"/>
  <c r="AL613"/>
  <c r="AM613" s="1"/>
  <c r="AK613"/>
  <c r="Y601"/>
  <c r="AF601" s="1"/>
  <c r="AD601"/>
  <c r="AC601"/>
  <c r="AE647"/>
  <c r="AA647"/>
  <c r="BA606"/>
  <c r="AY606"/>
  <c r="AZ606" s="1"/>
  <c r="BC672"/>
  <c r="S672"/>
  <c r="U672" s="1"/>
  <c r="BD672"/>
  <c r="X672"/>
  <c r="Z672"/>
  <c r="V672"/>
  <c r="W672" s="1"/>
  <c r="BE672"/>
  <c r="CI672" s="1"/>
  <c r="AG642"/>
  <c r="Z679"/>
  <c r="BE679"/>
  <c r="CI679" s="1"/>
  <c r="V679"/>
  <c r="W679" s="1"/>
  <c r="S679"/>
  <c r="U679" s="1"/>
  <c r="X679"/>
  <c r="BC679"/>
  <c r="BD679"/>
  <c r="AL614"/>
  <c r="AM614" s="1"/>
  <c r="AN614" s="1"/>
  <c r="AK614"/>
  <c r="Y602"/>
  <c r="AV602" s="1"/>
  <c r="AC602"/>
  <c r="AD602"/>
  <c r="AW640"/>
  <c r="AX640"/>
  <c r="AW643"/>
  <c r="AX643"/>
  <c r="BD671"/>
  <c r="X671"/>
  <c r="Z671"/>
  <c r="BE671"/>
  <c r="CI671" s="1"/>
  <c r="V671"/>
  <c r="W671" s="1"/>
  <c r="S671"/>
  <c r="U671" s="1"/>
  <c r="BC671"/>
  <c r="AG651"/>
  <c r="AH651" s="1"/>
  <c r="AI651" s="1"/>
  <c r="AJ651" s="1"/>
  <c r="S682"/>
  <c r="U682" s="1"/>
  <c r="BD682"/>
  <c r="V682"/>
  <c r="W682" s="1"/>
  <c r="BC682"/>
  <c r="Z682"/>
  <c r="BE682"/>
  <c r="CI682" s="1"/>
  <c r="X682"/>
  <c r="AA601"/>
  <c r="AE601"/>
  <c r="CI647"/>
  <c r="AW659"/>
  <c r="AX659"/>
  <c r="AG659"/>
  <c r="X695"/>
  <c r="BD695"/>
  <c r="BC695"/>
  <c r="Z695"/>
  <c r="BE695"/>
  <c r="CI695" s="1"/>
  <c r="S695"/>
  <c r="U695" s="1"/>
  <c r="V695"/>
  <c r="W695" s="1"/>
  <c r="V691"/>
  <c r="W691" s="1"/>
  <c r="S691"/>
  <c r="U691" s="1"/>
  <c r="BD691"/>
  <c r="X691"/>
  <c r="BC691"/>
  <c r="BE691"/>
  <c r="CI691" s="1"/>
  <c r="Z691"/>
  <c r="AW634"/>
  <c r="AX634"/>
  <c r="Y648"/>
  <c r="BF648" s="1"/>
  <c r="BG648" s="1"/>
  <c r="CH648" s="1"/>
  <c r="BI648" s="1"/>
  <c r="BJ648" s="1"/>
  <c r="AD648"/>
  <c r="AC648"/>
  <c r="Z677"/>
  <c r="BE677"/>
  <c r="BD677"/>
  <c r="V677"/>
  <c r="W677" s="1"/>
  <c r="S677"/>
  <c r="U677" s="1"/>
  <c r="BC677"/>
  <c r="X677"/>
  <c r="AP633"/>
  <c r="BM633"/>
  <c r="V678"/>
  <c r="W678" s="1"/>
  <c r="BE678"/>
  <c r="CI678" s="1"/>
  <c r="X678"/>
  <c r="S678"/>
  <c r="U678" s="1"/>
  <c r="BD678"/>
  <c r="Z678"/>
  <c r="BC678"/>
  <c r="CI649"/>
  <c r="Y649"/>
  <c r="AV649" s="1"/>
  <c r="AC649"/>
  <c r="AD649"/>
  <c r="AP616"/>
  <c r="BM616"/>
  <c r="V675"/>
  <c r="W675" s="1"/>
  <c r="S675"/>
  <c r="U675" s="1"/>
  <c r="BC675"/>
  <c r="Z675"/>
  <c r="X675"/>
  <c r="BE675"/>
  <c r="CI675" s="1"/>
  <c r="BD675"/>
  <c r="BE673"/>
  <c r="CI673" s="1"/>
  <c r="BC673"/>
  <c r="X673"/>
  <c r="V673"/>
  <c r="W673" s="1"/>
  <c r="S673"/>
  <c r="U673" s="1"/>
  <c r="Z673"/>
  <c r="BD673"/>
  <c r="BF638"/>
  <c r="BG638" s="1"/>
  <c r="CH638" s="1"/>
  <c r="BI638" s="1"/>
  <c r="BJ638" s="1"/>
  <c r="AG638"/>
  <c r="AH638" s="1"/>
  <c r="AI638" s="1"/>
  <c r="AJ638" s="1"/>
  <c r="AW635"/>
  <c r="BA609"/>
  <c r="AY609"/>
  <c r="AZ609" s="1"/>
  <c r="BA626"/>
  <c r="AY626"/>
  <c r="AZ626" s="1"/>
  <c r="X680"/>
  <c r="S680"/>
  <c r="U680" s="1"/>
  <c r="Z680"/>
  <c r="BE680"/>
  <c r="CI680" s="1"/>
  <c r="V680"/>
  <c r="W680" s="1"/>
  <c r="BD680"/>
  <c r="BC680"/>
  <c r="AG652"/>
  <c r="AH652" s="1"/>
  <c r="AI652" s="1"/>
  <c r="AJ652" s="1"/>
  <c r="AE602"/>
  <c r="AA602"/>
  <c r="AW631"/>
  <c r="AX631"/>
  <c r="Y666"/>
  <c r="AV666" s="1"/>
  <c r="AC666"/>
  <c r="AD666"/>
  <c r="AY610"/>
  <c r="AZ610" s="1"/>
  <c r="BA610"/>
  <c r="AY625"/>
  <c r="AZ625" s="1"/>
  <c r="BA625"/>
  <c r="AF665"/>
  <c r="V390"/>
  <c r="W390" s="1"/>
  <c r="S384"/>
  <c r="U384" s="1"/>
  <c r="AB384" s="1"/>
  <c r="V395"/>
  <c r="W395" s="1"/>
  <c r="V383"/>
  <c r="W383" s="1"/>
  <c r="V379"/>
  <c r="W379" s="1"/>
  <c r="AG428"/>
  <c r="X464"/>
  <c r="Y464" s="1"/>
  <c r="X378"/>
  <c r="Y378" s="1"/>
  <c r="X380"/>
  <c r="Y380" s="1"/>
  <c r="Z528"/>
  <c r="AA528" s="1"/>
  <c r="V400"/>
  <c r="W400" s="1"/>
  <c r="X389"/>
  <c r="Y389" s="1"/>
  <c r="BF389" s="1"/>
  <c r="AF428"/>
  <c r="Z433"/>
  <c r="AE433" s="1"/>
  <c r="V381"/>
  <c r="W381" s="1"/>
  <c r="Z387"/>
  <c r="AE387" s="1"/>
  <c r="Z571"/>
  <c r="AE571" s="1"/>
  <c r="S396"/>
  <c r="U396" s="1"/>
  <c r="AB396" s="1"/>
  <c r="Z419"/>
  <c r="AE419" s="1"/>
  <c r="X514"/>
  <c r="Y514" s="1"/>
  <c r="AL334"/>
  <c r="AM334" s="1"/>
  <c r="AN334" s="1"/>
  <c r="BC514"/>
  <c r="BC528"/>
  <c r="BE384"/>
  <c r="CI384" s="1"/>
  <c r="BC403"/>
  <c r="BD581"/>
  <c r="BD395"/>
  <c r="BC419"/>
  <c r="BE380"/>
  <c r="CI380" s="1"/>
  <c r="BE381"/>
  <c r="CI381" s="1"/>
  <c r="BD401"/>
  <c r="AV513"/>
  <c r="AW513" s="1"/>
  <c r="BE447"/>
  <c r="CI447" s="1"/>
  <c r="BC396"/>
  <c r="BD379"/>
  <c r="AB520"/>
  <c r="BE429"/>
  <c r="CI429" s="1"/>
  <c r="BD539"/>
  <c r="BG506"/>
  <c r="CH506" s="1"/>
  <c r="BI506" s="1"/>
  <c r="BJ506" s="1"/>
  <c r="AG658"/>
  <c r="AG640"/>
  <c r="AF646"/>
  <c r="AV665"/>
  <c r="AG663"/>
  <c r="AH663" s="1"/>
  <c r="AI663" s="1"/>
  <c r="AJ663" s="1"/>
  <c r="AV661"/>
  <c r="AG662"/>
  <c r="AH662" s="1"/>
  <c r="AI662" s="1"/>
  <c r="AJ662" s="1"/>
  <c r="BF644"/>
  <c r="BG644" s="1"/>
  <c r="CH644" s="1"/>
  <c r="BI644" s="1"/>
  <c r="BJ644" s="1"/>
  <c r="BF640"/>
  <c r="BG640" s="1"/>
  <c r="CH640" s="1"/>
  <c r="BI640" s="1"/>
  <c r="BJ640" s="1"/>
  <c r="AG637"/>
  <c r="BI643"/>
  <c r="BJ643" s="1"/>
  <c r="BF642"/>
  <c r="BG642" s="1"/>
  <c r="CH642" s="1"/>
  <c r="BI642" s="1"/>
  <c r="BJ642" s="1"/>
  <c r="BF637"/>
  <c r="BG637" s="1"/>
  <c r="CH637" s="1"/>
  <c r="BI637" s="1"/>
  <c r="BJ637" s="1"/>
  <c r="AD696"/>
  <c r="AW655"/>
  <c r="AX655"/>
  <c r="AA649"/>
  <c r="AE649"/>
  <c r="BA617"/>
  <c r="AY617"/>
  <c r="AZ617" s="1"/>
  <c r="AW660"/>
  <c r="AX660"/>
  <c r="AP611"/>
  <c r="BM611"/>
  <c r="AW607"/>
  <c r="AX607"/>
  <c r="AK604"/>
  <c r="AL604"/>
  <c r="AM604" s="1"/>
  <c r="AN604" s="1"/>
  <c r="Y647"/>
  <c r="BF647" s="1"/>
  <c r="BG647" s="1"/>
  <c r="CH647" s="1"/>
  <c r="BI647" s="1"/>
  <c r="BJ647" s="1"/>
  <c r="AD647"/>
  <c r="AC647"/>
  <c r="AY624"/>
  <c r="AZ624" s="1"/>
  <c r="AA696"/>
  <c r="AG696" s="1"/>
  <c r="AE696"/>
  <c r="AB648"/>
  <c r="AA648"/>
  <c r="AE648"/>
  <c r="AY623"/>
  <c r="AZ623" s="1"/>
  <c r="BA623"/>
  <c r="AX613"/>
  <c r="AW613"/>
  <c r="AK617"/>
  <c r="AL617"/>
  <c r="AM617" s="1"/>
  <c r="AB649"/>
  <c r="X684"/>
  <c r="BC684"/>
  <c r="BD684"/>
  <c r="S684"/>
  <c r="U684" s="1"/>
  <c r="V684"/>
  <c r="W684" s="1"/>
  <c r="BE684"/>
  <c r="CI684" s="1"/>
  <c r="Z684"/>
  <c r="AF656"/>
  <c r="AG656"/>
  <c r="AW657"/>
  <c r="AX657"/>
  <c r="BA605"/>
  <c r="AY605"/>
  <c r="AZ605" s="1"/>
  <c r="X685"/>
  <c r="BC685"/>
  <c r="V685"/>
  <c r="W685" s="1"/>
  <c r="BE685"/>
  <c r="Z685"/>
  <c r="S685"/>
  <c r="U685" s="1"/>
  <c r="BD685"/>
  <c r="BC687"/>
  <c r="BD687"/>
  <c r="S687"/>
  <c r="U687" s="1"/>
  <c r="X687"/>
  <c r="Z687"/>
  <c r="BE687"/>
  <c r="V687"/>
  <c r="W687" s="1"/>
  <c r="BD667"/>
  <c r="X667"/>
  <c r="BC667"/>
  <c r="Z667"/>
  <c r="BE667"/>
  <c r="V667"/>
  <c r="W667" s="1"/>
  <c r="S667"/>
  <c r="U667" s="1"/>
  <c r="AG634"/>
  <c r="AX618"/>
  <c r="AW618"/>
  <c r="AB602"/>
  <c r="BC683"/>
  <c r="V683"/>
  <c r="W683" s="1"/>
  <c r="S683"/>
  <c r="U683" s="1"/>
  <c r="Z683"/>
  <c r="X683"/>
  <c r="BD683"/>
  <c r="BE683"/>
  <c r="CI683" s="1"/>
  <c r="V681"/>
  <c r="W681" s="1"/>
  <c r="BE681"/>
  <c r="CI681" s="1"/>
  <c r="Z681"/>
  <c r="S681"/>
  <c r="U681" s="1"/>
  <c r="BD681"/>
  <c r="X681"/>
  <c r="BC681"/>
  <c r="BA608"/>
  <c r="AY608"/>
  <c r="AZ608" s="1"/>
  <c r="AY632"/>
  <c r="AZ632" s="1"/>
  <c r="BA632"/>
  <c r="AG657"/>
  <c r="BI657"/>
  <c r="BJ657" s="1"/>
  <c r="AY629"/>
  <c r="AZ629" s="1"/>
  <c r="BA629"/>
  <c r="Z390"/>
  <c r="AE390" s="1"/>
  <c r="V384"/>
  <c r="W384" s="1"/>
  <c r="AE520"/>
  <c r="S395"/>
  <c r="U395" s="1"/>
  <c r="Z383"/>
  <c r="AE383" s="1"/>
  <c r="Z379"/>
  <c r="AE379" s="1"/>
  <c r="V464"/>
  <c r="W464" s="1"/>
  <c r="V378"/>
  <c r="W378" s="1"/>
  <c r="S380"/>
  <c r="U380" s="1"/>
  <c r="AB380" s="1"/>
  <c r="S528"/>
  <c r="U528" s="1"/>
  <c r="AB528" s="1"/>
  <c r="Z400"/>
  <c r="AE400" s="1"/>
  <c r="S389"/>
  <c r="U389" s="1"/>
  <c r="AB389" s="1"/>
  <c r="AD531"/>
  <c r="Z557"/>
  <c r="AA557" s="1"/>
  <c r="V403"/>
  <c r="W403" s="1"/>
  <c r="X374"/>
  <c r="Y374" s="1"/>
  <c r="S571"/>
  <c r="U571" s="1"/>
  <c r="AB571" s="1"/>
  <c r="V447"/>
  <c r="W447" s="1"/>
  <c r="V396"/>
  <c r="W396" s="1"/>
  <c r="X419"/>
  <c r="AD419" s="1"/>
  <c r="Z514"/>
  <c r="AE514" s="1"/>
  <c r="BE400"/>
  <c r="CI400" s="1"/>
  <c r="BD384"/>
  <c r="BE403"/>
  <c r="CI403" s="1"/>
  <c r="BD387"/>
  <c r="BE374"/>
  <c r="CI374" s="1"/>
  <c r="BC433"/>
  <c r="BE557"/>
  <c r="CI557" s="1"/>
  <c r="BC383"/>
  <c r="BD419"/>
  <c r="BC380"/>
  <c r="BD381"/>
  <c r="BE571"/>
  <c r="CI571" s="1"/>
  <c r="AV520"/>
  <c r="AX520" s="1"/>
  <c r="BE415"/>
  <c r="CI415" s="1"/>
  <c r="BF658"/>
  <c r="BG658" s="1"/>
  <c r="CH658" s="1"/>
  <c r="BI658" s="1"/>
  <c r="BJ658" s="1"/>
  <c r="AV636"/>
  <c r="AN633"/>
  <c r="BF659"/>
  <c r="BG659" s="1"/>
  <c r="CH659" s="1"/>
  <c r="BI659" s="1"/>
  <c r="BJ659" s="1"/>
  <c r="AG650"/>
  <c r="AG655"/>
  <c r="BF653"/>
  <c r="BG653" s="1"/>
  <c r="CH653" s="1"/>
  <c r="BI653" s="1"/>
  <c r="BJ653" s="1"/>
  <c r="AF644"/>
  <c r="AF640"/>
  <c r="BF655"/>
  <c r="BG655" s="1"/>
  <c r="CH655" s="1"/>
  <c r="BI655" s="1"/>
  <c r="BJ655" s="1"/>
  <c r="AF642"/>
  <c r="BF650"/>
  <c r="BG650" s="1"/>
  <c r="CH650" s="1"/>
  <c r="BI650" s="1"/>
  <c r="BJ650" s="1"/>
  <c r="BF661"/>
  <c r="BG661" s="1"/>
  <c r="CH661" s="1"/>
  <c r="BI661" s="1"/>
  <c r="BJ661" s="1"/>
  <c r="AV638"/>
  <c r="AM628"/>
  <c r="AN628" s="1"/>
  <c r="AW642"/>
  <c r="AX642"/>
  <c r="AE603"/>
  <c r="AA603"/>
  <c r="CI648"/>
  <c r="AX644"/>
  <c r="BC670"/>
  <c r="BD670"/>
  <c r="Z670"/>
  <c r="X670"/>
  <c r="S670"/>
  <c r="U670" s="1"/>
  <c r="V670"/>
  <c r="W670" s="1"/>
  <c r="BE670"/>
  <c r="CI670" s="1"/>
  <c r="BE692"/>
  <c r="CI692" s="1"/>
  <c r="Z692"/>
  <c r="S692"/>
  <c r="U692" s="1"/>
  <c r="BC692"/>
  <c r="BD692"/>
  <c r="V692"/>
  <c r="W692" s="1"/>
  <c r="X692"/>
  <c r="AL629"/>
  <c r="AK629"/>
  <c r="AK623"/>
  <c r="AL623"/>
  <c r="AM623" s="1"/>
  <c r="AN623" s="1"/>
  <c r="AA666"/>
  <c r="AE666"/>
  <c r="AY619"/>
  <c r="AZ619" s="1"/>
  <c r="BA619"/>
  <c r="AP628"/>
  <c r="AW627"/>
  <c r="AX627"/>
  <c r="AB647"/>
  <c r="AW639"/>
  <c r="AX639"/>
  <c r="Y603"/>
  <c r="AC603"/>
  <c r="AD603"/>
  <c r="AB603"/>
  <c r="AV603"/>
  <c r="BD689"/>
  <c r="Z689"/>
  <c r="X689"/>
  <c r="BC689"/>
  <c r="BE689"/>
  <c r="V689"/>
  <c r="W689" s="1"/>
  <c r="S689"/>
  <c r="U689" s="1"/>
  <c r="AX650"/>
  <c r="AW650"/>
  <c r="V693"/>
  <c r="W693" s="1"/>
  <c r="BE693"/>
  <c r="X693"/>
  <c r="BC693"/>
  <c r="Z693"/>
  <c r="S693"/>
  <c r="U693" s="1"/>
  <c r="BD693"/>
  <c r="BC668"/>
  <c r="Z668"/>
  <c r="S668"/>
  <c r="U668" s="1"/>
  <c r="V668"/>
  <c r="W668" s="1"/>
  <c r="BE668"/>
  <c r="X668"/>
  <c r="BD668"/>
  <c r="AG664"/>
  <c r="AX620"/>
  <c r="AW620"/>
  <c r="AW622"/>
  <c r="AX622"/>
  <c r="BC674"/>
  <c r="BD674"/>
  <c r="Z674"/>
  <c r="V674"/>
  <c r="W674" s="1"/>
  <c r="X674"/>
  <c r="BE674"/>
  <c r="S674"/>
  <c r="U674" s="1"/>
  <c r="AV654"/>
  <c r="AG654"/>
  <c r="BI654"/>
  <c r="BJ654" s="1"/>
  <c r="S688"/>
  <c r="U688" s="1"/>
  <c r="Z688"/>
  <c r="BE688"/>
  <c r="CI688" s="1"/>
  <c r="BD688"/>
  <c r="X688"/>
  <c r="BC688"/>
  <c r="V688"/>
  <c r="W688" s="1"/>
  <c r="S686"/>
  <c r="U686" s="1"/>
  <c r="BD686"/>
  <c r="V686"/>
  <c r="W686" s="1"/>
  <c r="BC686"/>
  <c r="Z686"/>
  <c r="BE686"/>
  <c r="CI686" s="1"/>
  <c r="X686"/>
  <c r="AP630"/>
  <c r="BM630"/>
  <c r="BC694"/>
  <c r="Z694"/>
  <c r="V694"/>
  <c r="W694" s="1"/>
  <c r="BE694"/>
  <c r="CI694" s="1"/>
  <c r="X694"/>
  <c r="BD694"/>
  <c r="S694"/>
  <c r="U694" s="1"/>
  <c r="BE676"/>
  <c r="CI676" s="1"/>
  <c r="BD676"/>
  <c r="S676"/>
  <c r="U676" s="1"/>
  <c r="AB676" s="1"/>
  <c r="Z676"/>
  <c r="BC676"/>
  <c r="V676"/>
  <c r="W676" s="1"/>
  <c r="X676"/>
  <c r="AW614"/>
  <c r="AX614"/>
  <c r="BA604"/>
  <c r="AY604"/>
  <c r="AZ604" s="1"/>
  <c r="BC690"/>
  <c r="Z690"/>
  <c r="V690"/>
  <c r="W690" s="1"/>
  <c r="BE690"/>
  <c r="X690"/>
  <c r="BD690"/>
  <c r="S690"/>
  <c r="U690" s="1"/>
  <c r="AB666"/>
  <c r="X669"/>
  <c r="Z669"/>
  <c r="S669"/>
  <c r="U669" s="1"/>
  <c r="BD669"/>
  <c r="V669"/>
  <c r="W669" s="1"/>
  <c r="BC669"/>
  <c r="BE669"/>
  <c r="CI669" s="1"/>
  <c r="AY615"/>
  <c r="AZ615" s="1"/>
  <c r="BA615"/>
  <c r="AF636"/>
  <c r="Z415"/>
  <c r="AE415" s="1"/>
  <c r="V539"/>
  <c r="W539" s="1"/>
  <c r="V401"/>
  <c r="W401" s="1"/>
  <c r="Z384"/>
  <c r="AA384" s="1"/>
  <c r="Z395"/>
  <c r="AA395" s="1"/>
  <c r="X379"/>
  <c r="Y379" s="1"/>
  <c r="Z429"/>
  <c r="AE429" s="1"/>
  <c r="Z581"/>
  <c r="AE581" s="1"/>
  <c r="X393"/>
  <c r="Y393" s="1"/>
  <c r="V397"/>
  <c r="W397" s="1"/>
  <c r="X528"/>
  <c r="Y528" s="1"/>
  <c r="X400"/>
  <c r="Y400" s="1"/>
  <c r="S557"/>
  <c r="U557" s="1"/>
  <c r="Z403"/>
  <c r="AE403" s="1"/>
  <c r="V374"/>
  <c r="W374" s="1"/>
  <c r="X571"/>
  <c r="Y571" s="1"/>
  <c r="S447"/>
  <c r="U447" s="1"/>
  <c r="AB447" s="1"/>
  <c r="Z396"/>
  <c r="AE396" s="1"/>
  <c r="AA413"/>
  <c r="AG413" s="1"/>
  <c r="V419"/>
  <c r="W419" s="1"/>
  <c r="S514"/>
  <c r="U514" s="1"/>
  <c r="AB514" s="1"/>
  <c r="BE387"/>
  <c r="CI387" s="1"/>
  <c r="BE433"/>
  <c r="CI433" s="1"/>
  <c r="BE393"/>
  <c r="CI393" s="1"/>
  <c r="BD389"/>
  <c r="BE397"/>
  <c r="CI397" s="1"/>
  <c r="BE390"/>
  <c r="CI390" s="1"/>
  <c r="AF658"/>
  <c r="BF651"/>
  <c r="BG651" s="1"/>
  <c r="CH651" s="1"/>
  <c r="BI651" s="1"/>
  <c r="BJ651" s="1"/>
  <c r="AF659"/>
  <c r="AG645"/>
  <c r="AH645" s="1"/>
  <c r="AI645" s="1"/>
  <c r="AJ645" s="1"/>
  <c r="AV646"/>
  <c r="AF653"/>
  <c r="AV663"/>
  <c r="AF655"/>
  <c r="BF665"/>
  <c r="BG665" s="1"/>
  <c r="CH665" s="1"/>
  <c r="BI665" s="1"/>
  <c r="BJ665" s="1"/>
  <c r="AV651"/>
  <c r="BF664"/>
  <c r="BG664" s="1"/>
  <c r="CH664" s="1"/>
  <c r="BI664" s="1"/>
  <c r="BJ664" s="1"/>
  <c r="AF650"/>
  <c r="AF661"/>
  <c r="AV653"/>
  <c r="BF636"/>
  <c r="BG636" s="1"/>
  <c r="CH636" s="1"/>
  <c r="BI636" s="1"/>
  <c r="BJ636" s="1"/>
  <c r="Q465"/>
  <c r="BD465" s="1"/>
  <c r="BH465"/>
  <c r="Q522"/>
  <c r="BC522" s="1"/>
  <c r="BH522"/>
  <c r="Q440"/>
  <c r="BC440" s="1"/>
  <c r="BH440"/>
  <c r="Q434"/>
  <c r="BE434" s="1"/>
  <c r="CI434" s="1"/>
  <c r="BH434"/>
  <c r="Q468"/>
  <c r="BE468" s="1"/>
  <c r="CI468" s="1"/>
  <c r="BH468"/>
  <c r="Q455"/>
  <c r="BC455" s="1"/>
  <c r="BH455"/>
  <c r="Q441"/>
  <c r="BD441" s="1"/>
  <c r="BH441"/>
  <c r="Q540"/>
  <c r="BC540" s="1"/>
  <c r="BH540"/>
  <c r="Q420"/>
  <c r="BC420" s="1"/>
  <c r="BH420"/>
  <c r="Q452"/>
  <c r="BC452" s="1"/>
  <c r="BH452"/>
  <c r="Q533"/>
  <c r="BD533" s="1"/>
  <c r="BH533"/>
  <c r="Q515"/>
  <c r="BC515" s="1"/>
  <c r="BH515"/>
  <c r="Q404"/>
  <c r="BC404" s="1"/>
  <c r="BH404"/>
  <c r="Q565"/>
  <c r="BD565" s="1"/>
  <c r="BH565"/>
  <c r="Q508"/>
  <c r="BC508" s="1"/>
  <c r="BH508"/>
  <c r="Q438"/>
  <c r="BE438" s="1"/>
  <c r="CI438" s="1"/>
  <c r="BH438"/>
  <c r="Q582"/>
  <c r="BC582" s="1"/>
  <c r="BH582"/>
  <c r="Q558"/>
  <c r="BE558" s="1"/>
  <c r="CI558" s="1"/>
  <c r="BH558"/>
  <c r="Q482"/>
  <c r="BE482" s="1"/>
  <c r="CI482" s="1"/>
  <c r="BH482"/>
  <c r="Q448"/>
  <c r="BE448" s="1"/>
  <c r="CI448" s="1"/>
  <c r="BH448"/>
  <c r="Q423"/>
  <c r="BE423" s="1"/>
  <c r="CI423" s="1"/>
  <c r="BH423"/>
  <c r="Q589"/>
  <c r="BC589" s="1"/>
  <c r="BH589"/>
  <c r="Q469"/>
  <c r="Z469" s="1"/>
  <c r="BH469"/>
  <c r="Q554"/>
  <c r="BC554" s="1"/>
  <c r="BH554"/>
  <c r="Q466"/>
  <c r="BD466" s="1"/>
  <c r="BH466"/>
  <c r="Q451"/>
  <c r="BE451" s="1"/>
  <c r="CI451" s="1"/>
  <c r="BH451"/>
  <c r="Q454"/>
  <c r="BD454" s="1"/>
  <c r="BH454"/>
  <c r="Q437"/>
  <c r="BD437" s="1"/>
  <c r="BH437"/>
  <c r="Q424"/>
  <c r="BC424" s="1"/>
  <c r="BH424"/>
  <c r="S390"/>
  <c r="U390" s="1"/>
  <c r="AB390" s="1"/>
  <c r="S415"/>
  <c r="U415" s="1"/>
  <c r="AV415" s="1"/>
  <c r="X539"/>
  <c r="Y539" s="1"/>
  <c r="S401"/>
  <c r="U401" s="1"/>
  <c r="AB401" s="1"/>
  <c r="V402"/>
  <c r="W402" s="1"/>
  <c r="S383"/>
  <c r="U383" s="1"/>
  <c r="S429"/>
  <c r="U429" s="1"/>
  <c r="AB429" s="1"/>
  <c r="S464"/>
  <c r="U464" s="1"/>
  <c r="AB464" s="1"/>
  <c r="V581"/>
  <c r="W581" s="1"/>
  <c r="Z382"/>
  <c r="AE382" s="1"/>
  <c r="S393"/>
  <c r="U393" s="1"/>
  <c r="AB393" s="1"/>
  <c r="Z378"/>
  <c r="AE378" s="1"/>
  <c r="S397"/>
  <c r="U397" s="1"/>
  <c r="Z449"/>
  <c r="AA449" s="1"/>
  <c r="Z450"/>
  <c r="AE450" s="1"/>
  <c r="X375"/>
  <c r="Y375" s="1"/>
  <c r="AV375" s="1"/>
  <c r="V463"/>
  <c r="W463" s="1"/>
  <c r="BF463" s="1"/>
  <c r="V532"/>
  <c r="W532" s="1"/>
  <c r="Z389"/>
  <c r="AE389" s="1"/>
  <c r="X386"/>
  <c r="Y386" s="1"/>
  <c r="S433"/>
  <c r="U433" s="1"/>
  <c r="V557"/>
  <c r="W557" s="1"/>
  <c r="S381"/>
  <c r="U381" s="1"/>
  <c r="S403"/>
  <c r="U403" s="1"/>
  <c r="AB403" s="1"/>
  <c r="S387"/>
  <c r="U387" s="1"/>
  <c r="AB387" s="1"/>
  <c r="Z374"/>
  <c r="AE374" s="1"/>
  <c r="AE545"/>
  <c r="S553"/>
  <c r="U553" s="1"/>
  <c r="X447"/>
  <c r="Y447" s="1"/>
  <c r="S391"/>
  <c r="U391" s="1"/>
  <c r="AB391" s="1"/>
  <c r="S385"/>
  <c r="U385" s="1"/>
  <c r="AF531"/>
  <c r="AF513"/>
  <c r="AC531"/>
  <c r="AF431"/>
  <c r="BC449"/>
  <c r="BE450"/>
  <c r="CI450" s="1"/>
  <c r="AV414"/>
  <c r="AW414" s="1"/>
  <c r="BE375"/>
  <c r="CI375" s="1"/>
  <c r="BC402"/>
  <c r="BC387"/>
  <c r="BC374"/>
  <c r="AV428"/>
  <c r="AW428" s="1"/>
  <c r="BD433"/>
  <c r="BC557"/>
  <c r="BC581"/>
  <c r="BD393"/>
  <c r="BD383"/>
  <c r="BE463"/>
  <c r="CI463" s="1"/>
  <c r="BD532"/>
  <c r="BE389"/>
  <c r="CI389" s="1"/>
  <c r="BE378"/>
  <c r="CI378" s="1"/>
  <c r="AV417"/>
  <c r="AW417" s="1"/>
  <c r="AV545"/>
  <c r="AX545" s="1"/>
  <c r="BE401"/>
  <c r="CI401" s="1"/>
  <c r="BD553"/>
  <c r="BD447"/>
  <c r="BC391"/>
  <c r="BC385"/>
  <c r="BE386"/>
  <c r="CI386" s="1"/>
  <c r="BC429"/>
  <c r="BD464"/>
  <c r="BC415"/>
  <c r="BC539"/>
  <c r="AW356"/>
  <c r="G546"/>
  <c r="G644" s="1"/>
  <c r="A644"/>
  <c r="Q547"/>
  <c r="BD547" s="1"/>
  <c r="BH547"/>
  <c r="Q572"/>
  <c r="BE572" s="1"/>
  <c r="CI572" s="1"/>
  <c r="BH572"/>
  <c r="G545"/>
  <c r="G643" s="1"/>
  <c r="A643"/>
  <c r="AF414"/>
  <c r="AD428"/>
  <c r="X390"/>
  <c r="Y390" s="1"/>
  <c r="V415"/>
  <c r="W415" s="1"/>
  <c r="Z539"/>
  <c r="AE539" s="1"/>
  <c r="X401"/>
  <c r="Y401" s="1"/>
  <c r="X402"/>
  <c r="Y402" s="1"/>
  <c r="X383"/>
  <c r="Y383" s="1"/>
  <c r="V429"/>
  <c r="W429" s="1"/>
  <c r="BF429" s="1"/>
  <c r="Z464"/>
  <c r="AA464" s="1"/>
  <c r="X581"/>
  <c r="Y581" s="1"/>
  <c r="S382"/>
  <c r="U382" s="1"/>
  <c r="AB382" s="1"/>
  <c r="Z393"/>
  <c r="AA393" s="1"/>
  <c r="S378"/>
  <c r="U378" s="1"/>
  <c r="X397"/>
  <c r="Y397" s="1"/>
  <c r="V449"/>
  <c r="W449" s="1"/>
  <c r="X532"/>
  <c r="Y532" s="1"/>
  <c r="Z386"/>
  <c r="AE386" s="1"/>
  <c r="X557"/>
  <c r="Y557" s="1"/>
  <c r="Z381"/>
  <c r="AE381" s="1"/>
  <c r="X403"/>
  <c r="Y403" s="1"/>
  <c r="S374"/>
  <c r="U374" s="1"/>
  <c r="AB374" s="1"/>
  <c r="Z553"/>
  <c r="AE553" s="1"/>
  <c r="Z447"/>
  <c r="AE447" s="1"/>
  <c r="V391"/>
  <c r="W391" s="1"/>
  <c r="Z385"/>
  <c r="AE385" s="1"/>
  <c r="AD513"/>
  <c r="AF417"/>
  <c r="AC428"/>
  <c r="BF531"/>
  <c r="BG531" s="1"/>
  <c r="CH531" s="1"/>
  <c r="BI531" s="1"/>
  <c r="BJ531" s="1"/>
  <c r="BH19"/>
  <c r="AL19" s="1"/>
  <c r="AM19" s="1"/>
  <c r="BH20"/>
  <c r="AL20" s="1"/>
  <c r="AM20" s="1"/>
  <c r="AW38"/>
  <c r="CH556"/>
  <c r="BI556" s="1"/>
  <c r="BJ556" s="1"/>
  <c r="CH563"/>
  <c r="BI563" s="1"/>
  <c r="BJ563" s="1"/>
  <c r="CH416"/>
  <c r="BI416" s="1"/>
  <c r="BJ416" s="1"/>
  <c r="AS40"/>
  <c r="BH35"/>
  <c r="AL35" s="1"/>
  <c r="AM35" s="1"/>
  <c r="AW21"/>
  <c r="AX20"/>
  <c r="K18" i="3" s="1"/>
  <c r="AW19" i="1"/>
  <c r="AX38"/>
  <c r="AZ38" s="1"/>
  <c r="BA38" s="1"/>
  <c r="BB38" s="1"/>
  <c r="AX21"/>
  <c r="K19" i="3" s="1"/>
  <c r="AW35" i="1"/>
  <c r="AX23"/>
  <c r="K21" i="3" s="1"/>
  <c r="BH26" i="1"/>
  <c r="AL26" s="1"/>
  <c r="AM26" s="1"/>
  <c r="BH23"/>
  <c r="AL23" s="1"/>
  <c r="AM23" s="1"/>
  <c r="AW26"/>
  <c r="AW23"/>
  <c r="AX35"/>
  <c r="K33" i="3" s="1"/>
  <c r="AP503" i="1"/>
  <c r="L207" i="3" s="1"/>
  <c r="BH21" i="1"/>
  <c r="AL21" s="1"/>
  <c r="AM21" s="1"/>
  <c r="AX26"/>
  <c r="K24" i="3" s="1"/>
  <c r="BD209" i="1"/>
  <c r="AX19"/>
  <c r="K17" i="3" s="1"/>
  <c r="AW20" i="1"/>
  <c r="BH38"/>
  <c r="AL38" s="1"/>
  <c r="AM38" s="1"/>
  <c r="BC217"/>
  <c r="BM217" s="1"/>
  <c r="P215" i="3" s="1"/>
  <c r="K215"/>
  <c r="AY16" i="1"/>
  <c r="K14" i="3"/>
  <c r="AT92" i="1"/>
  <c r="AU92" s="1"/>
  <c r="AV92" s="1"/>
  <c r="G90" i="3" s="1"/>
  <c r="I90"/>
  <c r="AT58" i="1"/>
  <c r="AU58" s="1"/>
  <c r="AV58" s="1"/>
  <c r="G56" i="3" s="1"/>
  <c r="I56"/>
  <c r="AT49" i="1"/>
  <c r="AU49" s="1"/>
  <c r="AV49" s="1"/>
  <c r="G47" i="3" s="1"/>
  <c r="I47"/>
  <c r="AQ60" i="1"/>
  <c r="AR60" s="1"/>
  <c r="AS60" s="1"/>
  <c r="I58" i="3"/>
  <c r="AZ235" i="1"/>
  <c r="BA235" s="1"/>
  <c r="K233" i="3"/>
  <c r="AZ18" i="1"/>
  <c r="BA18" s="1"/>
  <c r="BB18" s="1"/>
  <c r="K16" i="3"/>
  <c r="AW31" i="1"/>
  <c r="AV31"/>
  <c r="G29" i="3" s="1"/>
  <c r="AT50" i="1"/>
  <c r="AU50" s="1"/>
  <c r="AV50" s="1"/>
  <c r="G48" i="3" s="1"/>
  <c r="I48"/>
  <c r="AQ115" i="1"/>
  <c r="AR115" s="1"/>
  <c r="AS115" s="1"/>
  <c r="I113" i="3"/>
  <c r="AT91" i="1"/>
  <c r="AU91" s="1"/>
  <c r="AV91" s="1"/>
  <c r="G89" i="3" s="1"/>
  <c r="I89"/>
  <c r="AQ106" i="1"/>
  <c r="AR106" s="1"/>
  <c r="AS106" s="1"/>
  <c r="I104" i="3"/>
  <c r="AK357" i="1"/>
  <c r="BM357" s="1"/>
  <c r="J61" i="3"/>
  <c r="AT102" i="1"/>
  <c r="AU102" s="1"/>
  <c r="I100" i="3"/>
  <c r="AQ81" i="1"/>
  <c r="AR81" s="1"/>
  <c r="AS81" s="1"/>
  <c r="I79" i="3"/>
  <c r="AT70" i="1"/>
  <c r="AU70" s="1"/>
  <c r="AV70" s="1"/>
  <c r="G68" i="3" s="1"/>
  <c r="I68"/>
  <c r="AQ87" i="1"/>
  <c r="AR87" s="1"/>
  <c r="AS87" s="1"/>
  <c r="I85" i="3"/>
  <c r="AT109" i="1"/>
  <c r="AU109" s="1"/>
  <c r="I107" i="3"/>
  <c r="AT104" i="1"/>
  <c r="AX104" s="1"/>
  <c r="K102" i="3" s="1"/>
  <c r="I102"/>
  <c r="AQ79" i="1"/>
  <c r="AR79" s="1"/>
  <c r="AS79" s="1"/>
  <c r="I77" i="3"/>
  <c r="AQ83" i="1"/>
  <c r="AR83" s="1"/>
  <c r="AS83" s="1"/>
  <c r="I81" i="3"/>
  <c r="AL537" i="1"/>
  <c r="AM537" s="1"/>
  <c r="J241" i="3"/>
  <c r="AQ72" i="1"/>
  <c r="AR72" s="1"/>
  <c r="AS72" s="1"/>
  <c r="I70" i="3"/>
  <c r="AL411" i="1"/>
  <c r="AM411" s="1"/>
  <c r="AN411" s="1"/>
  <c r="K22" i="3"/>
  <c r="AQ48" i="1"/>
  <c r="AR48" s="1"/>
  <c r="I46" i="3"/>
  <c r="AQ105" i="1"/>
  <c r="AR105" s="1"/>
  <c r="AS105" s="1"/>
  <c r="I103" i="3"/>
  <c r="AT95" i="1"/>
  <c r="AU95" s="1"/>
  <c r="I93" i="3"/>
  <c r="AT66" i="1"/>
  <c r="AU66" s="1"/>
  <c r="AV66" s="1"/>
  <c r="G64" i="3" s="1"/>
  <c r="I64"/>
  <c r="AT132" i="1"/>
  <c r="AU132" s="1"/>
  <c r="AV132" s="1"/>
  <c r="G130" i="3" s="1"/>
  <c r="I130"/>
  <c r="AQ89" i="1"/>
  <c r="AR89" s="1"/>
  <c r="AS89" s="1"/>
  <c r="I87" i="3"/>
  <c r="AW34" i="1"/>
  <c r="AV34"/>
  <c r="G32" i="3" s="1"/>
  <c r="AP339" i="1"/>
  <c r="AQ339" s="1"/>
  <c r="BR339" s="1"/>
  <c r="BS339" s="1"/>
  <c r="AP321"/>
  <c r="AQ321" s="1"/>
  <c r="BR321" s="1"/>
  <c r="M25" i="3" s="1"/>
  <c r="AQ108" i="1"/>
  <c r="AR108" s="1"/>
  <c r="I106" i="3"/>
  <c r="AY33" i="1"/>
  <c r="K31" i="3"/>
  <c r="AQ117" i="1"/>
  <c r="AR117" s="1"/>
  <c r="AS117" s="1"/>
  <c r="I115" i="3"/>
  <c r="AT103" i="1"/>
  <c r="AU103" s="1"/>
  <c r="AV103" s="1"/>
  <c r="G101" i="3" s="1"/>
  <c r="I101"/>
  <c r="AT131" i="1"/>
  <c r="AU131" s="1"/>
  <c r="AV131" s="1"/>
  <c r="G129" i="3" s="1"/>
  <c r="I129"/>
  <c r="AT88" i="1"/>
  <c r="AU88" s="1"/>
  <c r="I86" i="3"/>
  <c r="AT82" i="1"/>
  <c r="AX82" s="1"/>
  <c r="I80" i="3"/>
  <c r="I94"/>
  <c r="AK328" i="1"/>
  <c r="BM328" s="1"/>
  <c r="J32" i="3"/>
  <c r="AQ76" i="1"/>
  <c r="AR76" s="1"/>
  <c r="I74" i="3"/>
  <c r="AZ17" i="1"/>
  <c r="BA17" s="1"/>
  <c r="K15" i="3"/>
  <c r="AT51" i="1"/>
  <c r="AU51" s="1"/>
  <c r="AV51" s="1"/>
  <c r="G49" i="3" s="1"/>
  <c r="I49"/>
  <c r="AQ86" i="1"/>
  <c r="AR86" s="1"/>
  <c r="AS86" s="1"/>
  <c r="I84" i="3"/>
  <c r="AQ101" i="1"/>
  <c r="AR101" s="1"/>
  <c r="AS101" s="1"/>
  <c r="I99" i="3"/>
  <c r="AW29" i="1"/>
  <c r="AV29"/>
  <c r="G27" i="3" s="1"/>
  <c r="AT100" i="1"/>
  <c r="AX100" s="1"/>
  <c r="K98" i="3" s="1"/>
  <c r="I98"/>
  <c r="AT287" i="1"/>
  <c r="AU287" s="1"/>
  <c r="I285" i="3"/>
  <c r="AL519" i="1"/>
  <c r="AM519" s="1"/>
  <c r="AN519" s="1"/>
  <c r="J223" i="3"/>
  <c r="AQ75" i="1"/>
  <c r="AR75" s="1"/>
  <c r="AS75" s="1"/>
  <c r="I73" i="3"/>
  <c r="AW37" i="1"/>
  <c r="AV37"/>
  <c r="G35" i="3" s="1"/>
  <c r="AQ46" i="1"/>
  <c r="AR46" s="1"/>
  <c r="AS46" s="1"/>
  <c r="I44" i="3"/>
  <c r="BN209" i="1"/>
  <c r="P207" i="3"/>
  <c r="BC25" i="1"/>
  <c r="BM25" s="1"/>
  <c r="P23" i="3" s="1"/>
  <c r="K23"/>
  <c r="BH210" i="1"/>
  <c r="AL210" s="1"/>
  <c r="AM210" s="1"/>
  <c r="AV210"/>
  <c r="G208" i="3" s="1"/>
  <c r="AP320" i="1"/>
  <c r="AQ320" s="1"/>
  <c r="BR320" s="1"/>
  <c r="M24" i="3" s="1"/>
  <c r="AT94" i="1"/>
  <c r="AX94" s="1"/>
  <c r="I92" i="3"/>
  <c r="BC45" i="1"/>
  <c r="BD45" s="1"/>
  <c r="BG44" s="1"/>
  <c r="BI44" s="1"/>
  <c r="K43" i="3"/>
  <c r="BH40" i="1"/>
  <c r="AL40" s="1"/>
  <c r="AM40" s="1"/>
  <c r="AV40"/>
  <c r="G38" i="3" s="1"/>
  <c r="AW40" i="1"/>
  <c r="S289"/>
  <c r="V289" s="1"/>
  <c r="T289" s="1"/>
  <c r="Y289" s="1"/>
  <c r="Z289" s="1"/>
  <c r="BH34"/>
  <c r="AL34" s="1"/>
  <c r="AM34" s="1"/>
  <c r="AX34"/>
  <c r="AT89"/>
  <c r="AU89" s="1"/>
  <c r="AQ103"/>
  <c r="AR103" s="1"/>
  <c r="AS103" s="1"/>
  <c r="AX40"/>
  <c r="AY45"/>
  <c r="AQ94"/>
  <c r="AR94" s="1"/>
  <c r="AS94" s="1"/>
  <c r="AT105"/>
  <c r="AU105" s="1"/>
  <c r="AZ45"/>
  <c r="BA45" s="1"/>
  <c r="AZ25"/>
  <c r="BA25" s="1"/>
  <c r="AW360"/>
  <c r="AY17"/>
  <c r="AC303"/>
  <c r="R289"/>
  <c r="U289" s="1"/>
  <c r="W189"/>
  <c r="AT96"/>
  <c r="AU96" s="1"/>
  <c r="AT86"/>
  <c r="AU86" s="1"/>
  <c r="AT101"/>
  <c r="AU101" s="1"/>
  <c r="AX73"/>
  <c r="X134"/>
  <c r="AP134" s="1"/>
  <c r="AY25"/>
  <c r="AW210"/>
  <c r="AT117"/>
  <c r="AU117" s="1"/>
  <c r="AV117" s="1"/>
  <c r="G115" i="3" s="1"/>
  <c r="AQ104" i="1"/>
  <c r="AR104" s="1"/>
  <c r="AS104" s="1"/>
  <c r="AQ66"/>
  <c r="AR66" s="1"/>
  <c r="AS66" s="1"/>
  <c r="AT76"/>
  <c r="AU76" s="1"/>
  <c r="AV76" s="1"/>
  <c r="G74" i="3" s="1"/>
  <c r="AQ49" i="1"/>
  <c r="AR49" s="1"/>
  <c r="AS49" s="1"/>
  <c r="AX31"/>
  <c r="AD295"/>
  <c r="AE295" s="1"/>
  <c r="AJ295" s="1"/>
  <c r="BH31"/>
  <c r="AL31" s="1"/>
  <c r="AM31" s="1"/>
  <c r="Y237"/>
  <c r="Z237" s="1"/>
  <c r="AN237" s="1"/>
  <c r="D235" i="3" s="1"/>
  <c r="AQ50" i="1"/>
  <c r="AR50" s="1"/>
  <c r="AS50" s="1"/>
  <c r="AT48"/>
  <c r="AU48" s="1"/>
  <c r="AL328"/>
  <c r="AM328" s="1"/>
  <c r="AN328" s="1"/>
  <c r="AT81"/>
  <c r="AU81" s="1"/>
  <c r="AX210"/>
  <c r="AQ70"/>
  <c r="AR70" s="1"/>
  <c r="AS70" s="1"/>
  <c r="AQ95"/>
  <c r="AR95" s="1"/>
  <c r="AS95" s="1"/>
  <c r="AC285"/>
  <c r="AQ132"/>
  <c r="AR132" s="1"/>
  <c r="AQ88"/>
  <c r="AR88" s="1"/>
  <c r="AS88" s="1"/>
  <c r="AT83"/>
  <c r="AU83" s="1"/>
  <c r="AN406"/>
  <c r="AA285"/>
  <c r="AB285" s="1"/>
  <c r="AS20"/>
  <c r="AQ131"/>
  <c r="AR131" s="1"/>
  <c r="AQ109"/>
  <c r="AR109" s="1"/>
  <c r="AS109" s="1"/>
  <c r="AQ287"/>
  <c r="AR287" s="1"/>
  <c r="AS287" s="1"/>
  <c r="AK519"/>
  <c r="BM519" s="1"/>
  <c r="AX430"/>
  <c r="AW430"/>
  <c r="AP310"/>
  <c r="AX506"/>
  <c r="BA412"/>
  <c r="E116" i="3" s="1"/>
  <c r="AY412" i="1"/>
  <c r="AZ412" s="1"/>
  <c r="BX502"/>
  <c r="BU502"/>
  <c r="BV502" s="1"/>
  <c r="BW502" s="1"/>
  <c r="BT502"/>
  <c r="AP338"/>
  <c r="AY342"/>
  <c r="AZ342" s="1"/>
  <c r="BA342"/>
  <c r="E46" i="3" s="1"/>
  <c r="AY365" i="1"/>
  <c r="AZ365" s="1"/>
  <c r="BA365"/>
  <c r="E69" i="3" s="1"/>
  <c r="AY537" i="1"/>
  <c r="AZ537" s="1"/>
  <c r="BA537"/>
  <c r="E241" i="3" s="1"/>
  <c r="AX410" i="1"/>
  <c r="AW410"/>
  <c r="AW556"/>
  <c r="AX556"/>
  <c r="AX427"/>
  <c r="AW427"/>
  <c r="AY357"/>
  <c r="AZ357" s="1"/>
  <c r="BA357"/>
  <c r="E61" i="3" s="1"/>
  <c r="AX563" i="1"/>
  <c r="AW563"/>
  <c r="BA324"/>
  <c r="E28" i="3" s="1"/>
  <c r="AY324" i="1"/>
  <c r="AZ324" s="1"/>
  <c r="BA356"/>
  <c r="E60" i="3" s="1"/>
  <c r="AY356" i="1"/>
  <c r="AZ356" s="1"/>
  <c r="AY235"/>
  <c r="AY18"/>
  <c r="AX55"/>
  <c r="AQ82"/>
  <c r="AR82" s="1"/>
  <c r="AS82" s="1"/>
  <c r="BF430"/>
  <c r="BG430" s="1"/>
  <c r="CH430" s="1"/>
  <c r="BI430" s="1"/>
  <c r="BJ430" s="1"/>
  <c r="AB435"/>
  <c r="AB581"/>
  <c r="AB375"/>
  <c r="AP331"/>
  <c r="AY367"/>
  <c r="AZ367" s="1"/>
  <c r="BA367"/>
  <c r="E71" i="3" s="1"/>
  <c r="AW368" i="1"/>
  <c r="AX368"/>
  <c r="AB394"/>
  <c r="AB397"/>
  <c r="AP318"/>
  <c r="AP329"/>
  <c r="AP313"/>
  <c r="L17" i="3" s="1"/>
  <c r="AP315" i="1"/>
  <c r="BA336"/>
  <c r="E40" i="3" s="1"/>
  <c r="AY336" i="1"/>
  <c r="AZ336" s="1"/>
  <c r="AW445"/>
  <c r="AX445"/>
  <c r="AY505"/>
  <c r="AZ505" s="1"/>
  <c r="BA505"/>
  <c r="E209" i="3" s="1"/>
  <c r="AY354" i="1"/>
  <c r="AZ354" s="1"/>
  <c r="BA354"/>
  <c r="E58" i="3" s="1"/>
  <c r="AY346" i="1"/>
  <c r="AZ346" s="1"/>
  <c r="BA346"/>
  <c r="E50" i="3" s="1"/>
  <c r="AY411" i="1"/>
  <c r="AZ411" s="1"/>
  <c r="BA411"/>
  <c r="E115" i="3" s="1"/>
  <c r="AY425" i="1"/>
  <c r="AZ425" s="1"/>
  <c r="BA425"/>
  <c r="E129" i="3" s="1"/>
  <c r="AY358" i="1"/>
  <c r="AZ358" s="1"/>
  <c r="BA358"/>
  <c r="E62" i="3" s="1"/>
  <c r="AX444" i="1"/>
  <c r="AY351"/>
  <c r="AZ351" s="1"/>
  <c r="BA351"/>
  <c r="E55" i="3" s="1"/>
  <c r="AX408" i="1"/>
  <c r="AW408"/>
  <c r="AY350"/>
  <c r="AZ350" s="1"/>
  <c r="BA350"/>
  <c r="E54" i="3" s="1"/>
  <c r="BA348" i="1"/>
  <c r="E52" i="3" s="1"/>
  <c r="AY348" i="1"/>
  <c r="AZ348" s="1"/>
  <c r="BA512"/>
  <c r="E216" i="3" s="1"/>
  <c r="AY512" i="1"/>
  <c r="AZ512" s="1"/>
  <c r="AY370"/>
  <c r="AZ370" s="1"/>
  <c r="BA370"/>
  <c r="E74" i="3" s="1"/>
  <c r="AY409" i="1"/>
  <c r="AZ409" s="1"/>
  <c r="BA409"/>
  <c r="E113" i="3" s="1"/>
  <c r="BA352" i="1"/>
  <c r="E56" i="3" s="1"/>
  <c r="AY352" i="1"/>
  <c r="AZ352" s="1"/>
  <c r="AQ91"/>
  <c r="AR91" s="1"/>
  <c r="AS91" s="1"/>
  <c r="AV372"/>
  <c r="AP330"/>
  <c r="L34" i="3" s="1"/>
  <c r="BA328" i="1"/>
  <c r="E32" i="3" s="1"/>
  <c r="AY328" i="1"/>
  <c r="AZ328" s="1"/>
  <c r="BA360"/>
  <c r="E64" i="3" s="1"/>
  <c r="AY360" i="1"/>
  <c r="AZ360" s="1"/>
  <c r="AY363"/>
  <c r="AZ363" s="1"/>
  <c r="BA363"/>
  <c r="E67" i="3" s="1"/>
  <c r="AY347" i="1"/>
  <c r="AZ347" s="1"/>
  <c r="BA347"/>
  <c r="E51" i="3" s="1"/>
  <c r="AY362" i="1"/>
  <c r="AZ362" s="1"/>
  <c r="BA362"/>
  <c r="E66" i="3" s="1"/>
  <c r="AY519" i="1"/>
  <c r="AZ519" s="1"/>
  <c r="BA519"/>
  <c r="E223" i="3" s="1"/>
  <c r="AB432" i="1"/>
  <c r="AB450"/>
  <c r="AY555"/>
  <c r="AZ555" s="1"/>
  <c r="BA555"/>
  <c r="E259" i="3" s="1"/>
  <c r="BA364" i="1"/>
  <c r="E68" i="3" s="1"/>
  <c r="AY364" i="1"/>
  <c r="AZ364" s="1"/>
  <c r="AY426"/>
  <c r="AZ426" s="1"/>
  <c r="BA426"/>
  <c r="E130" i="3" s="1"/>
  <c r="BA312" i="1"/>
  <c r="E16" i="3" s="1"/>
  <c r="AY312" i="1"/>
  <c r="AZ312" s="1"/>
  <c r="AY349"/>
  <c r="AZ349" s="1"/>
  <c r="BA349"/>
  <c r="E53" i="3" s="1"/>
  <c r="AX530" i="1"/>
  <c r="AW530"/>
  <c r="AY359"/>
  <c r="AZ359" s="1"/>
  <c r="BA359"/>
  <c r="E63" i="3" s="1"/>
  <c r="BA344" i="1"/>
  <c r="E48" i="3" s="1"/>
  <c r="AY344" i="1"/>
  <c r="AZ344" s="1"/>
  <c r="BC18"/>
  <c r="BM18" s="1"/>
  <c r="P16" i="3" s="1"/>
  <c r="AT99" i="1"/>
  <c r="AX99" s="1"/>
  <c r="K97" i="3" s="1"/>
  <c r="AQ99" i="1"/>
  <c r="AR99" s="1"/>
  <c r="AS99" s="1"/>
  <c r="BC33"/>
  <c r="BD33" s="1"/>
  <c r="BG32" s="1"/>
  <c r="BI32" s="1"/>
  <c r="N30" i="3" s="1"/>
  <c r="AQ51" i="1"/>
  <c r="AR51" s="1"/>
  <c r="AS51" s="1"/>
  <c r="X262"/>
  <c r="AP262" s="1"/>
  <c r="AZ33"/>
  <c r="BA33" s="1"/>
  <c r="BB33" s="1"/>
  <c r="BM36"/>
  <c r="AL357"/>
  <c r="AM357" s="1"/>
  <c r="AN357" s="1"/>
  <c r="AH530"/>
  <c r="AI530" s="1"/>
  <c r="AJ530" s="1"/>
  <c r="AD288"/>
  <c r="AE288" s="1"/>
  <c r="AJ288" s="1"/>
  <c r="X119"/>
  <c r="AP119" s="1"/>
  <c r="AQ100"/>
  <c r="AR100" s="1"/>
  <c r="BO209"/>
  <c r="BP209" s="1"/>
  <c r="BQ209" s="1"/>
  <c r="BC235"/>
  <c r="BD235" s="1"/>
  <c r="BG234" s="1"/>
  <c r="BI234" s="1"/>
  <c r="AQ102"/>
  <c r="AR102" s="1"/>
  <c r="AS102" s="1"/>
  <c r="AH344"/>
  <c r="AI344" s="1"/>
  <c r="AJ344" s="1"/>
  <c r="AT75"/>
  <c r="AU75" s="1"/>
  <c r="BC17"/>
  <c r="BM17" s="1"/>
  <c r="P15" i="3" s="1"/>
  <c r="X295" i="1"/>
  <c r="AP295" s="1"/>
  <c r="AX74"/>
  <c r="AD399"/>
  <c r="AC376"/>
  <c r="AD110"/>
  <c r="AE110" s="1"/>
  <c r="AJ110" s="1"/>
  <c r="AA303"/>
  <c r="AB303" s="1"/>
  <c r="S296"/>
  <c r="V296" s="1"/>
  <c r="T296" s="1"/>
  <c r="AT108"/>
  <c r="AC387"/>
  <c r="AX225"/>
  <c r="AT46"/>
  <c r="AU46" s="1"/>
  <c r="Y219"/>
  <c r="Z219" s="1"/>
  <c r="AN219" s="1"/>
  <c r="D217" i="3" s="1"/>
  <c r="AS56" i="1"/>
  <c r="AT60"/>
  <c r="AU60" s="1"/>
  <c r="W303"/>
  <c r="R296"/>
  <c r="U296" s="1"/>
  <c r="AT87"/>
  <c r="AU87" s="1"/>
  <c r="AD418"/>
  <c r="AK537"/>
  <c r="BM537" s="1"/>
  <c r="AT115"/>
  <c r="AU115" s="1"/>
  <c r="AV115" s="1"/>
  <c r="G113" i="3" s="1"/>
  <c r="AX68" i="1"/>
  <c r="BH37"/>
  <c r="AL37" s="1"/>
  <c r="AM37" s="1"/>
  <c r="AQ58"/>
  <c r="AR58" s="1"/>
  <c r="AS58" s="1"/>
  <c r="R303"/>
  <c r="U303" s="1"/>
  <c r="AC296"/>
  <c r="AT72"/>
  <c r="AU72" s="1"/>
  <c r="AV72" s="1"/>
  <c r="G70" i="3" s="1"/>
  <c r="AQ57" i="1"/>
  <c r="AR57" s="1"/>
  <c r="AS57" s="1"/>
  <c r="AH360"/>
  <c r="AI360" s="1"/>
  <c r="AJ360" s="1"/>
  <c r="X120"/>
  <c r="AP120" s="1"/>
  <c r="AT57"/>
  <c r="AU57" s="1"/>
  <c r="AX37"/>
  <c r="AA289"/>
  <c r="AB289" s="1"/>
  <c r="Y269"/>
  <c r="Z269" s="1"/>
  <c r="AN269" s="1"/>
  <c r="D267" i="3" s="1"/>
  <c r="AT79" i="1"/>
  <c r="AU79" s="1"/>
  <c r="AV79" s="1"/>
  <c r="G77" i="3" s="1"/>
  <c r="R189" i="1"/>
  <c r="U189" s="1"/>
  <c r="AD433"/>
  <c r="AC436"/>
  <c r="AA189"/>
  <c r="AB189" s="1"/>
  <c r="AD422"/>
  <c r="AN330"/>
  <c r="AK411"/>
  <c r="BM411" s="1"/>
  <c r="W285"/>
  <c r="AT106"/>
  <c r="AU106" s="1"/>
  <c r="W289"/>
  <c r="AC433"/>
  <c r="Y110"/>
  <c r="Z110" s="1"/>
  <c r="AN110" s="1"/>
  <c r="D108" i="3" s="1"/>
  <c r="X110" i="1"/>
  <c r="AP110" s="1"/>
  <c r="AT90"/>
  <c r="AQ90"/>
  <c r="AR90" s="1"/>
  <c r="AS90" s="1"/>
  <c r="T558"/>
  <c r="T482"/>
  <c r="T420"/>
  <c r="T554"/>
  <c r="T466"/>
  <c r="T451"/>
  <c r="T515"/>
  <c r="T565"/>
  <c r="T508"/>
  <c r="T438"/>
  <c r="T448"/>
  <c r="T423"/>
  <c r="T589"/>
  <c r="AK345"/>
  <c r="BM345" s="1"/>
  <c r="AL345"/>
  <c r="AM345" s="1"/>
  <c r="AN345" s="1"/>
  <c r="AK336"/>
  <c r="BM336" s="1"/>
  <c r="AL336"/>
  <c r="AL349"/>
  <c r="AM349" s="1"/>
  <c r="AN349" s="1"/>
  <c r="T582"/>
  <c r="T468"/>
  <c r="T455"/>
  <c r="T469"/>
  <c r="T572"/>
  <c r="T452"/>
  <c r="T533"/>
  <c r="T454"/>
  <c r="T437"/>
  <c r="T424"/>
  <c r="AK365"/>
  <c r="BM365" s="1"/>
  <c r="AL365"/>
  <c r="AM365" s="1"/>
  <c r="AL342"/>
  <c r="AM342" s="1"/>
  <c r="AN342" s="1"/>
  <c r="AK412"/>
  <c r="BM412" s="1"/>
  <c r="AL412"/>
  <c r="AM412" s="1"/>
  <c r="AN412" s="1"/>
  <c r="AK324"/>
  <c r="BM324" s="1"/>
  <c r="AL324"/>
  <c r="AM324" s="1"/>
  <c r="S285"/>
  <c r="V285" s="1"/>
  <c r="T285" s="1"/>
  <c r="X285" s="1"/>
  <c r="X233"/>
  <c r="AP233" s="1"/>
  <c r="S189"/>
  <c r="V189" s="1"/>
  <c r="T189" s="1"/>
  <c r="AS28"/>
  <c r="BH29"/>
  <c r="AL29" s="1"/>
  <c r="AM29" s="1"/>
  <c r="AY217"/>
  <c r="AX211"/>
  <c r="AX56"/>
  <c r="AH408"/>
  <c r="AI408" s="1"/>
  <c r="AJ408" s="1"/>
  <c r="J112" i="3" s="1"/>
  <c r="AH368" i="1"/>
  <c r="AI368" s="1"/>
  <c r="AJ368" s="1"/>
  <c r="J72" i="3" s="1"/>
  <c r="AD507" i="1"/>
  <c r="Y90"/>
  <c r="Z90" s="1"/>
  <c r="AN90" s="1"/>
  <c r="D88" i="3" s="1"/>
  <c r="AX64" i="1"/>
  <c r="AX59"/>
  <c r="AA296"/>
  <c r="AB296" s="1"/>
  <c r="AC382"/>
  <c r="AL354"/>
  <c r="T404"/>
  <c r="T465"/>
  <c r="T522"/>
  <c r="T440"/>
  <c r="T434"/>
  <c r="T547"/>
  <c r="T441"/>
  <c r="T540"/>
  <c r="AD387"/>
  <c r="R471"/>
  <c r="P471"/>
  <c r="R456"/>
  <c r="P456"/>
  <c r="P286"/>
  <c r="Q286" s="1"/>
  <c r="R286" s="1"/>
  <c r="O580"/>
  <c r="R439"/>
  <c r="P439"/>
  <c r="AE394"/>
  <c r="AA394"/>
  <c r="P279"/>
  <c r="Q279" s="1"/>
  <c r="AC279" s="1"/>
  <c r="O573"/>
  <c r="R566"/>
  <c r="P566"/>
  <c r="R453"/>
  <c r="P453"/>
  <c r="R470"/>
  <c r="P470"/>
  <c r="P193"/>
  <c r="Q193" s="1"/>
  <c r="S193" s="1"/>
  <c r="O487"/>
  <c r="P304"/>
  <c r="Q304" s="1"/>
  <c r="W304" s="1"/>
  <c r="P191"/>
  <c r="Q191" s="1"/>
  <c r="R191" s="1"/>
  <c r="O485"/>
  <c r="AC399"/>
  <c r="Y399"/>
  <c r="AD376"/>
  <c r="R583"/>
  <c r="P583"/>
  <c r="AA422"/>
  <c r="AE422"/>
  <c r="AA391"/>
  <c r="X137"/>
  <c r="AP137" s="1"/>
  <c r="AQ92"/>
  <c r="AR92" s="1"/>
  <c r="X244"/>
  <c r="AP244" s="1"/>
  <c r="X116"/>
  <c r="AP116" s="1"/>
  <c r="I114" i="3" s="1"/>
  <c r="AZ217" i="1"/>
  <c r="BA217" s="1"/>
  <c r="BB217" s="1"/>
  <c r="BC16"/>
  <c r="BM16" s="1"/>
  <c r="P14" i="3" s="1"/>
  <c r="AX243" i="1"/>
  <c r="AC463"/>
  <c r="AC398"/>
  <c r="R509"/>
  <c r="P509"/>
  <c r="P290"/>
  <c r="Q290" s="1"/>
  <c r="AC290" s="1"/>
  <c r="O584"/>
  <c r="P190"/>
  <c r="Q190" s="1"/>
  <c r="W190" s="1"/>
  <c r="O484"/>
  <c r="AA373"/>
  <c r="R534"/>
  <c r="P534"/>
  <c r="R474"/>
  <c r="P474"/>
  <c r="R559"/>
  <c r="P559"/>
  <c r="P207"/>
  <c r="Q207" s="1"/>
  <c r="W207" s="1"/>
  <c r="O501"/>
  <c r="R473"/>
  <c r="P473"/>
  <c r="AA421"/>
  <c r="AE421"/>
  <c r="AE432"/>
  <c r="AA432"/>
  <c r="AG430"/>
  <c r="AX62"/>
  <c r="AZ16"/>
  <c r="AD429"/>
  <c r="AC418"/>
  <c r="AD382"/>
  <c r="R459"/>
  <c r="P459"/>
  <c r="R442"/>
  <c r="P442"/>
  <c r="R460"/>
  <c r="P460"/>
  <c r="R579"/>
  <c r="P579"/>
  <c r="V558"/>
  <c r="W558" s="1"/>
  <c r="AE375"/>
  <c r="AA375"/>
  <c r="R541"/>
  <c r="P541"/>
  <c r="R457"/>
  <c r="P457"/>
  <c r="R523"/>
  <c r="P523"/>
  <c r="R516"/>
  <c r="P516"/>
  <c r="R443"/>
  <c r="P443"/>
  <c r="P194"/>
  <c r="Q194" s="1"/>
  <c r="AC194" s="1"/>
  <c r="O488"/>
  <c r="P297"/>
  <c r="Q297" s="1"/>
  <c r="S297" s="1"/>
  <c r="O591"/>
  <c r="R467"/>
  <c r="P467"/>
  <c r="R548"/>
  <c r="P548"/>
  <c r="R597"/>
  <c r="P597"/>
  <c r="R590"/>
  <c r="P590"/>
  <c r="AA379"/>
  <c r="S468"/>
  <c r="U468" s="1"/>
  <c r="AA446"/>
  <c r="AE446"/>
  <c r="AE564"/>
  <c r="R483"/>
  <c r="P483"/>
  <c r="AX29"/>
  <c r="Y133"/>
  <c r="Z133" s="1"/>
  <c r="AN133" s="1"/>
  <c r="D131" i="3" s="1"/>
  <c r="AR15" i="1"/>
  <c r="AS15" s="1"/>
  <c r="X251"/>
  <c r="AP251" s="1"/>
  <c r="AX63"/>
  <c r="AX69"/>
  <c r="AC429"/>
  <c r="AD463"/>
  <c r="AD398"/>
  <c r="AF430"/>
  <c r="AT133"/>
  <c r="AU133" s="1"/>
  <c r="AV133" s="1"/>
  <c r="G131" i="3" s="1"/>
  <c r="AQ133" i="1"/>
  <c r="AR133" s="1"/>
  <c r="AS133" s="1"/>
  <c r="AQ150"/>
  <c r="AR150" s="1"/>
  <c r="AS150" s="1"/>
  <c r="AT150"/>
  <c r="AU150" s="1"/>
  <c r="AV150" s="1"/>
  <c r="G148" i="3" s="1"/>
  <c r="AQ123" i="1"/>
  <c r="AR123" s="1"/>
  <c r="AS123" s="1"/>
  <c r="AT123"/>
  <c r="AU123" s="1"/>
  <c r="AV123" s="1"/>
  <c r="G121" i="3" s="1"/>
  <c r="AQ212" i="1"/>
  <c r="AR212" s="1"/>
  <c r="AS212" s="1"/>
  <c r="AT212"/>
  <c r="AU212" s="1"/>
  <c r="AV212" s="1"/>
  <c r="G210" i="3" s="1"/>
  <c r="AT237" i="1"/>
  <c r="AU237" s="1"/>
  <c r="AV237" s="1"/>
  <c r="G235" i="3" s="1"/>
  <c r="AQ237" i="1"/>
  <c r="AR237" s="1"/>
  <c r="AS237" s="1"/>
  <c r="AU113"/>
  <c r="AV113" s="1"/>
  <c r="G111" i="3" s="1"/>
  <c r="AX113" i="1"/>
  <c r="K111" i="3" s="1"/>
  <c r="V220" i="1"/>
  <c r="T220" s="1"/>
  <c r="Y220" s="1"/>
  <c r="Z220" s="1"/>
  <c r="AN220" s="1"/>
  <c r="D218" i="3" s="1"/>
  <c r="U270" i="1"/>
  <c r="AD270" s="1"/>
  <c r="AE270" s="1"/>
  <c r="AJ270" s="1"/>
  <c r="U169"/>
  <c r="AD169" s="1"/>
  <c r="AE169" s="1"/>
  <c r="AJ169" s="1"/>
  <c r="U142"/>
  <c r="AD142" s="1"/>
  <c r="AE142" s="1"/>
  <c r="AJ142" s="1"/>
  <c r="V303"/>
  <c r="T303" s="1"/>
  <c r="Y303" s="1"/>
  <c r="Z303" s="1"/>
  <c r="BH261"/>
  <c r="AL261" s="1"/>
  <c r="AM261" s="1"/>
  <c r="AW261"/>
  <c r="O178"/>
  <c r="O472" s="1"/>
  <c r="P159"/>
  <c r="Q159" s="1"/>
  <c r="U285"/>
  <c r="R253"/>
  <c r="W253"/>
  <c r="S253"/>
  <c r="AC253"/>
  <c r="AA253"/>
  <c r="AB253" s="1"/>
  <c r="V141"/>
  <c r="T141" s="1"/>
  <c r="Y141" s="1"/>
  <c r="Z141" s="1"/>
  <c r="AN141" s="1"/>
  <c r="D139" i="3" s="1"/>
  <c r="W246" i="1"/>
  <c r="S246"/>
  <c r="AC246"/>
  <c r="AA246"/>
  <c r="AB246" s="1"/>
  <c r="R246"/>
  <c r="AC146"/>
  <c r="AA146"/>
  <c r="AB146" s="1"/>
  <c r="R146"/>
  <c r="W146"/>
  <c r="S146"/>
  <c r="O273"/>
  <c r="O567" s="1"/>
  <c r="P247"/>
  <c r="Q247" s="1"/>
  <c r="R140"/>
  <c r="W140"/>
  <c r="S140"/>
  <c r="AA140"/>
  <c r="AB140" s="1"/>
  <c r="AC140"/>
  <c r="U125"/>
  <c r="AD125" s="1"/>
  <c r="AE125" s="1"/>
  <c r="AJ125" s="1"/>
  <c r="BH56"/>
  <c r="AL56" s="1"/>
  <c r="AM56" s="1"/>
  <c r="AW56"/>
  <c r="AT269"/>
  <c r="AU269" s="1"/>
  <c r="AV269" s="1"/>
  <c r="G267" i="3" s="1"/>
  <c r="AQ269" i="1"/>
  <c r="AR269" s="1"/>
  <c r="AS269" s="1"/>
  <c r="A547"/>
  <c r="BE253"/>
  <c r="R144"/>
  <c r="W144"/>
  <c r="S144"/>
  <c r="AC144"/>
  <c r="AA144"/>
  <c r="AB144" s="1"/>
  <c r="U252"/>
  <c r="AD252" s="1"/>
  <c r="AE252" s="1"/>
  <c r="AJ252" s="1"/>
  <c r="V277"/>
  <c r="T277" s="1"/>
  <c r="Y277" s="1"/>
  <c r="Z277" s="1"/>
  <c r="AN277" s="1"/>
  <c r="D275" i="3" s="1"/>
  <c r="U170" i="1"/>
  <c r="AD170" s="1"/>
  <c r="AE170" s="1"/>
  <c r="AJ170" s="1"/>
  <c r="U152"/>
  <c r="AD152" s="1"/>
  <c r="AE152" s="1"/>
  <c r="AJ152" s="1"/>
  <c r="V135"/>
  <c r="T135" s="1"/>
  <c r="Y135" s="1"/>
  <c r="Z135" s="1"/>
  <c r="AN135" s="1"/>
  <c r="D133" i="3" s="1"/>
  <c r="W214" i="1"/>
  <c r="S214"/>
  <c r="AC214"/>
  <c r="AA214"/>
  <c r="AB214" s="1"/>
  <c r="R214"/>
  <c r="W161"/>
  <c r="S161"/>
  <c r="AC161"/>
  <c r="AA161"/>
  <c r="AB161" s="1"/>
  <c r="R161"/>
  <c r="AC130"/>
  <c r="AA130"/>
  <c r="AB130" s="1"/>
  <c r="R130"/>
  <c r="W130"/>
  <c r="S130"/>
  <c r="AC174"/>
  <c r="AA174"/>
  <c r="AB174" s="1"/>
  <c r="R174"/>
  <c r="W174"/>
  <c r="S174"/>
  <c r="V124"/>
  <c r="T124" s="1"/>
  <c r="Y124" s="1"/>
  <c r="Z124" s="1"/>
  <c r="AN124" s="1"/>
  <c r="D122" i="3" s="1"/>
  <c r="BC30" i="1"/>
  <c r="BM30" s="1"/>
  <c r="P28" i="3" s="1"/>
  <c r="AZ30" i="1"/>
  <c r="BA30" s="1"/>
  <c r="AY30"/>
  <c r="AT84"/>
  <c r="AQ84"/>
  <c r="AR84" s="1"/>
  <c r="O192"/>
  <c r="P173"/>
  <c r="Q173" s="1"/>
  <c r="R228"/>
  <c r="W228"/>
  <c r="S228"/>
  <c r="AC228"/>
  <c r="AA228"/>
  <c r="AB228" s="1"/>
  <c r="R172"/>
  <c r="W172"/>
  <c r="S172"/>
  <c r="AA172"/>
  <c r="AB172" s="1"/>
  <c r="AC172"/>
  <c r="AU28"/>
  <c r="AV28" s="1"/>
  <c r="G26" i="3" s="1"/>
  <c r="AX28" i="1"/>
  <c r="K26" i="3" s="1"/>
  <c r="U127" i="1"/>
  <c r="AD127" s="1"/>
  <c r="AE127" s="1"/>
  <c r="AJ127" s="1"/>
  <c r="U213"/>
  <c r="AD213" s="1"/>
  <c r="AE213" s="1"/>
  <c r="AJ213" s="1"/>
  <c r="R188"/>
  <c r="W188"/>
  <c r="S188"/>
  <c r="AC188"/>
  <c r="AA188"/>
  <c r="AB188" s="1"/>
  <c r="BH74"/>
  <c r="AL74" s="1"/>
  <c r="AM74" s="1"/>
  <c r="AW74"/>
  <c r="R160"/>
  <c r="W160"/>
  <c r="S160"/>
  <c r="AC160"/>
  <c r="AA160"/>
  <c r="AB160" s="1"/>
  <c r="BH68"/>
  <c r="AL68" s="1"/>
  <c r="AM68" s="1"/>
  <c r="AW68"/>
  <c r="BH59"/>
  <c r="AL59" s="1"/>
  <c r="AM59" s="1"/>
  <c r="AW59"/>
  <c r="AW218"/>
  <c r="BH218"/>
  <c r="AL218" s="1"/>
  <c r="AM218" s="1"/>
  <c r="AW243"/>
  <c r="BH243"/>
  <c r="AL243" s="1"/>
  <c r="AM243" s="1"/>
  <c r="BH52"/>
  <c r="AL52" s="1"/>
  <c r="AM52" s="1"/>
  <c r="AW52"/>
  <c r="BH55"/>
  <c r="AL55" s="1"/>
  <c r="AM55" s="1"/>
  <c r="AW55"/>
  <c r="X136"/>
  <c r="AP136" s="1"/>
  <c r="I134" i="3" s="1"/>
  <c r="Y150" i="1"/>
  <c r="Z150" s="1"/>
  <c r="AN150" s="1"/>
  <c r="D148" i="3" s="1"/>
  <c r="X288" i="1"/>
  <c r="AP288" s="1"/>
  <c r="I286" i="3" s="1"/>
  <c r="Y295" i="1"/>
  <c r="Z295" s="1"/>
  <c r="AN295" s="1"/>
  <c r="D293" i="3" s="1"/>
  <c r="Y212" i="1"/>
  <c r="Z212" s="1"/>
  <c r="AN212" s="1"/>
  <c r="D210" i="3" s="1"/>
  <c r="X78" i="1"/>
  <c r="AP78" s="1"/>
  <c r="I76" i="3" s="1"/>
  <c r="X122" i="1"/>
  <c r="AP122" s="1"/>
  <c r="I120" i="3" s="1"/>
  <c r="AR67" i="1"/>
  <c r="AS67" s="1"/>
  <c r="AX261"/>
  <c r="K259" i="3" s="1"/>
  <c r="AR71" i="1"/>
  <c r="AS71" s="1"/>
  <c r="AX218"/>
  <c r="K216" i="3" s="1"/>
  <c r="BC39" i="1"/>
  <c r="BM39" s="1"/>
  <c r="P37" i="3" s="1"/>
  <c r="AZ39" i="1"/>
  <c r="BA39" s="1"/>
  <c r="BB39" s="1"/>
  <c r="AY39"/>
  <c r="V155"/>
  <c r="T155" s="1"/>
  <c r="Y155" s="1"/>
  <c r="Z155" s="1"/>
  <c r="AN155" s="1"/>
  <c r="D153" i="3" s="1"/>
  <c r="V139" i="1"/>
  <c r="T139" s="1"/>
  <c r="Y139" s="1"/>
  <c r="Z139" s="1"/>
  <c r="AN139" s="1"/>
  <c r="D137" i="3" s="1"/>
  <c r="O196" i="1"/>
  <c r="P177"/>
  <c r="Q177" s="1"/>
  <c r="AU15"/>
  <c r="AV15" s="1"/>
  <c r="G13" i="3" s="1"/>
  <c r="AX15" i="1"/>
  <c r="K13" i="3" s="1"/>
  <c r="W157" i="1"/>
  <c r="S157"/>
  <c r="AC157"/>
  <c r="AA157"/>
  <c r="AB157" s="1"/>
  <c r="R157"/>
  <c r="V238"/>
  <c r="T238" s="1"/>
  <c r="Y238" s="1"/>
  <c r="Z238" s="1"/>
  <c r="AN238" s="1"/>
  <c r="D236" i="3" s="1"/>
  <c r="U128" i="1"/>
  <c r="AD128" s="1"/>
  <c r="AE128" s="1"/>
  <c r="AJ128" s="1"/>
  <c r="W129"/>
  <c r="S129"/>
  <c r="AC129"/>
  <c r="AA129"/>
  <c r="AB129" s="1"/>
  <c r="R129"/>
  <c r="U153"/>
  <c r="AD153" s="1"/>
  <c r="AE153" s="1"/>
  <c r="AJ153" s="1"/>
  <c r="O266"/>
  <c r="O560" s="1"/>
  <c r="P240"/>
  <c r="Q240" s="1"/>
  <c r="AU43"/>
  <c r="AV43" s="1"/>
  <c r="G41" i="3" s="1"/>
  <c r="AX43" i="1"/>
  <c r="K41" i="3" s="1"/>
  <c r="O291" i="1"/>
  <c r="P265"/>
  <c r="Q265" s="1"/>
  <c r="U259"/>
  <c r="AD259" s="1"/>
  <c r="AE259" s="1"/>
  <c r="AJ259" s="1"/>
  <c r="U227"/>
  <c r="AD227" s="1"/>
  <c r="AE227" s="1"/>
  <c r="AJ227" s="1"/>
  <c r="R143"/>
  <c r="W143"/>
  <c r="S143"/>
  <c r="AC143"/>
  <c r="AA143"/>
  <c r="AB143" s="1"/>
  <c r="V263"/>
  <c r="T263" s="1"/>
  <c r="Y263" s="1"/>
  <c r="Z263" s="1"/>
  <c r="AN263" s="1"/>
  <c r="D261" i="3" s="1"/>
  <c r="AC126" i="1"/>
  <c r="AA126"/>
  <c r="AB126" s="1"/>
  <c r="R126"/>
  <c r="W126"/>
  <c r="S126"/>
  <c r="BH236"/>
  <c r="AL236" s="1"/>
  <c r="AM236" s="1"/>
  <c r="AW236"/>
  <c r="U141"/>
  <c r="AD141" s="1"/>
  <c r="AE141" s="1"/>
  <c r="AJ141" s="1"/>
  <c r="U155"/>
  <c r="AD155" s="1"/>
  <c r="AE155" s="1"/>
  <c r="AJ155" s="1"/>
  <c r="U138"/>
  <c r="AD138" s="1"/>
  <c r="AE138" s="1"/>
  <c r="AJ138" s="1"/>
  <c r="BC41"/>
  <c r="BM41" s="1"/>
  <c r="P39" i="3" s="1"/>
  <c r="AZ41" i="1"/>
  <c r="BA41" s="1"/>
  <c r="BB41" s="1"/>
  <c r="AY41"/>
  <c r="O255"/>
  <c r="O549" s="1"/>
  <c r="P229"/>
  <c r="Q229" s="1"/>
  <c r="V125"/>
  <c r="T125" s="1"/>
  <c r="X125" s="1"/>
  <c r="AP125" s="1"/>
  <c r="I123" i="3" s="1"/>
  <c r="AU44" i="1"/>
  <c r="AV44" s="1"/>
  <c r="G42" i="3" s="1"/>
  <c r="AX44" i="1"/>
  <c r="K42" i="3" s="1"/>
  <c r="O195" i="1"/>
  <c r="P176"/>
  <c r="Q176" s="1"/>
  <c r="BC42"/>
  <c r="BM42" s="1"/>
  <c r="P40" i="3" s="1"/>
  <c r="AZ42" i="1"/>
  <c r="BA42" s="1"/>
  <c r="AY42"/>
  <c r="U277"/>
  <c r="AD277" s="1"/>
  <c r="AE277" s="1"/>
  <c r="AJ277" s="1"/>
  <c r="U238"/>
  <c r="AD238" s="1"/>
  <c r="AE238" s="1"/>
  <c r="AJ238" s="1"/>
  <c r="V245"/>
  <c r="T245" s="1"/>
  <c r="Y245" s="1"/>
  <c r="Z245" s="1"/>
  <c r="AN245" s="1"/>
  <c r="D243" i="3" s="1"/>
  <c r="U135" i="1"/>
  <c r="AD135" s="1"/>
  <c r="AE135" s="1"/>
  <c r="AJ135" s="1"/>
  <c r="V128"/>
  <c r="T128" s="1"/>
  <c r="Y128" s="1"/>
  <c r="Z128" s="1"/>
  <c r="AN128" s="1"/>
  <c r="D126" i="3" s="1"/>
  <c r="O167" i="1"/>
  <c r="O461" s="1"/>
  <c r="P148"/>
  <c r="Q148" s="1"/>
  <c r="O216"/>
  <c r="O510" s="1"/>
  <c r="O223"/>
  <c r="O517" s="1"/>
  <c r="O241"/>
  <c r="O535" s="1"/>
  <c r="P215"/>
  <c r="Q215" s="1"/>
  <c r="BH225"/>
  <c r="AL225" s="1"/>
  <c r="AM225" s="1"/>
  <c r="AW225"/>
  <c r="AW64"/>
  <c r="BH64"/>
  <c r="AL64" s="1"/>
  <c r="AM64" s="1"/>
  <c r="U124"/>
  <c r="AD124" s="1"/>
  <c r="AE124" s="1"/>
  <c r="AJ124" s="1"/>
  <c r="AW77"/>
  <c r="BH77"/>
  <c r="AL77" s="1"/>
  <c r="AM77" s="1"/>
  <c r="V142"/>
  <c r="T142" s="1"/>
  <c r="Y142" s="1"/>
  <c r="Z142" s="1"/>
  <c r="AN142" s="1"/>
  <c r="D140" i="3" s="1"/>
  <c r="BC112" i="1"/>
  <c r="AZ112"/>
  <c r="BA112" s="1"/>
  <c r="AY112"/>
  <c r="AQ93"/>
  <c r="AR93" s="1"/>
  <c r="AS93" s="1"/>
  <c r="AT93"/>
  <c r="AT97"/>
  <c r="AQ97"/>
  <c r="AR97" s="1"/>
  <c r="AS97" s="1"/>
  <c r="AQ118"/>
  <c r="AR118" s="1"/>
  <c r="AS118" s="1"/>
  <c r="AT118"/>
  <c r="AQ61"/>
  <c r="AR61" s="1"/>
  <c r="AS61" s="1"/>
  <c r="AT61"/>
  <c r="AT80"/>
  <c r="AQ80"/>
  <c r="AT107"/>
  <c r="AQ107"/>
  <c r="AR107" s="1"/>
  <c r="AS107" s="1"/>
  <c r="V259"/>
  <c r="T259" s="1"/>
  <c r="X259" s="1"/>
  <c r="AP259" s="1"/>
  <c r="I257" i="3" s="1"/>
  <c r="V227" i="1"/>
  <c r="T227" s="1"/>
  <c r="Y227" s="1"/>
  <c r="Z227" s="1"/>
  <c r="AN227" s="1"/>
  <c r="D225" i="3" s="1"/>
  <c r="W278" i="1"/>
  <c r="S278"/>
  <c r="R278"/>
  <c r="AC278"/>
  <c r="AA278"/>
  <c r="AB278" s="1"/>
  <c r="R264"/>
  <c r="W264"/>
  <c r="S264"/>
  <c r="AC264"/>
  <c r="AA264"/>
  <c r="AB264" s="1"/>
  <c r="AC271"/>
  <c r="AA271"/>
  <c r="AB271" s="1"/>
  <c r="R271"/>
  <c r="W271"/>
  <c r="S271"/>
  <c r="AC154"/>
  <c r="AA154"/>
  <c r="AB154" s="1"/>
  <c r="R154"/>
  <c r="W154"/>
  <c r="S154"/>
  <c r="O181"/>
  <c r="O475" s="1"/>
  <c r="P162"/>
  <c r="Q162" s="1"/>
  <c r="A548"/>
  <c r="BE254"/>
  <c r="O164"/>
  <c r="O458" s="1"/>
  <c r="P145"/>
  <c r="Q145" s="1"/>
  <c r="BH62"/>
  <c r="AL62" s="1"/>
  <c r="AM62" s="1"/>
  <c r="AW62"/>
  <c r="BH47"/>
  <c r="AL47" s="1"/>
  <c r="AM47" s="1"/>
  <c r="AW47"/>
  <c r="BH71"/>
  <c r="AL71" s="1"/>
  <c r="AM71" s="1"/>
  <c r="AW71"/>
  <c r="AW69"/>
  <c r="BH69"/>
  <c r="AL69" s="1"/>
  <c r="AM69" s="1"/>
  <c r="X151"/>
  <c r="AP151" s="1"/>
  <c r="I149" i="3" s="1"/>
  <c r="X226" i="1"/>
  <c r="AP226" s="1"/>
  <c r="I224" i="3" s="1"/>
  <c r="Y123" i="1"/>
  <c r="Z123" s="1"/>
  <c r="AN123" s="1"/>
  <c r="D121" i="3" s="1"/>
  <c r="AS32" i="1"/>
  <c r="BD36"/>
  <c r="BG35" s="1"/>
  <c r="BI35" s="1"/>
  <c r="N33" i="3" s="1"/>
  <c r="AX67" i="1"/>
  <c r="K65" i="3" s="1"/>
  <c r="AX54" i="1"/>
  <c r="K52" i="3" s="1"/>
  <c r="AX47" i="1"/>
  <c r="K45" i="3" s="1"/>
  <c r="AX77" i="1"/>
  <c r="K75" i="3" s="1"/>
  <c r="U234" i="1"/>
  <c r="AD234" s="1"/>
  <c r="AE234" s="1"/>
  <c r="AJ234" s="1"/>
  <c r="R221"/>
  <c r="W221"/>
  <c r="S221"/>
  <c r="AC221"/>
  <c r="AA221"/>
  <c r="AB221" s="1"/>
  <c r="V138"/>
  <c r="T138" s="1"/>
  <c r="X138" s="1"/>
  <c r="AP138" s="1"/>
  <c r="I136" i="3" s="1"/>
  <c r="V156" i="1"/>
  <c r="T156" s="1"/>
  <c r="Y156" s="1"/>
  <c r="Z156" s="1"/>
  <c r="AN156" s="1"/>
  <c r="D154" i="3" s="1"/>
  <c r="A63" i="1"/>
  <c r="BE61"/>
  <c r="A255"/>
  <c r="A355"/>
  <c r="G355" s="1"/>
  <c r="U245"/>
  <c r="AD245" s="1"/>
  <c r="AE245" s="1"/>
  <c r="AJ245" s="1"/>
  <c r="BC22"/>
  <c r="BM22" s="1"/>
  <c r="P20" i="3" s="1"/>
  <c r="AZ22" i="1"/>
  <c r="BA22" s="1"/>
  <c r="AY22"/>
  <c r="AQ53"/>
  <c r="AR53" s="1"/>
  <c r="AS53" s="1"/>
  <c r="AT53"/>
  <c r="O185"/>
  <c r="O479" s="1"/>
  <c r="P166"/>
  <c r="Q166" s="1"/>
  <c r="AQ219"/>
  <c r="AR219" s="1"/>
  <c r="AS219" s="1"/>
  <c r="AT219"/>
  <c r="AU219" s="1"/>
  <c r="AV219" s="1"/>
  <c r="G217" i="3" s="1"/>
  <c r="U121" i="1"/>
  <c r="AD121" s="1"/>
  <c r="AE121" s="1"/>
  <c r="AJ121" s="1"/>
  <c r="V234"/>
  <c r="T234" s="1"/>
  <c r="X234" s="1"/>
  <c r="AP234" s="1"/>
  <c r="I232" i="3" s="1"/>
  <c r="U139" i="1"/>
  <c r="AD139" s="1"/>
  <c r="AE139" s="1"/>
  <c r="AJ139" s="1"/>
  <c r="O298"/>
  <c r="P272"/>
  <c r="Q272" s="1"/>
  <c r="O184"/>
  <c r="O478" s="1"/>
  <c r="P165"/>
  <c r="Q165" s="1"/>
  <c r="U156"/>
  <c r="AD156" s="1"/>
  <c r="AE156" s="1"/>
  <c r="AJ156" s="1"/>
  <c r="AC158"/>
  <c r="AA158"/>
  <c r="AB158" s="1"/>
  <c r="R158"/>
  <c r="W158"/>
  <c r="S158"/>
  <c r="O182"/>
  <c r="O476" s="1"/>
  <c r="P163"/>
  <c r="Q163" s="1"/>
  <c r="AT65"/>
  <c r="AQ65"/>
  <c r="AR65" s="1"/>
  <c r="AS65" s="1"/>
  <c r="AT114"/>
  <c r="AQ114"/>
  <c r="AR114" s="1"/>
  <c r="AS114" s="1"/>
  <c r="V252"/>
  <c r="T252" s="1"/>
  <c r="Y252" s="1"/>
  <c r="Z252" s="1"/>
  <c r="AN252" s="1"/>
  <c r="D250" i="3" s="1"/>
  <c r="V170" i="1"/>
  <c r="T170" s="1"/>
  <c r="Y170" s="1"/>
  <c r="Z170" s="1"/>
  <c r="AN170" s="1"/>
  <c r="D168" i="3" s="1"/>
  <c r="V152" i="1"/>
  <c r="T152" s="1"/>
  <c r="X152" s="1"/>
  <c r="AP152" s="1"/>
  <c r="I150" i="3" s="1"/>
  <c r="U220" i="1"/>
  <c r="AD220" s="1"/>
  <c r="AE220" s="1"/>
  <c r="AJ220" s="1"/>
  <c r="V153"/>
  <c r="T153" s="1"/>
  <c r="Y153" s="1"/>
  <c r="Z153" s="1"/>
  <c r="AN153" s="1"/>
  <c r="D151" i="3" s="1"/>
  <c r="V270" i="1"/>
  <c r="T270" s="1"/>
  <c r="X270" s="1"/>
  <c r="AP270" s="1"/>
  <c r="I268" i="3" s="1"/>
  <c r="O248" i="1"/>
  <c r="O542" s="1"/>
  <c r="O230"/>
  <c r="O524" s="1"/>
  <c r="P222"/>
  <c r="Q222" s="1"/>
  <c r="V169"/>
  <c r="T169" s="1"/>
  <c r="X169" s="1"/>
  <c r="AP169" s="1"/>
  <c r="I167" i="3" s="1"/>
  <c r="O199" i="1"/>
  <c r="P180"/>
  <c r="Q180" s="1"/>
  <c r="O168"/>
  <c r="O462" s="1"/>
  <c r="P149"/>
  <c r="Q149" s="1"/>
  <c r="AU32"/>
  <c r="AV32" s="1"/>
  <c r="G30" i="3" s="1"/>
  <c r="AX32" i="1"/>
  <c r="K30" i="3" s="1"/>
  <c r="AC239" i="1"/>
  <c r="AA239"/>
  <c r="AB239" s="1"/>
  <c r="R239"/>
  <c r="W239"/>
  <c r="S239"/>
  <c r="R175"/>
  <c r="W175"/>
  <c r="S175"/>
  <c r="AC175"/>
  <c r="AA175"/>
  <c r="AB175" s="1"/>
  <c r="BC27"/>
  <c r="BM27" s="1"/>
  <c r="P25" i="3" s="1"/>
  <c r="AZ27" i="1"/>
  <c r="BA27" s="1"/>
  <c r="AY27"/>
  <c r="AQ85"/>
  <c r="AR85" s="1"/>
  <c r="AS85" s="1"/>
  <c r="AT85"/>
  <c r="AQ98"/>
  <c r="AR98" s="1"/>
  <c r="AS98" s="1"/>
  <c r="AT98"/>
  <c r="R171"/>
  <c r="W171"/>
  <c r="S171"/>
  <c r="AC171"/>
  <c r="AA171"/>
  <c r="AB171" s="1"/>
  <c r="R147"/>
  <c r="W147"/>
  <c r="S147"/>
  <c r="AC147"/>
  <c r="AA147"/>
  <c r="AB147" s="1"/>
  <c r="O280"/>
  <c r="P254"/>
  <c r="Q254" s="1"/>
  <c r="V127"/>
  <c r="T127" s="1"/>
  <c r="Y127" s="1"/>
  <c r="Z127" s="1"/>
  <c r="AN127" s="1"/>
  <c r="D125" i="3" s="1"/>
  <c r="V213" i="1"/>
  <c r="T213" s="1"/>
  <c r="Y213" s="1"/>
  <c r="Z213" s="1"/>
  <c r="AN213" s="1"/>
  <c r="D211" i="3" s="1"/>
  <c r="V121" i="1"/>
  <c r="T121" s="1"/>
  <c r="X121" s="1"/>
  <c r="AP121" s="1"/>
  <c r="I119" i="3" s="1"/>
  <c r="A64" i="1"/>
  <c r="A356"/>
  <c r="G356" s="1"/>
  <c r="A256"/>
  <c r="BE62"/>
  <c r="U263"/>
  <c r="AD263" s="1"/>
  <c r="AE263" s="1"/>
  <c r="AJ263" s="1"/>
  <c r="O198"/>
  <c r="P179"/>
  <c r="Q179" s="1"/>
  <c r="R260"/>
  <c r="W260"/>
  <c r="S260"/>
  <c r="AC260"/>
  <c r="AA260"/>
  <c r="AB260" s="1"/>
  <c r="BH67"/>
  <c r="AL67" s="1"/>
  <c r="AM67" s="1"/>
  <c r="AW67"/>
  <c r="BH54"/>
  <c r="AL54" s="1"/>
  <c r="AM54" s="1"/>
  <c r="AW54"/>
  <c r="AW73"/>
  <c r="BH73"/>
  <c r="AL73" s="1"/>
  <c r="AM73" s="1"/>
  <c r="BH63"/>
  <c r="AL63" s="1"/>
  <c r="AM63" s="1"/>
  <c r="AW63"/>
  <c r="AW211"/>
  <c r="BH211"/>
  <c r="AL211" s="1"/>
  <c r="AM211" s="1"/>
  <c r="AS64"/>
  <c r="AX236"/>
  <c r="K234" i="3" s="1"/>
  <c r="AX52" i="1"/>
  <c r="K50" i="3" s="1"/>
  <c r="AX71" i="1"/>
  <c r="K69" i="3" s="1"/>
  <c r="AS236" i="1"/>
  <c r="AD384" l="1"/>
  <c r="AA403"/>
  <c r="AC507"/>
  <c r="AP333"/>
  <c r="AY343"/>
  <c r="AZ343" s="1"/>
  <c r="AP323"/>
  <c r="AV528"/>
  <c r="AV507"/>
  <c r="BF398"/>
  <c r="BF382"/>
  <c r="AE398"/>
  <c r="AK361"/>
  <c r="BM361" s="1"/>
  <c r="AY345"/>
  <c r="AZ345" s="1"/>
  <c r="AX531"/>
  <c r="AY371"/>
  <c r="AZ371" s="1"/>
  <c r="BC423"/>
  <c r="AD546"/>
  <c r="AE557"/>
  <c r="AC521"/>
  <c r="AL512"/>
  <c r="AM512" s="1"/>
  <c r="AN512" s="1"/>
  <c r="BC24"/>
  <c r="BD24" s="1"/>
  <c r="BG23" s="1"/>
  <c r="BI23" s="1"/>
  <c r="AP406"/>
  <c r="BF372"/>
  <c r="BG372" s="1"/>
  <c r="CH372" s="1"/>
  <c r="BI372" s="1"/>
  <c r="BJ372" s="1"/>
  <c r="BA361"/>
  <c r="E65" i="3" s="1"/>
  <c r="BF601" i="1"/>
  <c r="BG601" s="1"/>
  <c r="CH601" s="1"/>
  <c r="BI601" s="1"/>
  <c r="BJ601" s="1"/>
  <c r="AH641"/>
  <c r="AI641" s="1"/>
  <c r="AJ641" s="1"/>
  <c r="BF521"/>
  <c r="BG521" s="1"/>
  <c r="CH521" s="1"/>
  <c r="BI521" s="1"/>
  <c r="BJ521" s="1"/>
  <c r="AH612"/>
  <c r="AI612" s="1"/>
  <c r="AJ612" s="1"/>
  <c r="AL612" s="1"/>
  <c r="AM612" s="1"/>
  <c r="AE528"/>
  <c r="AY24"/>
  <c r="AP407"/>
  <c r="L111" i="3" s="1"/>
  <c r="AV532" i="1"/>
  <c r="AK618"/>
  <c r="BF436"/>
  <c r="BG436" s="1"/>
  <c r="AH643"/>
  <c r="AI643" s="1"/>
  <c r="AJ643" s="1"/>
  <c r="AL643" s="1"/>
  <c r="AM643" s="1"/>
  <c r="AN643" s="1"/>
  <c r="AK612"/>
  <c r="AV396"/>
  <c r="AC546"/>
  <c r="X582"/>
  <c r="Y582" s="1"/>
  <c r="Y388"/>
  <c r="AF388" s="1"/>
  <c r="AE435"/>
  <c r="AK341"/>
  <c r="BM341" s="1"/>
  <c r="AC422"/>
  <c r="AL348"/>
  <c r="AM348" s="1"/>
  <c r="AN348" s="1"/>
  <c r="AP316"/>
  <c r="AP317"/>
  <c r="AQ317" s="1"/>
  <c r="AW340"/>
  <c r="AK348"/>
  <c r="BM348" s="1"/>
  <c r="AL367"/>
  <c r="AM367" s="1"/>
  <c r="AN367" s="1"/>
  <c r="AP335"/>
  <c r="AQ335" s="1"/>
  <c r="BR335" s="1"/>
  <c r="M39" i="3" s="1"/>
  <c r="AL608" i="1"/>
  <c r="AM608" s="1"/>
  <c r="AN608" s="1"/>
  <c r="AW612"/>
  <c r="AX612"/>
  <c r="BF422"/>
  <c r="BG422" s="1"/>
  <c r="CH422" s="1"/>
  <c r="BI422" s="1"/>
  <c r="BJ422" s="1"/>
  <c r="AA433"/>
  <c r="AD394"/>
  <c r="AA546"/>
  <c r="AK349"/>
  <c r="BM349" s="1"/>
  <c r="AW527"/>
  <c r="AP529"/>
  <c r="AS529" s="1"/>
  <c r="AT529" s="1"/>
  <c r="AU529" s="1"/>
  <c r="AP309"/>
  <c r="BE582"/>
  <c r="CI582" s="1"/>
  <c r="J71" i="3"/>
  <c r="AL353" i="1"/>
  <c r="AM353" s="1"/>
  <c r="AN353" s="1"/>
  <c r="AC394"/>
  <c r="AE392"/>
  <c r="AE376"/>
  <c r="AA514"/>
  <c r="AG514" s="1"/>
  <c r="AD388"/>
  <c r="AG394"/>
  <c r="AL346"/>
  <c r="AM346" s="1"/>
  <c r="AN346" s="1"/>
  <c r="AC396"/>
  <c r="AB564"/>
  <c r="AC435"/>
  <c r="AG435"/>
  <c r="AK624"/>
  <c r="BM624" s="1"/>
  <c r="AL610"/>
  <c r="AM610" s="1"/>
  <c r="AN610" s="1"/>
  <c r="AH644"/>
  <c r="AI644" s="1"/>
  <c r="AJ644" s="1"/>
  <c r="AK644" s="1"/>
  <c r="AF396"/>
  <c r="AF394"/>
  <c r="AD564"/>
  <c r="AE463"/>
  <c r="AD436"/>
  <c r="X454"/>
  <c r="Y454" s="1"/>
  <c r="Y446"/>
  <c r="AF446" s="1"/>
  <c r="AD521"/>
  <c r="AP504"/>
  <c r="L208" i="3" s="1"/>
  <c r="BC465" i="1"/>
  <c r="AF384"/>
  <c r="BG387"/>
  <c r="CH387" s="1"/>
  <c r="BI387" s="1"/>
  <c r="BJ387" s="1"/>
  <c r="BF539"/>
  <c r="BG539" s="1"/>
  <c r="AH650"/>
  <c r="AI650" s="1"/>
  <c r="AJ650" s="1"/>
  <c r="AK650" s="1"/>
  <c r="AF521"/>
  <c r="AD435"/>
  <c r="AF538"/>
  <c r="AD446"/>
  <c r="AF435"/>
  <c r="AK342"/>
  <c r="BM342" s="1"/>
  <c r="AK353"/>
  <c r="BM353" s="1"/>
  <c r="AB521"/>
  <c r="BA341"/>
  <c r="E45" i="3" s="1"/>
  <c r="BG382" i="1"/>
  <c r="J63" i="3"/>
  <c r="AV571" i="1"/>
  <c r="AW571" s="1"/>
  <c r="AK619"/>
  <c r="BM619" s="1"/>
  <c r="AG564"/>
  <c r="AA521"/>
  <c r="AG521" s="1"/>
  <c r="BF435"/>
  <c r="AH661"/>
  <c r="AI661" s="1"/>
  <c r="AJ661" s="1"/>
  <c r="AK661" s="1"/>
  <c r="AV557"/>
  <c r="AW557" s="1"/>
  <c r="BF393"/>
  <c r="AH654"/>
  <c r="AI654" s="1"/>
  <c r="AJ654" s="1"/>
  <c r="AK654" s="1"/>
  <c r="AH657"/>
  <c r="AI657" s="1"/>
  <c r="AJ657" s="1"/>
  <c r="AK657" s="1"/>
  <c r="AH444"/>
  <c r="AI444" s="1"/>
  <c r="AJ444" s="1"/>
  <c r="AK444" s="1"/>
  <c r="BM444" s="1"/>
  <c r="AH637"/>
  <c r="AI637" s="1"/>
  <c r="AJ637" s="1"/>
  <c r="BF385"/>
  <c r="BG385" s="1"/>
  <c r="CH385" s="1"/>
  <c r="BI385" s="1"/>
  <c r="BJ385" s="1"/>
  <c r="AH352"/>
  <c r="AI352" s="1"/>
  <c r="AJ352" s="1"/>
  <c r="AL352" s="1"/>
  <c r="AM352" s="1"/>
  <c r="AP311"/>
  <c r="AS311" s="1"/>
  <c r="AT311" s="1"/>
  <c r="AU311" s="1"/>
  <c r="AP326"/>
  <c r="AQ326" s="1"/>
  <c r="BR326" s="1"/>
  <c r="M30" i="3" s="1"/>
  <c r="AC564" i="1"/>
  <c r="AL364"/>
  <c r="AK346"/>
  <c r="BM346" s="1"/>
  <c r="AK358"/>
  <c r="BM358" s="1"/>
  <c r="AL341"/>
  <c r="AP332"/>
  <c r="AS332" s="1"/>
  <c r="AT332" s="1"/>
  <c r="AK607"/>
  <c r="AP607" s="1"/>
  <c r="BG377"/>
  <c r="AH556"/>
  <c r="AI556" s="1"/>
  <c r="AJ556" s="1"/>
  <c r="J260" i="3" s="1"/>
  <c r="BE533" i="1"/>
  <c r="CI533" s="1"/>
  <c r="BE469"/>
  <c r="CI469" s="1"/>
  <c r="BD582"/>
  <c r="S466"/>
  <c r="U466" s="1"/>
  <c r="AB466" s="1"/>
  <c r="Z441"/>
  <c r="AE441" s="1"/>
  <c r="AE388"/>
  <c r="V469"/>
  <c r="W469" s="1"/>
  <c r="AA415"/>
  <c r="BA340"/>
  <c r="E44" i="3" s="1"/>
  <c r="BC533" i="1"/>
  <c r="AB557"/>
  <c r="AV393"/>
  <c r="AX393" s="1"/>
  <c r="AH417"/>
  <c r="AI417" s="1"/>
  <c r="AJ417" s="1"/>
  <c r="J121" i="3" s="1"/>
  <c r="AH527" i="1"/>
  <c r="AI527" s="1"/>
  <c r="AJ527" s="1"/>
  <c r="J231" i="3" s="1"/>
  <c r="AH639" i="1"/>
  <c r="AI639" s="1"/>
  <c r="AJ639" s="1"/>
  <c r="AL639" s="1"/>
  <c r="AH416"/>
  <c r="AI416" s="1"/>
  <c r="AJ416" s="1"/>
  <c r="J120" i="3" s="1"/>
  <c r="AA450" i="1"/>
  <c r="AG450" s="1"/>
  <c r="V424"/>
  <c r="W424" s="1"/>
  <c r="S465"/>
  <c r="U465" s="1"/>
  <c r="Z423"/>
  <c r="AE423" s="1"/>
  <c r="AA397"/>
  <c r="AG397" s="1"/>
  <c r="AL361"/>
  <c r="AM361" s="1"/>
  <c r="AN361" s="1"/>
  <c r="AL350"/>
  <c r="AM350" s="1"/>
  <c r="AN350" s="1"/>
  <c r="BE440"/>
  <c r="CI440" s="1"/>
  <c r="AV395"/>
  <c r="AW395" s="1"/>
  <c r="AW662"/>
  <c r="X468"/>
  <c r="Y468" s="1"/>
  <c r="S582"/>
  <c r="U582" s="1"/>
  <c r="V440"/>
  <c r="W440" s="1"/>
  <c r="Z420"/>
  <c r="AE420" s="1"/>
  <c r="AA396"/>
  <c r="AG396" s="1"/>
  <c r="AE377"/>
  <c r="AK512"/>
  <c r="BM512" s="1"/>
  <c r="AN329"/>
  <c r="AC393"/>
  <c r="AX416"/>
  <c r="BA416" s="1"/>
  <c r="E120" i="3" s="1"/>
  <c r="BE508" i="1"/>
  <c r="CI508" s="1"/>
  <c r="AP322"/>
  <c r="L26" i="3" s="1"/>
  <c r="AP325" i="1"/>
  <c r="L29" i="3" s="1"/>
  <c r="AG384" i="1"/>
  <c r="AH636"/>
  <c r="AI636" s="1"/>
  <c r="AJ636" s="1"/>
  <c r="AK636" s="1"/>
  <c r="AH634"/>
  <c r="AI634" s="1"/>
  <c r="AJ634" s="1"/>
  <c r="AK634" s="1"/>
  <c r="AK369"/>
  <c r="BM369" s="1"/>
  <c r="AK347"/>
  <c r="BM347" s="1"/>
  <c r="AW545"/>
  <c r="AB415"/>
  <c r="AH665"/>
  <c r="AI665" s="1"/>
  <c r="AJ665" s="1"/>
  <c r="AK665" s="1"/>
  <c r="X508"/>
  <c r="Y508" s="1"/>
  <c r="V404"/>
  <c r="W404" s="1"/>
  <c r="X441"/>
  <c r="Y441" s="1"/>
  <c r="Z424"/>
  <c r="AA424" s="1"/>
  <c r="Z533"/>
  <c r="AA533" s="1"/>
  <c r="X423"/>
  <c r="Y423" s="1"/>
  <c r="AG538"/>
  <c r="AF376"/>
  <c r="V482"/>
  <c r="W482" s="1"/>
  <c r="AD403"/>
  <c r="AL369"/>
  <c r="AM369" s="1"/>
  <c r="AN369" s="1"/>
  <c r="AL358"/>
  <c r="AM358" s="1"/>
  <c r="AL362"/>
  <c r="AM362" s="1"/>
  <c r="AN362" s="1"/>
  <c r="BD468"/>
  <c r="BE404"/>
  <c r="CI404" s="1"/>
  <c r="BC454"/>
  <c r="BE420"/>
  <c r="CI420" s="1"/>
  <c r="BC469"/>
  <c r="AV436"/>
  <c r="AX436" s="1"/>
  <c r="BF394"/>
  <c r="BG394" s="1"/>
  <c r="CH394" s="1"/>
  <c r="BI394" s="1"/>
  <c r="BJ394" s="1"/>
  <c r="J209" i="3"/>
  <c r="AV581" i="1"/>
  <c r="AW581" s="1"/>
  <c r="AV402"/>
  <c r="AW402" s="1"/>
  <c r="AX652"/>
  <c r="AY652" s="1"/>
  <c r="AZ652" s="1"/>
  <c r="BA611"/>
  <c r="AK620"/>
  <c r="AP620" s="1"/>
  <c r="AH646"/>
  <c r="AI646" s="1"/>
  <c r="AJ646" s="1"/>
  <c r="AL646" s="1"/>
  <c r="AM646" s="1"/>
  <c r="AN646" s="1"/>
  <c r="AD532"/>
  <c r="AC532"/>
  <c r="AK343"/>
  <c r="BM343" s="1"/>
  <c r="AP312"/>
  <c r="AS312" s="1"/>
  <c r="AT312" s="1"/>
  <c r="AL505"/>
  <c r="AM505" s="1"/>
  <c r="AN505" s="1"/>
  <c r="AD415"/>
  <c r="BD25"/>
  <c r="BG24" s="1"/>
  <c r="BI24" s="1"/>
  <c r="N22" i="3" s="1"/>
  <c r="Z508" i="1"/>
  <c r="AE508" s="1"/>
  <c r="S404"/>
  <c r="U404" s="1"/>
  <c r="AB404" s="1"/>
  <c r="X440"/>
  <c r="Y440" s="1"/>
  <c r="X466"/>
  <c r="Y466" s="1"/>
  <c r="V420"/>
  <c r="W420" s="1"/>
  <c r="AE393"/>
  <c r="V454"/>
  <c r="W454" s="1"/>
  <c r="Z465"/>
  <c r="AE465" s="1"/>
  <c r="AC539"/>
  <c r="S533"/>
  <c r="U533" s="1"/>
  <c r="AB533" s="1"/>
  <c r="X469"/>
  <c r="Y469" s="1"/>
  <c r="AE395"/>
  <c r="AA436"/>
  <c r="AG436" s="1"/>
  <c r="Z482"/>
  <c r="AE482" s="1"/>
  <c r="AD396"/>
  <c r="AK366"/>
  <c r="BM366" s="1"/>
  <c r="AK555"/>
  <c r="BM555" s="1"/>
  <c r="AK359"/>
  <c r="BM359" s="1"/>
  <c r="BC468"/>
  <c r="BD404"/>
  <c r="BE424"/>
  <c r="CI424" s="1"/>
  <c r="BD420"/>
  <c r="BC441"/>
  <c r="BD423"/>
  <c r="BD508"/>
  <c r="AV538"/>
  <c r="AW538" s="1"/>
  <c r="AP337"/>
  <c r="L41" i="3" s="1"/>
  <c r="AK371" i="1"/>
  <c r="BM371" s="1"/>
  <c r="BF415"/>
  <c r="BG415" s="1"/>
  <c r="CH415" s="1"/>
  <c r="BI415" s="1"/>
  <c r="BJ415" s="1"/>
  <c r="BF374"/>
  <c r="BG374" s="1"/>
  <c r="CH374" s="1"/>
  <c r="BI374" s="1"/>
  <c r="BJ374" s="1"/>
  <c r="BF401"/>
  <c r="BG401" s="1"/>
  <c r="CH401" s="1"/>
  <c r="BI401" s="1"/>
  <c r="BJ401" s="1"/>
  <c r="BF464"/>
  <c r="BG464" s="1"/>
  <c r="CH464" s="1"/>
  <c r="BI464" s="1"/>
  <c r="BJ464" s="1"/>
  <c r="BG398"/>
  <c r="CH398" s="1"/>
  <c r="BI398" s="1"/>
  <c r="BJ398" s="1"/>
  <c r="AH545"/>
  <c r="AI545" s="1"/>
  <c r="AJ545" s="1"/>
  <c r="J249" i="3" s="1"/>
  <c r="BF391" i="1"/>
  <c r="BG391" s="1"/>
  <c r="CH391" s="1"/>
  <c r="BI391" s="1"/>
  <c r="BJ391" s="1"/>
  <c r="BF373"/>
  <c r="BG373" s="1"/>
  <c r="CH373" s="1"/>
  <c r="BI373" s="1"/>
  <c r="BJ373" s="1"/>
  <c r="AF553"/>
  <c r="AV449"/>
  <c r="AX449" s="1"/>
  <c r="AV421"/>
  <c r="AX421" s="1"/>
  <c r="AH427"/>
  <c r="AI427" s="1"/>
  <c r="AJ427" s="1"/>
  <c r="AL427" s="1"/>
  <c r="AM427" s="1"/>
  <c r="AN427" s="1"/>
  <c r="AH445"/>
  <c r="AI445" s="1"/>
  <c r="AJ445" s="1"/>
  <c r="AK445" s="1"/>
  <c r="BM445" s="1"/>
  <c r="AH410"/>
  <c r="AI410" s="1"/>
  <c r="AJ410" s="1"/>
  <c r="J114" i="3" s="1"/>
  <c r="AH372" i="1"/>
  <c r="AI372" s="1"/>
  <c r="AJ372" s="1"/>
  <c r="J76" i="3" s="1"/>
  <c r="S451" i="1"/>
  <c r="U451" s="1"/>
  <c r="AB451" s="1"/>
  <c r="AD581"/>
  <c r="AW520"/>
  <c r="AY621"/>
  <c r="AZ621" s="1"/>
  <c r="AF398"/>
  <c r="X515"/>
  <c r="Y515" s="1"/>
  <c r="V554"/>
  <c r="W554" s="1"/>
  <c r="AE449"/>
  <c r="S572"/>
  <c r="U572" s="1"/>
  <c r="AB572" s="1"/>
  <c r="AG422"/>
  <c r="AL343"/>
  <c r="AM343" s="1"/>
  <c r="AN343" s="1"/>
  <c r="AL366"/>
  <c r="AM366" s="1"/>
  <c r="AN366" s="1"/>
  <c r="AL347"/>
  <c r="AM347" s="1"/>
  <c r="AN347" s="1"/>
  <c r="AL555"/>
  <c r="AM555" s="1"/>
  <c r="AN555" s="1"/>
  <c r="BA369"/>
  <c r="E73" i="3" s="1"/>
  <c r="AV422" i="1"/>
  <c r="AW422" s="1"/>
  <c r="AL371"/>
  <c r="AM371" s="1"/>
  <c r="AN371" s="1"/>
  <c r="BM621"/>
  <c r="CG621" s="1"/>
  <c r="AK605"/>
  <c r="AP605" s="1"/>
  <c r="AF402"/>
  <c r="AD514"/>
  <c r="BD455"/>
  <c r="AP314"/>
  <c r="AS314" s="1"/>
  <c r="AT314" s="1"/>
  <c r="AU314" s="1"/>
  <c r="BF378"/>
  <c r="AA387"/>
  <c r="AG387" s="1"/>
  <c r="AG379"/>
  <c r="V438"/>
  <c r="W438" s="1"/>
  <c r="AC395"/>
  <c r="AS76"/>
  <c r="AG415"/>
  <c r="AK362"/>
  <c r="BM362" s="1"/>
  <c r="AK350"/>
  <c r="BM350" s="1"/>
  <c r="AP328"/>
  <c r="L32" i="3" s="1"/>
  <c r="AY353" i="1"/>
  <c r="AZ353" s="1"/>
  <c r="AP511"/>
  <c r="AQ511" s="1"/>
  <c r="AH531"/>
  <c r="AI531" s="1"/>
  <c r="AJ531" s="1"/>
  <c r="AL531" s="1"/>
  <c r="AM531" s="1"/>
  <c r="AN531" s="1"/>
  <c r="BF386"/>
  <c r="BG386" s="1"/>
  <c r="CH386" s="1"/>
  <c r="BI386" s="1"/>
  <c r="BJ386" s="1"/>
  <c r="AH653"/>
  <c r="AI653" s="1"/>
  <c r="AJ653" s="1"/>
  <c r="AK653" s="1"/>
  <c r="AV379"/>
  <c r="AW379" s="1"/>
  <c r="BF395"/>
  <c r="BG395" s="1"/>
  <c r="S515"/>
  <c r="U515" s="1"/>
  <c r="X434"/>
  <c r="AD434" s="1"/>
  <c r="Z522"/>
  <c r="AE522" s="1"/>
  <c r="Z437"/>
  <c r="AE437" s="1"/>
  <c r="AA419"/>
  <c r="Z452"/>
  <c r="AE452" s="1"/>
  <c r="AD392"/>
  <c r="S589"/>
  <c r="U589" s="1"/>
  <c r="AD447"/>
  <c r="AK426"/>
  <c r="BM426" s="1"/>
  <c r="AD464"/>
  <c r="BF421"/>
  <c r="BG421" s="1"/>
  <c r="CH421" s="1"/>
  <c r="BI421" s="1"/>
  <c r="BJ421" s="1"/>
  <c r="BD554"/>
  <c r="BD540"/>
  <c r="BC434"/>
  <c r="AH655"/>
  <c r="AI655" s="1"/>
  <c r="AJ655" s="1"/>
  <c r="AL655" s="1"/>
  <c r="AM655" s="1"/>
  <c r="AN655" s="1"/>
  <c r="AG603"/>
  <c r="BF649"/>
  <c r="BG649" s="1"/>
  <c r="CH649" s="1"/>
  <c r="BI649" s="1"/>
  <c r="BJ649" s="1"/>
  <c r="BF564"/>
  <c r="BG564" s="1"/>
  <c r="CH564" s="1"/>
  <c r="BI564" s="1"/>
  <c r="BJ564" s="1"/>
  <c r="AD390"/>
  <c r="V434"/>
  <c r="W434" s="1"/>
  <c r="X522"/>
  <c r="Y522" s="1"/>
  <c r="S540"/>
  <c r="U540" s="1"/>
  <c r="AB540" s="1"/>
  <c r="X437"/>
  <c r="Y437" s="1"/>
  <c r="AA418"/>
  <c r="AG418" s="1"/>
  <c r="X589"/>
  <c r="Y589" s="1"/>
  <c r="Z448"/>
  <c r="AE448" s="1"/>
  <c r="AD553"/>
  <c r="AD391"/>
  <c r="AB373"/>
  <c r="BE437"/>
  <c r="CI437" s="1"/>
  <c r="AF649"/>
  <c r="AH640"/>
  <c r="AI640" s="1"/>
  <c r="AJ640" s="1"/>
  <c r="AL640" s="1"/>
  <c r="BF379"/>
  <c r="BG379" s="1"/>
  <c r="CH379" s="1"/>
  <c r="BI379" s="1"/>
  <c r="BJ379" s="1"/>
  <c r="S455"/>
  <c r="U455" s="1"/>
  <c r="AB455" s="1"/>
  <c r="X565"/>
  <c r="Y565" s="1"/>
  <c r="Z558"/>
  <c r="AE558" s="1"/>
  <c r="X451"/>
  <c r="AC451" s="1"/>
  <c r="AA553"/>
  <c r="AG553" s="1"/>
  <c r="AL409"/>
  <c r="AM409" s="1"/>
  <c r="AN409" s="1"/>
  <c r="AC464"/>
  <c r="AF463"/>
  <c r="AB449"/>
  <c r="BD522"/>
  <c r="BC558"/>
  <c r="AF401"/>
  <c r="AV553"/>
  <c r="AX553" s="1"/>
  <c r="AH656"/>
  <c r="AI656" s="1"/>
  <c r="AJ656" s="1"/>
  <c r="AL656" s="1"/>
  <c r="AM656" s="1"/>
  <c r="AL609"/>
  <c r="AM609" s="1"/>
  <c r="AN609" s="1"/>
  <c r="BH58"/>
  <c r="AL58" s="1"/>
  <c r="AM58" s="1"/>
  <c r="AG421"/>
  <c r="AD378"/>
  <c r="AC528"/>
  <c r="Y392"/>
  <c r="AV392" s="1"/>
  <c r="AW392" s="1"/>
  <c r="AK340"/>
  <c r="BM340" s="1"/>
  <c r="BC26"/>
  <c r="BM26" s="1"/>
  <c r="BN26" s="1"/>
  <c r="AP319"/>
  <c r="L23" i="3" s="1"/>
  <c r="AX513" i="1"/>
  <c r="AY513" s="1"/>
  <c r="AZ513" s="1"/>
  <c r="AB463"/>
  <c r="AL632"/>
  <c r="AM632" s="1"/>
  <c r="AK639"/>
  <c r="BM639" s="1"/>
  <c r="AF390"/>
  <c r="AH563"/>
  <c r="AI563" s="1"/>
  <c r="AJ563" s="1"/>
  <c r="J267" i="3" s="1"/>
  <c r="AN621" i="1"/>
  <c r="AC449"/>
  <c r="AC389"/>
  <c r="AC421"/>
  <c r="AD528"/>
  <c r="AD395"/>
  <c r="AA532"/>
  <c r="AG532" s="1"/>
  <c r="V455"/>
  <c r="W455" s="1"/>
  <c r="Z438"/>
  <c r="AE438" s="1"/>
  <c r="Z565"/>
  <c r="AE565" s="1"/>
  <c r="AE399"/>
  <c r="S434"/>
  <c r="U434" s="1"/>
  <c r="AB434" s="1"/>
  <c r="AD449"/>
  <c r="AD432"/>
  <c r="AD421"/>
  <c r="AF422"/>
  <c r="AC419"/>
  <c r="Z554"/>
  <c r="AA554" s="1"/>
  <c r="X540"/>
  <c r="Y540" s="1"/>
  <c r="AG432"/>
  <c r="S437"/>
  <c r="U437" s="1"/>
  <c r="AB437" s="1"/>
  <c r="AD397"/>
  <c r="S452"/>
  <c r="U452" s="1"/>
  <c r="V448"/>
  <c r="W448" s="1"/>
  <c r="AA429"/>
  <c r="AG429" s="1"/>
  <c r="AA390"/>
  <c r="AG390" s="1"/>
  <c r="AL340"/>
  <c r="AM340" s="1"/>
  <c r="AN340" s="1"/>
  <c r="AC385"/>
  <c r="AN333"/>
  <c r="AF373"/>
  <c r="AK351"/>
  <c r="BM351" s="1"/>
  <c r="AK363"/>
  <c r="BM363" s="1"/>
  <c r="AP334"/>
  <c r="AQ334" s="1"/>
  <c r="BF571"/>
  <c r="BG571" s="1"/>
  <c r="CH571" s="1"/>
  <c r="BI571" s="1"/>
  <c r="BJ571" s="1"/>
  <c r="BG435"/>
  <c r="CH435" s="1"/>
  <c r="BI435" s="1"/>
  <c r="BJ435" s="1"/>
  <c r="BD451"/>
  <c r="AY366"/>
  <c r="AZ366" s="1"/>
  <c r="BE515"/>
  <c r="CI515" s="1"/>
  <c r="BE452"/>
  <c r="CI452" s="1"/>
  <c r="BG507"/>
  <c r="CH507" s="1"/>
  <c r="BI507" s="1"/>
  <c r="BJ507" s="1"/>
  <c r="BE589"/>
  <c r="CI589" s="1"/>
  <c r="BD448"/>
  <c r="AB398"/>
  <c r="AB418"/>
  <c r="BC438"/>
  <c r="AV387"/>
  <c r="AW387" s="1"/>
  <c r="AW431"/>
  <c r="BC437"/>
  <c r="BF449"/>
  <c r="BG449" s="1"/>
  <c r="CH449" s="1"/>
  <c r="BI449" s="1"/>
  <c r="BJ449" s="1"/>
  <c r="AH414"/>
  <c r="AI414" s="1"/>
  <c r="AJ414" s="1"/>
  <c r="J118" i="3" s="1"/>
  <c r="AV391" i="1"/>
  <c r="AX391" s="1"/>
  <c r="AG449"/>
  <c r="AW656"/>
  <c r="AK622"/>
  <c r="AP622" s="1"/>
  <c r="AK625"/>
  <c r="BM625" s="1"/>
  <c r="AH413"/>
  <c r="AI413" s="1"/>
  <c r="AJ413" s="1"/>
  <c r="J117" i="3" s="1"/>
  <c r="BF528" i="1"/>
  <c r="BG528" s="1"/>
  <c r="CH528" s="1"/>
  <c r="BI528" s="1"/>
  <c r="BJ528" s="1"/>
  <c r="AF375"/>
  <c r="AF432"/>
  <c r="BF553"/>
  <c r="BG553" s="1"/>
  <c r="CH553" s="1"/>
  <c r="BI553" s="1"/>
  <c r="BJ553" s="1"/>
  <c r="AF418"/>
  <c r="AF421"/>
  <c r="AC514"/>
  <c r="AF391"/>
  <c r="AL426"/>
  <c r="AM426" s="1"/>
  <c r="AN426" s="1"/>
  <c r="AV389"/>
  <c r="AX389" s="1"/>
  <c r="AC553"/>
  <c r="AF400"/>
  <c r="BC20"/>
  <c r="BD20" s="1"/>
  <c r="BG19" s="1"/>
  <c r="BI19" s="1"/>
  <c r="N17" i="3" s="1"/>
  <c r="AD373" i="1"/>
  <c r="Z515"/>
  <c r="AE515" s="1"/>
  <c r="AG433"/>
  <c r="AG463"/>
  <c r="AG528"/>
  <c r="Z455"/>
  <c r="AA455" s="1"/>
  <c r="S438"/>
  <c r="U438" s="1"/>
  <c r="AB438" s="1"/>
  <c r="S565"/>
  <c r="U565" s="1"/>
  <c r="AV565" s="1"/>
  <c r="AG375"/>
  <c r="X558"/>
  <c r="AC558" s="1"/>
  <c r="V522"/>
  <c r="W522" s="1"/>
  <c r="AF564"/>
  <c r="AC402"/>
  <c r="AC391"/>
  <c r="Z451"/>
  <c r="AE451" s="1"/>
  <c r="S554"/>
  <c r="U554" s="1"/>
  <c r="AB554" s="1"/>
  <c r="V540"/>
  <c r="W540" s="1"/>
  <c r="AG373"/>
  <c r="AC373"/>
  <c r="X452"/>
  <c r="Y452" s="1"/>
  <c r="Z589"/>
  <c r="AA589" s="1"/>
  <c r="S448"/>
  <c r="U448" s="1"/>
  <c r="AG398"/>
  <c r="BF399"/>
  <c r="BG399" s="1"/>
  <c r="CH399" s="1"/>
  <c r="BI399" s="1"/>
  <c r="BJ399" s="1"/>
  <c r="AE401"/>
  <c r="AK409"/>
  <c r="BM409" s="1"/>
  <c r="AD385"/>
  <c r="AL351"/>
  <c r="AM351" s="1"/>
  <c r="AN351" s="1"/>
  <c r="AL363"/>
  <c r="AM363" s="1"/>
  <c r="AN363" s="1"/>
  <c r="AC432"/>
  <c r="AF464"/>
  <c r="AC374"/>
  <c r="AD386"/>
  <c r="BF375"/>
  <c r="BG375" s="1"/>
  <c r="CH375" s="1"/>
  <c r="BI375" s="1"/>
  <c r="BJ375" s="1"/>
  <c r="BE455"/>
  <c r="CI455" s="1"/>
  <c r="BC448"/>
  <c r="BD438"/>
  <c r="BE565"/>
  <c r="CI565" s="1"/>
  <c r="BD558"/>
  <c r="BE554"/>
  <c r="CI554" s="1"/>
  <c r="BD434"/>
  <c r="AV385"/>
  <c r="AX385" s="1"/>
  <c r="AN617"/>
  <c r="AF602"/>
  <c r="AN631"/>
  <c r="AK635"/>
  <c r="AP635" s="1"/>
  <c r="AL635"/>
  <c r="AM635" s="1"/>
  <c r="AN635" s="1"/>
  <c r="BG378"/>
  <c r="CH378" s="1"/>
  <c r="BI378" s="1"/>
  <c r="BJ378" s="1"/>
  <c r="AE384"/>
  <c r="AC386"/>
  <c r="AA581"/>
  <c r="AG581" s="1"/>
  <c r="AK370"/>
  <c r="BM370" s="1"/>
  <c r="AF436"/>
  <c r="AC377"/>
  <c r="AK425"/>
  <c r="BM425" s="1"/>
  <c r="AF386"/>
  <c r="BF418"/>
  <c r="BG418" s="1"/>
  <c r="CH418" s="1"/>
  <c r="BI418" s="1"/>
  <c r="BJ418" s="1"/>
  <c r="L30" i="3"/>
  <c r="BG393" i="1"/>
  <c r="CH393" s="1"/>
  <c r="BI393" s="1"/>
  <c r="BJ393" s="1"/>
  <c r="AG395"/>
  <c r="AV374"/>
  <c r="AW374" s="1"/>
  <c r="AH506"/>
  <c r="AI506" s="1"/>
  <c r="AJ506" s="1"/>
  <c r="J210" i="3" s="1"/>
  <c r="AF571" i="1"/>
  <c r="BG433"/>
  <c r="CH433" s="1"/>
  <c r="BI433" s="1"/>
  <c r="BJ433" s="1"/>
  <c r="BF381"/>
  <c r="BG381" s="1"/>
  <c r="CH381" s="1"/>
  <c r="BI381" s="1"/>
  <c r="BJ381" s="1"/>
  <c r="V547"/>
  <c r="W547" s="1"/>
  <c r="AA378"/>
  <c r="AG378" s="1"/>
  <c r="AE464"/>
  <c r="AA385"/>
  <c r="AG385" s="1"/>
  <c r="AA507"/>
  <c r="AG507" s="1"/>
  <c r="AD450"/>
  <c r="AA402"/>
  <c r="AG402" s="1"/>
  <c r="AL370"/>
  <c r="AM370" s="1"/>
  <c r="AN370" s="1"/>
  <c r="AF389"/>
  <c r="AL425"/>
  <c r="AM425" s="1"/>
  <c r="AN425" s="1"/>
  <c r="AF528"/>
  <c r="AD377"/>
  <c r="AC450"/>
  <c r="AV377"/>
  <c r="AX377" s="1"/>
  <c r="AB507"/>
  <c r="BF432"/>
  <c r="BG432" s="1"/>
  <c r="CH432" s="1"/>
  <c r="BI432" s="1"/>
  <c r="BJ432" s="1"/>
  <c r="AX413"/>
  <c r="BA413" s="1"/>
  <c r="E117" i="3" s="1"/>
  <c r="BF532" i="1"/>
  <c r="BG532" s="1"/>
  <c r="CH532" s="1"/>
  <c r="BI532" s="1"/>
  <c r="BJ532" s="1"/>
  <c r="AV383"/>
  <c r="AW383" s="1"/>
  <c r="AH696"/>
  <c r="AI696" s="1"/>
  <c r="AJ696" s="1"/>
  <c r="AK696" s="1"/>
  <c r="AL627"/>
  <c r="AM627" s="1"/>
  <c r="BF384"/>
  <c r="BG384" s="1"/>
  <c r="CH384" s="1"/>
  <c r="BI384" s="1"/>
  <c r="BJ384" s="1"/>
  <c r="AC375"/>
  <c r="AF507"/>
  <c r="AA571"/>
  <c r="AG571" s="1"/>
  <c r="AD375"/>
  <c r="AG377"/>
  <c r="AF377"/>
  <c r="AB553"/>
  <c r="AV464"/>
  <c r="AW464" s="1"/>
  <c r="AP327"/>
  <c r="AQ327" s="1"/>
  <c r="AB395"/>
  <c r="AV647"/>
  <c r="AW647" s="1"/>
  <c r="AF647"/>
  <c r="AV514"/>
  <c r="AW514" s="1"/>
  <c r="AH642"/>
  <c r="AI642" s="1"/>
  <c r="AJ642" s="1"/>
  <c r="AL642" s="1"/>
  <c r="AM642" s="1"/>
  <c r="AN642" s="1"/>
  <c r="X572"/>
  <c r="Y572" s="1"/>
  <c r="AA380"/>
  <c r="AG380" s="1"/>
  <c r="AF449"/>
  <c r="AF382"/>
  <c r="AC400"/>
  <c r="AH431"/>
  <c r="AI431" s="1"/>
  <c r="AJ431" s="1"/>
  <c r="J135" i="3" s="1"/>
  <c r="AF381" i="1"/>
  <c r="AH658"/>
  <c r="AI658" s="1"/>
  <c r="AJ658" s="1"/>
  <c r="AK658" s="1"/>
  <c r="AH664"/>
  <c r="AI664" s="1"/>
  <c r="AJ664" s="1"/>
  <c r="AK664" s="1"/>
  <c r="BF666"/>
  <c r="BG666" s="1"/>
  <c r="CH666" s="1"/>
  <c r="BI666" s="1"/>
  <c r="BJ666" s="1"/>
  <c r="AH428"/>
  <c r="AI428" s="1"/>
  <c r="AJ428" s="1"/>
  <c r="J132" i="3" s="1"/>
  <c r="AF374" i="1"/>
  <c r="AD383"/>
  <c r="AD380"/>
  <c r="AD571"/>
  <c r="AD400"/>
  <c r="AA382"/>
  <c r="AG382" s="1"/>
  <c r="V468"/>
  <c r="W468" s="1"/>
  <c r="AF468" s="1"/>
  <c r="V582"/>
  <c r="W582" s="1"/>
  <c r="V508"/>
  <c r="W508" s="1"/>
  <c r="Z404"/>
  <c r="AE404" s="1"/>
  <c r="AA383"/>
  <c r="AG383" s="1"/>
  <c r="S440"/>
  <c r="U440" s="1"/>
  <c r="AB440" s="1"/>
  <c r="AD389"/>
  <c r="Y419"/>
  <c r="BF419" s="1"/>
  <c r="BG419" s="1"/>
  <c r="CH419" s="1"/>
  <c r="BI419" s="1"/>
  <c r="BJ419" s="1"/>
  <c r="V466"/>
  <c r="W466" s="1"/>
  <c r="AA447"/>
  <c r="AG447" s="1"/>
  <c r="S420"/>
  <c r="U420" s="1"/>
  <c r="AB420" s="1"/>
  <c r="AA389"/>
  <c r="AG389" s="1"/>
  <c r="S441"/>
  <c r="U441" s="1"/>
  <c r="AB441" s="1"/>
  <c r="AA539"/>
  <c r="AG539" s="1"/>
  <c r="X424"/>
  <c r="Y424" s="1"/>
  <c r="Z454"/>
  <c r="AE454" s="1"/>
  <c r="X465"/>
  <c r="Y465" s="1"/>
  <c r="AV465" s="1"/>
  <c r="AC383"/>
  <c r="AC384"/>
  <c r="X533"/>
  <c r="Y533" s="1"/>
  <c r="AA381"/>
  <c r="AG381" s="1"/>
  <c r="S469"/>
  <c r="U469" s="1"/>
  <c r="AB469" s="1"/>
  <c r="V423"/>
  <c r="W423" s="1"/>
  <c r="S482"/>
  <c r="U482" s="1"/>
  <c r="AB482" s="1"/>
  <c r="AC403"/>
  <c r="AC381"/>
  <c r="BD424"/>
  <c r="AV384"/>
  <c r="AX384" s="1"/>
  <c r="BC572"/>
  <c r="BD469"/>
  <c r="BE466"/>
  <c r="CI466" s="1"/>
  <c r="BF396"/>
  <c r="BG396" s="1"/>
  <c r="CH396" s="1"/>
  <c r="BI396" s="1"/>
  <c r="BJ396" s="1"/>
  <c r="AV382"/>
  <c r="AX382" s="1"/>
  <c r="BD482"/>
  <c r="AB383"/>
  <c r="BD440"/>
  <c r="AV378"/>
  <c r="AW378" s="1"/>
  <c r="AF666"/>
  <c r="AX645"/>
  <c r="AY645" s="1"/>
  <c r="AZ645" s="1"/>
  <c r="AF603"/>
  <c r="AN613"/>
  <c r="AV355"/>
  <c r="AF355"/>
  <c r="AG355"/>
  <c r="AC378"/>
  <c r="AF395"/>
  <c r="AC571"/>
  <c r="AG391"/>
  <c r="AF415"/>
  <c r="AV380"/>
  <c r="AW380" s="1"/>
  <c r="AG648"/>
  <c r="Z468"/>
  <c r="AE468" s="1"/>
  <c r="Z582"/>
  <c r="AA582" s="1"/>
  <c r="S508"/>
  <c r="U508" s="1"/>
  <c r="X404"/>
  <c r="Y404" s="1"/>
  <c r="Z440"/>
  <c r="AE440" s="1"/>
  <c r="AC415"/>
  <c r="Z466"/>
  <c r="AA466" s="1"/>
  <c r="X420"/>
  <c r="Y420" s="1"/>
  <c r="V441"/>
  <c r="W441" s="1"/>
  <c r="S424"/>
  <c r="U424" s="1"/>
  <c r="AB424" s="1"/>
  <c r="S454"/>
  <c r="U454" s="1"/>
  <c r="AB454" s="1"/>
  <c r="V465"/>
  <c r="W465" s="1"/>
  <c r="V533"/>
  <c r="W533" s="1"/>
  <c r="Z572"/>
  <c r="AA572" s="1"/>
  <c r="S423"/>
  <c r="U423" s="1"/>
  <c r="AB423" s="1"/>
  <c r="AA374"/>
  <c r="AG374" s="1"/>
  <c r="X482"/>
  <c r="AD482" s="1"/>
  <c r="AK364"/>
  <c r="BM364" s="1"/>
  <c r="AK354"/>
  <c r="BM354" s="1"/>
  <c r="AD381"/>
  <c r="AD393"/>
  <c r="AF532"/>
  <c r="AD374"/>
  <c r="AX414"/>
  <c r="AY414" s="1"/>
  <c r="AZ414" s="1"/>
  <c r="BE454"/>
  <c r="CI454" s="1"/>
  <c r="BE441"/>
  <c r="CI441" s="1"/>
  <c r="AV429"/>
  <c r="AW429" s="1"/>
  <c r="BC466"/>
  <c r="BC482"/>
  <c r="BE465"/>
  <c r="CI465" s="1"/>
  <c r="K36" i="3"/>
  <c r="AV447" i="1"/>
  <c r="AX447" s="1"/>
  <c r="AF433"/>
  <c r="BG463"/>
  <c r="CH463" s="1"/>
  <c r="BI463" s="1"/>
  <c r="BJ463" s="1"/>
  <c r="BF402"/>
  <c r="BG402" s="1"/>
  <c r="CH402" s="1"/>
  <c r="BI402" s="1"/>
  <c r="BJ402" s="1"/>
  <c r="BF447"/>
  <c r="BG447" s="1"/>
  <c r="CH447" s="1"/>
  <c r="BI447" s="1"/>
  <c r="BJ447" s="1"/>
  <c r="BF403"/>
  <c r="BG403" s="1"/>
  <c r="CH403" s="1"/>
  <c r="BI403" s="1"/>
  <c r="BJ403" s="1"/>
  <c r="AH520"/>
  <c r="AI520" s="1"/>
  <c r="AJ520" s="1"/>
  <c r="AL520" s="1"/>
  <c r="AM520" s="1"/>
  <c r="AL650"/>
  <c r="AM650" s="1"/>
  <c r="AN650" s="1"/>
  <c r="AL653"/>
  <c r="AK645"/>
  <c r="AL645"/>
  <c r="AM645" s="1"/>
  <c r="AN645" s="1"/>
  <c r="AL654"/>
  <c r="AM654" s="1"/>
  <c r="AN654" s="1"/>
  <c r="AL644"/>
  <c r="AM644" s="1"/>
  <c r="AN644" s="1"/>
  <c r="Y670"/>
  <c r="AV670" s="1"/>
  <c r="AC670"/>
  <c r="AD670"/>
  <c r="AL637"/>
  <c r="AM637" s="1"/>
  <c r="AN637" s="1"/>
  <c r="AK637"/>
  <c r="AB667"/>
  <c r="AW665"/>
  <c r="AX665"/>
  <c r="Y680"/>
  <c r="AD680"/>
  <c r="AC680"/>
  <c r="CI677"/>
  <c r="Y695"/>
  <c r="BF695" s="1"/>
  <c r="BG695" s="1"/>
  <c r="CH695" s="1"/>
  <c r="BI695" s="1"/>
  <c r="BJ695" s="1"/>
  <c r="AC695"/>
  <c r="AD695"/>
  <c r="AQ621"/>
  <c r="BR621" s="1"/>
  <c r="AS621"/>
  <c r="AP608"/>
  <c r="BM608"/>
  <c r="AX653"/>
  <c r="AW653"/>
  <c r="AK660"/>
  <c r="AL660"/>
  <c r="AM660" s="1"/>
  <c r="AW646"/>
  <c r="AX646"/>
  <c r="AW666"/>
  <c r="AX666"/>
  <c r="Y690"/>
  <c r="AD690"/>
  <c r="AC690"/>
  <c r="Y676"/>
  <c r="AF676" s="1"/>
  <c r="AD676"/>
  <c r="AC676"/>
  <c r="AA694"/>
  <c r="AE694"/>
  <c r="Y686"/>
  <c r="BF686" s="1"/>
  <c r="BG686" s="1"/>
  <c r="CH686" s="1"/>
  <c r="BI686" s="1"/>
  <c r="BJ686" s="1"/>
  <c r="AD686"/>
  <c r="AC686"/>
  <c r="AA688"/>
  <c r="AE688"/>
  <c r="AX654"/>
  <c r="AW654"/>
  <c r="BA622"/>
  <c r="AY622"/>
  <c r="AZ622" s="1"/>
  <c r="CI668"/>
  <c r="AB689"/>
  <c r="Y689"/>
  <c r="AF689" s="1"/>
  <c r="AD689"/>
  <c r="AC689"/>
  <c r="AY639"/>
  <c r="AZ639" s="1"/>
  <c r="BA639"/>
  <c r="BN628"/>
  <c r="CG628"/>
  <c r="BM629"/>
  <c r="AP629"/>
  <c r="AE692"/>
  <c r="AA692"/>
  <c r="AB670"/>
  <c r="BA642"/>
  <c r="AY642"/>
  <c r="AZ642" s="1"/>
  <c r="AX638"/>
  <c r="AW638"/>
  <c r="AL641"/>
  <c r="AM641" s="1"/>
  <c r="AN641" s="1"/>
  <c r="AK641"/>
  <c r="AB681"/>
  <c r="AB683"/>
  <c r="AE667"/>
  <c r="AA667"/>
  <c r="AB687"/>
  <c r="AB685"/>
  <c r="BA657"/>
  <c r="AY657"/>
  <c r="AZ657" s="1"/>
  <c r="AA684"/>
  <c r="AE684"/>
  <c r="BA613"/>
  <c r="AY613"/>
  <c r="AZ613" s="1"/>
  <c r="AY607"/>
  <c r="AZ607" s="1"/>
  <c r="BA607"/>
  <c r="BA660"/>
  <c r="AY660"/>
  <c r="AZ660" s="1"/>
  <c r="AL638"/>
  <c r="AM638" s="1"/>
  <c r="AN638" s="1"/>
  <c r="AK638"/>
  <c r="AB680"/>
  <c r="AB673"/>
  <c r="AE675"/>
  <c r="AA675"/>
  <c r="CG616"/>
  <c r="BN616"/>
  <c r="AE678"/>
  <c r="AA678"/>
  <c r="Y677"/>
  <c r="AF677" s="1"/>
  <c r="AC677"/>
  <c r="AD677"/>
  <c r="AA691"/>
  <c r="AE691"/>
  <c r="AB695"/>
  <c r="BA659"/>
  <c r="AY659"/>
  <c r="AZ659" s="1"/>
  <c r="AA682"/>
  <c r="AE682"/>
  <c r="AB682"/>
  <c r="AB671"/>
  <c r="Y671"/>
  <c r="AC671"/>
  <c r="AD671"/>
  <c r="BA640"/>
  <c r="AY640"/>
  <c r="AZ640" s="1"/>
  <c r="BF602"/>
  <c r="BG602" s="1"/>
  <c r="CH602" s="1"/>
  <c r="BI602" s="1"/>
  <c r="BJ602" s="1"/>
  <c r="AG602"/>
  <c r="Y672"/>
  <c r="AV672" s="1"/>
  <c r="AC672"/>
  <c r="AD672"/>
  <c r="BA637"/>
  <c r="AY637"/>
  <c r="AZ637" s="1"/>
  <c r="AP627"/>
  <c r="BM627"/>
  <c r="AY658"/>
  <c r="AZ658" s="1"/>
  <c r="BA658"/>
  <c r="BA664"/>
  <c r="AY664"/>
  <c r="AZ664" s="1"/>
  <c r="AP606"/>
  <c r="BM606"/>
  <c r="Z547"/>
  <c r="AE547" s="1"/>
  <c r="AC379"/>
  <c r="AC380"/>
  <c r="AF378"/>
  <c r="AX417"/>
  <c r="AY417" s="1"/>
  <c r="AZ417" s="1"/>
  <c r="BF380"/>
  <c r="BG380" s="1"/>
  <c r="CH380" s="1"/>
  <c r="BI380" s="1"/>
  <c r="BJ380" s="1"/>
  <c r="AV401"/>
  <c r="AW401" s="1"/>
  <c r="AB433"/>
  <c r="BC547"/>
  <c r="AH513"/>
  <c r="AI513" s="1"/>
  <c r="AJ513" s="1"/>
  <c r="J217" i="3" s="1"/>
  <c r="AF581" i="1"/>
  <c r="BF390"/>
  <c r="BG390" s="1"/>
  <c r="CH390" s="1"/>
  <c r="BI390" s="1"/>
  <c r="BJ390" s="1"/>
  <c r="BF557"/>
  <c r="BG557" s="1"/>
  <c r="CH557" s="1"/>
  <c r="BI557" s="1"/>
  <c r="BJ557" s="1"/>
  <c r="AF648"/>
  <c r="AG649"/>
  <c r="AN625"/>
  <c r="AN626"/>
  <c r="Y688"/>
  <c r="AV688" s="1"/>
  <c r="AC688"/>
  <c r="AD688"/>
  <c r="AB674"/>
  <c r="Y693"/>
  <c r="AF693" s="1"/>
  <c r="AD693"/>
  <c r="AC693"/>
  <c r="AA689"/>
  <c r="AG689" s="1"/>
  <c r="AE689"/>
  <c r="AW636"/>
  <c r="AX636"/>
  <c r="CI687"/>
  <c r="Y685"/>
  <c r="AV685" s="1"/>
  <c r="AC685"/>
  <c r="AD685"/>
  <c r="BM609"/>
  <c r="AP609"/>
  <c r="AQ616"/>
  <c r="BR616" s="1"/>
  <c r="AS616"/>
  <c r="AT616" s="1"/>
  <c r="BA662"/>
  <c r="AY662"/>
  <c r="AZ662" s="1"/>
  <c r="BM615"/>
  <c r="AP615"/>
  <c r="AW651"/>
  <c r="AX651"/>
  <c r="Y669"/>
  <c r="AD669"/>
  <c r="AC669"/>
  <c r="AA690"/>
  <c r="AE690"/>
  <c r="AP624"/>
  <c r="AE676"/>
  <c r="AA676"/>
  <c r="AB694"/>
  <c r="AQ630"/>
  <c r="BR630" s="1"/>
  <c r="AS630"/>
  <c r="AT630" s="1"/>
  <c r="Y674"/>
  <c r="BF674" s="1"/>
  <c r="BG674" s="1"/>
  <c r="CH674" s="1"/>
  <c r="BI674" s="1"/>
  <c r="BJ674" s="1"/>
  <c r="AC674"/>
  <c r="AD674"/>
  <c r="BA620"/>
  <c r="AY620"/>
  <c r="AZ620" s="1"/>
  <c r="Y668"/>
  <c r="AV668" s="1"/>
  <c r="AD668"/>
  <c r="AC668"/>
  <c r="AE668"/>
  <c r="AA668"/>
  <c r="AE693"/>
  <c r="AA693"/>
  <c r="BA650"/>
  <c r="AY650"/>
  <c r="AZ650" s="1"/>
  <c r="AX603"/>
  <c r="AW603"/>
  <c r="AP610"/>
  <c r="BM610"/>
  <c r="AQ628"/>
  <c r="BR628" s="1"/>
  <c r="AS628"/>
  <c r="AT628" s="1"/>
  <c r="BM623"/>
  <c r="AP623"/>
  <c r="Y692"/>
  <c r="AF692" s="1"/>
  <c r="AD692"/>
  <c r="AC692"/>
  <c r="AB692"/>
  <c r="AV692"/>
  <c r="AK663"/>
  <c r="AL663"/>
  <c r="AM663" s="1"/>
  <c r="AN663" s="1"/>
  <c r="AE683"/>
  <c r="AA683"/>
  <c r="AX602"/>
  <c r="AW602"/>
  <c r="CI667"/>
  <c r="Y687"/>
  <c r="BF687" s="1"/>
  <c r="BG687" s="1"/>
  <c r="CH687" s="1"/>
  <c r="BI687" s="1"/>
  <c r="BJ687" s="1"/>
  <c r="AC687"/>
  <c r="AD687"/>
  <c r="AB684"/>
  <c r="AX649"/>
  <c r="AW649"/>
  <c r="BM617"/>
  <c r="AP617"/>
  <c r="BM604"/>
  <c r="AP604"/>
  <c r="AQ611"/>
  <c r="BR611" s="1"/>
  <c r="AS611"/>
  <c r="AT611" s="1"/>
  <c r="BA655"/>
  <c r="AY655"/>
  <c r="AZ655" s="1"/>
  <c r="AK643"/>
  <c r="AX661"/>
  <c r="AW661"/>
  <c r="AL651"/>
  <c r="AM651" s="1"/>
  <c r="AN651" s="1"/>
  <c r="AK651"/>
  <c r="BA631"/>
  <c r="AY631"/>
  <c r="AZ631" s="1"/>
  <c r="AA680"/>
  <c r="AE680"/>
  <c r="BA635"/>
  <c r="AY635"/>
  <c r="AZ635" s="1"/>
  <c r="AE673"/>
  <c r="AA673"/>
  <c r="Y675"/>
  <c r="BF675" s="1"/>
  <c r="BG675" s="1"/>
  <c r="CH675" s="1"/>
  <c r="BI675" s="1"/>
  <c r="BJ675" s="1"/>
  <c r="AD675"/>
  <c r="AC675"/>
  <c r="Y678"/>
  <c r="AC678"/>
  <c r="AD678"/>
  <c r="AS633"/>
  <c r="AQ633"/>
  <c r="BR633" s="1"/>
  <c r="BF677"/>
  <c r="BG677" s="1"/>
  <c r="CH677" s="1"/>
  <c r="BI677" s="1"/>
  <c r="BJ677" s="1"/>
  <c r="Y691"/>
  <c r="AF691" s="1"/>
  <c r="AD691"/>
  <c r="AC691"/>
  <c r="AE671"/>
  <c r="AA671"/>
  <c r="AB679"/>
  <c r="AE672"/>
  <c r="AA672"/>
  <c r="AP618"/>
  <c r="BM618"/>
  <c r="AF379"/>
  <c r="X547"/>
  <c r="AC547" s="1"/>
  <c r="AA400"/>
  <c r="AG400" s="1"/>
  <c r="AF447"/>
  <c r="AF380"/>
  <c r="AC447"/>
  <c r="AV433"/>
  <c r="AX433" s="1"/>
  <c r="BE547"/>
  <c r="CI547" s="1"/>
  <c r="AB378"/>
  <c r="AN607"/>
  <c r="AV648"/>
  <c r="AH659"/>
  <c r="AI659" s="1"/>
  <c r="AJ659" s="1"/>
  <c r="AM619"/>
  <c r="AN619" s="1"/>
  <c r="AB669"/>
  <c r="CI690"/>
  <c r="Y694"/>
  <c r="AV694" s="1"/>
  <c r="AC694"/>
  <c r="AD694"/>
  <c r="AB688"/>
  <c r="AE674"/>
  <c r="AA674"/>
  <c r="BA627"/>
  <c r="AY627"/>
  <c r="AZ627" s="1"/>
  <c r="AA681"/>
  <c r="AE681"/>
  <c r="AA685"/>
  <c r="AE685"/>
  <c r="AP632"/>
  <c r="BM632"/>
  <c r="AB691"/>
  <c r="AW663"/>
  <c r="AX663"/>
  <c r="AL662"/>
  <c r="AM662" s="1"/>
  <c r="AN662" s="1"/>
  <c r="AK662"/>
  <c r="AE669"/>
  <c r="AA669"/>
  <c r="AB690"/>
  <c r="AY614"/>
  <c r="AZ614" s="1"/>
  <c r="BA614"/>
  <c r="CG630"/>
  <c r="BN630"/>
  <c r="AA686"/>
  <c r="AE686"/>
  <c r="AB686"/>
  <c r="CI674"/>
  <c r="AB668"/>
  <c r="AB693"/>
  <c r="CI693"/>
  <c r="CI689"/>
  <c r="AA670"/>
  <c r="AE670"/>
  <c r="BA644"/>
  <c r="AY644"/>
  <c r="AZ644" s="1"/>
  <c r="Y681"/>
  <c r="BF681" s="1"/>
  <c r="BG681" s="1"/>
  <c r="CH681" s="1"/>
  <c r="BI681" s="1"/>
  <c r="BJ681" s="1"/>
  <c r="AC681"/>
  <c r="AD681"/>
  <c r="Y683"/>
  <c r="AV683" s="1"/>
  <c r="AC683"/>
  <c r="AD683"/>
  <c r="AY618"/>
  <c r="AZ618" s="1"/>
  <c r="BA618"/>
  <c r="Y667"/>
  <c r="BF667" s="1"/>
  <c r="BG667" s="1"/>
  <c r="CH667" s="1"/>
  <c r="BI667" s="1"/>
  <c r="BJ667" s="1"/>
  <c r="AC667"/>
  <c r="AD667"/>
  <c r="AE687"/>
  <c r="AA687"/>
  <c r="CI685"/>
  <c r="Y684"/>
  <c r="AC684"/>
  <c r="AD684"/>
  <c r="CG611"/>
  <c r="BN611"/>
  <c r="AL652"/>
  <c r="AM652" s="1"/>
  <c r="AN652" s="1"/>
  <c r="AK652"/>
  <c r="Y673"/>
  <c r="AV673" s="1"/>
  <c r="AC673"/>
  <c r="AD673"/>
  <c r="AB675"/>
  <c r="AB678"/>
  <c r="CG633"/>
  <c r="BN633"/>
  <c r="AV677"/>
  <c r="AB677"/>
  <c r="AA677"/>
  <c r="AG677" s="1"/>
  <c r="AE677"/>
  <c r="AY634"/>
  <c r="AZ634" s="1"/>
  <c r="BA634"/>
  <c r="AA695"/>
  <c r="AE695"/>
  <c r="BA656"/>
  <c r="AY656"/>
  <c r="AZ656" s="1"/>
  <c r="Y682"/>
  <c r="AC682"/>
  <c r="AD682"/>
  <c r="AY643"/>
  <c r="AZ643" s="1"/>
  <c r="BA643"/>
  <c r="AP614"/>
  <c r="BM614"/>
  <c r="Y679"/>
  <c r="AF679" s="1"/>
  <c r="AC679"/>
  <c r="AD679"/>
  <c r="AA679"/>
  <c r="AE679"/>
  <c r="AB672"/>
  <c r="AV601"/>
  <c r="AG601"/>
  <c r="AH601" s="1"/>
  <c r="AI601" s="1"/>
  <c r="AJ601" s="1"/>
  <c r="BM613"/>
  <c r="AP613"/>
  <c r="AP625"/>
  <c r="BM631"/>
  <c r="AP631"/>
  <c r="BM626"/>
  <c r="AP626"/>
  <c r="BA641"/>
  <c r="AY641"/>
  <c r="AZ641" s="1"/>
  <c r="AD379"/>
  <c r="AA386"/>
  <c r="AG386" s="1"/>
  <c r="AC401"/>
  <c r="AF387"/>
  <c r="AD401"/>
  <c r="S547"/>
  <c r="U547" s="1"/>
  <c r="AB547" s="1"/>
  <c r="BG429"/>
  <c r="CH429" s="1"/>
  <c r="BI429" s="1"/>
  <c r="BJ429" s="1"/>
  <c r="M43" i="3"/>
  <c r="BC38" i="1"/>
  <c r="BM38" s="1"/>
  <c r="P36" i="3" s="1"/>
  <c r="AV403" i="1"/>
  <c r="AX403" s="1"/>
  <c r="AM629"/>
  <c r="AN629" s="1"/>
  <c r="BF603"/>
  <c r="BG603" s="1"/>
  <c r="CH603" s="1"/>
  <c r="BI603" s="1"/>
  <c r="BJ603" s="1"/>
  <c r="AG666"/>
  <c r="AG647"/>
  <c r="BF397"/>
  <c r="BG397" s="1"/>
  <c r="CH397" s="1"/>
  <c r="BI397" s="1"/>
  <c r="BJ397" s="1"/>
  <c r="Q467"/>
  <c r="BD467" s="1"/>
  <c r="BH467"/>
  <c r="Q457"/>
  <c r="BE457" s="1"/>
  <c r="CI457" s="1"/>
  <c r="BH457"/>
  <c r="Q509"/>
  <c r="BD509" s="1"/>
  <c r="BH509"/>
  <c r="Q583"/>
  <c r="BC583" s="1"/>
  <c r="BH583"/>
  <c r="Q470"/>
  <c r="BE470" s="1"/>
  <c r="CI470" s="1"/>
  <c r="BH470"/>
  <c r="BY502"/>
  <c r="BZ502" s="1"/>
  <c r="CA502"/>
  <c r="AZ20"/>
  <c r="BA20" s="1"/>
  <c r="BB20" s="1"/>
  <c r="AD402"/>
  <c r="AC581"/>
  <c r="AX428"/>
  <c r="BA428" s="1"/>
  <c r="E132" i="3" s="1"/>
  <c r="BF581" i="1"/>
  <c r="BG581" s="1"/>
  <c r="CH581" s="1"/>
  <c r="BI581" s="1"/>
  <c r="BJ581" s="1"/>
  <c r="AB381"/>
  <c r="AY20"/>
  <c r="BC21"/>
  <c r="BM21" s="1"/>
  <c r="P19" i="3" s="1"/>
  <c r="AF403" i="1"/>
  <c r="V515"/>
  <c r="W515" s="1"/>
  <c r="AG403"/>
  <c r="X455"/>
  <c r="Y455" s="1"/>
  <c r="X438"/>
  <c r="AC438" s="1"/>
  <c r="V565"/>
  <c r="W565" s="1"/>
  <c r="BF565" s="1"/>
  <c r="S558"/>
  <c r="U558" s="1"/>
  <c r="AB558" s="1"/>
  <c r="Z434"/>
  <c r="AE434" s="1"/>
  <c r="S522"/>
  <c r="U522" s="1"/>
  <c r="AB522" s="1"/>
  <c r="AC397"/>
  <c r="V451"/>
  <c r="W451" s="1"/>
  <c r="X554"/>
  <c r="AD554" s="1"/>
  <c r="AG557"/>
  <c r="Z540"/>
  <c r="AA540" s="1"/>
  <c r="AG393"/>
  <c r="AG464"/>
  <c r="V437"/>
  <c r="W437" s="1"/>
  <c r="V452"/>
  <c r="W452" s="1"/>
  <c r="V572"/>
  <c r="W572" s="1"/>
  <c r="V589"/>
  <c r="W589" s="1"/>
  <c r="X448"/>
  <c r="Y448" s="1"/>
  <c r="AG401"/>
  <c r="AF393"/>
  <c r="AF557"/>
  <c r="AF383"/>
  <c r="AC557"/>
  <c r="BC451"/>
  <c r="BD515"/>
  <c r="BD452"/>
  <c r="BD572"/>
  <c r="BD589"/>
  <c r="BF383"/>
  <c r="BG383" s="1"/>
  <c r="CH383" s="1"/>
  <c r="BI383" s="1"/>
  <c r="BJ383" s="1"/>
  <c r="BC565"/>
  <c r="AV381"/>
  <c r="AW381" s="1"/>
  <c r="BE522"/>
  <c r="CI522" s="1"/>
  <c r="AY35"/>
  <c r="BG389"/>
  <c r="CH389" s="1"/>
  <c r="BI389" s="1"/>
  <c r="BJ389" s="1"/>
  <c r="AV539"/>
  <c r="AX539" s="1"/>
  <c r="AB385"/>
  <c r="BE540"/>
  <c r="CI540" s="1"/>
  <c r="AU104"/>
  <c r="AV104" s="1"/>
  <c r="G102" i="3" s="1"/>
  <c r="AY26" i="1"/>
  <c r="BC35"/>
  <c r="BD35" s="1"/>
  <c r="BG34" s="1"/>
  <c r="BI34" s="1"/>
  <c r="N32" i="3" s="1"/>
  <c r="Q483" i="1"/>
  <c r="BE483" s="1"/>
  <c r="CI483" s="1"/>
  <c r="BH483"/>
  <c r="Q597"/>
  <c r="BD597" s="1"/>
  <c r="BH597"/>
  <c r="Q516"/>
  <c r="V516" s="1"/>
  <c r="W516" s="1"/>
  <c r="BH516"/>
  <c r="Q460"/>
  <c r="S460" s="1"/>
  <c r="U460" s="1"/>
  <c r="BH460"/>
  <c r="Q459"/>
  <c r="BD459" s="1"/>
  <c r="BH459"/>
  <c r="Q474"/>
  <c r="V474" s="1"/>
  <c r="W474" s="1"/>
  <c r="BH474"/>
  <c r="Q566"/>
  <c r="V566" s="1"/>
  <c r="W566" s="1"/>
  <c r="BH566"/>
  <c r="Q471"/>
  <c r="BC471" s="1"/>
  <c r="BH471"/>
  <c r="G548"/>
  <c r="G646" s="1"/>
  <c r="A646"/>
  <c r="G547"/>
  <c r="G645" s="1"/>
  <c r="A645"/>
  <c r="Q590"/>
  <c r="BD590" s="1"/>
  <c r="BH590"/>
  <c r="Q548"/>
  <c r="BC548" s="1"/>
  <c r="BH548"/>
  <c r="Q443"/>
  <c r="BD443" s="1"/>
  <c r="BH443"/>
  <c r="Q523"/>
  <c r="BC523" s="1"/>
  <c r="BH523"/>
  <c r="Q541"/>
  <c r="BE541" s="1"/>
  <c r="CI541" s="1"/>
  <c r="BH541"/>
  <c r="Q579"/>
  <c r="BC579" s="1"/>
  <c r="BH579"/>
  <c r="Q442"/>
  <c r="V442" s="1"/>
  <c r="W442" s="1"/>
  <c r="BH442"/>
  <c r="Q473"/>
  <c r="BC473" s="1"/>
  <c r="BH473"/>
  <c r="Q559"/>
  <c r="BC559" s="1"/>
  <c r="BH559"/>
  <c r="Q534"/>
  <c r="BE534" s="1"/>
  <c r="CI534" s="1"/>
  <c r="BH534"/>
  <c r="Q453"/>
  <c r="BC453" s="1"/>
  <c r="BH453"/>
  <c r="Q439"/>
  <c r="BE439" s="1"/>
  <c r="CI439" s="1"/>
  <c r="BH439"/>
  <c r="Q456"/>
  <c r="BC456" s="1"/>
  <c r="BH456"/>
  <c r="AF539"/>
  <c r="AD539"/>
  <c r="AF429"/>
  <c r="AC390"/>
  <c r="AD557"/>
  <c r="AF385"/>
  <c r="AV390"/>
  <c r="AW390" s="1"/>
  <c r="AV386"/>
  <c r="AX386" s="1"/>
  <c r="AW49"/>
  <c r="AW51"/>
  <c r="BS321"/>
  <c r="AQ325"/>
  <c r="BR325" s="1"/>
  <c r="M29" i="3" s="1"/>
  <c r="CG321" i="1"/>
  <c r="BS320"/>
  <c r="AX131"/>
  <c r="K129" i="3" s="1"/>
  <c r="AY23" i="1"/>
  <c r="CG339"/>
  <c r="AX102"/>
  <c r="K100" i="3" s="1"/>
  <c r="CH382" i="1"/>
  <c r="BI382" s="1"/>
  <c r="BJ382" s="1"/>
  <c r="CH539"/>
  <c r="BI539" s="1"/>
  <c r="BJ539" s="1"/>
  <c r="CH377"/>
  <c r="BI377" s="1"/>
  <c r="BJ377" s="1"/>
  <c r="CH395"/>
  <c r="BI395" s="1"/>
  <c r="BJ395" s="1"/>
  <c r="CH436"/>
  <c r="BI436" s="1"/>
  <c r="BJ436" s="1"/>
  <c r="AW131"/>
  <c r="AY19"/>
  <c r="AY38"/>
  <c r="CG326"/>
  <c r="CG325"/>
  <c r="AX58"/>
  <c r="K56" i="3" s="1"/>
  <c r="CG320" i="1"/>
  <c r="CG335"/>
  <c r="AX51"/>
  <c r="K49" i="3" s="1"/>
  <c r="BB24" i="1"/>
  <c r="BB17"/>
  <c r="BC23"/>
  <c r="BM23" s="1"/>
  <c r="P21" i="3" s="1"/>
  <c r="AX109" i="1"/>
  <c r="AZ109" s="1"/>
  <c r="BA109" s="1"/>
  <c r="BB109" s="1"/>
  <c r="AX92"/>
  <c r="K90" i="3" s="1"/>
  <c r="AZ23" i="1"/>
  <c r="BA23" s="1"/>
  <c r="BB23" s="1"/>
  <c r="AW92"/>
  <c r="AW70"/>
  <c r="AY21"/>
  <c r="BH49"/>
  <c r="AL49" s="1"/>
  <c r="AM49" s="1"/>
  <c r="AW58"/>
  <c r="AX103"/>
  <c r="AY103" s="1"/>
  <c r="AP348"/>
  <c r="AQ348" s="1"/>
  <c r="BR348" s="1"/>
  <c r="BS348" s="1"/>
  <c r="AZ21"/>
  <c r="BA21" s="1"/>
  <c r="BB21" s="1"/>
  <c r="AX49"/>
  <c r="K47" i="3" s="1"/>
  <c r="AX70" i="1"/>
  <c r="K68" i="3" s="1"/>
  <c r="AN537" i="1"/>
  <c r="AS503"/>
  <c r="AT503" s="1"/>
  <c r="AZ35"/>
  <c r="BA35" s="1"/>
  <c r="BB35" s="1"/>
  <c r="AQ503"/>
  <c r="AZ26"/>
  <c r="BA26" s="1"/>
  <c r="BB26" s="1"/>
  <c r="BM45"/>
  <c r="P43" i="3" s="1"/>
  <c r="AS335" i="1"/>
  <c r="AT335" s="1"/>
  <c r="AU335" s="1"/>
  <c r="AU100"/>
  <c r="AV100" s="1"/>
  <c r="G98" i="3" s="1"/>
  <c r="AU94" i="1"/>
  <c r="AW94" s="1"/>
  <c r="BD217"/>
  <c r="BG216" s="1"/>
  <c r="BI216" s="1"/>
  <c r="N214" i="3" s="1"/>
  <c r="AU82" i="1"/>
  <c r="AV82" s="1"/>
  <c r="G80" i="3" s="1"/>
  <c r="AW66" i="1"/>
  <c r="AX95"/>
  <c r="K93" i="3" s="1"/>
  <c r="BH50" i="1"/>
  <c r="AL50" s="1"/>
  <c r="AM50" s="1"/>
  <c r="BC19"/>
  <c r="BM19" s="1"/>
  <c r="P17" i="3" s="1"/>
  <c r="AS48" i="1"/>
  <c r="BH66"/>
  <c r="AL66" s="1"/>
  <c r="AM66" s="1"/>
  <c r="AX287"/>
  <c r="AZ287" s="1"/>
  <c r="BA287" s="1"/>
  <c r="BH131"/>
  <c r="AL131" s="1"/>
  <c r="AM131" s="1"/>
  <c r="BH92"/>
  <c r="AL92" s="1"/>
  <c r="AM92" s="1"/>
  <c r="AX66"/>
  <c r="K64" i="3" s="1"/>
  <c r="AW50" i="1"/>
  <c r="AZ19"/>
  <c r="BA19" s="1"/>
  <c r="BB19" s="1"/>
  <c r="AX50"/>
  <c r="K48" i="3" s="1"/>
  <c r="AP357" i="1"/>
  <c r="AS357" s="1"/>
  <c r="AT357" s="1"/>
  <c r="AU357" s="1"/>
  <c r="BH88"/>
  <c r="AL88" s="1"/>
  <c r="AM88" s="1"/>
  <c r="AV88"/>
  <c r="G86" i="3" s="1"/>
  <c r="H29"/>
  <c r="AZ94" i="1"/>
  <c r="BA94" s="1"/>
  <c r="BB94" s="1"/>
  <c r="K92" i="3"/>
  <c r="AT233" i="1"/>
  <c r="AU233" s="1"/>
  <c r="AV233" s="1"/>
  <c r="G231" i="3" s="1"/>
  <c r="I231"/>
  <c r="AT110" i="1"/>
  <c r="AU110" s="1"/>
  <c r="I108" i="3"/>
  <c r="BJ23" i="1"/>
  <c r="BK23" s="1"/>
  <c r="BL23" s="1"/>
  <c r="N21" i="3"/>
  <c r="BH109" i="1"/>
  <c r="AL109" s="1"/>
  <c r="AM109" s="1"/>
  <c r="AV109"/>
  <c r="G107" i="3" s="1"/>
  <c r="BH46" i="1"/>
  <c r="AL46" s="1"/>
  <c r="AM46" s="1"/>
  <c r="AV46"/>
  <c r="G44" i="3" s="1"/>
  <c r="BH287" i="1"/>
  <c r="AL287" s="1"/>
  <c r="AM287" s="1"/>
  <c r="AV287"/>
  <c r="G285" i="3" s="1"/>
  <c r="AS318" i="1"/>
  <c r="AT318" s="1"/>
  <c r="AU318" s="1"/>
  <c r="L22" i="3"/>
  <c r="BC63" i="1"/>
  <c r="K61" i="3"/>
  <c r="AY243" i="1"/>
  <c r="K241" i="3"/>
  <c r="AT244" i="1"/>
  <c r="AU244" s="1"/>
  <c r="I242" i="3"/>
  <c r="BC37" i="1"/>
  <c r="BD37" s="1"/>
  <c r="BG36" s="1"/>
  <c r="BI36" s="1"/>
  <c r="N34" i="3" s="1"/>
  <c r="K35"/>
  <c r="AK360" i="1"/>
  <c r="BM360" s="1"/>
  <c r="J64" i="3"/>
  <c r="AW75" i="1"/>
  <c r="AV75"/>
  <c r="G73" i="3" s="1"/>
  <c r="BO36" i="1"/>
  <c r="BP36" s="1"/>
  <c r="BQ36" s="1"/>
  <c r="P34" i="3"/>
  <c r="AS504" i="1"/>
  <c r="AT504" s="1"/>
  <c r="AS309"/>
  <c r="AT309" s="1"/>
  <c r="AU309" s="1"/>
  <c r="L13" i="3"/>
  <c r="BC62" i="1"/>
  <c r="BM62" s="1"/>
  <c r="P60" i="3" s="1"/>
  <c r="K60"/>
  <c r="AQ137" i="1"/>
  <c r="AR137" s="1"/>
  <c r="AS137" s="1"/>
  <c r="I135" i="3"/>
  <c r="AZ64" i="1"/>
  <c r="BA64" s="1"/>
  <c r="K62" i="3"/>
  <c r="AZ56" i="1"/>
  <c r="BA56" s="1"/>
  <c r="BB56" s="1"/>
  <c r="K54" i="3"/>
  <c r="AL356" i="1"/>
  <c r="AM356" s="1"/>
  <c r="AN356" s="1"/>
  <c r="J60" i="3"/>
  <c r="BH106" i="1"/>
  <c r="AL106" s="1"/>
  <c r="AM106" s="1"/>
  <c r="AV106"/>
  <c r="G104" i="3" s="1"/>
  <c r="AT120" i="1"/>
  <c r="AU120" s="1"/>
  <c r="AV120" s="1"/>
  <c r="G118" i="3" s="1"/>
  <c r="I118"/>
  <c r="AY68" i="1"/>
  <c r="K66" i="3"/>
  <c r="AW87" i="1"/>
  <c r="AV87"/>
  <c r="G85" i="3" s="1"/>
  <c r="BJ234" i="1"/>
  <c r="BK234" s="1"/>
  <c r="BL234" s="1"/>
  <c r="N232" i="3"/>
  <c r="AS333" i="1"/>
  <c r="AT333" s="1"/>
  <c r="AU333" s="1"/>
  <c r="L37" i="3"/>
  <c r="AS323" i="1"/>
  <c r="AT323" s="1"/>
  <c r="AU323" s="1"/>
  <c r="L27" i="3"/>
  <c r="AS310" i="1"/>
  <c r="AT310" s="1"/>
  <c r="AU310" s="1"/>
  <c r="L14" i="3"/>
  <c r="BC210" i="1"/>
  <c r="BM210" s="1"/>
  <c r="P208" i="3" s="1"/>
  <c r="K208"/>
  <c r="AY31" i="1"/>
  <c r="K29" i="3"/>
  <c r="AW96" i="1"/>
  <c r="AV96"/>
  <c r="G94" i="3" s="1"/>
  <c r="BH89" i="1"/>
  <c r="AL89" s="1"/>
  <c r="AM89" s="1"/>
  <c r="AV89"/>
  <c r="G87" i="3" s="1"/>
  <c r="AS339" i="1"/>
  <c r="AT339" s="1"/>
  <c r="AU339" s="1"/>
  <c r="L43" i="3"/>
  <c r="AX88" i="1"/>
  <c r="K86" i="3" s="1"/>
  <c r="BH132" i="1"/>
  <c r="AL132" s="1"/>
  <c r="AM132" s="1"/>
  <c r="AX91"/>
  <c r="BB235"/>
  <c r="AX132"/>
  <c r="AY132" s="1"/>
  <c r="AQ295"/>
  <c r="AR295" s="1"/>
  <c r="I293" i="3"/>
  <c r="AK344" i="1"/>
  <c r="BM344" s="1"/>
  <c r="J48" i="3"/>
  <c r="AL530" i="1"/>
  <c r="AM530" s="1"/>
  <c r="J234" i="3"/>
  <c r="AK352" i="1"/>
  <c r="BM352" s="1"/>
  <c r="AS367"/>
  <c r="AT367" s="1"/>
  <c r="AU367" s="1"/>
  <c r="L71" i="3"/>
  <c r="BH83" i="1"/>
  <c r="AL83" s="1"/>
  <c r="AM83" s="1"/>
  <c r="AV83"/>
  <c r="G81" i="3" s="1"/>
  <c r="AW48" i="1"/>
  <c r="AV48"/>
  <c r="G46" i="3" s="1"/>
  <c r="BJ44" i="1"/>
  <c r="BK44" s="1"/>
  <c r="BL44" s="1"/>
  <c r="N42" i="3"/>
  <c r="AY82" i="1"/>
  <c r="K80" i="3"/>
  <c r="AY211" i="1"/>
  <c r="K209" i="3"/>
  <c r="BC74" i="1"/>
  <c r="K72" i="3"/>
  <c r="BH102" i="1"/>
  <c r="AL102" s="1"/>
  <c r="AM102" s="1"/>
  <c r="AV102"/>
  <c r="G100" i="3" s="1"/>
  <c r="AS316" i="1"/>
  <c r="AT316" s="1"/>
  <c r="L20" i="3"/>
  <c r="AS406" i="1"/>
  <c r="AT406" s="1"/>
  <c r="AU406" s="1"/>
  <c r="L110" i="3"/>
  <c r="AS315" i="1"/>
  <c r="AT315" s="1"/>
  <c r="AU315" s="1"/>
  <c r="L19" i="3"/>
  <c r="AS331" i="1"/>
  <c r="AT331" s="1"/>
  <c r="AU331" s="1"/>
  <c r="L35" i="3"/>
  <c r="BC55" i="1"/>
  <c r="BD55" s="1"/>
  <c r="BG54" s="1"/>
  <c r="BI54" s="1"/>
  <c r="N52" i="3" s="1"/>
  <c r="K53"/>
  <c r="BH81" i="1"/>
  <c r="AL81" s="1"/>
  <c r="AM81" s="1"/>
  <c r="AV81"/>
  <c r="G79" i="3" s="1"/>
  <c r="AQ134" i="1"/>
  <c r="AR134" s="1"/>
  <c r="AS134" s="1"/>
  <c r="I132" i="3"/>
  <c r="AY73" i="1"/>
  <c r="K71" i="3"/>
  <c r="AZ40" i="1"/>
  <c r="BA40" s="1"/>
  <c r="BB40" s="1"/>
  <c r="K38" i="3"/>
  <c r="L18"/>
  <c r="AZ69" i="1"/>
  <c r="BA69" s="1"/>
  <c r="BB69" s="1"/>
  <c r="K67" i="3"/>
  <c r="AT251" i="1"/>
  <c r="AU251" s="1"/>
  <c r="AV251" s="1"/>
  <c r="G249" i="3" s="1"/>
  <c r="I249"/>
  <c r="BC29" i="1"/>
  <c r="BD29" s="1"/>
  <c r="BG28" s="1"/>
  <c r="BI28" s="1"/>
  <c r="K27" i="3"/>
  <c r="BC59" i="1"/>
  <c r="BM59" s="1"/>
  <c r="K57" i="3"/>
  <c r="J131"/>
  <c r="BH57" i="1"/>
  <c r="AL57" s="1"/>
  <c r="AM57" s="1"/>
  <c r="AV57"/>
  <c r="G55" i="3" s="1"/>
  <c r="BH60" i="1"/>
  <c r="AL60" s="1"/>
  <c r="AM60" s="1"/>
  <c r="AV60"/>
  <c r="G58" i="3" s="1"/>
  <c r="AY225" i="1"/>
  <c r="K223" i="3"/>
  <c r="AT119" i="1"/>
  <c r="AU119" s="1"/>
  <c r="AV119" s="1"/>
  <c r="G117" i="3" s="1"/>
  <c r="I117"/>
  <c r="AT262" i="1"/>
  <c r="AU262" s="1"/>
  <c r="AV262" s="1"/>
  <c r="G260" i="3" s="1"/>
  <c r="I260"/>
  <c r="AS334" i="1"/>
  <c r="AT334" s="1"/>
  <c r="AU334" s="1"/>
  <c r="AS329"/>
  <c r="AT329" s="1"/>
  <c r="AU329" s="1"/>
  <c r="L33" i="3"/>
  <c r="L233"/>
  <c r="AS338" i="1"/>
  <c r="AT338" s="1"/>
  <c r="AU338" s="1"/>
  <c r="L42" i="3"/>
  <c r="BH86" i="1"/>
  <c r="AL86" s="1"/>
  <c r="AM86" s="1"/>
  <c r="AV86"/>
  <c r="G84" i="3" s="1"/>
  <c r="AS321" i="1"/>
  <c r="AT321" s="1"/>
  <c r="AU321" s="1"/>
  <c r="L25" i="3"/>
  <c r="AW132" i="1"/>
  <c r="BH51"/>
  <c r="AL51" s="1"/>
  <c r="AM51" s="1"/>
  <c r="BH70"/>
  <c r="AL70" s="1"/>
  <c r="AM70" s="1"/>
  <c r="AS108"/>
  <c r="BH101"/>
  <c r="AL101" s="1"/>
  <c r="AM101" s="1"/>
  <c r="AV101"/>
  <c r="G99" i="3" s="1"/>
  <c r="AW105" i="1"/>
  <c r="AV105"/>
  <c r="G103" i="3" s="1"/>
  <c r="BH95" i="1"/>
  <c r="AL95" s="1"/>
  <c r="AM95" s="1"/>
  <c r="AV95"/>
  <c r="G93" i="3" s="1"/>
  <c r="AY34" i="1"/>
  <c r="K32" i="3"/>
  <c r="AS320" i="1"/>
  <c r="AT320" s="1"/>
  <c r="L24" i="3"/>
  <c r="AW95" i="1"/>
  <c r="BH105"/>
  <c r="AL105" s="1"/>
  <c r="AM105" s="1"/>
  <c r="BH103"/>
  <c r="AL103" s="1"/>
  <c r="AM103" s="1"/>
  <c r="BC34"/>
  <c r="BD34" s="1"/>
  <c r="BG33" s="1"/>
  <c r="BI33" s="1"/>
  <c r="N31" i="3" s="1"/>
  <c r="AY37" i="1"/>
  <c r="AX89"/>
  <c r="BB45"/>
  <c r="AG546"/>
  <c r="AZ34"/>
  <c r="BA34" s="1"/>
  <c r="BB34" s="1"/>
  <c r="AX48"/>
  <c r="AW89"/>
  <c r="BC40"/>
  <c r="BM40" s="1"/>
  <c r="AT134"/>
  <c r="AU134" s="1"/>
  <c r="AV134" s="1"/>
  <c r="G132" i="3" s="1"/>
  <c r="AX105" i="1"/>
  <c r="AQ333"/>
  <c r="AQ314"/>
  <c r="BH76"/>
  <c r="AL76" s="1"/>
  <c r="AM76" s="1"/>
  <c r="AQ328"/>
  <c r="BR328" s="1"/>
  <c r="M32" i="3" s="1"/>
  <c r="BH48" i="1"/>
  <c r="AL48" s="1"/>
  <c r="AM48" s="1"/>
  <c r="AW103"/>
  <c r="AX101"/>
  <c r="AQ504"/>
  <c r="AQ406"/>
  <c r="AY40"/>
  <c r="BH117"/>
  <c r="AL117" s="1"/>
  <c r="AM117" s="1"/>
  <c r="AQ331"/>
  <c r="AS132"/>
  <c r="AX86"/>
  <c r="AZ31"/>
  <c r="BA31" s="1"/>
  <c r="AD285"/>
  <c r="AE285" s="1"/>
  <c r="AJ285" s="1"/>
  <c r="AP285"/>
  <c r="BB25"/>
  <c r="AQ309"/>
  <c r="AQ244"/>
  <c r="AR244" s="1"/>
  <c r="BC31"/>
  <c r="BM31" s="1"/>
  <c r="AQ315"/>
  <c r="BC94"/>
  <c r="AT295"/>
  <c r="AX295" s="1"/>
  <c r="BC68"/>
  <c r="AW86"/>
  <c r="AP519"/>
  <c r="AX117"/>
  <c r="AA193"/>
  <c r="AB193" s="1"/>
  <c r="AN303"/>
  <c r="D301" i="3" s="1"/>
  <c r="AZ73" i="1"/>
  <c r="BA73" s="1"/>
  <c r="BB73" s="1"/>
  <c r="AW117"/>
  <c r="BC211"/>
  <c r="BD211" s="1"/>
  <c r="BG210" s="1"/>
  <c r="BI210" s="1"/>
  <c r="AX96"/>
  <c r="BC73"/>
  <c r="AW81"/>
  <c r="AW83"/>
  <c r="BH96"/>
  <c r="AL96" s="1"/>
  <c r="AM96" s="1"/>
  <c r="AX83"/>
  <c r="R297"/>
  <c r="U297" s="1"/>
  <c r="AX81"/>
  <c r="BM33"/>
  <c r="P31" i="3" s="1"/>
  <c r="AU99" i="1"/>
  <c r="AV99" s="1"/>
  <c r="G97" i="3" s="1"/>
  <c r="BC82" i="1"/>
  <c r="AW76"/>
  <c r="AY210"/>
  <c r="BD17"/>
  <c r="BG16" s="1"/>
  <c r="BI16" s="1"/>
  <c r="AQ529"/>
  <c r="AX76"/>
  <c r="AQ310"/>
  <c r="S279"/>
  <c r="V279" s="1"/>
  <c r="T279" s="1"/>
  <c r="Y279" s="1"/>
  <c r="Z279" s="1"/>
  <c r="BD16"/>
  <c r="BG15" s="1"/>
  <c r="BI15" s="1"/>
  <c r="AQ367"/>
  <c r="AQ329"/>
  <c r="AW72"/>
  <c r="BH72"/>
  <c r="AL72" s="1"/>
  <c r="AM72" s="1"/>
  <c r="W193"/>
  <c r="AW102"/>
  <c r="X277"/>
  <c r="AP277" s="1"/>
  <c r="W279"/>
  <c r="AX46"/>
  <c r="AZ210"/>
  <c r="BA210" s="1"/>
  <c r="BB210" s="1"/>
  <c r="AQ338"/>
  <c r="BX320"/>
  <c r="AY94"/>
  <c r="AW287"/>
  <c r="AQ251"/>
  <c r="AR251" s="1"/>
  <c r="AS251" s="1"/>
  <c r="AZ55"/>
  <c r="BA55" s="1"/>
  <c r="AX72"/>
  <c r="AZ74"/>
  <c r="BA74" s="1"/>
  <c r="AW101"/>
  <c r="AS131"/>
  <c r="AW46"/>
  <c r="AW60"/>
  <c r="X296"/>
  <c r="AP296" s="1"/>
  <c r="I294" i="3" s="1"/>
  <c r="AX75" i="1"/>
  <c r="AQ120"/>
  <c r="AR120" s="1"/>
  <c r="AS120" s="1"/>
  <c r="AY74"/>
  <c r="AD303"/>
  <c r="AE303" s="1"/>
  <c r="AJ303" s="1"/>
  <c r="AW88"/>
  <c r="BH75"/>
  <c r="AL75" s="1"/>
  <c r="AM75" s="1"/>
  <c r="AW115"/>
  <c r="X289"/>
  <c r="AP289" s="1"/>
  <c r="AQ262"/>
  <c r="AR262" s="1"/>
  <c r="AS262" s="1"/>
  <c r="AZ59"/>
  <c r="BA59" s="1"/>
  <c r="AQ233"/>
  <c r="AR233" s="1"/>
  <c r="AS233" s="1"/>
  <c r="AQ316"/>
  <c r="BF388"/>
  <c r="BG388" s="1"/>
  <c r="CH388" s="1"/>
  <c r="BI388" s="1"/>
  <c r="BJ388" s="1"/>
  <c r="AY55"/>
  <c r="BH115"/>
  <c r="AL115" s="1"/>
  <c r="AM115" s="1"/>
  <c r="AX115"/>
  <c r="AQ323"/>
  <c r="R304"/>
  <c r="U304" s="1"/>
  <c r="AQ322"/>
  <c r="AV399"/>
  <c r="AW399" s="1"/>
  <c r="AX514"/>
  <c r="AP505"/>
  <c r="AY416"/>
  <c r="AZ416" s="1"/>
  <c r="AY545"/>
  <c r="AZ545" s="1"/>
  <c r="BA545"/>
  <c r="E249" i="3" s="1"/>
  <c r="AX450" i="1"/>
  <c r="AW450"/>
  <c r="AW449"/>
  <c r="AX372"/>
  <c r="AW372"/>
  <c r="AY430"/>
  <c r="AZ430" s="1"/>
  <c r="BA430"/>
  <c r="E134" i="3" s="1"/>
  <c r="BD483" i="1"/>
  <c r="AB468"/>
  <c r="AV468"/>
  <c r="AB582"/>
  <c r="AB448"/>
  <c r="AP412"/>
  <c r="AP365"/>
  <c r="AP345"/>
  <c r="AY530"/>
  <c r="AZ530" s="1"/>
  <c r="BA530"/>
  <c r="E234" i="3" s="1"/>
  <c r="AX415" i="1"/>
  <c r="AW415"/>
  <c r="AY527"/>
  <c r="AZ527" s="1"/>
  <c r="BA527"/>
  <c r="E231" i="3" s="1"/>
  <c r="AY531" i="1"/>
  <c r="AZ531" s="1"/>
  <c r="BA531"/>
  <c r="E235" i="3" s="1"/>
  <c r="AW447" i="1"/>
  <c r="AW393"/>
  <c r="AX418"/>
  <c r="AW418"/>
  <c r="AX375"/>
  <c r="AW375"/>
  <c r="AX435"/>
  <c r="AW435"/>
  <c r="AY563"/>
  <c r="AZ563" s="1"/>
  <c r="BA563"/>
  <c r="E267" i="3" s="1"/>
  <c r="AY410" i="1"/>
  <c r="AZ410" s="1"/>
  <c r="BA410"/>
  <c r="E114" i="3" s="1"/>
  <c r="AY431" i="1"/>
  <c r="AZ431" s="1"/>
  <c r="BA431"/>
  <c r="E135" i="3" s="1"/>
  <c r="AY506" i="1"/>
  <c r="AZ506" s="1"/>
  <c r="BA506"/>
  <c r="E210" i="3" s="1"/>
  <c r="AX396" i="1"/>
  <c r="AW396"/>
  <c r="AX463"/>
  <c r="AW463"/>
  <c r="AV376"/>
  <c r="Y270"/>
  <c r="Z270" s="1"/>
  <c r="AN270" s="1"/>
  <c r="D268" i="3" s="1"/>
  <c r="AV546" i="1"/>
  <c r="BF514"/>
  <c r="BG514" s="1"/>
  <c r="CH514" s="1"/>
  <c r="BI514" s="1"/>
  <c r="BJ514" s="1"/>
  <c r="AV397"/>
  <c r="BF546"/>
  <c r="BG546" s="1"/>
  <c r="CH546" s="1"/>
  <c r="BI546" s="1"/>
  <c r="BJ546" s="1"/>
  <c r="BF400"/>
  <c r="BG400" s="1"/>
  <c r="CH400" s="1"/>
  <c r="BI400" s="1"/>
  <c r="BJ400" s="1"/>
  <c r="AB465"/>
  <c r="AP324"/>
  <c r="AX374"/>
  <c r="BA556"/>
  <c r="E260" i="3" s="1"/>
  <c r="AY556" i="1"/>
  <c r="AZ556" s="1"/>
  <c r="AP336"/>
  <c r="AP363"/>
  <c r="AP537"/>
  <c r="BA520"/>
  <c r="E224" i="3" s="1"/>
  <c r="AY520" i="1"/>
  <c r="AZ520" s="1"/>
  <c r="AX521"/>
  <c r="AW521"/>
  <c r="AW432"/>
  <c r="AX432"/>
  <c r="AW373"/>
  <c r="AX373"/>
  <c r="AX507"/>
  <c r="AW507"/>
  <c r="AY445"/>
  <c r="AZ445" s="1"/>
  <c r="BA445"/>
  <c r="E149" i="3" s="1"/>
  <c r="BA368" i="1"/>
  <c r="E72" i="3" s="1"/>
  <c r="AY368" i="1"/>
  <c r="AZ368" s="1"/>
  <c r="BM235"/>
  <c r="X170"/>
  <c r="AP170" s="1"/>
  <c r="AQ318"/>
  <c r="AS313"/>
  <c r="AT313" s="1"/>
  <c r="AU313" s="1"/>
  <c r="BD18"/>
  <c r="BG17" s="1"/>
  <c r="BI17" s="1"/>
  <c r="AS330"/>
  <c r="AT330" s="1"/>
  <c r="AU330" s="1"/>
  <c r="AV400"/>
  <c r="BF376"/>
  <c r="BG376" s="1"/>
  <c r="CH376" s="1"/>
  <c r="BI376" s="1"/>
  <c r="BJ376" s="1"/>
  <c r="BF450"/>
  <c r="BG450" s="1"/>
  <c r="CH450" s="1"/>
  <c r="BI450" s="1"/>
  <c r="BJ450" s="1"/>
  <c r="AP353"/>
  <c r="BC541"/>
  <c r="AP358"/>
  <c r="AP362"/>
  <c r="L66" i="3" s="1"/>
  <c r="AP411" i="1"/>
  <c r="AX532"/>
  <c r="AW532"/>
  <c r="BA408"/>
  <c r="E112" i="3" s="1"/>
  <c r="AY408" i="1"/>
  <c r="AZ408" s="1"/>
  <c r="BA444"/>
  <c r="E148" i="3" s="1"/>
  <c r="AY444" i="1"/>
  <c r="AZ444" s="1"/>
  <c r="AX398"/>
  <c r="AW398"/>
  <c r="AX429"/>
  <c r="AX394"/>
  <c r="AW394"/>
  <c r="AX528"/>
  <c r="AW528"/>
  <c r="AY427"/>
  <c r="AZ427" s="1"/>
  <c r="BA427"/>
  <c r="E131" i="3" s="1"/>
  <c r="AX571" i="1"/>
  <c r="AX564"/>
  <c r="AW564"/>
  <c r="BC56"/>
  <c r="BM56" s="1"/>
  <c r="P54" i="3" s="1"/>
  <c r="AQ330" i="1"/>
  <c r="AQ313"/>
  <c r="AX57"/>
  <c r="AX79"/>
  <c r="AT137"/>
  <c r="AU137" s="1"/>
  <c r="AC207"/>
  <c r="W191"/>
  <c r="R193"/>
  <c r="AW79"/>
  <c r="AA190"/>
  <c r="AB190" s="1"/>
  <c r="X245"/>
  <c r="AP245" s="1"/>
  <c r="BN36"/>
  <c r="AQ119"/>
  <c r="AR119" s="1"/>
  <c r="AS119" s="1"/>
  <c r="AK530"/>
  <c r="BM530" s="1"/>
  <c r="X303"/>
  <c r="AP303" s="1"/>
  <c r="BH79"/>
  <c r="AL79" s="1"/>
  <c r="AM79" s="1"/>
  <c r="AZ62"/>
  <c r="BA62" s="1"/>
  <c r="BB62" s="1"/>
  <c r="AW57"/>
  <c r="S191"/>
  <c r="V191" s="1"/>
  <c r="T191" s="1"/>
  <c r="Y191" s="1"/>
  <c r="Z191" s="1"/>
  <c r="BC225"/>
  <c r="BD225" s="1"/>
  <c r="BG224" s="1"/>
  <c r="BI224" s="1"/>
  <c r="AA207"/>
  <c r="AB207" s="1"/>
  <c r="R190"/>
  <c r="U190" s="1"/>
  <c r="AS100"/>
  <c r="S207"/>
  <c r="V207" s="1"/>
  <c r="T207" s="1"/>
  <c r="Y207" s="1"/>
  <c r="Z207" s="1"/>
  <c r="AN207" s="1"/>
  <c r="D205" i="3" s="1"/>
  <c r="X156" i="1"/>
  <c r="AP156" s="1"/>
  <c r="S190"/>
  <c r="V190" s="1"/>
  <c r="T190" s="1"/>
  <c r="Y190" s="1"/>
  <c r="Z190" s="1"/>
  <c r="AN190" s="1"/>
  <c r="D188" i="3" s="1"/>
  <c r="AC190" i="1"/>
  <c r="AL360"/>
  <c r="AM360" s="1"/>
  <c r="AN360" s="1"/>
  <c r="AL344"/>
  <c r="AM344" s="1"/>
  <c r="AN344" s="1"/>
  <c r="AK531"/>
  <c r="BM531" s="1"/>
  <c r="R207"/>
  <c r="U207" s="1"/>
  <c r="AW109"/>
  <c r="AZ29"/>
  <c r="BA29" s="1"/>
  <c r="BB29" s="1"/>
  <c r="AD189"/>
  <c r="AE189" s="1"/>
  <c r="AJ189" s="1"/>
  <c r="AU108"/>
  <c r="AV108" s="1"/>
  <c r="G106" i="3" s="1"/>
  <c r="AX108" i="1"/>
  <c r="K106" i="3" s="1"/>
  <c r="AZ225" i="1"/>
  <c r="BA225" s="1"/>
  <c r="R194"/>
  <c r="U194" s="1"/>
  <c r="AC304"/>
  <c r="W286"/>
  <c r="BH87"/>
  <c r="AL87" s="1"/>
  <c r="AM87" s="1"/>
  <c r="AZ68"/>
  <c r="BA68" s="1"/>
  <c r="BB68" s="1"/>
  <c r="AX60"/>
  <c r="BH91"/>
  <c r="AL91" s="1"/>
  <c r="AM91" s="1"/>
  <c r="S286"/>
  <c r="AZ63"/>
  <c r="BA63" s="1"/>
  <c r="BB63" s="1"/>
  <c r="AY29"/>
  <c r="AY63"/>
  <c r="AX87"/>
  <c r="AW91"/>
  <c r="AN289"/>
  <c r="D287" i="3" s="1"/>
  <c r="AA286" i="1"/>
  <c r="AB286" s="1"/>
  <c r="AH430"/>
  <c r="AI430" s="1"/>
  <c r="AJ430" s="1"/>
  <c r="BC64"/>
  <c r="BM24"/>
  <c r="AC191"/>
  <c r="AA191"/>
  <c r="AB191" s="1"/>
  <c r="AC193"/>
  <c r="X220"/>
  <c r="AP220" s="1"/>
  <c r="AZ37"/>
  <c r="BA37" s="1"/>
  <c r="AQ110"/>
  <c r="AR110" s="1"/>
  <c r="AS110" s="1"/>
  <c r="AX106"/>
  <c r="BD41"/>
  <c r="BG40" s="1"/>
  <c r="BI40" s="1"/>
  <c r="AD289"/>
  <c r="AE289" s="1"/>
  <c r="AJ289" s="1"/>
  <c r="AY64"/>
  <c r="AA279"/>
  <c r="AB279" s="1"/>
  <c r="R290"/>
  <c r="U290" s="1"/>
  <c r="AW106"/>
  <c r="AK356"/>
  <c r="BM356" s="1"/>
  <c r="AQ116"/>
  <c r="AR116" s="1"/>
  <c r="AD423"/>
  <c r="R279"/>
  <c r="U279" s="1"/>
  <c r="S290"/>
  <c r="V290" s="1"/>
  <c r="T290" s="1"/>
  <c r="Y290" s="1"/>
  <c r="Z290" s="1"/>
  <c r="AM336"/>
  <c r="AN336" s="1"/>
  <c r="X189"/>
  <c r="AP189" s="1"/>
  <c r="Y189"/>
  <c r="Z189" s="1"/>
  <c r="AN189" s="1"/>
  <c r="D187" i="3" s="1"/>
  <c r="T597" i="1"/>
  <c r="T457"/>
  <c r="T460"/>
  <c r="T459"/>
  <c r="AL413"/>
  <c r="AM413" s="1"/>
  <c r="AN413" s="1"/>
  <c r="AL416"/>
  <c r="AM416" s="1"/>
  <c r="T473"/>
  <c r="T534"/>
  <c r="T471"/>
  <c r="T474"/>
  <c r="T509"/>
  <c r="T453"/>
  <c r="T439"/>
  <c r="T456"/>
  <c r="AL417"/>
  <c r="AM417" s="1"/>
  <c r="AN417" s="1"/>
  <c r="AK428"/>
  <c r="BM428" s="1"/>
  <c r="AK368"/>
  <c r="BM368" s="1"/>
  <c r="AL368"/>
  <c r="AS92"/>
  <c r="AT116"/>
  <c r="AU116" s="1"/>
  <c r="AY62"/>
  <c r="AZ82"/>
  <c r="BA82" s="1"/>
  <c r="W194"/>
  <c r="AX237"/>
  <c r="BC69"/>
  <c r="AZ211"/>
  <c r="BA211" s="1"/>
  <c r="AY59"/>
  <c r="BC243"/>
  <c r="BD243" s="1"/>
  <c r="BG242" s="1"/>
  <c r="BI242" s="1"/>
  <c r="X139"/>
  <c r="AP139" s="1"/>
  <c r="Y138"/>
  <c r="Z138" s="1"/>
  <c r="AN138" s="1"/>
  <c r="D136" i="3" s="1"/>
  <c r="AD296" i="1"/>
  <c r="AE296" s="1"/>
  <c r="AJ296" s="1"/>
  <c r="AA194"/>
  <c r="AB194" s="1"/>
  <c r="AY69"/>
  <c r="AA290"/>
  <c r="AB290" s="1"/>
  <c r="W290"/>
  <c r="S304"/>
  <c r="V304" s="1"/>
  <c r="T304" s="1"/>
  <c r="AY56"/>
  <c r="AZ243"/>
  <c r="BA243" s="1"/>
  <c r="BB243" s="1"/>
  <c r="AC286"/>
  <c r="AX212"/>
  <c r="AM364"/>
  <c r="AN364" s="1"/>
  <c r="AM354"/>
  <c r="AN354" s="1"/>
  <c r="AN324"/>
  <c r="AN365"/>
  <c r="AM341"/>
  <c r="AN341" s="1"/>
  <c r="T467"/>
  <c r="T516"/>
  <c r="T583"/>
  <c r="T559"/>
  <c r="T470"/>
  <c r="T566"/>
  <c r="AU90"/>
  <c r="AV90" s="1"/>
  <c r="G88" i="3" s="1"/>
  <c r="AX90" i="1"/>
  <c r="K88" i="3" s="1"/>
  <c r="T483" i="1"/>
  <c r="T590"/>
  <c r="T548"/>
  <c r="T443"/>
  <c r="T523"/>
  <c r="T541"/>
  <c r="T579"/>
  <c r="T442"/>
  <c r="AL556"/>
  <c r="AK408"/>
  <c r="BM408" s="1"/>
  <c r="AL408"/>
  <c r="AM408" s="1"/>
  <c r="AN408" s="1"/>
  <c r="X141"/>
  <c r="AP141" s="1"/>
  <c r="I139" i="3" s="1"/>
  <c r="S194" i="1"/>
  <c r="AX150"/>
  <c r="AA304"/>
  <c r="AB304" s="1"/>
  <c r="AG399"/>
  <c r="P199"/>
  <c r="Q199" s="1"/>
  <c r="AC199" s="1"/>
  <c r="O493"/>
  <c r="R542"/>
  <c r="P542"/>
  <c r="R458"/>
  <c r="P458"/>
  <c r="BA16"/>
  <c r="BB16" s="1"/>
  <c r="AD454"/>
  <c r="R598"/>
  <c r="P598"/>
  <c r="X566"/>
  <c r="Y566" s="1"/>
  <c r="AF514"/>
  <c r="R524"/>
  <c r="P524"/>
  <c r="R476"/>
  <c r="P476"/>
  <c r="P298"/>
  <c r="Q298" s="1"/>
  <c r="S298" s="1"/>
  <c r="O592"/>
  <c r="R479"/>
  <c r="P479"/>
  <c r="R475"/>
  <c r="P475"/>
  <c r="R535"/>
  <c r="P535"/>
  <c r="R461"/>
  <c r="P461"/>
  <c r="R472"/>
  <c r="P472"/>
  <c r="Z590"/>
  <c r="R591"/>
  <c r="P591"/>
  <c r="V541"/>
  <c r="W541" s="1"/>
  <c r="AE533"/>
  <c r="AE469"/>
  <c r="AA469"/>
  <c r="AA423"/>
  <c r="Y234"/>
  <c r="Z234" s="1"/>
  <c r="AN234" s="1"/>
  <c r="D232" i="3" s="1"/>
  <c r="BB22" i="1"/>
  <c r="X238"/>
  <c r="AP238" s="1"/>
  <c r="X153"/>
  <c r="AP153" s="1"/>
  <c r="AC297"/>
  <c r="X252"/>
  <c r="AP252" s="1"/>
  <c r="AD565"/>
  <c r="R501"/>
  <c r="P501"/>
  <c r="R484"/>
  <c r="P484"/>
  <c r="P198"/>
  <c r="Q198" s="1"/>
  <c r="W198" s="1"/>
  <c r="O492"/>
  <c r="P280"/>
  <c r="Q280" s="1"/>
  <c r="AC280" s="1"/>
  <c r="O574"/>
  <c r="R462"/>
  <c r="P462"/>
  <c r="P195"/>
  <c r="Q195" s="1"/>
  <c r="AC195" s="1"/>
  <c r="O489"/>
  <c r="R549"/>
  <c r="P549"/>
  <c r="R560"/>
  <c r="P560"/>
  <c r="AE582"/>
  <c r="R584"/>
  <c r="P584"/>
  <c r="AE572"/>
  <c r="R485"/>
  <c r="P485"/>
  <c r="R487"/>
  <c r="P487"/>
  <c r="R573"/>
  <c r="P573"/>
  <c r="R580"/>
  <c r="P580"/>
  <c r="BD39"/>
  <c r="BG38" s="1"/>
  <c r="BI38" s="1"/>
  <c r="Y121"/>
  <c r="Z121" s="1"/>
  <c r="AN121" s="1"/>
  <c r="D119" i="3" s="1"/>
  <c r="BB27" i="1"/>
  <c r="Y169"/>
  <c r="Z169" s="1"/>
  <c r="AN169" s="1"/>
  <c r="D167" i="3" s="1"/>
  <c r="BD42" i="1"/>
  <c r="BG41" s="1"/>
  <c r="BI41" s="1"/>
  <c r="BB42"/>
  <c r="Y125"/>
  <c r="Z125" s="1"/>
  <c r="AN125" s="1"/>
  <c r="D123" i="3" s="1"/>
  <c r="AA297" i="1"/>
  <c r="AB297" s="1"/>
  <c r="W297"/>
  <c r="AD468"/>
  <c r="AC582"/>
  <c r="AG376"/>
  <c r="AF397"/>
  <c r="AF450"/>
  <c r="R517"/>
  <c r="P517"/>
  <c r="R478"/>
  <c r="P478"/>
  <c r="R510"/>
  <c r="P510"/>
  <c r="P291"/>
  <c r="Q291" s="1"/>
  <c r="AA291" s="1"/>
  <c r="AB291" s="1"/>
  <c r="O585"/>
  <c r="P196"/>
  <c r="Q196" s="1"/>
  <c r="S196" s="1"/>
  <c r="O490"/>
  <c r="P192"/>
  <c r="Q192" s="1"/>
  <c r="S192" s="1"/>
  <c r="O486"/>
  <c r="R567"/>
  <c r="P567"/>
  <c r="S483"/>
  <c r="U483" s="1"/>
  <c r="R488"/>
  <c r="P488"/>
  <c r="AG388"/>
  <c r="Y152"/>
  <c r="Z152" s="1"/>
  <c r="AN152" s="1"/>
  <c r="D150" i="3" s="1"/>
  <c r="Y285" i="1"/>
  <c r="Z285" s="1"/>
  <c r="AN285" s="1"/>
  <c r="D283" i="3" s="1"/>
  <c r="Y296" i="1"/>
  <c r="Z296" s="1"/>
  <c r="AN296" s="1"/>
  <c r="D294" i="3" s="1"/>
  <c r="BB112" i="1"/>
  <c r="BB30"/>
  <c r="AX133"/>
  <c r="AC468"/>
  <c r="AF399"/>
  <c r="AF546"/>
  <c r="AT234"/>
  <c r="AU234" s="1"/>
  <c r="AV234" s="1"/>
  <c r="G232" i="3" s="1"/>
  <c r="AQ234" i="1"/>
  <c r="AR234" s="1"/>
  <c r="AS234" s="1"/>
  <c r="AT152"/>
  <c r="AU152" s="1"/>
  <c r="AV152" s="1"/>
  <c r="G150" i="3" s="1"/>
  <c r="AQ152" i="1"/>
  <c r="AR152" s="1"/>
  <c r="AS152" s="1"/>
  <c r="AT270"/>
  <c r="AU270" s="1"/>
  <c r="AV270" s="1"/>
  <c r="G268" i="3" s="1"/>
  <c r="AQ270" i="1"/>
  <c r="AR270" s="1"/>
  <c r="AS270" s="1"/>
  <c r="AT121"/>
  <c r="AU121" s="1"/>
  <c r="AV121" s="1"/>
  <c r="G119" i="3" s="1"/>
  <c r="AQ121" i="1"/>
  <c r="AR121" s="1"/>
  <c r="AS121" s="1"/>
  <c r="AT169"/>
  <c r="AU169" s="1"/>
  <c r="AV169" s="1"/>
  <c r="G167" i="3" s="1"/>
  <c r="AQ169" i="1"/>
  <c r="AR169" s="1"/>
  <c r="AS169" s="1"/>
  <c r="AQ138"/>
  <c r="AR138" s="1"/>
  <c r="AS138" s="1"/>
  <c r="AT138"/>
  <c r="AU138" s="1"/>
  <c r="AV138" s="1"/>
  <c r="G136" i="3" s="1"/>
  <c r="AT259" i="1"/>
  <c r="AU259" s="1"/>
  <c r="AV259" s="1"/>
  <c r="G257" i="3" s="1"/>
  <c r="AQ259" i="1"/>
  <c r="AR259" s="1"/>
  <c r="AS259" s="1"/>
  <c r="W254"/>
  <c r="S254"/>
  <c r="AC254"/>
  <c r="AA254"/>
  <c r="AB254" s="1"/>
  <c r="R254"/>
  <c r="AU98"/>
  <c r="AV98" s="1"/>
  <c r="G96" i="3" s="1"/>
  <c r="AX98" i="1"/>
  <c r="K96" i="3" s="1"/>
  <c r="O203" i="1"/>
  <c r="P184"/>
  <c r="Q184" s="1"/>
  <c r="V129"/>
  <c r="T129" s="1"/>
  <c r="Y129" s="1"/>
  <c r="Z129" s="1"/>
  <c r="AN129" s="1"/>
  <c r="D127" i="3" s="1"/>
  <c r="V157" i="1"/>
  <c r="T157" s="1"/>
  <c r="Y157" s="1"/>
  <c r="Z157" s="1"/>
  <c r="AN157" s="1"/>
  <c r="D155" i="3" s="1"/>
  <c r="AQ122" i="1"/>
  <c r="AR122" s="1"/>
  <c r="AS122" s="1"/>
  <c r="AT122"/>
  <c r="U188"/>
  <c r="AD188" s="1"/>
  <c r="AE188" s="1"/>
  <c r="AJ188" s="1"/>
  <c r="V172"/>
  <c r="T172" s="1"/>
  <c r="Y172" s="1"/>
  <c r="Z172" s="1"/>
  <c r="AN172" s="1"/>
  <c r="D170" i="3" s="1"/>
  <c r="O299" i="1"/>
  <c r="P273"/>
  <c r="Q273" s="1"/>
  <c r="V253"/>
  <c r="T253" s="1"/>
  <c r="Y253" s="1"/>
  <c r="Z253" s="1"/>
  <c r="AN253" s="1"/>
  <c r="D251" i="3" s="1"/>
  <c r="BC236" i="1"/>
  <c r="BM236" s="1"/>
  <c r="P234" i="3" s="1"/>
  <c r="AZ236" i="1"/>
  <c r="BA236" s="1"/>
  <c r="AY236"/>
  <c r="AZ99"/>
  <c r="AY99"/>
  <c r="BC99"/>
  <c r="BJ32"/>
  <c r="U260"/>
  <c r="AD260" s="1"/>
  <c r="AE260" s="1"/>
  <c r="AJ260" s="1"/>
  <c r="A66"/>
  <c r="A358"/>
  <c r="G358" s="1"/>
  <c r="A258"/>
  <c r="BE64"/>
  <c r="V171"/>
  <c r="T171" s="1"/>
  <c r="Y171" s="1"/>
  <c r="Z171" s="1"/>
  <c r="AN171" s="1"/>
  <c r="D169" i="3" s="1"/>
  <c r="AU85" i="1"/>
  <c r="AV85" s="1"/>
  <c r="G83" i="3" s="1"/>
  <c r="AX85" i="1"/>
  <c r="K83" i="3" s="1"/>
  <c r="U175" i="1"/>
  <c r="AD175" s="1"/>
  <c r="AE175" s="1"/>
  <c r="AJ175" s="1"/>
  <c r="U239"/>
  <c r="AD239" s="1"/>
  <c r="AE239" s="1"/>
  <c r="AJ239" s="1"/>
  <c r="AW32"/>
  <c r="BH32"/>
  <c r="AL32" s="1"/>
  <c r="AM32" s="1"/>
  <c r="V193"/>
  <c r="T193" s="1"/>
  <c r="Y193" s="1"/>
  <c r="Z193" s="1"/>
  <c r="W149"/>
  <c r="S149"/>
  <c r="AC149"/>
  <c r="AA149"/>
  <c r="AB149" s="1"/>
  <c r="R149"/>
  <c r="AU65"/>
  <c r="AV65" s="1"/>
  <c r="G63" i="3" s="1"/>
  <c r="AX65" i="1"/>
  <c r="K63" i="3" s="1"/>
  <c r="AC166" i="1"/>
  <c r="AA166"/>
  <c r="AB166" s="1"/>
  <c r="R166"/>
  <c r="W166"/>
  <c r="S166"/>
  <c r="AU53"/>
  <c r="AV53" s="1"/>
  <c r="G51" i="3" s="1"/>
  <c r="AX53" i="1"/>
  <c r="K51" i="3" s="1"/>
  <c r="BC67" i="1"/>
  <c r="AY67"/>
  <c r="AZ67"/>
  <c r="AT226"/>
  <c r="AQ226"/>
  <c r="AR226" s="1"/>
  <c r="AS226" s="1"/>
  <c r="W145"/>
  <c r="S145"/>
  <c r="AC145"/>
  <c r="AA145"/>
  <c r="AB145" s="1"/>
  <c r="R145"/>
  <c r="O200"/>
  <c r="P181"/>
  <c r="Q181" s="1"/>
  <c r="U154"/>
  <c r="AD154" s="1"/>
  <c r="AE154" s="1"/>
  <c r="AJ154" s="1"/>
  <c r="AU118"/>
  <c r="AV118" s="1"/>
  <c r="G116" i="3" s="1"/>
  <c r="AX118" i="1"/>
  <c r="K116" i="3" s="1"/>
  <c r="AU97" i="1"/>
  <c r="AV97" s="1"/>
  <c r="G95" i="3" s="1"/>
  <c r="AX97" i="1"/>
  <c r="K95" i="3" s="1"/>
  <c r="O242" i="1"/>
  <c r="O536" s="1"/>
  <c r="O224"/>
  <c r="O518" s="1"/>
  <c r="P216"/>
  <c r="Q216" s="1"/>
  <c r="BO42"/>
  <c r="BP42" s="1"/>
  <c r="BN42"/>
  <c r="BH44"/>
  <c r="AL44" s="1"/>
  <c r="AM44" s="1"/>
  <c r="AW44"/>
  <c r="V126"/>
  <c r="T126" s="1"/>
  <c r="Y126" s="1"/>
  <c r="Z126" s="1"/>
  <c r="AN126" s="1"/>
  <c r="D124" i="3" s="1"/>
  <c r="BC43" i="1"/>
  <c r="AZ43"/>
  <c r="BA43" s="1"/>
  <c r="AY43"/>
  <c r="R240"/>
  <c r="W240"/>
  <c r="S240"/>
  <c r="AC240"/>
  <c r="AA240"/>
  <c r="AB240" s="1"/>
  <c r="V228"/>
  <c r="T228" s="1"/>
  <c r="Y228" s="1"/>
  <c r="Z228" s="1"/>
  <c r="AN228" s="1"/>
  <c r="D226" i="3" s="1"/>
  <c r="V297" i="1"/>
  <c r="T297" s="1"/>
  <c r="Y297" s="1"/>
  <c r="Z297" s="1"/>
  <c r="V174"/>
  <c r="T174" s="1"/>
  <c r="Y174" s="1"/>
  <c r="Z174" s="1"/>
  <c r="AN174" s="1"/>
  <c r="D172" i="3" s="1"/>
  <c r="U130" i="1"/>
  <c r="AD130" s="1"/>
  <c r="AE130" s="1"/>
  <c r="AJ130" s="1"/>
  <c r="V214"/>
  <c r="T214" s="1"/>
  <c r="Y214" s="1"/>
  <c r="Z214" s="1"/>
  <c r="AN214" s="1"/>
  <c r="D212" i="3" s="1"/>
  <c r="U144" i="1"/>
  <c r="AD144" s="1"/>
  <c r="AE144" s="1"/>
  <c r="AJ144" s="1"/>
  <c r="U140"/>
  <c r="AD140" s="1"/>
  <c r="AE140" s="1"/>
  <c r="AJ140" s="1"/>
  <c r="U246"/>
  <c r="AD246" s="1"/>
  <c r="AE246" s="1"/>
  <c r="AJ246" s="1"/>
  <c r="BC113"/>
  <c r="AZ113"/>
  <c r="BA113" s="1"/>
  <c r="AY113"/>
  <c r="AW150"/>
  <c r="BH150"/>
  <c r="AL150" s="1"/>
  <c r="AM150" s="1"/>
  <c r="BH133"/>
  <c r="AL133" s="1"/>
  <c r="AM133" s="1"/>
  <c r="AW133"/>
  <c r="X263"/>
  <c r="AP263" s="1"/>
  <c r="I261" i="3" s="1"/>
  <c r="AR80" i="1"/>
  <c r="AS80" s="1"/>
  <c r="X135"/>
  <c r="AP135" s="1"/>
  <c r="I133" i="3" s="1"/>
  <c r="X127" i="1"/>
  <c r="AP127" s="1"/>
  <c r="I125" i="3" s="1"/>
  <c r="AX269" i="1"/>
  <c r="K267" i="3" s="1"/>
  <c r="AX110" i="1"/>
  <c r="K108" i="3" s="1"/>
  <c r="BC52" i="1"/>
  <c r="BM52" s="1"/>
  <c r="P50" i="3" s="1"/>
  <c r="AZ52" i="1"/>
  <c r="BA52" s="1"/>
  <c r="AY52"/>
  <c r="A550"/>
  <c r="BE256"/>
  <c r="R163"/>
  <c r="W163"/>
  <c r="S163"/>
  <c r="AC163"/>
  <c r="AA163"/>
  <c r="AB163" s="1"/>
  <c r="V221"/>
  <c r="T221" s="1"/>
  <c r="Y221" s="1"/>
  <c r="Z221" s="1"/>
  <c r="AN221" s="1"/>
  <c r="D219" i="3" s="1"/>
  <c r="BC54" i="1"/>
  <c r="BM54" s="1"/>
  <c r="P52" i="3" s="1"/>
  <c r="AZ54" i="1"/>
  <c r="BA54" s="1"/>
  <c r="AY54"/>
  <c r="AQ151"/>
  <c r="AR151" s="1"/>
  <c r="AT151"/>
  <c r="U264"/>
  <c r="AD264" s="1"/>
  <c r="AE264" s="1"/>
  <c r="AJ264" s="1"/>
  <c r="O281"/>
  <c r="P255"/>
  <c r="Q255" s="1"/>
  <c r="U143"/>
  <c r="AD143" s="1"/>
  <c r="AE143" s="1"/>
  <c r="AJ143" s="1"/>
  <c r="BC218"/>
  <c r="BM218" s="1"/>
  <c r="P216" i="3" s="1"/>
  <c r="AZ218" i="1"/>
  <c r="BA218" s="1"/>
  <c r="AY218"/>
  <c r="V160"/>
  <c r="T160" s="1"/>
  <c r="X160" s="1"/>
  <c r="AP160" s="1"/>
  <c r="I158" i="3" s="1"/>
  <c r="AZ28" i="1"/>
  <c r="BA28" s="1"/>
  <c r="BB28" s="1"/>
  <c r="BC28"/>
  <c r="AY28"/>
  <c r="BN30"/>
  <c r="BO30"/>
  <c r="AT125"/>
  <c r="AU125" s="1"/>
  <c r="AV125" s="1"/>
  <c r="G123" i="3" s="1"/>
  <c r="AQ125" i="1"/>
  <c r="AR125" s="1"/>
  <c r="AS125" s="1"/>
  <c r="O197"/>
  <c r="P178"/>
  <c r="Q178" s="1"/>
  <c r="BC104"/>
  <c r="AZ104"/>
  <c r="BA104" s="1"/>
  <c r="AY104"/>
  <c r="U171"/>
  <c r="AD171" s="1"/>
  <c r="AE171" s="1"/>
  <c r="AJ171" s="1"/>
  <c r="BO27"/>
  <c r="BP27" s="1"/>
  <c r="BQ27" s="1"/>
  <c r="BN27"/>
  <c r="BC32"/>
  <c r="AZ32"/>
  <c r="BA32" s="1"/>
  <c r="AY32"/>
  <c r="O274"/>
  <c r="O568" s="1"/>
  <c r="P248"/>
  <c r="Q248" s="1"/>
  <c r="O201"/>
  <c r="P182"/>
  <c r="Q182" s="1"/>
  <c r="R272"/>
  <c r="W272"/>
  <c r="S272"/>
  <c r="AC272"/>
  <c r="AA272"/>
  <c r="AB272" s="1"/>
  <c r="BN22"/>
  <c r="BO22"/>
  <c r="BP22" s="1"/>
  <c r="BQ22" s="1"/>
  <c r="A65"/>
  <c r="A357"/>
  <c r="G357" s="1"/>
  <c r="A257"/>
  <c r="BE63"/>
  <c r="BC77"/>
  <c r="AZ77"/>
  <c r="BA77" s="1"/>
  <c r="AY77"/>
  <c r="BO217"/>
  <c r="BP217" s="1"/>
  <c r="BQ217" s="1"/>
  <c r="BN217"/>
  <c r="AC162"/>
  <c r="AA162"/>
  <c r="AB162" s="1"/>
  <c r="R162"/>
  <c r="W162"/>
  <c r="S162"/>
  <c r="V271"/>
  <c r="T271" s="1"/>
  <c r="Y271" s="1"/>
  <c r="Z271" s="1"/>
  <c r="AN271" s="1"/>
  <c r="D269" i="3" s="1"/>
  <c r="V264" i="1"/>
  <c r="T264" s="1"/>
  <c r="X264" s="1"/>
  <c r="AP264" s="1"/>
  <c r="I262" i="3" s="1"/>
  <c r="AU107" i="1"/>
  <c r="AV107" s="1"/>
  <c r="G105" i="3" s="1"/>
  <c r="AX107" i="1"/>
  <c r="K105" i="3" s="1"/>
  <c r="AU80" i="1"/>
  <c r="AV80" s="1"/>
  <c r="G78" i="3" s="1"/>
  <c r="AX80" i="1"/>
  <c r="K78" i="3" s="1"/>
  <c r="O231" i="1"/>
  <c r="O525" s="1"/>
  <c r="O249"/>
  <c r="O543" s="1"/>
  <c r="P223"/>
  <c r="Q223" s="1"/>
  <c r="BC44"/>
  <c r="AZ44"/>
  <c r="BA44" s="1"/>
  <c r="BB44" s="1"/>
  <c r="AY44"/>
  <c r="BN41"/>
  <c r="BO41"/>
  <c r="BP41" s="1"/>
  <c r="BQ41" s="1"/>
  <c r="U126"/>
  <c r="AD126" s="1"/>
  <c r="AE126" s="1"/>
  <c r="AJ126" s="1"/>
  <c r="V143"/>
  <c r="T143" s="1"/>
  <c r="X143" s="1"/>
  <c r="AP143" s="1"/>
  <c r="I141" i="3" s="1"/>
  <c r="R265" i="1"/>
  <c r="W265"/>
  <c r="S265"/>
  <c r="AC265"/>
  <c r="AA265"/>
  <c r="AB265" s="1"/>
  <c r="U129"/>
  <c r="AD129" s="1"/>
  <c r="AE129" s="1"/>
  <c r="AJ129" s="1"/>
  <c r="U157"/>
  <c r="AD157" s="1"/>
  <c r="AE157" s="1"/>
  <c r="AJ157" s="1"/>
  <c r="W177"/>
  <c r="S177"/>
  <c r="AC177"/>
  <c r="AA177"/>
  <c r="AB177" s="1"/>
  <c r="R177"/>
  <c r="BO39"/>
  <c r="BP39" s="1"/>
  <c r="BQ39" s="1"/>
  <c r="BN39"/>
  <c r="BO16"/>
  <c r="BP16" s="1"/>
  <c r="BQ16" s="1"/>
  <c r="BN16"/>
  <c r="AT78"/>
  <c r="AQ78"/>
  <c r="AR78" s="1"/>
  <c r="AS78" s="1"/>
  <c r="BO17"/>
  <c r="BP17" s="1"/>
  <c r="BQ17" s="1"/>
  <c r="BN17"/>
  <c r="V188"/>
  <c r="T188" s="1"/>
  <c r="X188" s="1"/>
  <c r="AP188" s="1"/>
  <c r="I186" i="3" s="1"/>
  <c r="BH28" i="1"/>
  <c r="AL28" s="1"/>
  <c r="AM28" s="1"/>
  <c r="AW28"/>
  <c r="U228"/>
  <c r="AD228" s="1"/>
  <c r="AE228" s="1"/>
  <c r="AJ228" s="1"/>
  <c r="W173"/>
  <c r="S173"/>
  <c r="AC173"/>
  <c r="AA173"/>
  <c r="AB173" s="1"/>
  <c r="R173"/>
  <c r="U174"/>
  <c r="AD174" s="1"/>
  <c r="AE174" s="1"/>
  <c r="AJ174" s="1"/>
  <c r="U161"/>
  <c r="AD161" s="1"/>
  <c r="AE161" s="1"/>
  <c r="AJ161" s="1"/>
  <c r="V146"/>
  <c r="T146" s="1"/>
  <c r="Y146" s="1"/>
  <c r="Z146" s="1"/>
  <c r="AN146" s="1"/>
  <c r="D144" i="3" s="1"/>
  <c r="V246" i="1"/>
  <c r="T246" s="1"/>
  <c r="X246" s="1"/>
  <c r="AP246" s="1"/>
  <c r="I244" i="3" s="1"/>
  <c r="BH237" i="1"/>
  <c r="AL237" s="1"/>
  <c r="AM237" s="1"/>
  <c r="AW237"/>
  <c r="BH212"/>
  <c r="AL212" s="1"/>
  <c r="AM212" s="1"/>
  <c r="AW212"/>
  <c r="X128"/>
  <c r="AP128" s="1"/>
  <c r="I126" i="3" s="1"/>
  <c r="Y259" i="1"/>
  <c r="Z259" s="1"/>
  <c r="AN259" s="1"/>
  <c r="D257" i="3" s="1"/>
  <c r="X124" i="1"/>
  <c r="AP124" s="1"/>
  <c r="I122" i="3" s="1"/>
  <c r="X155" i="1"/>
  <c r="AP155" s="1"/>
  <c r="I153" i="3" s="1"/>
  <c r="X227" i="1"/>
  <c r="AP227" s="1"/>
  <c r="I225" i="3" s="1"/>
  <c r="BD22" i="1"/>
  <c r="BG21" s="1"/>
  <c r="BI21" s="1"/>
  <c r="N19" i="3" s="1"/>
  <c r="X213" i="1"/>
  <c r="AP213" s="1"/>
  <c r="I211" i="3" s="1"/>
  <c r="AS84" i="1"/>
  <c r="BN25"/>
  <c r="BO25"/>
  <c r="BP25" s="1"/>
  <c r="BQ25" s="1"/>
  <c r="V147"/>
  <c r="T147" s="1"/>
  <c r="Y147" s="1"/>
  <c r="Z147" s="1"/>
  <c r="AN147" s="1"/>
  <c r="D145" i="3" s="1"/>
  <c r="R180" i="1"/>
  <c r="W180"/>
  <c r="S180"/>
  <c r="AC180"/>
  <c r="AA180"/>
  <c r="AB180" s="1"/>
  <c r="O256"/>
  <c r="O550" s="1"/>
  <c r="P230"/>
  <c r="Q230" s="1"/>
  <c r="V158"/>
  <c r="T158" s="1"/>
  <c r="X158" s="1"/>
  <c r="AP158" s="1"/>
  <c r="I156" i="3" s="1"/>
  <c r="AW219" i="1"/>
  <c r="BH219"/>
  <c r="AL219" s="1"/>
  <c r="AM219" s="1"/>
  <c r="U271"/>
  <c r="AD271" s="1"/>
  <c r="AE271" s="1"/>
  <c r="AJ271" s="1"/>
  <c r="V278"/>
  <c r="T278" s="1"/>
  <c r="Y278" s="1"/>
  <c r="Z278" s="1"/>
  <c r="AN278" s="1"/>
  <c r="D276" i="3" s="1"/>
  <c r="O267" i="1"/>
  <c r="O561" s="1"/>
  <c r="P241"/>
  <c r="Q241" s="1"/>
  <c r="O186"/>
  <c r="O480" s="1"/>
  <c r="P167"/>
  <c r="Q167" s="1"/>
  <c r="BH15"/>
  <c r="AL15" s="1"/>
  <c r="AM15" s="1"/>
  <c r="AW15"/>
  <c r="AT136"/>
  <c r="AQ136"/>
  <c r="AR136" s="1"/>
  <c r="AS136" s="1"/>
  <c r="V161"/>
  <c r="T161" s="1"/>
  <c r="X161" s="1"/>
  <c r="AP161" s="1"/>
  <c r="I159" i="3" s="1"/>
  <c r="U146" i="1"/>
  <c r="AD146" s="1"/>
  <c r="AE146" s="1"/>
  <c r="AJ146" s="1"/>
  <c r="BH123"/>
  <c r="AL123" s="1"/>
  <c r="AM123" s="1"/>
  <c r="AW123"/>
  <c r="BC71"/>
  <c r="AZ71"/>
  <c r="BA71" s="1"/>
  <c r="AY71"/>
  <c r="BN18"/>
  <c r="BO18"/>
  <c r="V260"/>
  <c r="T260" s="1"/>
  <c r="X260" s="1"/>
  <c r="AP260" s="1"/>
  <c r="I258" i="3" s="1"/>
  <c r="R179" i="1"/>
  <c r="W179"/>
  <c r="S179"/>
  <c r="AC179"/>
  <c r="AA179"/>
  <c r="AB179" s="1"/>
  <c r="U191"/>
  <c r="U147"/>
  <c r="AD147" s="1"/>
  <c r="AE147" s="1"/>
  <c r="AJ147" s="1"/>
  <c r="V175"/>
  <c r="T175" s="1"/>
  <c r="X175" s="1"/>
  <c r="AP175" s="1"/>
  <c r="I173" i="3" s="1"/>
  <c r="V239" i="1"/>
  <c r="T239" s="1"/>
  <c r="X239" s="1"/>
  <c r="AP239" s="1"/>
  <c r="I237" i="3" s="1"/>
  <c r="O187" i="1"/>
  <c r="O481" s="1"/>
  <c r="P168"/>
  <c r="Q168" s="1"/>
  <c r="W222"/>
  <c r="S222"/>
  <c r="AC222"/>
  <c r="AA222"/>
  <c r="AB222" s="1"/>
  <c r="R222"/>
  <c r="AU114"/>
  <c r="AV114" s="1"/>
  <c r="G112" i="3" s="1"/>
  <c r="AX114" i="1"/>
  <c r="K112" i="3" s="1"/>
  <c r="U158" i="1"/>
  <c r="AD158" s="1"/>
  <c r="AE158" s="1"/>
  <c r="AJ158" s="1"/>
  <c r="W165"/>
  <c r="S165"/>
  <c r="AC165"/>
  <c r="AA165"/>
  <c r="AB165" s="1"/>
  <c r="R165"/>
  <c r="O204"/>
  <c r="P185"/>
  <c r="Q185" s="1"/>
  <c r="A549"/>
  <c r="BE255"/>
  <c r="U221"/>
  <c r="AD221" s="1"/>
  <c r="AE221" s="1"/>
  <c r="AJ221" s="1"/>
  <c r="BC47"/>
  <c r="BM47" s="1"/>
  <c r="P45" i="3" s="1"/>
  <c r="AZ47" i="1"/>
  <c r="BA47" s="1"/>
  <c r="AY47"/>
  <c r="BC100"/>
  <c r="AZ100"/>
  <c r="AY100"/>
  <c r="BJ35"/>
  <c r="BK35" s="1"/>
  <c r="BL35" s="1"/>
  <c r="O183"/>
  <c r="O477" s="1"/>
  <c r="P164"/>
  <c r="Q164" s="1"/>
  <c r="V154"/>
  <c r="T154" s="1"/>
  <c r="Y154" s="1"/>
  <c r="Z154" s="1"/>
  <c r="AN154" s="1"/>
  <c r="D152" i="3" s="1"/>
  <c r="U278" i="1"/>
  <c r="AD278" s="1"/>
  <c r="AE278" s="1"/>
  <c r="AJ278" s="1"/>
  <c r="AU61"/>
  <c r="AV61" s="1"/>
  <c r="G59" i="3" s="1"/>
  <c r="AX61" i="1"/>
  <c r="K59" i="3" s="1"/>
  <c r="AU93" i="1"/>
  <c r="AV93" s="1"/>
  <c r="G91" i="3" s="1"/>
  <c r="AX93" i="1"/>
  <c r="K91" i="3" s="1"/>
  <c r="AC215" i="1"/>
  <c r="AA215"/>
  <c r="AB215" s="1"/>
  <c r="R215"/>
  <c r="W215"/>
  <c r="S215"/>
  <c r="R148"/>
  <c r="W148"/>
  <c r="S148"/>
  <c r="AC148"/>
  <c r="AA148"/>
  <c r="AB148" s="1"/>
  <c r="R176"/>
  <c r="W176"/>
  <c r="S176"/>
  <c r="AC176"/>
  <c r="AA176"/>
  <c r="AB176" s="1"/>
  <c r="R229"/>
  <c r="W229"/>
  <c r="S229"/>
  <c r="AC229"/>
  <c r="AA229"/>
  <c r="AB229" s="1"/>
  <c r="BH43"/>
  <c r="AL43" s="1"/>
  <c r="AM43" s="1"/>
  <c r="AW43"/>
  <c r="O292"/>
  <c r="P266"/>
  <c r="Q266" s="1"/>
  <c r="BC15"/>
  <c r="AZ15"/>
  <c r="BA15" s="1"/>
  <c r="BB15" s="1"/>
  <c r="AY15"/>
  <c r="BC261"/>
  <c r="AY261"/>
  <c r="AZ261"/>
  <c r="BA261" s="1"/>
  <c r="AT288"/>
  <c r="AQ288"/>
  <c r="AR288" s="1"/>
  <c r="U160"/>
  <c r="AD160" s="1"/>
  <c r="AE160" s="1"/>
  <c r="AJ160" s="1"/>
  <c r="U172"/>
  <c r="AD172" s="1"/>
  <c r="AE172" s="1"/>
  <c r="AJ172" s="1"/>
  <c r="AU84"/>
  <c r="AV84" s="1"/>
  <c r="G82" i="3" s="1"/>
  <c r="AX84" i="1"/>
  <c r="K82" i="3" s="1"/>
  <c r="V130" i="1"/>
  <c r="T130" s="1"/>
  <c r="X130" s="1"/>
  <c r="AP130" s="1"/>
  <c r="I128" i="3" s="1"/>
  <c r="U214" i="1"/>
  <c r="AD214" s="1"/>
  <c r="AE214" s="1"/>
  <c r="AJ214" s="1"/>
  <c r="V144"/>
  <c r="T144" s="1"/>
  <c r="Y144" s="1"/>
  <c r="Z144" s="1"/>
  <c r="AN144" s="1"/>
  <c r="D142" i="3" s="1"/>
  <c r="BH269" i="1"/>
  <c r="AL269" s="1"/>
  <c r="AM269" s="1"/>
  <c r="AW269"/>
  <c r="V140"/>
  <c r="T140" s="1"/>
  <c r="X140" s="1"/>
  <c r="AP140" s="1"/>
  <c r="I138" i="3" s="1"/>
  <c r="AC247" i="1"/>
  <c r="AA247"/>
  <c r="AB247" s="1"/>
  <c r="R247"/>
  <c r="W247"/>
  <c r="S247"/>
  <c r="U253"/>
  <c r="AD253" s="1"/>
  <c r="AE253" s="1"/>
  <c r="AJ253" s="1"/>
  <c r="R159"/>
  <c r="W159"/>
  <c r="S159"/>
  <c r="AC159"/>
  <c r="AA159"/>
  <c r="AB159" s="1"/>
  <c r="U286"/>
  <c r="AW113"/>
  <c r="BH113"/>
  <c r="AL113" s="1"/>
  <c r="AM113" s="1"/>
  <c r="X142"/>
  <c r="AP142" s="1"/>
  <c r="I140" i="3" s="1"/>
  <c r="BD30" i="1"/>
  <c r="BG29" s="1"/>
  <c r="BI29" s="1"/>
  <c r="N27" i="3" s="1"/>
  <c r="BD27" i="1"/>
  <c r="BG26" s="1"/>
  <c r="BI26" s="1"/>
  <c r="N24" i="3" s="1"/>
  <c r="AX123" i="1"/>
  <c r="K121" i="3" s="1"/>
  <c r="AX219" i="1"/>
  <c r="K217" i="3" s="1"/>
  <c r="AH538" i="1" l="1"/>
  <c r="AI538" s="1"/>
  <c r="AJ538" s="1"/>
  <c r="J242" i="3" s="1"/>
  <c r="AC404" i="1"/>
  <c r="Y434"/>
  <c r="AC466"/>
  <c r="AQ407"/>
  <c r="AS407"/>
  <c r="AT407" s="1"/>
  <c r="AU407" s="1"/>
  <c r="L39" i="3"/>
  <c r="AS325" i="1"/>
  <c r="AT325" s="1"/>
  <c r="AU325" s="1"/>
  <c r="BS326"/>
  <c r="AM639"/>
  <c r="AN639" s="1"/>
  <c r="BF582"/>
  <c r="AV582"/>
  <c r="AD466"/>
  <c r="AX581"/>
  <c r="AY581" s="1"/>
  <c r="AZ581" s="1"/>
  <c r="AL444"/>
  <c r="AM444" s="1"/>
  <c r="AN444" s="1"/>
  <c r="AP371"/>
  <c r="AA451"/>
  <c r="AD582"/>
  <c r="BA414"/>
  <c r="E118" i="3" s="1"/>
  <c r="AP361" i="1"/>
  <c r="AP343"/>
  <c r="AK427"/>
  <c r="BM427" s="1"/>
  <c r="AS317"/>
  <c r="AT317" s="1"/>
  <c r="AU317" s="1"/>
  <c r="BF423"/>
  <c r="BG423" s="1"/>
  <c r="BS335"/>
  <c r="AS326"/>
  <c r="AT326" s="1"/>
  <c r="AU326" s="1"/>
  <c r="BM612"/>
  <c r="AP612"/>
  <c r="Y482"/>
  <c r="S559"/>
  <c r="U559" s="1"/>
  <c r="AB559" s="1"/>
  <c r="BE590"/>
  <c r="CI590" s="1"/>
  <c r="BC566"/>
  <c r="BD516"/>
  <c r="BE559"/>
  <c r="CI559" s="1"/>
  <c r="L16" i="3"/>
  <c r="AF695" i="1"/>
  <c r="AC454"/>
  <c r="AD558"/>
  <c r="S453"/>
  <c r="U453" s="1"/>
  <c r="AB453" s="1"/>
  <c r="AA437"/>
  <c r="AG437" s="1"/>
  <c r="X443"/>
  <c r="Y443" s="1"/>
  <c r="X456"/>
  <c r="Y456" s="1"/>
  <c r="AK556"/>
  <c r="BM556" s="1"/>
  <c r="BC443"/>
  <c r="AP347"/>
  <c r="BD566"/>
  <c r="BC516"/>
  <c r="AP349"/>
  <c r="L53" i="3" s="1"/>
  <c r="AS322" i="1"/>
  <c r="AT322" s="1"/>
  <c r="AU322" s="1"/>
  <c r="L21" i="3"/>
  <c r="AV388" i="1"/>
  <c r="AN612"/>
  <c r="AY612"/>
  <c r="AZ612" s="1"/>
  <c r="BA612"/>
  <c r="V459"/>
  <c r="W459" s="1"/>
  <c r="AK416"/>
  <c r="BM416" s="1"/>
  <c r="BO26"/>
  <c r="BP26" s="1"/>
  <c r="AP341"/>
  <c r="AQ341" s="1"/>
  <c r="BD442"/>
  <c r="AV437"/>
  <c r="AX437" s="1"/>
  <c r="AQ311"/>
  <c r="BC483"/>
  <c r="L15" i="3"/>
  <c r="AK656" i="1"/>
  <c r="AP656" s="1"/>
  <c r="AK655"/>
  <c r="AG582"/>
  <c r="BG582"/>
  <c r="AH521"/>
  <c r="AI521" s="1"/>
  <c r="AJ521" s="1"/>
  <c r="AK521" s="1"/>
  <c r="BM521" s="1"/>
  <c r="AH394"/>
  <c r="AI394" s="1"/>
  <c r="AJ394" s="1"/>
  <c r="J98" i="3" s="1"/>
  <c r="AD451" i="1"/>
  <c r="S467"/>
  <c r="U467" s="1"/>
  <c r="AB467" s="1"/>
  <c r="AG446"/>
  <c r="AH446" s="1"/>
  <c r="AI446" s="1"/>
  <c r="AJ446" s="1"/>
  <c r="J150" i="3" s="1"/>
  <c r="AA468" i="1"/>
  <c r="AG468" s="1"/>
  <c r="BF446"/>
  <c r="BG446" s="1"/>
  <c r="CH446" s="1"/>
  <c r="BI446" s="1"/>
  <c r="BJ446" s="1"/>
  <c r="AP426"/>
  <c r="AQ426" s="1"/>
  <c r="BC470"/>
  <c r="AW382"/>
  <c r="J56" i="3"/>
  <c r="AQ332" i="1"/>
  <c r="BR332" s="1"/>
  <c r="AL657"/>
  <c r="AM657" s="1"/>
  <c r="AP619"/>
  <c r="AL661"/>
  <c r="AM661" s="1"/>
  <c r="AH422"/>
  <c r="AI422" s="1"/>
  <c r="AJ422" s="1"/>
  <c r="J126" i="3" s="1"/>
  <c r="AD522" i="1"/>
  <c r="S470"/>
  <c r="U470" s="1"/>
  <c r="AV446"/>
  <c r="AW446" s="1"/>
  <c r="AX395"/>
  <c r="BA395" s="1"/>
  <c r="E99" i="3" s="1"/>
  <c r="L36"/>
  <c r="AL445" i="1"/>
  <c r="AM445" s="1"/>
  <c r="AN445" s="1"/>
  <c r="AH647"/>
  <c r="AI647" s="1"/>
  <c r="AJ647" s="1"/>
  <c r="AL647" s="1"/>
  <c r="AM647" s="1"/>
  <c r="AN647" s="1"/>
  <c r="BN621"/>
  <c r="BO621" s="1"/>
  <c r="BP621" s="1"/>
  <c r="BQ621" s="1"/>
  <c r="V509"/>
  <c r="W509" s="1"/>
  <c r="AC522"/>
  <c r="AC589"/>
  <c r="BC467"/>
  <c r="BF522"/>
  <c r="AH449"/>
  <c r="AI449" s="1"/>
  <c r="AJ449" s="1"/>
  <c r="J153" i="3" s="1"/>
  <c r="AH396" i="1"/>
  <c r="AI396" s="1"/>
  <c r="AJ396" s="1"/>
  <c r="J100" i="3" s="1"/>
  <c r="AH435" i="1"/>
  <c r="AI435" s="1"/>
  <c r="AJ435" s="1"/>
  <c r="AK435" s="1"/>
  <c r="BM435" s="1"/>
  <c r="BO38"/>
  <c r="BP38" s="1"/>
  <c r="BQ38" s="1"/>
  <c r="V579"/>
  <c r="W579" s="1"/>
  <c r="AX557"/>
  <c r="BA557" s="1"/>
  <c r="E261" i="3" s="1"/>
  <c r="BA417" i="1"/>
  <c r="E121" i="3" s="1"/>
  <c r="AP346" i="1"/>
  <c r="AS327"/>
  <c r="AT327" s="1"/>
  <c r="AU327" s="1"/>
  <c r="J148" i="3"/>
  <c r="BM607" i="1"/>
  <c r="BN607" s="1"/>
  <c r="AH564"/>
  <c r="AI564" s="1"/>
  <c r="AJ564" s="1"/>
  <c r="J268" i="3" s="1"/>
  <c r="AV540" i="1"/>
  <c r="AX540" s="1"/>
  <c r="AV522"/>
  <c r="AX522" s="1"/>
  <c r="AH436"/>
  <c r="AI436" s="1"/>
  <c r="AJ436" s="1"/>
  <c r="J140" i="3" s="1"/>
  <c r="BF440" i="1"/>
  <c r="BG440" s="1"/>
  <c r="CH440" s="1"/>
  <c r="BI440" s="1"/>
  <c r="BJ440" s="1"/>
  <c r="AA547"/>
  <c r="AA448"/>
  <c r="AG448" s="1"/>
  <c r="AA522"/>
  <c r="AG522" s="1"/>
  <c r="AL545"/>
  <c r="AM545" s="1"/>
  <c r="AN545" s="1"/>
  <c r="AK527"/>
  <c r="BM527" s="1"/>
  <c r="BD534"/>
  <c r="AX383"/>
  <c r="BA383" s="1"/>
  <c r="E87" i="3" s="1"/>
  <c r="AX379" i="1"/>
  <c r="BA379" s="1"/>
  <c r="E83" i="3" s="1"/>
  <c r="AK410" i="1"/>
  <c r="BM410" s="1"/>
  <c r="AS511"/>
  <c r="AT511" s="1"/>
  <c r="AU511" s="1"/>
  <c r="AH393"/>
  <c r="AI393" s="1"/>
  <c r="AJ393" s="1"/>
  <c r="J97" i="3" s="1"/>
  <c r="AA420" i="1"/>
  <c r="AG420" s="1"/>
  <c r="AP342"/>
  <c r="L46" i="3" s="1"/>
  <c r="AW391" i="1"/>
  <c r="AW553"/>
  <c r="L215" i="3"/>
  <c r="AV455" i="1"/>
  <c r="AW455" s="1"/>
  <c r="AG678"/>
  <c r="BA652"/>
  <c r="BG522"/>
  <c r="AX402"/>
  <c r="BA402" s="1"/>
  <c r="E106" i="3" s="1"/>
  <c r="AC434" i="1"/>
  <c r="Y451"/>
  <c r="BF451" s="1"/>
  <c r="BG451" s="1"/>
  <c r="CH451" s="1"/>
  <c r="AA508"/>
  <c r="AG508" s="1"/>
  <c r="AE424"/>
  <c r="AK431"/>
  <c r="BM431" s="1"/>
  <c r="AW436"/>
  <c r="AC482"/>
  <c r="BM35"/>
  <c r="P33" i="3" s="1"/>
  <c r="J149"/>
  <c r="AZ51" i="1"/>
  <c r="BA51" s="1"/>
  <c r="AC508"/>
  <c r="AA441"/>
  <c r="AG441" s="1"/>
  <c r="X442"/>
  <c r="Y442" s="1"/>
  <c r="BF442" s="1"/>
  <c r="X516"/>
  <c r="Y516" s="1"/>
  <c r="BF516" s="1"/>
  <c r="AF392"/>
  <c r="AA452"/>
  <c r="AG452" s="1"/>
  <c r="AA482"/>
  <c r="AG482" s="1"/>
  <c r="S443"/>
  <c r="U443" s="1"/>
  <c r="AV443" s="1"/>
  <c r="X590"/>
  <c r="AD590" s="1"/>
  <c r="AK414"/>
  <c r="BM414" s="1"/>
  <c r="AN358"/>
  <c r="AL428"/>
  <c r="AM428" s="1"/>
  <c r="AN428" s="1"/>
  <c r="AL431"/>
  <c r="AM431" s="1"/>
  <c r="AN431" s="1"/>
  <c r="AL527"/>
  <c r="AM527" s="1"/>
  <c r="AN527" s="1"/>
  <c r="AL410"/>
  <c r="AM410" s="1"/>
  <c r="BF468"/>
  <c r="BG468" s="1"/>
  <c r="CH468" s="1"/>
  <c r="BI468" s="1"/>
  <c r="BJ468" s="1"/>
  <c r="AP555"/>
  <c r="L259" i="3" s="1"/>
  <c r="AP340" i="1"/>
  <c r="AQ340" s="1"/>
  <c r="AX538"/>
  <c r="BA538" s="1"/>
  <c r="E242" i="3" s="1"/>
  <c r="AP359" i="1"/>
  <c r="L63" i="3" s="1"/>
  <c r="BE459" i="1"/>
  <c r="CI459" s="1"/>
  <c r="BE456"/>
  <c r="CI456" s="1"/>
  <c r="AQ312"/>
  <c r="BR312" s="1"/>
  <c r="L31" i="3"/>
  <c r="BF448" i="1"/>
  <c r="BG448" s="1"/>
  <c r="CH448" s="1"/>
  <c r="BI448" s="1"/>
  <c r="BJ448" s="1"/>
  <c r="BM605"/>
  <c r="BN605" s="1"/>
  <c r="AK646"/>
  <c r="AP646" s="1"/>
  <c r="AL634"/>
  <c r="AM634" s="1"/>
  <c r="AN634" s="1"/>
  <c r="AL636"/>
  <c r="AM636" s="1"/>
  <c r="AN636" s="1"/>
  <c r="AV508"/>
  <c r="AW508" s="1"/>
  <c r="AF424"/>
  <c r="BF508"/>
  <c r="BG508" s="1"/>
  <c r="CH508" s="1"/>
  <c r="BI508" s="1"/>
  <c r="BJ508" s="1"/>
  <c r="AH395"/>
  <c r="AI395" s="1"/>
  <c r="AJ395" s="1"/>
  <c r="AH377"/>
  <c r="AI377" s="1"/>
  <c r="AJ377" s="1"/>
  <c r="J81" i="3" s="1"/>
  <c r="AH463" i="1"/>
  <c r="AI463" s="1"/>
  <c r="AJ463" s="1"/>
  <c r="J167" i="3" s="1"/>
  <c r="AV589" i="1"/>
  <c r="AW589" s="1"/>
  <c r="AV469"/>
  <c r="AF440"/>
  <c r="AV441"/>
  <c r="AW441" s="1"/>
  <c r="AD589"/>
  <c r="S442"/>
  <c r="U442" s="1"/>
  <c r="AB442" s="1"/>
  <c r="S516"/>
  <c r="U516" s="1"/>
  <c r="V483"/>
  <c r="W483" s="1"/>
  <c r="AH376"/>
  <c r="AI376" s="1"/>
  <c r="AJ376" s="1"/>
  <c r="J80" i="3" s="1"/>
  <c r="AD515" i="1"/>
  <c r="X453"/>
  <c r="Y453" s="1"/>
  <c r="Z559"/>
  <c r="AA559" s="1"/>
  <c r="AE455"/>
  <c r="X459"/>
  <c r="Y459" s="1"/>
  <c r="S541"/>
  <c r="U541" s="1"/>
  <c r="AB541" s="1"/>
  <c r="Z456"/>
  <c r="AA456" s="1"/>
  <c r="Z566"/>
  <c r="AA566" s="1"/>
  <c r="AK545"/>
  <c r="BM545" s="1"/>
  <c r="AF582"/>
  <c r="AD508"/>
  <c r="AK417"/>
  <c r="BM417" s="1"/>
  <c r="AK563"/>
  <c r="BM563" s="1"/>
  <c r="AD540"/>
  <c r="AC515"/>
  <c r="AX378"/>
  <c r="BA378" s="1"/>
  <c r="E82" i="3" s="1"/>
  <c r="AP512" i="1"/>
  <c r="L216" i="3" s="1"/>
  <c r="BE442" i="1"/>
  <c r="CI442" s="1"/>
  <c r="BE443"/>
  <c r="CI443" s="1"/>
  <c r="AW385"/>
  <c r="BE453"/>
  <c r="CI453" s="1"/>
  <c r="BC459"/>
  <c r="BD456"/>
  <c r="AX392"/>
  <c r="BA392" s="1"/>
  <c r="E96" i="3" s="1"/>
  <c r="BG565" i="1"/>
  <c r="CH565" s="1"/>
  <c r="BI565" s="1"/>
  <c r="BJ565" s="1"/>
  <c r="AH666"/>
  <c r="AI666" s="1"/>
  <c r="AJ666" s="1"/>
  <c r="AL666" s="1"/>
  <c r="AM666" s="1"/>
  <c r="AF672"/>
  <c r="AG682"/>
  <c r="AF465"/>
  <c r="AV404"/>
  <c r="AX404" s="1"/>
  <c r="AV533"/>
  <c r="AW533" s="1"/>
  <c r="BF540"/>
  <c r="BG540" s="1"/>
  <c r="CH540" s="1"/>
  <c r="BI540" s="1"/>
  <c r="BJ540" s="1"/>
  <c r="AH432"/>
  <c r="AI432" s="1"/>
  <c r="AJ432" s="1"/>
  <c r="J136" i="3" s="1"/>
  <c r="AV515" i="1"/>
  <c r="AX515" s="1"/>
  <c r="S597"/>
  <c r="U597" s="1"/>
  <c r="AB597" s="1"/>
  <c r="AA438"/>
  <c r="AC565"/>
  <c r="Z474"/>
  <c r="AA474" s="1"/>
  <c r="AC441"/>
  <c r="AW421"/>
  <c r="AV440"/>
  <c r="AW440" s="1"/>
  <c r="BF469"/>
  <c r="BG469" s="1"/>
  <c r="CH469" s="1"/>
  <c r="BI469" s="1"/>
  <c r="BJ469" s="1"/>
  <c r="L38" i="3"/>
  <c r="AH649" i="1"/>
  <c r="AI649" s="1"/>
  <c r="AJ649" s="1"/>
  <c r="AK649" s="1"/>
  <c r="AC437"/>
  <c r="AA465"/>
  <c r="AG465" s="1"/>
  <c r="S583"/>
  <c r="U583" s="1"/>
  <c r="AB583" s="1"/>
  <c r="AE540"/>
  <c r="AD441"/>
  <c r="AA454"/>
  <c r="AG454" s="1"/>
  <c r="AC440"/>
  <c r="AF469"/>
  <c r="AL372"/>
  <c r="BJ34"/>
  <c r="BK34" s="1"/>
  <c r="BL34" s="1"/>
  <c r="AC423"/>
  <c r="AD440"/>
  <c r="AD469"/>
  <c r="AX422"/>
  <c r="AY422" s="1"/>
  <c r="AZ422" s="1"/>
  <c r="AP369"/>
  <c r="AQ369" s="1"/>
  <c r="AP350"/>
  <c r="AQ350" s="1"/>
  <c r="AB589"/>
  <c r="AQ337"/>
  <c r="BR337" s="1"/>
  <c r="BT337" s="1"/>
  <c r="BJ24"/>
  <c r="BK24" s="1"/>
  <c r="BL24" s="1"/>
  <c r="J235" i="3"/>
  <c r="P24"/>
  <c r="AF589" i="1"/>
  <c r="AN632"/>
  <c r="BM620"/>
  <c r="CG620" s="1"/>
  <c r="AL665"/>
  <c r="AM665" s="1"/>
  <c r="AN665" s="1"/>
  <c r="AH380"/>
  <c r="AI380" s="1"/>
  <c r="AJ380" s="1"/>
  <c r="J84" i="3" s="1"/>
  <c r="BF685" i="1"/>
  <c r="BG685" s="1"/>
  <c r="CH685" s="1"/>
  <c r="BI685" s="1"/>
  <c r="BJ685" s="1"/>
  <c r="BF441"/>
  <c r="BG441" s="1"/>
  <c r="CH441" s="1"/>
  <c r="BI441" s="1"/>
  <c r="BJ441" s="1"/>
  <c r="AH415"/>
  <c r="AI415" s="1"/>
  <c r="AJ415" s="1"/>
  <c r="J119" i="3" s="1"/>
  <c r="X523" i="1"/>
  <c r="Y523" s="1"/>
  <c r="BF454"/>
  <c r="BG454" s="1"/>
  <c r="CH454" s="1"/>
  <c r="BI454" s="1"/>
  <c r="BJ454" s="1"/>
  <c r="AK372"/>
  <c r="BM372" s="1"/>
  <c r="AG589"/>
  <c r="AH391"/>
  <c r="AI391" s="1"/>
  <c r="AJ391" s="1"/>
  <c r="J95" i="3" s="1"/>
  <c r="AD437" i="1"/>
  <c r="AG469"/>
  <c r="AK413"/>
  <c r="BM413" s="1"/>
  <c r="AC469"/>
  <c r="BD26"/>
  <c r="BG25" s="1"/>
  <c r="BI25" s="1"/>
  <c r="BJ25" s="1"/>
  <c r="BK25" s="1"/>
  <c r="BL25" s="1"/>
  <c r="AX390"/>
  <c r="BA390" s="1"/>
  <c r="E94" i="3" s="1"/>
  <c r="AP366" i="1"/>
  <c r="AQ366" s="1"/>
  <c r="AS337"/>
  <c r="AT337" s="1"/>
  <c r="AH429"/>
  <c r="AI429" s="1"/>
  <c r="AJ429" s="1"/>
  <c r="AK429" s="1"/>
  <c r="BM429" s="1"/>
  <c r="AF437"/>
  <c r="AV678"/>
  <c r="AX678" s="1"/>
  <c r="AG684"/>
  <c r="AG685"/>
  <c r="AH387"/>
  <c r="AI387" s="1"/>
  <c r="AJ387" s="1"/>
  <c r="J91" i="3" s="1"/>
  <c r="AF572" i="1"/>
  <c r="BF424"/>
  <c r="BG424" s="1"/>
  <c r="CH424" s="1"/>
  <c r="BI424" s="1"/>
  <c r="BJ424" s="1"/>
  <c r="AW403"/>
  <c r="AS328"/>
  <c r="AT328" s="1"/>
  <c r="BF452"/>
  <c r="BG452" s="1"/>
  <c r="CH452" s="1"/>
  <c r="BI452" s="1"/>
  <c r="BJ452" s="1"/>
  <c r="AF515"/>
  <c r="BF670"/>
  <c r="BG670" s="1"/>
  <c r="CH670" s="1"/>
  <c r="BI670" s="1"/>
  <c r="BJ670" s="1"/>
  <c r="AH398"/>
  <c r="AI398" s="1"/>
  <c r="AJ398" s="1"/>
  <c r="J102" i="3" s="1"/>
  <c r="Y438" i="1"/>
  <c r="AV438" s="1"/>
  <c r="AW438" s="1"/>
  <c r="AL506"/>
  <c r="AM506" s="1"/>
  <c r="AB565"/>
  <c r="AH447"/>
  <c r="AI447" s="1"/>
  <c r="AJ447" s="1"/>
  <c r="AK447" s="1"/>
  <c r="BM447" s="1"/>
  <c r="AK640"/>
  <c r="BM640" s="1"/>
  <c r="AA565"/>
  <c r="AG565" s="1"/>
  <c r="AV424"/>
  <c r="AX424" s="1"/>
  <c r="AS319"/>
  <c r="AT319" s="1"/>
  <c r="AU319" s="1"/>
  <c r="BF672"/>
  <c r="BG672" s="1"/>
  <c r="CH672" s="1"/>
  <c r="BI672" s="1"/>
  <c r="BJ672" s="1"/>
  <c r="BM20"/>
  <c r="P18" i="3" s="1"/>
  <c r="AH602" i="1"/>
  <c r="AI602" s="1"/>
  <c r="AJ602" s="1"/>
  <c r="AK602" s="1"/>
  <c r="AV695"/>
  <c r="AX695" s="1"/>
  <c r="AP639"/>
  <c r="AL696"/>
  <c r="AM696" s="1"/>
  <c r="AH401"/>
  <c r="AI401" s="1"/>
  <c r="AJ401" s="1"/>
  <c r="J105" i="3" s="1"/>
  <c r="AY49" i="1"/>
  <c r="S579"/>
  <c r="U579" s="1"/>
  <c r="AB579" s="1"/>
  <c r="AG424"/>
  <c r="S474"/>
  <c r="U474" s="1"/>
  <c r="AB474" s="1"/>
  <c r="AC424"/>
  <c r="V460"/>
  <c r="W460" s="1"/>
  <c r="X548"/>
  <c r="Y548" s="1"/>
  <c r="Z439"/>
  <c r="AE439" s="1"/>
  <c r="AF508"/>
  <c r="AQ319"/>
  <c r="AY413"/>
  <c r="AZ413" s="1"/>
  <c r="BE579"/>
  <c r="CI579" s="1"/>
  <c r="BD523"/>
  <c r="BE474"/>
  <c r="CI474" s="1"/>
  <c r="AX387"/>
  <c r="AY387" s="1"/>
  <c r="AZ387" s="1"/>
  <c r="AK642"/>
  <c r="AP642" s="1"/>
  <c r="BA645"/>
  <c r="AL658"/>
  <c r="AM658" s="1"/>
  <c r="AN658" s="1"/>
  <c r="AF420"/>
  <c r="AH355"/>
  <c r="AI355" s="1"/>
  <c r="AJ355" s="1"/>
  <c r="AL355" s="1"/>
  <c r="AM355" s="1"/>
  <c r="AN355" s="1"/>
  <c r="AH603"/>
  <c r="AI603" s="1"/>
  <c r="AJ603" s="1"/>
  <c r="AK603" s="1"/>
  <c r="AH389"/>
  <c r="AI389" s="1"/>
  <c r="AJ389" s="1"/>
  <c r="J93" i="3" s="1"/>
  <c r="AH382" i="1"/>
  <c r="AI382" s="1"/>
  <c r="AJ382" s="1"/>
  <c r="AL382" s="1"/>
  <c r="AM382" s="1"/>
  <c r="BF572"/>
  <c r="BG572" s="1"/>
  <c r="CH572" s="1"/>
  <c r="BI572" s="1"/>
  <c r="BJ572" s="1"/>
  <c r="AH553"/>
  <c r="AI553" s="1"/>
  <c r="AJ553" s="1"/>
  <c r="J257" i="3" s="1"/>
  <c r="AH378" i="1"/>
  <c r="AI378" s="1"/>
  <c r="AJ378" s="1"/>
  <c r="J82" i="3" s="1"/>
  <c r="AH386" i="1"/>
  <c r="AI386" s="1"/>
  <c r="AJ386" s="1"/>
  <c r="J90" i="3" s="1"/>
  <c r="AH384" i="1"/>
  <c r="AI384" s="1"/>
  <c r="AJ384" s="1"/>
  <c r="J88" i="3" s="1"/>
  <c r="AH402" i="1"/>
  <c r="AI402" s="1"/>
  <c r="AJ402" s="1"/>
  <c r="J106" i="3" s="1"/>
  <c r="AH373" i="1"/>
  <c r="AI373" s="1"/>
  <c r="AJ373" s="1"/>
  <c r="J77" i="3" s="1"/>
  <c r="AH375" i="1"/>
  <c r="AI375" s="1"/>
  <c r="AJ375" s="1"/>
  <c r="J79" i="3" s="1"/>
  <c r="AV452" i="1"/>
  <c r="AX452" s="1"/>
  <c r="AH421"/>
  <c r="AI421" s="1"/>
  <c r="AJ421" s="1"/>
  <c r="J125" i="3" s="1"/>
  <c r="BC102" i="1"/>
  <c r="AZ102"/>
  <c r="BA102" s="1"/>
  <c r="BB102" s="1"/>
  <c r="AC452"/>
  <c r="AE554"/>
  <c r="AA558"/>
  <c r="Z460"/>
  <c r="AA460" s="1"/>
  <c r="V548"/>
  <c r="W548" s="1"/>
  <c r="X439"/>
  <c r="Y439" s="1"/>
  <c r="AD424"/>
  <c r="BD548"/>
  <c r="BE473"/>
  <c r="CI473" s="1"/>
  <c r="AW389"/>
  <c r="AV423"/>
  <c r="AW423" s="1"/>
  <c r="BC474"/>
  <c r="BD460"/>
  <c r="AB515"/>
  <c r="BC439"/>
  <c r="AH374"/>
  <c r="AI374" s="1"/>
  <c r="AJ374" s="1"/>
  <c r="AL374" s="1"/>
  <c r="AM374" s="1"/>
  <c r="AH507"/>
  <c r="AI507" s="1"/>
  <c r="AJ507" s="1"/>
  <c r="J211" i="3" s="1"/>
  <c r="AH528" i="1"/>
  <c r="AI528" s="1"/>
  <c r="AJ528" s="1"/>
  <c r="J232" i="3" s="1"/>
  <c r="AH418" i="1"/>
  <c r="AI418" s="1"/>
  <c r="AJ418" s="1"/>
  <c r="J122" i="3" s="1"/>
  <c r="BD23" i="1"/>
  <c r="BG22" s="1"/>
  <c r="BI22" s="1"/>
  <c r="N20" i="3" s="1"/>
  <c r="AY131" i="1"/>
  <c r="X457"/>
  <c r="Y457" s="1"/>
  <c r="V471"/>
  <c r="W471" s="1"/>
  <c r="V534"/>
  <c r="W534" s="1"/>
  <c r="V473"/>
  <c r="W473" s="1"/>
  <c r="AY102"/>
  <c r="V597"/>
  <c r="W597" s="1"/>
  <c r="S471"/>
  <c r="U471" s="1"/>
  <c r="AB471" s="1"/>
  <c r="Z534"/>
  <c r="AE534" s="1"/>
  <c r="S473"/>
  <c r="U473" s="1"/>
  <c r="AB473" s="1"/>
  <c r="AD452"/>
  <c r="Z523"/>
  <c r="AE523" s="1"/>
  <c r="AK506"/>
  <c r="BM506" s="1"/>
  <c r="AB508"/>
  <c r="BC534"/>
  <c r="AP425"/>
  <c r="AS425" s="1"/>
  <c r="AT425" s="1"/>
  <c r="AU425" s="1"/>
  <c r="BE460"/>
  <c r="CI460" s="1"/>
  <c r="K107" i="3"/>
  <c r="J224"/>
  <c r="AH403" i="1"/>
  <c r="AI403" s="1"/>
  <c r="AJ403" s="1"/>
  <c r="J107" i="3" s="1"/>
  <c r="AF685" i="1"/>
  <c r="AC420"/>
  <c r="AD404"/>
  <c r="AD420"/>
  <c r="AL414"/>
  <c r="AM414" s="1"/>
  <c r="AP354"/>
  <c r="L58" i="3" s="1"/>
  <c r="AW377" i="1"/>
  <c r="AH390"/>
  <c r="AI390" s="1"/>
  <c r="AJ390" s="1"/>
  <c r="J94" i="3" s="1"/>
  <c r="BM622" i="1"/>
  <c r="BN622" s="1"/>
  <c r="BC131"/>
  <c r="BC58"/>
  <c r="BM58" s="1"/>
  <c r="P56" i="3" s="1"/>
  <c r="Z579" i="1"/>
  <c r="AE579" s="1"/>
  <c r="Y558"/>
  <c r="BF558" s="1"/>
  <c r="BG558" s="1"/>
  <c r="CH558" s="1"/>
  <c r="BI558" s="1"/>
  <c r="BJ558" s="1"/>
  <c r="Z597"/>
  <c r="AA597" s="1"/>
  <c r="AC465"/>
  <c r="Z471"/>
  <c r="AE471" s="1"/>
  <c r="AE589"/>
  <c r="X534"/>
  <c r="Y534" s="1"/>
  <c r="Z473"/>
  <c r="AE473" s="1"/>
  <c r="X474"/>
  <c r="Y474" s="1"/>
  <c r="X460"/>
  <c r="Y460" s="1"/>
  <c r="V523"/>
  <c r="W523" s="1"/>
  <c r="Z548"/>
  <c r="AE548" s="1"/>
  <c r="AA515"/>
  <c r="AG515" s="1"/>
  <c r="V439"/>
  <c r="W439" s="1"/>
  <c r="BF439" s="1"/>
  <c r="BG439" s="1"/>
  <c r="AC540"/>
  <c r="AL563"/>
  <c r="AM563" s="1"/>
  <c r="AN563" s="1"/>
  <c r="BA513"/>
  <c r="E217" i="3" s="1"/>
  <c r="AX464" i="1"/>
  <c r="AY464" s="1"/>
  <c r="AZ464" s="1"/>
  <c r="BF465"/>
  <c r="BG465" s="1"/>
  <c r="CH465" s="1"/>
  <c r="BI465" s="1"/>
  <c r="BJ465" s="1"/>
  <c r="BD579"/>
  <c r="BD473"/>
  <c r="AW539"/>
  <c r="BE471"/>
  <c r="CI471" s="1"/>
  <c r="BD474"/>
  <c r="BF392"/>
  <c r="BG392" s="1"/>
  <c r="CH392" s="1"/>
  <c r="BI392" s="1"/>
  <c r="BJ392" s="1"/>
  <c r="AP409"/>
  <c r="L113" i="3" s="1"/>
  <c r="AB452" i="1"/>
  <c r="BC460"/>
  <c r="BE597"/>
  <c r="CI597" s="1"/>
  <c r="AX401"/>
  <c r="BA401" s="1"/>
  <c r="E105" i="3" s="1"/>
  <c r="AP351" i="1"/>
  <c r="L55" i="3" s="1"/>
  <c r="BD439" i="1"/>
  <c r="BD38"/>
  <c r="BG37" s="1"/>
  <c r="BI37" s="1"/>
  <c r="BJ37" s="1"/>
  <c r="BK37" s="1"/>
  <c r="BL37" s="1"/>
  <c r="AH385"/>
  <c r="AI385" s="1"/>
  <c r="AJ385" s="1"/>
  <c r="AK385" s="1"/>
  <c r="BM385" s="1"/>
  <c r="AF682"/>
  <c r="BF691"/>
  <c r="BG691" s="1"/>
  <c r="CH691" s="1"/>
  <c r="BI691" s="1"/>
  <c r="BJ691" s="1"/>
  <c r="AG674"/>
  <c r="AV679"/>
  <c r="AX679" s="1"/>
  <c r="AH383"/>
  <c r="AI383" s="1"/>
  <c r="AJ383" s="1"/>
  <c r="J87" i="3" s="1"/>
  <c r="AK520" i="1"/>
  <c r="BM520" s="1"/>
  <c r="AW104"/>
  <c r="AG540"/>
  <c r="BN38"/>
  <c r="AZ49"/>
  <c r="BA49" s="1"/>
  <c r="BB49" s="1"/>
  <c r="AZ131"/>
  <c r="BA131" s="1"/>
  <c r="BB131" s="1"/>
  <c r="X579"/>
  <c r="Y579" s="1"/>
  <c r="AV579" s="1"/>
  <c r="X597"/>
  <c r="Y597" s="1"/>
  <c r="AF441"/>
  <c r="X471"/>
  <c r="Y471" s="1"/>
  <c r="AG392"/>
  <c r="AH392" s="1"/>
  <c r="AI392" s="1"/>
  <c r="AJ392" s="1"/>
  <c r="J96" i="3" s="1"/>
  <c r="S534" i="1"/>
  <c r="U534" s="1"/>
  <c r="AB534" s="1"/>
  <c r="X473"/>
  <c r="AC473" s="1"/>
  <c r="AD465"/>
  <c r="S523"/>
  <c r="U523" s="1"/>
  <c r="AB523" s="1"/>
  <c r="S548"/>
  <c r="U548" s="1"/>
  <c r="AB548" s="1"/>
  <c r="S439"/>
  <c r="U439" s="1"/>
  <c r="AA440"/>
  <c r="AG440" s="1"/>
  <c r="AD448"/>
  <c r="AF540"/>
  <c r="AF522"/>
  <c r="AP370"/>
  <c r="L74" i="3" s="1"/>
  <c r="BE523" i="1"/>
  <c r="CI523" s="1"/>
  <c r="BE548"/>
  <c r="CI548" s="1"/>
  <c r="BD471"/>
  <c r="BC457"/>
  <c r="BC597"/>
  <c r="AH464"/>
  <c r="AI464" s="1"/>
  <c r="AJ464" s="1"/>
  <c r="J168" i="3" s="1"/>
  <c r="AG687" i="1"/>
  <c r="AH648"/>
  <c r="AI648" s="1"/>
  <c r="AJ648" s="1"/>
  <c r="AL648" s="1"/>
  <c r="AM648" s="1"/>
  <c r="AH433"/>
  <c r="AI433" s="1"/>
  <c r="AJ433" s="1"/>
  <c r="J137" i="3" s="1"/>
  <c r="AH532" i="1"/>
  <c r="AI532" s="1"/>
  <c r="AJ532" s="1"/>
  <c r="J236" i="3" s="1"/>
  <c r="AH571" i="1"/>
  <c r="AI571" s="1"/>
  <c r="AJ571" s="1"/>
  <c r="J275" i="3" s="1"/>
  <c r="AF533" i="1"/>
  <c r="AH400"/>
  <c r="AI400" s="1"/>
  <c r="AJ400" s="1"/>
  <c r="J104" i="3" s="1"/>
  <c r="AE466" i="1"/>
  <c r="AG419"/>
  <c r="AA404"/>
  <c r="AG404" s="1"/>
  <c r="AD572"/>
  <c r="AG572"/>
  <c r="AC533"/>
  <c r="AP364"/>
  <c r="L68" i="3" s="1"/>
  <c r="AN627" i="1"/>
  <c r="AG688"/>
  <c r="AH379"/>
  <c r="AI379" s="1"/>
  <c r="AJ379" s="1"/>
  <c r="J83" i="3" s="1"/>
  <c r="BF689" i="1"/>
  <c r="BG689" s="1"/>
  <c r="CH689" s="1"/>
  <c r="BI689" s="1"/>
  <c r="BJ689" s="1"/>
  <c r="BM635"/>
  <c r="BN635" s="1"/>
  <c r="AF419"/>
  <c r="AD455"/>
  <c r="AC554"/>
  <c r="AD533"/>
  <c r="AX380"/>
  <c r="AY380" s="1"/>
  <c r="AZ380" s="1"/>
  <c r="AX647"/>
  <c r="AY647" s="1"/>
  <c r="AZ647" s="1"/>
  <c r="BF533"/>
  <c r="BG533" s="1"/>
  <c r="CH533" s="1"/>
  <c r="BI533" s="1"/>
  <c r="BJ533" s="1"/>
  <c r="AC572"/>
  <c r="AF423"/>
  <c r="AG423"/>
  <c r="AW384"/>
  <c r="AY428"/>
  <c r="AZ428" s="1"/>
  <c r="AW433"/>
  <c r="BF684"/>
  <c r="BG684" s="1"/>
  <c r="CH684" s="1"/>
  <c r="BI684" s="1"/>
  <c r="BJ684" s="1"/>
  <c r="AG681"/>
  <c r="AU611"/>
  <c r="AF686"/>
  <c r="AG680"/>
  <c r="BF668"/>
  <c r="BG668" s="1"/>
  <c r="CH668" s="1"/>
  <c r="BI668" s="1"/>
  <c r="BJ668" s="1"/>
  <c r="AF482"/>
  <c r="AG533"/>
  <c r="AL513"/>
  <c r="AM513" s="1"/>
  <c r="AN513" s="1"/>
  <c r="BC509"/>
  <c r="AV572"/>
  <c r="AX572" s="1"/>
  <c r="AH539"/>
  <c r="AI539" s="1"/>
  <c r="AJ539" s="1"/>
  <c r="J243" i="3" s="1"/>
  <c r="BF673" i="1"/>
  <c r="BG673" s="1"/>
  <c r="CH673" s="1"/>
  <c r="BI673" s="1"/>
  <c r="BJ673" s="1"/>
  <c r="AG695"/>
  <c r="AH695" s="1"/>
  <c r="AI695" s="1"/>
  <c r="AJ695" s="1"/>
  <c r="AF684"/>
  <c r="AF667"/>
  <c r="AV690"/>
  <c r="AX690" s="1"/>
  <c r="AV691"/>
  <c r="AX691" s="1"/>
  <c r="AU628"/>
  <c r="BF688"/>
  <c r="BG688" s="1"/>
  <c r="CH688" s="1"/>
  <c r="BI688" s="1"/>
  <c r="BJ688" s="1"/>
  <c r="AF694"/>
  <c r="AG671"/>
  <c r="AF687"/>
  <c r="BF692"/>
  <c r="BG692" s="1"/>
  <c r="CH692" s="1"/>
  <c r="BI692" s="1"/>
  <c r="BJ692" s="1"/>
  <c r="AF674"/>
  <c r="AF678"/>
  <c r="AX355"/>
  <c r="AW355"/>
  <c r="BD59"/>
  <c r="BG58" s="1"/>
  <c r="BI58" s="1"/>
  <c r="N56" i="3" s="1"/>
  <c r="AW386" i="1"/>
  <c r="AV419"/>
  <c r="AX419" s="1"/>
  <c r="AY419" s="1"/>
  <c r="AZ419" s="1"/>
  <c r="BF690"/>
  <c r="BG690" s="1"/>
  <c r="CH690" s="1"/>
  <c r="BI690" s="1"/>
  <c r="BJ690" s="1"/>
  <c r="AF675"/>
  <c r="AG683"/>
  <c r="AF688"/>
  <c r="AV674"/>
  <c r="AX674" s="1"/>
  <c r="AV667"/>
  <c r="AW667" s="1"/>
  <c r="AL664"/>
  <c r="AM664" s="1"/>
  <c r="AN664" s="1"/>
  <c r="M52" i="3"/>
  <c r="AV686" i="1"/>
  <c r="AW686" s="1"/>
  <c r="AF690"/>
  <c r="AG669"/>
  <c r="AV689"/>
  <c r="AW689" s="1"/>
  <c r="AX683"/>
  <c r="AW683"/>
  <c r="AW694"/>
  <c r="AX694"/>
  <c r="AS631"/>
  <c r="AT631" s="1"/>
  <c r="AU631" s="1"/>
  <c r="AQ631"/>
  <c r="BR631" s="1"/>
  <c r="AQ613"/>
  <c r="BR613" s="1"/>
  <c r="AS613"/>
  <c r="AT613" s="1"/>
  <c r="AU613" s="1"/>
  <c r="AX672"/>
  <c r="AW672"/>
  <c r="AW678"/>
  <c r="AP657"/>
  <c r="BM657"/>
  <c r="AX668"/>
  <c r="AW668"/>
  <c r="BO630"/>
  <c r="BP630" s="1"/>
  <c r="BQ630" s="1"/>
  <c r="BK630"/>
  <c r="BL630" s="1"/>
  <c r="BA663"/>
  <c r="AY663"/>
  <c r="AZ663" s="1"/>
  <c r="BM643"/>
  <c r="AP643"/>
  <c r="AQ604"/>
  <c r="BR604" s="1"/>
  <c r="AS604"/>
  <c r="AT604" s="1"/>
  <c r="AU604" s="1"/>
  <c r="AY602"/>
  <c r="AZ602" s="1"/>
  <c r="BA602"/>
  <c r="AS623"/>
  <c r="AT623" s="1"/>
  <c r="AQ623"/>
  <c r="BR623" s="1"/>
  <c r="BT630"/>
  <c r="BU630"/>
  <c r="BV630" s="1"/>
  <c r="BW630" s="1"/>
  <c r="BX630"/>
  <c r="BS630"/>
  <c r="CG624"/>
  <c r="BN624"/>
  <c r="AY651"/>
  <c r="AZ651" s="1"/>
  <c r="BA651"/>
  <c r="BU616"/>
  <c r="BV616" s="1"/>
  <c r="BW616" s="1"/>
  <c r="BS616"/>
  <c r="BT616"/>
  <c r="BX616"/>
  <c r="AQ609"/>
  <c r="BR609" s="1"/>
  <c r="AS609"/>
  <c r="AT609" s="1"/>
  <c r="CG627"/>
  <c r="BN627"/>
  <c r="BK621"/>
  <c r="BL621" s="1"/>
  <c r="AG672"/>
  <c r="BN639"/>
  <c r="CG639"/>
  <c r="BA654"/>
  <c r="AY654"/>
  <c r="AZ654" s="1"/>
  <c r="AV676"/>
  <c r="AG676"/>
  <c r="AH676" s="1"/>
  <c r="AI676" s="1"/>
  <c r="AJ676" s="1"/>
  <c r="AY666"/>
  <c r="AZ666" s="1"/>
  <c r="BA666"/>
  <c r="AY653"/>
  <c r="AZ653" s="1"/>
  <c r="BA653"/>
  <c r="AQ608"/>
  <c r="BR608" s="1"/>
  <c r="AS608"/>
  <c r="AT608" s="1"/>
  <c r="BM645"/>
  <c r="AP645"/>
  <c r="BM658"/>
  <c r="AP658"/>
  <c r="AP661"/>
  <c r="BM661"/>
  <c r="BM650"/>
  <c r="AP650"/>
  <c r="V470"/>
  <c r="W470" s="1"/>
  <c r="BC70"/>
  <c r="AX381"/>
  <c r="BA381" s="1"/>
  <c r="E85" i="3" s="1"/>
  <c r="BD470" i="1"/>
  <c r="BF515"/>
  <c r="BG515" s="1"/>
  <c r="BC103"/>
  <c r="AG679"/>
  <c r="AH679" s="1"/>
  <c r="AI679" s="1"/>
  <c r="AJ679" s="1"/>
  <c r="AH677"/>
  <c r="AI677" s="1"/>
  <c r="AJ677" s="1"/>
  <c r="AT633"/>
  <c r="AU633" s="1"/>
  <c r="AF681"/>
  <c r="AG693"/>
  <c r="AH693" s="1"/>
  <c r="AI693" s="1"/>
  <c r="AJ693" s="1"/>
  <c r="AM640"/>
  <c r="AN640" s="1"/>
  <c r="AV687"/>
  <c r="AV681"/>
  <c r="AH689"/>
  <c r="AI689" s="1"/>
  <c r="AJ689" s="1"/>
  <c r="AN660"/>
  <c r="AM653"/>
  <c r="AN653" s="1"/>
  <c r="BN626"/>
  <c r="CG626"/>
  <c r="AS625"/>
  <c r="AT625" s="1"/>
  <c r="AQ625"/>
  <c r="BR625" s="1"/>
  <c r="AW601"/>
  <c r="AX601"/>
  <c r="AP652"/>
  <c r="BM652"/>
  <c r="BO611"/>
  <c r="BK611"/>
  <c r="BL611" s="1"/>
  <c r="BM665"/>
  <c r="AP665"/>
  <c r="AQ632"/>
  <c r="BR632" s="1"/>
  <c r="AS632"/>
  <c r="AT632" s="1"/>
  <c r="AX688"/>
  <c r="AW688"/>
  <c r="AW648"/>
  <c r="AX648"/>
  <c r="BU633"/>
  <c r="BS633"/>
  <c r="BX633"/>
  <c r="BT633"/>
  <c r="BS611"/>
  <c r="BX611"/>
  <c r="BT611"/>
  <c r="BU611"/>
  <c r="CG617"/>
  <c r="BN617"/>
  <c r="AW692"/>
  <c r="AX692"/>
  <c r="AG692"/>
  <c r="AH692" s="1"/>
  <c r="AI692" s="1"/>
  <c r="AJ692" s="1"/>
  <c r="AS610"/>
  <c r="AT610" s="1"/>
  <c r="AQ610"/>
  <c r="BR610" s="1"/>
  <c r="BA603"/>
  <c r="AY603"/>
  <c r="AZ603" s="1"/>
  <c r="AQ624"/>
  <c r="BR624" s="1"/>
  <c r="AS624"/>
  <c r="AT624" s="1"/>
  <c r="AP640"/>
  <c r="CG615"/>
  <c r="BN615"/>
  <c r="BA636"/>
  <c r="AY636"/>
  <c r="AZ636" s="1"/>
  <c r="AQ606"/>
  <c r="BR606" s="1"/>
  <c r="AS606"/>
  <c r="AT606" s="1"/>
  <c r="AS639"/>
  <c r="AT639" s="1"/>
  <c r="AU639" s="1"/>
  <c r="AQ639"/>
  <c r="BR639" s="1"/>
  <c r="CG629"/>
  <c r="BN629"/>
  <c r="BN608"/>
  <c r="CG608"/>
  <c r="BU621"/>
  <c r="BV621" s="1"/>
  <c r="BW621" s="1"/>
  <c r="BX621"/>
  <c r="BT621"/>
  <c r="BS621"/>
  <c r="AQ635"/>
  <c r="BR635" s="1"/>
  <c r="AS635"/>
  <c r="AT635" s="1"/>
  <c r="BM634"/>
  <c r="AP634"/>
  <c r="BM653"/>
  <c r="AP653"/>
  <c r="BD19"/>
  <c r="BG18" s="1"/>
  <c r="BI18" s="1"/>
  <c r="N16" i="3" s="1"/>
  <c r="BH82" i="1"/>
  <c r="AL82" s="1"/>
  <c r="AM82" s="1"/>
  <c r="AH557"/>
  <c r="AI557" s="1"/>
  <c r="AJ557" s="1"/>
  <c r="J261" i="3" s="1"/>
  <c r="AV693" i="1"/>
  <c r="BF683"/>
  <c r="BG683" s="1"/>
  <c r="CH683" s="1"/>
  <c r="BI683" s="1"/>
  <c r="BJ683" s="1"/>
  <c r="AG694"/>
  <c r="BF693"/>
  <c r="BG693" s="1"/>
  <c r="CH693" s="1"/>
  <c r="BI693" s="1"/>
  <c r="BJ693" s="1"/>
  <c r="BF669"/>
  <c r="BG669" s="1"/>
  <c r="CH669" s="1"/>
  <c r="BI669" s="1"/>
  <c r="BJ669" s="1"/>
  <c r="BF671"/>
  <c r="BG671" s="1"/>
  <c r="CH671" s="1"/>
  <c r="BI671" s="1"/>
  <c r="BJ671" s="1"/>
  <c r="AU616"/>
  <c r="BF680"/>
  <c r="BG680" s="1"/>
  <c r="CH680" s="1"/>
  <c r="BI680" s="1"/>
  <c r="BJ680" s="1"/>
  <c r="AV671"/>
  <c r="AG691"/>
  <c r="AH691" s="1"/>
  <c r="AI691" s="1"/>
  <c r="AJ691" s="1"/>
  <c r="AG675"/>
  <c r="AV680"/>
  <c r="AG667"/>
  <c r="AG686"/>
  <c r="AG690"/>
  <c r="CG631"/>
  <c r="BN631"/>
  <c r="CG613"/>
  <c r="BN613"/>
  <c r="CG614"/>
  <c r="BN614"/>
  <c r="AW677"/>
  <c r="AX677"/>
  <c r="BM662"/>
  <c r="AP662"/>
  <c r="AW691"/>
  <c r="AK659"/>
  <c r="AL659"/>
  <c r="AM659" s="1"/>
  <c r="AN659" s="1"/>
  <c r="CG618"/>
  <c r="BN618"/>
  <c r="AQ622"/>
  <c r="BR622" s="1"/>
  <c r="AS622"/>
  <c r="AT622" s="1"/>
  <c r="AU622" s="1"/>
  <c r="BA661"/>
  <c r="AY661"/>
  <c r="AZ661" s="1"/>
  <c r="BN604"/>
  <c r="CG604"/>
  <c r="AY649"/>
  <c r="AZ649" s="1"/>
  <c r="BA649"/>
  <c r="CG623"/>
  <c r="BN623"/>
  <c r="BT628"/>
  <c r="BS628"/>
  <c r="BU628"/>
  <c r="BV628" s="1"/>
  <c r="BX628"/>
  <c r="CG609"/>
  <c r="BN609"/>
  <c r="AQ627"/>
  <c r="BR627" s="1"/>
  <c r="AS627"/>
  <c r="AT627" s="1"/>
  <c r="BO616"/>
  <c r="BP616" s="1"/>
  <c r="BK616"/>
  <c r="BL616" s="1"/>
  <c r="AX673"/>
  <c r="AW673"/>
  <c r="BM638"/>
  <c r="AP638"/>
  <c r="AX685"/>
  <c r="AW685"/>
  <c r="BA638"/>
  <c r="AY638"/>
  <c r="AZ638" s="1"/>
  <c r="AX670"/>
  <c r="AW670"/>
  <c r="BO628"/>
  <c r="BP628" s="1"/>
  <c r="BK628"/>
  <c r="BL628" s="1"/>
  <c r="CG619"/>
  <c r="BN619"/>
  <c r="BM654"/>
  <c r="AP654"/>
  <c r="AP655"/>
  <c r="BM655"/>
  <c r="BM664"/>
  <c r="AP664"/>
  <c r="BM636"/>
  <c r="AP636"/>
  <c r="AQ620"/>
  <c r="BR620" s="1"/>
  <c r="AS620"/>
  <c r="AT620" s="1"/>
  <c r="AU620" s="1"/>
  <c r="AQ626"/>
  <c r="BR626" s="1"/>
  <c r="AS626"/>
  <c r="AT626" s="1"/>
  <c r="AU626" s="1"/>
  <c r="CG625"/>
  <c r="BN625"/>
  <c r="AK601"/>
  <c r="AL601"/>
  <c r="AM601" s="1"/>
  <c r="AQ614"/>
  <c r="BR614" s="1"/>
  <c r="AS614"/>
  <c r="AT614" s="1"/>
  <c r="BO633"/>
  <c r="BP633" s="1"/>
  <c r="BK633"/>
  <c r="BL633" s="1"/>
  <c r="AF673"/>
  <c r="AG673"/>
  <c r="AS605"/>
  <c r="AT605" s="1"/>
  <c r="AU605" s="1"/>
  <c r="AQ605"/>
  <c r="BR605" s="1"/>
  <c r="CG632"/>
  <c r="BN632"/>
  <c r="AQ607"/>
  <c r="BR607" s="1"/>
  <c r="AS607"/>
  <c r="AQ618"/>
  <c r="BR618" s="1"/>
  <c r="AS618"/>
  <c r="AT618" s="1"/>
  <c r="AU618" s="1"/>
  <c r="CG622"/>
  <c r="AP651"/>
  <c r="BM651"/>
  <c r="AS617"/>
  <c r="AT617" s="1"/>
  <c r="AQ617"/>
  <c r="BR617" s="1"/>
  <c r="AP663"/>
  <c r="BM663"/>
  <c r="BN610"/>
  <c r="CG610"/>
  <c r="AS615"/>
  <c r="AT615" s="1"/>
  <c r="AU615" s="1"/>
  <c r="AQ615"/>
  <c r="BR615" s="1"/>
  <c r="BN606"/>
  <c r="CG606"/>
  <c r="AP641"/>
  <c r="BM641"/>
  <c r="AS629"/>
  <c r="AT629" s="1"/>
  <c r="AQ629"/>
  <c r="BR629" s="1"/>
  <c r="BA646"/>
  <c r="AY646"/>
  <c r="AZ646" s="1"/>
  <c r="BM660"/>
  <c r="AP660"/>
  <c r="AS619"/>
  <c r="AT619" s="1"/>
  <c r="AQ619"/>
  <c r="BR619" s="1"/>
  <c r="AY665"/>
  <c r="AZ665" s="1"/>
  <c r="BA665"/>
  <c r="AP637"/>
  <c r="BM637"/>
  <c r="AF670"/>
  <c r="AG670"/>
  <c r="AP644"/>
  <c r="BM644"/>
  <c r="AV682"/>
  <c r="AF452"/>
  <c r="Z467"/>
  <c r="AE467" s="1"/>
  <c r="S509"/>
  <c r="U509" s="1"/>
  <c r="AD547"/>
  <c r="X467"/>
  <c r="Y467" s="1"/>
  <c r="Z509"/>
  <c r="AE509" s="1"/>
  <c r="Y547"/>
  <c r="BF547" s="1"/>
  <c r="BG547" s="1"/>
  <c r="CH547" s="1"/>
  <c r="Z470"/>
  <c r="AA470" s="1"/>
  <c r="AF565"/>
  <c r="BE509"/>
  <c r="CI509" s="1"/>
  <c r="BE467"/>
  <c r="CI467" s="1"/>
  <c r="V467"/>
  <c r="W467" s="1"/>
  <c r="X509"/>
  <c r="Y509" s="1"/>
  <c r="BF509" s="1"/>
  <c r="X470"/>
  <c r="Y470" s="1"/>
  <c r="AV470" s="1"/>
  <c r="AK513"/>
  <c r="BM513" s="1"/>
  <c r="AZ70"/>
  <c r="BA70" s="1"/>
  <c r="AW100"/>
  <c r="BT325"/>
  <c r="BX325"/>
  <c r="AH381"/>
  <c r="AI381" s="1"/>
  <c r="AJ381" s="1"/>
  <c r="J85" i="3" s="1"/>
  <c r="AH581" i="1"/>
  <c r="AI581" s="1"/>
  <c r="AJ581" s="1"/>
  <c r="J285" i="3" s="1"/>
  <c r="BF682" i="1"/>
  <c r="BG682" s="1"/>
  <c r="CH682" s="1"/>
  <c r="BI682" s="1"/>
  <c r="BJ682" s="1"/>
  <c r="AV675"/>
  <c r="AF683"/>
  <c r="AN656"/>
  <c r="AV669"/>
  <c r="AV684"/>
  <c r="AG668"/>
  <c r="AU630"/>
  <c r="BF694"/>
  <c r="BG694" s="1"/>
  <c r="CH694" s="1"/>
  <c r="BI694" s="1"/>
  <c r="BJ694" s="1"/>
  <c r="AF669"/>
  <c r="AF671"/>
  <c r="AF680"/>
  <c r="AF668"/>
  <c r="BF679"/>
  <c r="BG679" s="1"/>
  <c r="CH679" s="1"/>
  <c r="BI679" s="1"/>
  <c r="BJ679" s="1"/>
  <c r="AT621"/>
  <c r="AU621" s="1"/>
  <c r="BF678"/>
  <c r="BG678" s="1"/>
  <c r="CH678" s="1"/>
  <c r="BI678" s="1"/>
  <c r="BJ678" s="1"/>
  <c r="BF676"/>
  <c r="BG676" s="1"/>
  <c r="CH676" s="1"/>
  <c r="BI676" s="1"/>
  <c r="BJ676" s="1"/>
  <c r="Q488"/>
  <c r="BC488" s="1"/>
  <c r="BH488"/>
  <c r="Q567"/>
  <c r="BD567" s="1"/>
  <c r="BH567"/>
  <c r="Q549"/>
  <c r="BC549" s="1"/>
  <c r="BH549"/>
  <c r="Q501"/>
  <c r="BC501" s="1"/>
  <c r="BH501"/>
  <c r="Q475"/>
  <c r="BD475" s="1"/>
  <c r="BH475"/>
  <c r="Q524"/>
  <c r="BC524" s="1"/>
  <c r="BH524"/>
  <c r="G550"/>
  <c r="G648" s="1"/>
  <c r="A648"/>
  <c r="Q472"/>
  <c r="BC472" s="1"/>
  <c r="BH472"/>
  <c r="Q535"/>
  <c r="BE535" s="1"/>
  <c r="CI535" s="1"/>
  <c r="BH535"/>
  <c r="Q479"/>
  <c r="BC479" s="1"/>
  <c r="BH479"/>
  <c r="Q476"/>
  <c r="BC476" s="1"/>
  <c r="BH476"/>
  <c r="V457"/>
  <c r="W457" s="1"/>
  <c r="V583"/>
  <c r="W583" s="1"/>
  <c r="AA434"/>
  <c r="BD21"/>
  <c r="BG20" s="1"/>
  <c r="BI20" s="1"/>
  <c r="N18" i="3" s="1"/>
  <c r="BE583" i="1"/>
  <c r="CI583" s="1"/>
  <c r="Z442"/>
  <c r="AA442" s="1"/>
  <c r="S457"/>
  <c r="U457" s="1"/>
  <c r="AB457" s="1"/>
  <c r="Z516"/>
  <c r="AA516" s="1"/>
  <c r="X483"/>
  <c r="Y483" s="1"/>
  <c r="X583"/>
  <c r="Y583" s="1"/>
  <c r="Z453"/>
  <c r="AE453" s="1"/>
  <c r="V559"/>
  <c r="W559" s="1"/>
  <c r="AG455"/>
  <c r="S459"/>
  <c r="U459" s="1"/>
  <c r="X541"/>
  <c r="Y541" s="1"/>
  <c r="Z443"/>
  <c r="AA443" s="1"/>
  <c r="V590"/>
  <c r="W590" s="1"/>
  <c r="S456"/>
  <c r="U456" s="1"/>
  <c r="S566"/>
  <c r="U566" s="1"/>
  <c r="AF566" s="1"/>
  <c r="Y554"/>
  <c r="BF554" s="1"/>
  <c r="BG554" s="1"/>
  <c r="CH554" s="1"/>
  <c r="AD438"/>
  <c r="AF448"/>
  <c r="BF589"/>
  <c r="BG589" s="1"/>
  <c r="CH589" s="1"/>
  <c r="BI589" s="1"/>
  <c r="BJ589" s="1"/>
  <c r="BF437"/>
  <c r="BG437" s="1"/>
  <c r="CH437" s="1"/>
  <c r="BI437" s="1"/>
  <c r="BJ437" s="1"/>
  <c r="BC442"/>
  <c r="BD541"/>
  <c r="BC590"/>
  <c r="BF455"/>
  <c r="BG455" s="1"/>
  <c r="CH455" s="1"/>
  <c r="BI455" s="1"/>
  <c r="BJ455" s="1"/>
  <c r="BE566"/>
  <c r="CI566" s="1"/>
  <c r="BD583"/>
  <c r="BD453"/>
  <c r="AV448"/>
  <c r="AX448" s="1"/>
  <c r="BD457"/>
  <c r="BE516"/>
  <c r="CI516" s="1"/>
  <c r="BD559"/>
  <c r="Q510"/>
  <c r="BD510" s="1"/>
  <c r="BH510"/>
  <c r="Q580"/>
  <c r="BE580" s="1"/>
  <c r="CI580" s="1"/>
  <c r="BH580"/>
  <c r="Q487"/>
  <c r="BD487" s="1"/>
  <c r="BH487"/>
  <c r="Q584"/>
  <c r="BC584" s="1"/>
  <c r="BH584"/>
  <c r="Q462"/>
  <c r="X462" s="1"/>
  <c r="BH462"/>
  <c r="Q542"/>
  <c r="X542" s="1"/>
  <c r="BH542"/>
  <c r="Q591"/>
  <c r="BE591" s="1"/>
  <c r="CI591" s="1"/>
  <c r="BH591"/>
  <c r="Q461"/>
  <c r="BD461" s="1"/>
  <c r="BH461"/>
  <c r="Q598"/>
  <c r="Z598" s="1"/>
  <c r="BH598"/>
  <c r="G549"/>
  <c r="G647" s="1"/>
  <c r="A647"/>
  <c r="Q478"/>
  <c r="Z478" s="1"/>
  <c r="BH478"/>
  <c r="Q517"/>
  <c r="BE517" s="1"/>
  <c r="CI517" s="1"/>
  <c r="BH517"/>
  <c r="Q573"/>
  <c r="BD573" s="1"/>
  <c r="BH573"/>
  <c r="Q485"/>
  <c r="BC485" s="1"/>
  <c r="BH485"/>
  <c r="Q560"/>
  <c r="BE560" s="1"/>
  <c r="CI560" s="1"/>
  <c r="BH560"/>
  <c r="Q484"/>
  <c r="S484" s="1"/>
  <c r="U484" s="1"/>
  <c r="BH484"/>
  <c r="Q458"/>
  <c r="V458" s="1"/>
  <c r="W458" s="1"/>
  <c r="BH458"/>
  <c r="AZ58"/>
  <c r="BA58" s="1"/>
  <c r="AY58"/>
  <c r="Z457"/>
  <c r="AE457" s="1"/>
  <c r="Z483"/>
  <c r="AE483" s="1"/>
  <c r="Z583"/>
  <c r="AE583" s="1"/>
  <c r="AC455"/>
  <c r="V453"/>
  <c r="W453" s="1"/>
  <c r="X559"/>
  <c r="Y559" s="1"/>
  <c r="Z459"/>
  <c r="AE459" s="1"/>
  <c r="Z541"/>
  <c r="AE541" s="1"/>
  <c r="V443"/>
  <c r="W443" s="1"/>
  <c r="S590"/>
  <c r="U590" s="1"/>
  <c r="AB590" s="1"/>
  <c r="V456"/>
  <c r="W456" s="1"/>
  <c r="AF455"/>
  <c r="AC448"/>
  <c r="AX244"/>
  <c r="AY244" s="1"/>
  <c r="BH104"/>
  <c r="AL104" s="1"/>
  <c r="AM104" s="1"/>
  <c r="AN520"/>
  <c r="CG348"/>
  <c r="BD62"/>
  <c r="BG61" s="1"/>
  <c r="BI61" s="1"/>
  <c r="N59" i="3" s="1"/>
  <c r="AY50" i="1"/>
  <c r="L52" i="3"/>
  <c r="BS325" i="1"/>
  <c r="BU325"/>
  <c r="BV325" s="1"/>
  <c r="BW325" s="1"/>
  <c r="AY51"/>
  <c r="BC50"/>
  <c r="BD50" s="1"/>
  <c r="BG49" s="1"/>
  <c r="BI49" s="1"/>
  <c r="BC51"/>
  <c r="BM51" s="1"/>
  <c r="P49" i="3" s="1"/>
  <c r="BN326" i="1"/>
  <c r="BK326" s="1"/>
  <c r="BL326" s="1"/>
  <c r="AZ50"/>
  <c r="BA50" s="1"/>
  <c r="BB50" s="1"/>
  <c r="CH515"/>
  <c r="BI515" s="1"/>
  <c r="BJ515" s="1"/>
  <c r="BR338"/>
  <c r="BT338" s="1"/>
  <c r="CG338"/>
  <c r="CG312"/>
  <c r="BR315"/>
  <c r="BX315" s="1"/>
  <c r="CG315"/>
  <c r="BR314"/>
  <c r="BT314" s="1"/>
  <c r="CG314"/>
  <c r="BR313"/>
  <c r="CG313"/>
  <c r="CH522"/>
  <c r="BI522" s="1"/>
  <c r="BJ522" s="1"/>
  <c r="BR323"/>
  <c r="BU323" s="1"/>
  <c r="BV323" s="1"/>
  <c r="BW323" s="1"/>
  <c r="CG323"/>
  <c r="BR367"/>
  <c r="CG367"/>
  <c r="BR331"/>
  <c r="BU331" s="1"/>
  <c r="BV331" s="1"/>
  <c r="BW331" s="1"/>
  <c r="CG331"/>
  <c r="CG332"/>
  <c r="BR319"/>
  <c r="BT319" s="1"/>
  <c r="CG319"/>
  <c r="BR316"/>
  <c r="CG316"/>
  <c r="BR329"/>
  <c r="CG329"/>
  <c r="BR327"/>
  <c r="CG327"/>
  <c r="BR406"/>
  <c r="CG406"/>
  <c r="BR503"/>
  <c r="CG328"/>
  <c r="BH251"/>
  <c r="AL251" s="1"/>
  <c r="AM251" s="1"/>
  <c r="AZ92"/>
  <c r="BA92" s="1"/>
  <c r="BS328"/>
  <c r="H30" i="3"/>
  <c r="BR330" i="1"/>
  <c r="BT330" s="1"/>
  <c r="CG330"/>
  <c r="CH582"/>
  <c r="BI582" s="1"/>
  <c r="BJ582" s="1"/>
  <c r="BR318"/>
  <c r="CG318"/>
  <c r="H15" i="3"/>
  <c r="BR311" i="1"/>
  <c r="CG311"/>
  <c r="BR317"/>
  <c r="CG317"/>
  <c r="BR511"/>
  <c r="BT511" s="1"/>
  <c r="CG511"/>
  <c r="BR334"/>
  <c r="BX334" s="1"/>
  <c r="CG334"/>
  <c r="BR309"/>
  <c r="BX309" s="1"/>
  <c r="CG309"/>
  <c r="CH423"/>
  <c r="BI423" s="1"/>
  <c r="BJ423" s="1"/>
  <c r="BR529"/>
  <c r="CG529"/>
  <c r="BR504"/>
  <c r="BT504" s="1"/>
  <c r="CG504"/>
  <c r="BR333"/>
  <c r="CG333"/>
  <c r="BR407"/>
  <c r="CG407"/>
  <c r="BR322"/>
  <c r="CG322"/>
  <c r="BR310"/>
  <c r="CG310"/>
  <c r="CG337"/>
  <c r="BC49"/>
  <c r="BM49" s="1"/>
  <c r="P47" i="3" s="1"/>
  <c r="BC109" i="1"/>
  <c r="AY109"/>
  <c r="K101" i="3"/>
  <c r="BN325" i="1"/>
  <c r="BO325" s="1"/>
  <c r="BP325" s="1"/>
  <c r="AY70"/>
  <c r="AY92"/>
  <c r="BC92"/>
  <c r="BO21"/>
  <c r="BP21" s="1"/>
  <c r="BQ21" s="1"/>
  <c r="BN21"/>
  <c r="BO19"/>
  <c r="BP19" s="1"/>
  <c r="BQ19" s="1"/>
  <c r="AZ103"/>
  <c r="BA103" s="1"/>
  <c r="BB103" s="1"/>
  <c r="AS348"/>
  <c r="AT348" s="1"/>
  <c r="BH100"/>
  <c r="AL100" s="1"/>
  <c r="AM100" s="1"/>
  <c r="BO23"/>
  <c r="BP23" s="1"/>
  <c r="BQ23" s="1"/>
  <c r="AX119"/>
  <c r="K117" i="3" s="1"/>
  <c r="BM55" i="1"/>
  <c r="BO55" s="1"/>
  <c r="BP55" s="1"/>
  <c r="BQ55" s="1"/>
  <c r="AX251"/>
  <c r="K249" i="3" s="1"/>
  <c r="BN23" i="1"/>
  <c r="AU316"/>
  <c r="BH119"/>
  <c r="AL119" s="1"/>
  <c r="AM119" s="1"/>
  <c r="AZ132"/>
  <c r="BA132" s="1"/>
  <c r="AU504"/>
  <c r="BC66"/>
  <c r="BH94"/>
  <c r="AL94" s="1"/>
  <c r="AM94" s="1"/>
  <c r="L61" i="3"/>
  <c r="AZ88" i="1"/>
  <c r="BA88" s="1"/>
  <c r="BB88" s="1"/>
  <c r="AU503"/>
  <c r="BC95"/>
  <c r="AZ66"/>
  <c r="BA66" s="1"/>
  <c r="AV94"/>
  <c r="G92" i="3" s="1"/>
  <c r="AZ95" i="1"/>
  <c r="BA95" s="1"/>
  <c r="AY66"/>
  <c r="BN45"/>
  <c r="AP444"/>
  <c r="AS444" s="1"/>
  <c r="AT444" s="1"/>
  <c r="AY95"/>
  <c r="BO45"/>
  <c r="BP45" s="1"/>
  <c r="BQ45" s="1"/>
  <c r="AQ357"/>
  <c r="BJ216"/>
  <c r="BK216" s="1"/>
  <c r="BL216" s="1"/>
  <c r="BD210"/>
  <c r="BG209" s="1"/>
  <c r="BI209" s="1"/>
  <c r="BJ209" s="1"/>
  <c r="BK209" s="1"/>
  <c r="BL209" s="1"/>
  <c r="AY287"/>
  <c r="AY88"/>
  <c r="BM37"/>
  <c r="BN37" s="1"/>
  <c r="K285" i="3"/>
  <c r="BN19" i="1"/>
  <c r="AW120"/>
  <c r="BM29"/>
  <c r="P27" i="3" s="1"/>
  <c r="BC287" i="1"/>
  <c r="AP344"/>
  <c r="AQ344" s="1"/>
  <c r="AW82"/>
  <c r="AX262"/>
  <c r="K260" i="3" s="1"/>
  <c r="BH120" i="1"/>
  <c r="AL120" s="1"/>
  <c r="AM120" s="1"/>
  <c r="AP352"/>
  <c r="AQ352" s="1"/>
  <c r="BR352" s="1"/>
  <c r="M56" i="3" s="1"/>
  <c r="AU320" i="1"/>
  <c r="BH262"/>
  <c r="AL262" s="1"/>
  <c r="AM262" s="1"/>
  <c r="AX120"/>
  <c r="K118" i="3" s="1"/>
  <c r="AW262" i="1"/>
  <c r="BM63"/>
  <c r="P61" i="3" s="1"/>
  <c r="BC88" i="1"/>
  <c r="AU312"/>
  <c r="BN348"/>
  <c r="BK348" s="1"/>
  <c r="H52" i="3"/>
  <c r="BH244" i="1"/>
  <c r="AL244" s="1"/>
  <c r="AM244" s="1"/>
  <c r="AV244"/>
  <c r="G242" i="3" s="1"/>
  <c r="BH110" i="1"/>
  <c r="AL110" s="1"/>
  <c r="AM110" s="1"/>
  <c r="AV110"/>
  <c r="G108" i="3" s="1"/>
  <c r="BJ41" i="1"/>
  <c r="BK41" s="1"/>
  <c r="BL41" s="1"/>
  <c r="N39" i="3"/>
  <c r="BO59" i="1"/>
  <c r="BP59" s="1"/>
  <c r="BQ59" s="1"/>
  <c r="P57" i="3"/>
  <c r="BJ40" i="1"/>
  <c r="BK40" s="1"/>
  <c r="BL40" s="1"/>
  <c r="N38" i="3"/>
  <c r="BJ224" i="1"/>
  <c r="BK224" s="1"/>
  <c r="N222" i="3"/>
  <c r="BC57" i="1"/>
  <c r="BM57" s="1"/>
  <c r="P55" i="3" s="1"/>
  <c r="K55"/>
  <c r="AS343" i="1"/>
  <c r="AT343" s="1"/>
  <c r="AU343" s="1"/>
  <c r="L47" i="3"/>
  <c r="BC115" i="1"/>
  <c r="K113" i="3"/>
  <c r="AQ289" i="1"/>
  <c r="AR289" s="1"/>
  <c r="AS289" s="1"/>
  <c r="I287" i="3"/>
  <c r="AY46" i="1"/>
  <c r="K44" i="3"/>
  <c r="AZ81" i="1"/>
  <c r="BA81" s="1"/>
  <c r="BB81" s="1"/>
  <c r="K79" i="3"/>
  <c r="BN320" i="1"/>
  <c r="BK320" s="1"/>
  <c r="H24" i="3"/>
  <c r="BJ210" i="1"/>
  <c r="BK210" s="1"/>
  <c r="N208" i="3"/>
  <c r="AY86" i="1"/>
  <c r="K84" i="3"/>
  <c r="AZ101" i="1"/>
  <c r="BA101" s="1"/>
  <c r="K99" i="3"/>
  <c r="BO40" i="1"/>
  <c r="BP40" s="1"/>
  <c r="BQ40" s="1"/>
  <c r="P38" i="3"/>
  <c r="BC48" i="1"/>
  <c r="BM48" s="1"/>
  <c r="K46" i="3"/>
  <c r="BC91" i="1"/>
  <c r="K89" i="3"/>
  <c r="AQ252" i="1"/>
  <c r="AR252" s="1"/>
  <c r="I250" i="3"/>
  <c r="AT139" i="1"/>
  <c r="AU139" s="1"/>
  <c r="AV139" s="1"/>
  <c r="G137" i="3" s="1"/>
  <c r="I137"/>
  <c r="BJ28" i="1"/>
  <c r="BK28" s="1"/>
  <c r="BL28" s="1"/>
  <c r="N26" i="3"/>
  <c r="BC79" i="1"/>
  <c r="K77" i="3"/>
  <c r="AT238" i="1"/>
  <c r="AU238" s="1"/>
  <c r="AV238" s="1"/>
  <c r="G236" i="3" s="1"/>
  <c r="I236"/>
  <c r="AY150" i="1"/>
  <c r="K148" i="3"/>
  <c r="AQ189" i="1"/>
  <c r="AR189" s="1"/>
  <c r="AS189" s="1"/>
  <c r="I187" i="3"/>
  <c r="J225"/>
  <c r="BN24" i="1"/>
  <c r="P22" i="3"/>
  <c r="AK395" i="1"/>
  <c r="BM395" s="1"/>
  <c r="J99" i="3"/>
  <c r="AL430" i="1"/>
  <c r="AM430" s="1"/>
  <c r="J134" i="3"/>
  <c r="AZ87" i="1"/>
  <c r="BA87" s="1"/>
  <c r="K85" i="3"/>
  <c r="BH137" i="1"/>
  <c r="AL137" s="1"/>
  <c r="AM137" s="1"/>
  <c r="AV137"/>
  <c r="G135" i="3" s="1"/>
  <c r="AS358" i="1"/>
  <c r="AT358" s="1"/>
  <c r="AU358" s="1"/>
  <c r="L62" i="3"/>
  <c r="BJ17" i="1"/>
  <c r="BK17" s="1"/>
  <c r="BL17" s="1"/>
  <c r="N15" i="3"/>
  <c r="AT170" i="1"/>
  <c r="AU170" s="1"/>
  <c r="AV170" s="1"/>
  <c r="G168" i="3" s="1"/>
  <c r="I168"/>
  <c r="AQ336" i="1"/>
  <c r="L40" i="3"/>
  <c r="AS324" i="1"/>
  <c r="AT324" s="1"/>
  <c r="L28" i="3"/>
  <c r="AS366" i="1"/>
  <c r="AT366" s="1"/>
  <c r="AU366" s="1"/>
  <c r="L70" i="3"/>
  <c r="AY72" i="1"/>
  <c r="K70" i="3"/>
  <c r="AQ277" i="1"/>
  <c r="AR277" s="1"/>
  <c r="AS277" s="1"/>
  <c r="I275" i="3"/>
  <c r="BC295" i="1"/>
  <c r="K293" i="3"/>
  <c r="AZ89" i="1"/>
  <c r="BA89" s="1"/>
  <c r="BB89" s="1"/>
  <c r="K87" i="3"/>
  <c r="BC132" i="1"/>
  <c r="K130" i="3"/>
  <c r="BN332" i="1"/>
  <c r="BK332" s="1"/>
  <c r="H36" i="3"/>
  <c r="AW119" i="1"/>
  <c r="BH233"/>
  <c r="AL233" s="1"/>
  <c r="AM233" s="1"/>
  <c r="AX233"/>
  <c r="K231" i="3" s="1"/>
  <c r="BO210" i="1"/>
  <c r="BP210" s="1"/>
  <c r="BQ210" s="1"/>
  <c r="AN530"/>
  <c r="AW233"/>
  <c r="AW251"/>
  <c r="BN210"/>
  <c r="AS295"/>
  <c r="AP360"/>
  <c r="AZ133"/>
  <c r="BA133" s="1"/>
  <c r="BB133" s="1"/>
  <c r="K131" i="3"/>
  <c r="BJ38" i="1"/>
  <c r="BK38" s="1"/>
  <c r="BL38" s="1"/>
  <c r="N36" i="3"/>
  <c r="AQ153" i="1"/>
  <c r="AR153" s="1"/>
  <c r="AS153" s="1"/>
  <c r="I151" i="3"/>
  <c r="AZ212" i="1"/>
  <c r="BA212" s="1"/>
  <c r="BB212" s="1"/>
  <c r="K210" i="3"/>
  <c r="BJ242" i="1"/>
  <c r="BK242" s="1"/>
  <c r="BL242" s="1"/>
  <c r="N240" i="3"/>
  <c r="AZ237" i="1"/>
  <c r="BA237" s="1"/>
  <c r="BB237" s="1"/>
  <c r="K235" i="3"/>
  <c r="BH116" i="1"/>
  <c r="AL116" s="1"/>
  <c r="AM116" s="1"/>
  <c r="AV116"/>
  <c r="G114" i="3" s="1"/>
  <c r="J139"/>
  <c r="BC106" i="1"/>
  <c r="K104" i="3"/>
  <c r="AQ220" i="1"/>
  <c r="AR220" s="1"/>
  <c r="AS220" s="1"/>
  <c r="I218" i="3"/>
  <c r="AZ60" i="1"/>
  <c r="BA60" s="1"/>
  <c r="BB60" s="1"/>
  <c r="K58" i="3"/>
  <c r="AQ303" i="1"/>
  <c r="AR303" s="1"/>
  <c r="AS303" s="1"/>
  <c r="I301" i="3"/>
  <c r="AQ245" i="1"/>
  <c r="AR245" s="1"/>
  <c r="AS245" s="1"/>
  <c r="I243" i="3"/>
  <c r="AS347" i="1"/>
  <c r="AT347" s="1"/>
  <c r="AU347" s="1"/>
  <c r="L51" i="3"/>
  <c r="AQ537" i="1"/>
  <c r="L241" i="3"/>
  <c r="AQ345" i="1"/>
  <c r="L49" i="3"/>
  <c r="AS365" i="1"/>
  <c r="AT365" s="1"/>
  <c r="AU365" s="1"/>
  <c r="L69" i="3"/>
  <c r="AQ505" i="1"/>
  <c r="L209" i="3"/>
  <c r="AZ76" i="1"/>
  <c r="BA76" s="1"/>
  <c r="K74" i="3"/>
  <c r="AS371" i="1"/>
  <c r="AT371" s="1"/>
  <c r="AU371" s="1"/>
  <c r="L75" i="3"/>
  <c r="BN339" i="1"/>
  <c r="BK339" s="1"/>
  <c r="H43" i="3"/>
  <c r="AZ117" i="1"/>
  <c r="BA117" s="1"/>
  <c r="BB117" s="1"/>
  <c r="K115" i="3"/>
  <c r="BN335" i="1"/>
  <c r="BK335" s="1"/>
  <c r="H39" i="3"/>
  <c r="AT285" i="1"/>
  <c r="AX285" s="1"/>
  <c r="I283" i="3"/>
  <c r="BN314" i="1"/>
  <c r="BK314" s="1"/>
  <c r="H18" i="3"/>
  <c r="AY105" i="1"/>
  <c r="K103" i="3"/>
  <c r="AZ91" i="1"/>
  <c r="BA91" s="1"/>
  <c r="AY91"/>
  <c r="AT156"/>
  <c r="AU156" s="1"/>
  <c r="AV156" s="1"/>
  <c r="G154" i="3" s="1"/>
  <c r="I154"/>
  <c r="BN407" i="1"/>
  <c r="BK407" s="1"/>
  <c r="H111" i="3"/>
  <c r="AS369" i="1"/>
  <c r="AT369" s="1"/>
  <c r="AU369" s="1"/>
  <c r="BN318"/>
  <c r="BK318" s="1"/>
  <c r="H22" i="3"/>
  <c r="AS363" i="1"/>
  <c r="AT363" s="1"/>
  <c r="AU363" s="1"/>
  <c r="L67" i="3"/>
  <c r="AQ346" i="1"/>
  <c r="L50" i="3"/>
  <c r="BN317" i="1"/>
  <c r="BK317" s="1"/>
  <c r="H21" i="3"/>
  <c r="AS519" i="1"/>
  <c r="AT519" s="1"/>
  <c r="AU519" s="1"/>
  <c r="L223" i="3"/>
  <c r="BN330" i="1"/>
  <c r="BK330" s="1"/>
  <c r="H34" i="3"/>
  <c r="AS411" i="1"/>
  <c r="AT411" s="1"/>
  <c r="AU411" s="1"/>
  <c r="L115" i="3"/>
  <c r="AS361" i="1"/>
  <c r="AT361" s="1"/>
  <c r="AU361" s="1"/>
  <c r="L65" i="3"/>
  <c r="AS353" i="1"/>
  <c r="AT353" s="1"/>
  <c r="AU353" s="1"/>
  <c r="L57" i="3"/>
  <c r="BO235" i="1"/>
  <c r="BP235" s="1"/>
  <c r="BQ235" s="1"/>
  <c r="P233" i="3"/>
  <c r="AS412" i="1"/>
  <c r="AT412" s="1"/>
  <c r="L116" i="3"/>
  <c r="BC75" i="1"/>
  <c r="K73" i="3"/>
  <c r="BJ15" i="1"/>
  <c r="BK15" s="1"/>
  <c r="N13" i="3"/>
  <c r="BJ16" i="1"/>
  <c r="BK16" s="1"/>
  <c r="BL16" s="1"/>
  <c r="N14" i="3"/>
  <c r="BN337" i="1"/>
  <c r="BK337" s="1"/>
  <c r="H41" i="3"/>
  <c r="AZ83" i="1"/>
  <c r="BA83" s="1"/>
  <c r="K81" i="3"/>
  <c r="AZ96" i="1"/>
  <c r="BA96" s="1"/>
  <c r="BB96" s="1"/>
  <c r="K94" i="3"/>
  <c r="BN321" i="1"/>
  <c r="BK321" s="1"/>
  <c r="H25" i="3"/>
  <c r="BO31" i="1"/>
  <c r="BP31" s="1"/>
  <c r="BQ31" s="1"/>
  <c r="P29" i="3"/>
  <c r="BN504" i="1"/>
  <c r="BK504" s="1"/>
  <c r="H208" i="3"/>
  <c r="BN328" i="1"/>
  <c r="BK328" s="1"/>
  <c r="H32" i="3"/>
  <c r="BB64" i="1"/>
  <c r="BC89"/>
  <c r="CC502"/>
  <c r="CD502" s="1"/>
  <c r="CE502" s="1"/>
  <c r="CB502"/>
  <c r="BD64"/>
  <c r="BG63" s="1"/>
  <c r="BI63" s="1"/>
  <c r="AQ324"/>
  <c r="BM34"/>
  <c r="AU295"/>
  <c r="BH134"/>
  <c r="AL134" s="1"/>
  <c r="AM134" s="1"/>
  <c r="AY89"/>
  <c r="AY79"/>
  <c r="BC86"/>
  <c r="AH546"/>
  <c r="AI546" s="1"/>
  <c r="AJ546" s="1"/>
  <c r="BD31"/>
  <c r="BG30" s="1"/>
  <c r="BI30" s="1"/>
  <c r="BC101"/>
  <c r="AY48"/>
  <c r="AZ105"/>
  <c r="BA105" s="1"/>
  <c r="BC105"/>
  <c r="BN40"/>
  <c r="AZ48"/>
  <c r="BA48" s="1"/>
  <c r="BB48" s="1"/>
  <c r="AN279"/>
  <c r="D277" i="3" s="1"/>
  <c r="BD40" i="1"/>
  <c r="BG39" s="1"/>
  <c r="BI39" s="1"/>
  <c r="BC83"/>
  <c r="AU332"/>
  <c r="BN31"/>
  <c r="AY101"/>
  <c r="AW134"/>
  <c r="AX134"/>
  <c r="AQ156"/>
  <c r="AR156" s="1"/>
  <c r="BC81"/>
  <c r="AQ285"/>
  <c r="AR285" s="1"/>
  <c r="AS285" s="1"/>
  <c r="BN235"/>
  <c r="AZ86"/>
  <c r="BA86" s="1"/>
  <c r="AQ371"/>
  <c r="BB31"/>
  <c r="BC76"/>
  <c r="BM211"/>
  <c r="AY115"/>
  <c r="BC46"/>
  <c r="BM46" s="1"/>
  <c r="AT303"/>
  <c r="AU303" s="1"/>
  <c r="AV303" s="1"/>
  <c r="G301" i="3" s="1"/>
  <c r="AS346" i="1"/>
  <c r="AT346" s="1"/>
  <c r="AU346" s="1"/>
  <c r="AV454"/>
  <c r="AX454" s="1"/>
  <c r="AS244"/>
  <c r="AD190"/>
  <c r="AE190" s="1"/>
  <c r="AJ190" s="1"/>
  <c r="AY76"/>
  <c r="BN313"/>
  <c r="AZ46"/>
  <c r="BA46" s="1"/>
  <c r="BB74"/>
  <c r="AQ358"/>
  <c r="BC117"/>
  <c r="BN311"/>
  <c r="H42" i="3"/>
  <c r="H38"/>
  <c r="AW99" i="1"/>
  <c r="BH99"/>
  <c r="AL99" s="1"/>
  <c r="AM99" s="1"/>
  <c r="BU320"/>
  <c r="BT320"/>
  <c r="AY117"/>
  <c r="AZ72"/>
  <c r="BA72" s="1"/>
  <c r="AY57"/>
  <c r="AY83"/>
  <c r="AY81"/>
  <c r="AY96"/>
  <c r="BC96"/>
  <c r="BN33"/>
  <c r="BO33"/>
  <c r="BP33" s="1"/>
  <c r="BQ33" s="1"/>
  <c r="AT277"/>
  <c r="AU277" s="1"/>
  <c r="AQ519"/>
  <c r="AQ296"/>
  <c r="AR296" s="1"/>
  <c r="AT296"/>
  <c r="AX296" s="1"/>
  <c r="BB55"/>
  <c r="AN290"/>
  <c r="D288" i="3" s="1"/>
  <c r="AQ411" i="1"/>
  <c r="AS341"/>
  <c r="AT341" s="1"/>
  <c r="AA199"/>
  <c r="AB199" s="1"/>
  <c r="AT245"/>
  <c r="AU245" s="1"/>
  <c r="AZ79"/>
  <c r="BA79" s="1"/>
  <c r="AL395"/>
  <c r="AM395" s="1"/>
  <c r="AN395" s="1"/>
  <c r="BU321"/>
  <c r="BV321" s="1"/>
  <c r="BW321" s="1"/>
  <c r="AZ75"/>
  <c r="BA75" s="1"/>
  <c r="BB75" s="1"/>
  <c r="AZ115"/>
  <c r="BA115" s="1"/>
  <c r="BC72"/>
  <c r="BB225"/>
  <c r="AN193"/>
  <c r="D191" i="3" s="1"/>
  <c r="AH397" i="1"/>
  <c r="AI397" s="1"/>
  <c r="AJ397" s="1"/>
  <c r="BQ26"/>
  <c r="BB287"/>
  <c r="AQ363"/>
  <c r="AQ412"/>
  <c r="AD207"/>
  <c r="AE207" s="1"/>
  <c r="AJ207" s="1"/>
  <c r="AN191"/>
  <c r="D189" i="3" s="1"/>
  <c r="AZ106" i="1"/>
  <c r="BA106" s="1"/>
  <c r="BB106" s="1"/>
  <c r="AQ347"/>
  <c r="AN352"/>
  <c r="AY75"/>
  <c r="BB59"/>
  <c r="BD56"/>
  <c r="BG55" s="1"/>
  <c r="BI55" s="1"/>
  <c r="AS345"/>
  <c r="AT345" s="1"/>
  <c r="AU345" s="1"/>
  <c r="AX399"/>
  <c r="AY399" s="1"/>
  <c r="AZ399" s="1"/>
  <c r="AX137"/>
  <c r="AQ170"/>
  <c r="AR170" s="1"/>
  <c r="AS170" s="1"/>
  <c r="BB37"/>
  <c r="AQ343"/>
  <c r="AQ361"/>
  <c r="AQ353"/>
  <c r="AS362"/>
  <c r="AT362" s="1"/>
  <c r="AU362" s="1"/>
  <c r="AS336"/>
  <c r="AT336" s="1"/>
  <c r="AS505"/>
  <c r="AT505" s="1"/>
  <c r="AU505" s="1"/>
  <c r="AQ362"/>
  <c r="AD191"/>
  <c r="AE191" s="1"/>
  <c r="AJ191" s="1"/>
  <c r="BC60"/>
  <c r="BM60" s="1"/>
  <c r="AS537"/>
  <c r="AT537" s="1"/>
  <c r="AU537" s="1"/>
  <c r="BF443"/>
  <c r="BF566"/>
  <c r="BX348"/>
  <c r="BU348"/>
  <c r="BV348" s="1"/>
  <c r="BT348"/>
  <c r="AY378"/>
  <c r="AZ378" s="1"/>
  <c r="AY571"/>
  <c r="AZ571" s="1"/>
  <c r="BA571"/>
  <c r="E275" i="3" s="1"/>
  <c r="AY421" i="1"/>
  <c r="AZ421" s="1"/>
  <c r="BA421"/>
  <c r="E125" i="3" s="1"/>
  <c r="AW400" i="1"/>
  <c r="AX400"/>
  <c r="AY389"/>
  <c r="AZ389" s="1"/>
  <c r="BA389"/>
  <c r="E93" i="3" s="1"/>
  <c r="BA432" i="1"/>
  <c r="E136" i="3" s="1"/>
  <c r="AY432" i="1"/>
  <c r="AZ432" s="1"/>
  <c r="AY374"/>
  <c r="AZ374" s="1"/>
  <c r="BA374"/>
  <c r="E78" i="3" s="1"/>
  <c r="AX565" i="1"/>
  <c r="AW565"/>
  <c r="AX546"/>
  <c r="AW546"/>
  <c r="AB483"/>
  <c r="AB460"/>
  <c r="AP408"/>
  <c r="AP368"/>
  <c r="AP527"/>
  <c r="BA581"/>
  <c r="E285" i="3" s="1"/>
  <c r="AY429" i="1"/>
  <c r="AZ429" s="1"/>
  <c r="BA429"/>
  <c r="E133" i="3" s="1"/>
  <c r="AY398" i="1"/>
  <c r="AZ398" s="1"/>
  <c r="BA398"/>
  <c r="E102" i="3" s="1"/>
  <c r="AY390" i="1"/>
  <c r="AZ390" s="1"/>
  <c r="AY539"/>
  <c r="AZ539" s="1"/>
  <c r="BA539"/>
  <c r="E243" i="3" s="1"/>
  <c r="AY377" i="1"/>
  <c r="AZ377" s="1"/>
  <c r="BA377"/>
  <c r="E81" i="3" s="1"/>
  <c r="AY521" i="1"/>
  <c r="AZ521" s="1"/>
  <c r="BA521"/>
  <c r="E225" i="3" s="1"/>
  <c r="BA396" i="1"/>
  <c r="E100" i="3" s="1"/>
  <c r="AY396" i="1"/>
  <c r="AZ396" s="1"/>
  <c r="AY382"/>
  <c r="AZ382" s="1"/>
  <c r="BA382"/>
  <c r="E86" i="3" s="1"/>
  <c r="AY435" i="1"/>
  <c r="AZ435" s="1"/>
  <c r="BA435"/>
  <c r="E139" i="3" s="1"/>
  <c r="AY418" i="1"/>
  <c r="AZ418" s="1"/>
  <c r="BA418"/>
  <c r="E122" i="3" s="1"/>
  <c r="AY447" i="1"/>
  <c r="AZ447" s="1"/>
  <c r="BA447"/>
  <c r="E151" i="3" s="1"/>
  <c r="AY386" i="1"/>
  <c r="AZ386" s="1"/>
  <c r="BA386"/>
  <c r="E90" i="3" s="1"/>
  <c r="AX589" i="1"/>
  <c r="AX582"/>
  <c r="AW582"/>
  <c r="AY433"/>
  <c r="AZ433" s="1"/>
  <c r="BA433"/>
  <c r="E137" i="3" s="1"/>
  <c r="BA372" i="1"/>
  <c r="E76" i="3" s="1"/>
  <c r="AY372" i="1"/>
  <c r="AZ372" s="1"/>
  <c r="AY403"/>
  <c r="AZ403" s="1"/>
  <c r="BA403"/>
  <c r="E107" i="3" s="1"/>
  <c r="AY450" i="1"/>
  <c r="AZ450" s="1"/>
  <c r="BA450"/>
  <c r="E154" i="3" s="1"/>
  <c r="AV482" i="1"/>
  <c r="BF466"/>
  <c r="BG466" s="1"/>
  <c r="CH466" s="1"/>
  <c r="BI466" s="1"/>
  <c r="BJ466" s="1"/>
  <c r="BF434"/>
  <c r="BG434" s="1"/>
  <c r="CH434" s="1"/>
  <c r="BI434" s="1"/>
  <c r="BJ434" s="1"/>
  <c r="AV466"/>
  <c r="BM225"/>
  <c r="AZ57"/>
  <c r="BA57" s="1"/>
  <c r="BB57" s="1"/>
  <c r="AW110"/>
  <c r="AA192"/>
  <c r="AB192" s="1"/>
  <c r="BN59"/>
  <c r="AQ365"/>
  <c r="AV434"/>
  <c r="AB470"/>
  <c r="AP413"/>
  <c r="AP356"/>
  <c r="BA564"/>
  <c r="E268" i="3" s="1"/>
  <c r="AY564" i="1"/>
  <c r="AZ564" s="1"/>
  <c r="AX508"/>
  <c r="BA436"/>
  <c r="E140" i="3" s="1"/>
  <c r="AY436" i="1"/>
  <c r="AZ436" s="1"/>
  <c r="BA384"/>
  <c r="E88" i="3" s="1"/>
  <c r="AY384" i="1"/>
  <c r="AZ384" s="1"/>
  <c r="AY373"/>
  <c r="AZ373" s="1"/>
  <c r="BA373"/>
  <c r="E77" i="3" s="1"/>
  <c r="AY553" i="1"/>
  <c r="AZ553" s="1"/>
  <c r="BA553"/>
  <c r="E257" i="3" s="1"/>
  <c r="AX465" i="1"/>
  <c r="AW465"/>
  <c r="AX397"/>
  <c r="AW397"/>
  <c r="AX376"/>
  <c r="AW376"/>
  <c r="AY392"/>
  <c r="AZ392" s="1"/>
  <c r="AY514"/>
  <c r="AZ514" s="1"/>
  <c r="BA514"/>
  <c r="E218" i="3" s="1"/>
  <c r="AY212" i="1"/>
  <c r="AZ295"/>
  <c r="BA295" s="1"/>
  <c r="BB295" s="1"/>
  <c r="AY87"/>
  <c r="AC196"/>
  <c r="BF420"/>
  <c r="BG420" s="1"/>
  <c r="CH420" s="1"/>
  <c r="BI420" s="1"/>
  <c r="BJ420" s="1"/>
  <c r="AV451"/>
  <c r="BF404"/>
  <c r="BG404" s="1"/>
  <c r="CH404" s="1"/>
  <c r="BI404" s="1"/>
  <c r="BJ404" s="1"/>
  <c r="BF482"/>
  <c r="BG482" s="1"/>
  <c r="CH482" s="1"/>
  <c r="BI482" s="1"/>
  <c r="BJ482" s="1"/>
  <c r="AP428"/>
  <c r="BX335"/>
  <c r="BU335"/>
  <c r="BV335" s="1"/>
  <c r="BW335" s="1"/>
  <c r="BT335"/>
  <c r="AP531"/>
  <c r="AP445"/>
  <c r="AP530"/>
  <c r="BA528"/>
  <c r="E232" i="3" s="1"/>
  <c r="AY528" i="1"/>
  <c r="AZ528" s="1"/>
  <c r="AY394"/>
  <c r="AZ394" s="1"/>
  <c r="BA394"/>
  <c r="E98" i="3" s="1"/>
  <c r="BA422" i="1"/>
  <c r="E126" i="3" s="1"/>
  <c r="BA532" i="1"/>
  <c r="E236" i="3" s="1"/>
  <c r="AY532" i="1"/>
  <c r="AZ532" s="1"/>
  <c r="AY385"/>
  <c r="AZ385" s="1"/>
  <c r="BA385"/>
  <c r="E89" i="3" s="1"/>
  <c r="AY507" i="1"/>
  <c r="AZ507" s="1"/>
  <c r="BA507"/>
  <c r="E211" i="3" s="1"/>
  <c r="AY391" i="1"/>
  <c r="AZ391" s="1"/>
  <c r="BA391"/>
  <c r="E95" i="3" s="1"/>
  <c r="AX469" i="1"/>
  <c r="AW469"/>
  <c r="AY463"/>
  <c r="AZ463" s="1"/>
  <c r="BA463"/>
  <c r="E167" i="3" s="1"/>
  <c r="AY379" i="1"/>
  <c r="AZ379" s="1"/>
  <c r="AY375"/>
  <c r="AZ375" s="1"/>
  <c r="BA375"/>
  <c r="E79" i="3" s="1"/>
  <c r="AY393" i="1"/>
  <c r="AZ393" s="1"/>
  <c r="BA393"/>
  <c r="E97" i="3" s="1"/>
  <c r="AY415" i="1"/>
  <c r="AZ415" s="1"/>
  <c r="BA415"/>
  <c r="E119" i="3" s="1"/>
  <c r="AW452" i="1"/>
  <c r="AW468"/>
  <c r="AX468"/>
  <c r="AY449"/>
  <c r="AZ449" s="1"/>
  <c r="BA449"/>
  <c r="E153" i="3" s="1"/>
  <c r="AY295" i="1"/>
  <c r="X193"/>
  <c r="AP193" s="1"/>
  <c r="AV420"/>
  <c r="BD236"/>
  <c r="BG235" s="1"/>
  <c r="BI235" s="1"/>
  <c r="AT252"/>
  <c r="AU252" s="1"/>
  <c r="R199"/>
  <c r="U199" s="1"/>
  <c r="AW137"/>
  <c r="AC291"/>
  <c r="AD566"/>
  <c r="U193"/>
  <c r="AD193" s="1"/>
  <c r="AE193" s="1"/>
  <c r="AJ193" s="1"/>
  <c r="AY60"/>
  <c r="W199"/>
  <c r="R291"/>
  <c r="U291" s="1"/>
  <c r="AD291" s="1"/>
  <c r="AK430"/>
  <c r="BM430" s="1"/>
  <c r="AD286"/>
  <c r="AE286" s="1"/>
  <c r="AJ286" s="1"/>
  <c r="AW244"/>
  <c r="S199"/>
  <c r="V199" s="1"/>
  <c r="T199" s="1"/>
  <c r="Y199" s="1"/>
  <c r="Z199" s="1"/>
  <c r="R192"/>
  <c r="U192" s="1"/>
  <c r="BC87"/>
  <c r="BM64"/>
  <c r="BB82"/>
  <c r="AT189"/>
  <c r="AU189" s="1"/>
  <c r="BO24"/>
  <c r="BP24" s="1"/>
  <c r="BQ24" s="1"/>
  <c r="AH399"/>
  <c r="AI399" s="1"/>
  <c r="AJ399" s="1"/>
  <c r="AC590"/>
  <c r="X271"/>
  <c r="AP271" s="1"/>
  <c r="AA198"/>
  <c r="AB198" s="1"/>
  <c r="R298"/>
  <c r="U298" s="1"/>
  <c r="V286"/>
  <c r="T286" s="1"/>
  <c r="X286" s="1"/>
  <c r="AP286" s="1"/>
  <c r="AW108"/>
  <c r="BH108"/>
  <c r="AL108" s="1"/>
  <c r="AM108" s="1"/>
  <c r="AY108"/>
  <c r="BC108"/>
  <c r="AZ108"/>
  <c r="BA108" s="1"/>
  <c r="BB108" s="1"/>
  <c r="X214"/>
  <c r="AP214" s="1"/>
  <c r="Y158"/>
  <c r="Z158" s="1"/>
  <c r="AN158" s="1"/>
  <c r="D156" i="3" s="1"/>
  <c r="AD194" i="1"/>
  <c r="AE194" s="1"/>
  <c r="AJ194" s="1"/>
  <c r="AT289"/>
  <c r="AU289" s="1"/>
  <c r="AV289" s="1"/>
  <c r="G287" i="3" s="1"/>
  <c r="X147" i="1"/>
  <c r="AP147" s="1"/>
  <c r="X290"/>
  <c r="AP290" s="1"/>
  <c r="BC150"/>
  <c r="Y143"/>
  <c r="Z143" s="1"/>
  <c r="AN143" s="1"/>
  <c r="D141" i="3" s="1"/>
  <c r="AA280" i="1"/>
  <c r="AB280" s="1"/>
  <c r="W192"/>
  <c r="S291"/>
  <c r="V291" s="1"/>
  <c r="T291" s="1"/>
  <c r="Y291" s="1"/>
  <c r="Z291" s="1"/>
  <c r="AN416"/>
  <c r="AD279"/>
  <c r="AE279" s="1"/>
  <c r="AJ279" s="1"/>
  <c r="AD304"/>
  <c r="AE304" s="1"/>
  <c r="AJ304" s="1"/>
  <c r="Y140"/>
  <c r="Z140" s="1"/>
  <c r="AN140" s="1"/>
  <c r="D138" i="3" s="1"/>
  <c r="AD290" i="1"/>
  <c r="AE290" s="1"/>
  <c r="AJ290" s="1"/>
  <c r="AC456"/>
  <c r="AD459"/>
  <c r="Y304"/>
  <c r="Z304" s="1"/>
  <c r="AN304" s="1"/>
  <c r="D302" i="3" s="1"/>
  <c r="X304" i="1"/>
  <c r="AP304" s="1"/>
  <c r="BC237"/>
  <c r="BM237" s="1"/>
  <c r="P235" i="3" s="1"/>
  <c r="AY106" i="1"/>
  <c r="X207"/>
  <c r="AP207" s="1"/>
  <c r="R198"/>
  <c r="U198" s="1"/>
  <c r="AN297"/>
  <c r="D295" i="3" s="1"/>
  <c r="AC459" i="1"/>
  <c r="AY237"/>
  <c r="AQ238"/>
  <c r="AR238" s="1"/>
  <c r="AS238" s="1"/>
  <c r="AQ141"/>
  <c r="AR141" s="1"/>
  <c r="AS141" s="1"/>
  <c r="S198"/>
  <c r="V198" s="1"/>
  <c r="T198" s="1"/>
  <c r="AC198"/>
  <c r="AW116"/>
  <c r="AX116"/>
  <c r="BM243"/>
  <c r="AC192"/>
  <c r="W291"/>
  <c r="AD297"/>
  <c r="AE297" s="1"/>
  <c r="AJ297" s="1"/>
  <c r="AM368"/>
  <c r="AN368" s="1"/>
  <c r="AT141"/>
  <c r="AU141" s="1"/>
  <c r="AT220"/>
  <c r="AU220" s="1"/>
  <c r="X154"/>
  <c r="AP154" s="1"/>
  <c r="AX125"/>
  <c r="BD218"/>
  <c r="BG217" s="1"/>
  <c r="BI217" s="1"/>
  <c r="BD28"/>
  <c r="BG27" s="1"/>
  <c r="BI27" s="1"/>
  <c r="AC566"/>
  <c r="AS116"/>
  <c r="T488"/>
  <c r="T567"/>
  <c r="T510"/>
  <c r="T517"/>
  <c r="AK449"/>
  <c r="BM449" s="1"/>
  <c r="AL449"/>
  <c r="AM449" s="1"/>
  <c r="AN449" s="1"/>
  <c r="T475"/>
  <c r="T524"/>
  <c r="T542"/>
  <c r="AL391"/>
  <c r="AM391" s="1"/>
  <c r="AN391" s="1"/>
  <c r="T560"/>
  <c r="AK378"/>
  <c r="BM378" s="1"/>
  <c r="T478"/>
  <c r="T573"/>
  <c r="T485"/>
  <c r="AK394"/>
  <c r="BM394" s="1"/>
  <c r="AL394"/>
  <c r="AM394" s="1"/>
  <c r="T472"/>
  <c r="T535"/>
  <c r="T479"/>
  <c r="T476"/>
  <c r="T458"/>
  <c r="AL418"/>
  <c r="AM418" s="1"/>
  <c r="AN418" s="1"/>
  <c r="BM15"/>
  <c r="V194"/>
  <c r="T194" s="1"/>
  <c r="X194" s="1"/>
  <c r="AP194" s="1"/>
  <c r="X221"/>
  <c r="AP221" s="1"/>
  <c r="AQ139"/>
  <c r="AR139" s="1"/>
  <c r="AS139" s="1"/>
  <c r="X297"/>
  <c r="AP297" s="1"/>
  <c r="AZ150"/>
  <c r="BA150" s="1"/>
  <c r="BB150" s="1"/>
  <c r="X171"/>
  <c r="AP171" s="1"/>
  <c r="AT153"/>
  <c r="AU153" s="1"/>
  <c r="R195"/>
  <c r="U195" s="1"/>
  <c r="BB54"/>
  <c r="W196"/>
  <c r="AA298"/>
  <c r="AB298" s="1"/>
  <c r="W298"/>
  <c r="AD443"/>
  <c r="AM556"/>
  <c r="AN556" s="1"/>
  <c r="AM372"/>
  <c r="AN372" s="1"/>
  <c r="T580"/>
  <c r="T487"/>
  <c r="T584"/>
  <c r="T591"/>
  <c r="T461"/>
  <c r="T598"/>
  <c r="AK538"/>
  <c r="BM538" s="1"/>
  <c r="AL538"/>
  <c r="AM538" s="1"/>
  <c r="BH90"/>
  <c r="AL90" s="1"/>
  <c r="AM90" s="1"/>
  <c r="AW90"/>
  <c r="AK376"/>
  <c r="BM376" s="1"/>
  <c r="T484"/>
  <c r="AK396"/>
  <c r="BM396" s="1"/>
  <c r="BC90"/>
  <c r="AY90"/>
  <c r="AZ90"/>
  <c r="BA90" s="1"/>
  <c r="BB90" s="1"/>
  <c r="AK446"/>
  <c r="T549"/>
  <c r="T462"/>
  <c r="T501"/>
  <c r="AL421"/>
  <c r="AM421" s="1"/>
  <c r="AN421" s="1"/>
  <c r="AL377"/>
  <c r="AM377" s="1"/>
  <c r="AN377" s="1"/>
  <c r="AK415"/>
  <c r="BM415" s="1"/>
  <c r="AL415"/>
  <c r="AM415" s="1"/>
  <c r="AN415" s="1"/>
  <c r="X172"/>
  <c r="AP172" s="1"/>
  <c r="BC212"/>
  <c r="BM212" s="1"/>
  <c r="P210" i="3" s="1"/>
  <c r="AA196" i="1"/>
  <c r="AB196" s="1"/>
  <c r="R196"/>
  <c r="U196" s="1"/>
  <c r="AC298"/>
  <c r="X278"/>
  <c r="AP278" s="1"/>
  <c r="X190"/>
  <c r="AP190" s="1"/>
  <c r="X191"/>
  <c r="AP191" s="1"/>
  <c r="BD54"/>
  <c r="BG53" s="1"/>
  <c r="BI53" s="1"/>
  <c r="X129"/>
  <c r="AP129" s="1"/>
  <c r="X126"/>
  <c r="AP126" s="1"/>
  <c r="BM32"/>
  <c r="W280"/>
  <c r="AA195"/>
  <c r="AB195" s="1"/>
  <c r="BB211"/>
  <c r="AH450"/>
  <c r="AI450" s="1"/>
  <c r="AJ450" s="1"/>
  <c r="J154" i="3" s="1"/>
  <c r="AH514" i="1"/>
  <c r="AI514" s="1"/>
  <c r="AJ514" s="1"/>
  <c r="J218" i="3" s="1"/>
  <c r="R525" i="1"/>
  <c r="P525"/>
  <c r="AF454"/>
  <c r="R550"/>
  <c r="P550"/>
  <c r="R543"/>
  <c r="P543"/>
  <c r="P281"/>
  <c r="Q281" s="1"/>
  <c r="W281" s="1"/>
  <c r="O575"/>
  <c r="R536"/>
  <c r="P536"/>
  <c r="P200"/>
  <c r="Q200" s="1"/>
  <c r="R200" s="1"/>
  <c r="O494"/>
  <c r="P299"/>
  <c r="Q299" s="1"/>
  <c r="S299" s="1"/>
  <c r="O593"/>
  <c r="P203"/>
  <c r="Q203" s="1"/>
  <c r="W203" s="1"/>
  <c r="O497"/>
  <c r="R489"/>
  <c r="P489"/>
  <c r="R574"/>
  <c r="P574"/>
  <c r="AA590"/>
  <c r="AE590"/>
  <c r="AE566"/>
  <c r="Y175"/>
  <c r="Z175" s="1"/>
  <c r="AN175" s="1"/>
  <c r="D173" i="3" s="1"/>
  <c r="AY133" i="1"/>
  <c r="X279"/>
  <c r="AP279" s="1"/>
  <c r="I277" i="3" s="1"/>
  <c r="BB32" i="1"/>
  <c r="S280"/>
  <c r="V280" s="1"/>
  <c r="T280" s="1"/>
  <c r="Y280" s="1"/>
  <c r="Z280" s="1"/>
  <c r="W195"/>
  <c r="BD47"/>
  <c r="BG46" s="1"/>
  <c r="BI46" s="1"/>
  <c r="N44" i="3" s="1"/>
  <c r="BB236" i="1"/>
  <c r="AG466"/>
  <c r="AC443"/>
  <c r="AF438"/>
  <c r="P292"/>
  <c r="Q292" s="1"/>
  <c r="W292" s="1"/>
  <c r="O586"/>
  <c r="R481"/>
  <c r="P481"/>
  <c r="R480"/>
  <c r="P480"/>
  <c r="P201"/>
  <c r="Q201" s="1"/>
  <c r="W201" s="1"/>
  <c r="O495"/>
  <c r="R568"/>
  <c r="P568"/>
  <c r="P197"/>
  <c r="Q197" s="1"/>
  <c r="AA197" s="1"/>
  <c r="AB197" s="1"/>
  <c r="O491"/>
  <c r="R518"/>
  <c r="P518"/>
  <c r="R490"/>
  <c r="P490"/>
  <c r="Y590"/>
  <c r="R592"/>
  <c r="P592"/>
  <c r="R493"/>
  <c r="P493"/>
  <c r="AS288"/>
  <c r="AH468"/>
  <c r="AI468" s="1"/>
  <c r="AJ468" s="1"/>
  <c r="J172" i="3" s="1"/>
  <c r="BB261" i="1"/>
  <c r="BB71"/>
  <c r="BC133"/>
  <c r="Y264"/>
  <c r="Z264" s="1"/>
  <c r="AN264" s="1"/>
  <c r="D262" i="3" s="1"/>
  <c r="R280" i="1"/>
  <c r="BB104"/>
  <c r="S195"/>
  <c r="V195" s="1"/>
  <c r="T195" s="1"/>
  <c r="Y195" s="1"/>
  <c r="Z195" s="1"/>
  <c r="BB43"/>
  <c r="BD44"/>
  <c r="BG43" s="1"/>
  <c r="BI43" s="1"/>
  <c r="AF404"/>
  <c r="AF434"/>
  <c r="P204"/>
  <c r="Q204" s="1"/>
  <c r="S204" s="1"/>
  <c r="O498"/>
  <c r="R561"/>
  <c r="P561"/>
  <c r="R486"/>
  <c r="P486"/>
  <c r="R585"/>
  <c r="P585"/>
  <c r="R477"/>
  <c r="P477"/>
  <c r="R492"/>
  <c r="P492"/>
  <c r="X253"/>
  <c r="AP253" s="1"/>
  <c r="BD43"/>
  <c r="BG42" s="1"/>
  <c r="BI42" s="1"/>
  <c r="BA100"/>
  <c r="BB100" s="1"/>
  <c r="Y161"/>
  <c r="Z161" s="1"/>
  <c r="AN161" s="1"/>
  <c r="D159" i="3" s="1"/>
  <c r="Y246" i="1"/>
  <c r="Z246" s="1"/>
  <c r="AN246" s="1"/>
  <c r="D244" i="3" s="1"/>
  <c r="Y188" i="1"/>
  <c r="Z188" s="1"/>
  <c r="AN188" s="1"/>
  <c r="D186" i="3" s="1"/>
  <c r="AX121" i="1"/>
  <c r="AX234"/>
  <c r="AH388"/>
  <c r="AI388" s="1"/>
  <c r="AJ388" s="1"/>
  <c r="J92" i="3" s="1"/>
  <c r="AF466" i="1"/>
  <c r="AT143"/>
  <c r="AU143" s="1"/>
  <c r="AV143" s="1"/>
  <c r="G141" i="3" s="1"/>
  <c r="AQ143" i="1"/>
  <c r="AR143" s="1"/>
  <c r="AS143" s="1"/>
  <c r="AQ260"/>
  <c r="AR260" s="1"/>
  <c r="AT260"/>
  <c r="AU260" s="1"/>
  <c r="AV260" s="1"/>
  <c r="G258" i="3" s="1"/>
  <c r="AT246" i="1"/>
  <c r="AU246" s="1"/>
  <c r="AV246" s="1"/>
  <c r="G244" i="3" s="1"/>
  <c r="AQ246" i="1"/>
  <c r="AR246" s="1"/>
  <c r="AS246" s="1"/>
  <c r="AT188"/>
  <c r="AU188" s="1"/>
  <c r="AV188" s="1"/>
  <c r="G186" i="3" s="1"/>
  <c r="AQ188" i="1"/>
  <c r="AR188" s="1"/>
  <c r="AT130"/>
  <c r="AU130" s="1"/>
  <c r="AV130" s="1"/>
  <c r="G128" i="3" s="1"/>
  <c r="AQ130" i="1"/>
  <c r="AR130" s="1"/>
  <c r="AS130" s="1"/>
  <c r="AT160"/>
  <c r="AU160" s="1"/>
  <c r="AV160" s="1"/>
  <c r="G158" i="3" s="1"/>
  <c r="AQ160" i="1"/>
  <c r="AR160" s="1"/>
  <c r="AQ239"/>
  <c r="AR239" s="1"/>
  <c r="AS239" s="1"/>
  <c r="AT239"/>
  <c r="AU239" s="1"/>
  <c r="AV239" s="1"/>
  <c r="G237" i="3" s="1"/>
  <c r="AQ264" i="1"/>
  <c r="AR264" s="1"/>
  <c r="AS264" s="1"/>
  <c r="AT264"/>
  <c r="AU264" s="1"/>
  <c r="AV264" s="1"/>
  <c r="G262" i="3" s="1"/>
  <c r="BJ36" i="1"/>
  <c r="BK36" s="1"/>
  <c r="BL36" s="1"/>
  <c r="V176"/>
  <c r="T176" s="1"/>
  <c r="X176" s="1"/>
  <c r="AP176" s="1"/>
  <c r="I174" i="3" s="1"/>
  <c r="O202" i="1"/>
  <c r="P183"/>
  <c r="Q183" s="1"/>
  <c r="AC223"/>
  <c r="AA223"/>
  <c r="AB223" s="1"/>
  <c r="R223"/>
  <c r="W223"/>
  <c r="S223"/>
  <c r="A551"/>
  <c r="BE257"/>
  <c r="AT140"/>
  <c r="AU140" s="1"/>
  <c r="AV140" s="1"/>
  <c r="G138" i="3" s="1"/>
  <c r="AQ140" i="1"/>
  <c r="AR140" s="1"/>
  <c r="V196"/>
  <c r="T196" s="1"/>
  <c r="Y196" s="1"/>
  <c r="Z196" s="1"/>
  <c r="BC97"/>
  <c r="AZ97"/>
  <c r="BA97" s="1"/>
  <c r="AY97"/>
  <c r="U145"/>
  <c r="AD145" s="1"/>
  <c r="AE145" s="1"/>
  <c r="AJ145" s="1"/>
  <c r="AT175"/>
  <c r="AU175" s="1"/>
  <c r="AV175" s="1"/>
  <c r="G173" i="3" s="1"/>
  <c r="AQ175" i="1"/>
  <c r="AR175" s="1"/>
  <c r="BC98"/>
  <c r="AZ98"/>
  <c r="BA98" s="1"/>
  <c r="BB98" s="1"/>
  <c r="AY98"/>
  <c r="BH152"/>
  <c r="AL152" s="1"/>
  <c r="AM152" s="1"/>
  <c r="AW152"/>
  <c r="AT142"/>
  <c r="AQ142"/>
  <c r="AR142" s="1"/>
  <c r="AS142" s="1"/>
  <c r="U247"/>
  <c r="AD247" s="1"/>
  <c r="AE247" s="1"/>
  <c r="AJ247" s="1"/>
  <c r="V229"/>
  <c r="T229" s="1"/>
  <c r="Y229" s="1"/>
  <c r="Z229" s="1"/>
  <c r="AN229" s="1"/>
  <c r="D227" i="3" s="1"/>
  <c r="U148" i="1"/>
  <c r="AD148" s="1"/>
  <c r="AE148" s="1"/>
  <c r="AJ148" s="1"/>
  <c r="U215"/>
  <c r="AD215" s="1"/>
  <c r="AE215" s="1"/>
  <c r="AJ215" s="1"/>
  <c r="AW61"/>
  <c r="BH61"/>
  <c r="AL61" s="1"/>
  <c r="AM61" s="1"/>
  <c r="U165"/>
  <c r="AD165" s="1"/>
  <c r="AE165" s="1"/>
  <c r="AJ165" s="1"/>
  <c r="AW114"/>
  <c r="BH114"/>
  <c r="AL114" s="1"/>
  <c r="AM114" s="1"/>
  <c r="V222"/>
  <c r="T222" s="1"/>
  <c r="Y222" s="1"/>
  <c r="Z222" s="1"/>
  <c r="AN222" s="1"/>
  <c r="D220" i="3" s="1"/>
  <c r="O206" i="1"/>
  <c r="P187"/>
  <c r="Q187" s="1"/>
  <c r="V179"/>
  <c r="T179" s="1"/>
  <c r="Y179" s="1"/>
  <c r="Z179" s="1"/>
  <c r="AN179" s="1"/>
  <c r="D177" i="3" s="1"/>
  <c r="O293" i="1"/>
  <c r="P267"/>
  <c r="Q267" s="1"/>
  <c r="BJ21"/>
  <c r="BK21" s="1"/>
  <c r="BL21" s="1"/>
  <c r="AT227"/>
  <c r="AQ227"/>
  <c r="V173"/>
  <c r="T173" s="1"/>
  <c r="Y173" s="1"/>
  <c r="Z173" s="1"/>
  <c r="AN173" s="1"/>
  <c r="D171" i="3" s="1"/>
  <c r="U177" i="1"/>
  <c r="AD177" s="1"/>
  <c r="AE177" s="1"/>
  <c r="AJ177" s="1"/>
  <c r="O257"/>
  <c r="O551" s="1"/>
  <c r="P231"/>
  <c r="Q231" s="1"/>
  <c r="BH107"/>
  <c r="AL107" s="1"/>
  <c r="AM107" s="1"/>
  <c r="AW107"/>
  <c r="U162"/>
  <c r="AD162" s="1"/>
  <c r="AE162" s="1"/>
  <c r="AJ162" s="1"/>
  <c r="A67"/>
  <c r="A359"/>
  <c r="G359" s="1"/>
  <c r="A259"/>
  <c r="BE65"/>
  <c r="U272"/>
  <c r="AD272" s="1"/>
  <c r="AE272" s="1"/>
  <c r="AJ272" s="1"/>
  <c r="V163"/>
  <c r="T163" s="1"/>
  <c r="X163" s="1"/>
  <c r="AP163" s="1"/>
  <c r="I161" i="3" s="1"/>
  <c r="BC110" i="1"/>
  <c r="AZ110"/>
  <c r="BA110" s="1"/>
  <c r="BB110" s="1"/>
  <c r="AY110"/>
  <c r="V240"/>
  <c r="T240" s="1"/>
  <c r="Y240" s="1"/>
  <c r="Z240" s="1"/>
  <c r="AN240" s="1"/>
  <c r="D238" i="3" s="1"/>
  <c r="O232" i="1"/>
  <c r="O526" s="1"/>
  <c r="O250"/>
  <c r="O544" s="1"/>
  <c r="P224"/>
  <c r="Q224" s="1"/>
  <c r="BC118"/>
  <c r="AZ118"/>
  <c r="BA118" s="1"/>
  <c r="AY118"/>
  <c r="W181"/>
  <c r="S181"/>
  <c r="AC181"/>
  <c r="AA181"/>
  <c r="AB181" s="1"/>
  <c r="R181"/>
  <c r="V166"/>
  <c r="T166" s="1"/>
  <c r="Y166" s="1"/>
  <c r="Z166" s="1"/>
  <c r="AN166" s="1"/>
  <c r="D164" i="3" s="1"/>
  <c r="AW65" i="1"/>
  <c r="BH65"/>
  <c r="AL65" s="1"/>
  <c r="AM65" s="1"/>
  <c r="V149"/>
  <c r="T149" s="1"/>
  <c r="Y149" s="1"/>
  <c r="Z149" s="1"/>
  <c r="AN149" s="1"/>
  <c r="D147" i="3" s="1"/>
  <c r="BC85" i="1"/>
  <c r="AZ85"/>
  <c r="BA85" s="1"/>
  <c r="AY85"/>
  <c r="BO236"/>
  <c r="BP236" s="1"/>
  <c r="BQ236" s="1"/>
  <c r="BN236"/>
  <c r="U254"/>
  <c r="AD254" s="1"/>
  <c r="AE254" s="1"/>
  <c r="AJ254" s="1"/>
  <c r="AW259"/>
  <c r="BH259"/>
  <c r="AL259" s="1"/>
  <c r="AM259" s="1"/>
  <c r="BH121"/>
  <c r="AL121" s="1"/>
  <c r="AM121" s="1"/>
  <c r="AW121"/>
  <c r="AW234"/>
  <c r="BH234"/>
  <c r="AL234" s="1"/>
  <c r="AM234" s="1"/>
  <c r="Y130"/>
  <c r="Z130" s="1"/>
  <c r="AN130" s="1"/>
  <c r="D128" i="3" s="1"/>
  <c r="BB47" i="1"/>
  <c r="Y260"/>
  <c r="Z260" s="1"/>
  <c r="AN260" s="1"/>
  <c r="D258" i="3" s="1"/>
  <c r="X146" i="1"/>
  <c r="AP146" s="1"/>
  <c r="I144" i="3" s="1"/>
  <c r="X174" i="1"/>
  <c r="AP174" s="1"/>
  <c r="I172" i="3" s="1"/>
  <c r="BB77" i="1"/>
  <c r="BP30"/>
  <c r="BQ30" s="1"/>
  <c r="BB218"/>
  <c r="AS151"/>
  <c r="BB52"/>
  <c r="BD63"/>
  <c r="BG62" s="1"/>
  <c r="BI62" s="1"/>
  <c r="N60" i="3" s="1"/>
  <c r="BB113" i="1"/>
  <c r="X144"/>
  <c r="AP144" s="1"/>
  <c r="I142" i="3" s="1"/>
  <c r="BM43" i="1"/>
  <c r="P41" i="3" s="1"/>
  <c r="BQ42" i="1"/>
  <c r="BK32"/>
  <c r="BL32" s="1"/>
  <c r="AX259"/>
  <c r="K257" i="3" s="1"/>
  <c r="AX138" i="1"/>
  <c r="K136" i="3" s="1"/>
  <c r="V180" i="1"/>
  <c r="T180" s="1"/>
  <c r="Y180" s="1"/>
  <c r="Z180" s="1"/>
  <c r="AN180" s="1"/>
  <c r="D178" i="3" s="1"/>
  <c r="AT161" i="1"/>
  <c r="AU161" s="1"/>
  <c r="AV161" s="1"/>
  <c r="G159" i="3" s="1"/>
  <c r="AQ161" i="1"/>
  <c r="AR161" s="1"/>
  <c r="AS161" s="1"/>
  <c r="U265"/>
  <c r="AD265" s="1"/>
  <c r="AE265" s="1"/>
  <c r="AJ265" s="1"/>
  <c r="BC53"/>
  <c r="AZ53"/>
  <c r="BA53" s="1"/>
  <c r="BB53" s="1"/>
  <c r="AY53"/>
  <c r="BC219"/>
  <c r="BM219" s="1"/>
  <c r="P217" i="3" s="1"/>
  <c r="AZ219" i="1"/>
  <c r="AY219"/>
  <c r="BJ26"/>
  <c r="BK26" s="1"/>
  <c r="BJ29"/>
  <c r="BK29" s="1"/>
  <c r="BL29" s="1"/>
  <c r="V159"/>
  <c r="T159" s="1"/>
  <c r="Y159" s="1"/>
  <c r="Z159" s="1"/>
  <c r="AN159" s="1"/>
  <c r="D157" i="3" s="1"/>
  <c r="BH84" i="1"/>
  <c r="AL84" s="1"/>
  <c r="AM84" s="1"/>
  <c r="AW84"/>
  <c r="W266"/>
  <c r="S266"/>
  <c r="AC266"/>
  <c r="AA266"/>
  <c r="AB266" s="1"/>
  <c r="R266"/>
  <c r="U229"/>
  <c r="AD229" s="1"/>
  <c r="AE229" s="1"/>
  <c r="AJ229" s="1"/>
  <c r="BC61"/>
  <c r="AZ61"/>
  <c r="BA61" s="1"/>
  <c r="AY61"/>
  <c r="W185"/>
  <c r="S185"/>
  <c r="AC185"/>
  <c r="AA185"/>
  <c r="AB185" s="1"/>
  <c r="R185"/>
  <c r="V165"/>
  <c r="T165" s="1"/>
  <c r="X165" s="1"/>
  <c r="AP165" s="1"/>
  <c r="I163" i="3" s="1"/>
  <c r="AQ158" i="1"/>
  <c r="AR158" s="1"/>
  <c r="AS158" s="1"/>
  <c r="AT158"/>
  <c r="AU158" s="1"/>
  <c r="AV158" s="1"/>
  <c r="G156" i="3" s="1"/>
  <c r="BC114" i="1"/>
  <c r="AZ114"/>
  <c r="BA114" s="1"/>
  <c r="BB114" s="1"/>
  <c r="AY114"/>
  <c r="R168"/>
  <c r="W168"/>
  <c r="S168"/>
  <c r="AC168"/>
  <c r="AA168"/>
  <c r="AB168" s="1"/>
  <c r="U179"/>
  <c r="AD179" s="1"/>
  <c r="AE179" s="1"/>
  <c r="AJ179" s="1"/>
  <c r="R241"/>
  <c r="W241"/>
  <c r="S241"/>
  <c r="AC241"/>
  <c r="AA241"/>
  <c r="AB241" s="1"/>
  <c r="O282"/>
  <c r="P256"/>
  <c r="Q256" s="1"/>
  <c r="BO56"/>
  <c r="BP56" s="1"/>
  <c r="BN56"/>
  <c r="AQ213"/>
  <c r="AR213" s="1"/>
  <c r="AS213" s="1"/>
  <c r="AT213"/>
  <c r="AU78"/>
  <c r="AV78" s="1"/>
  <c r="G76" i="3" s="1"/>
  <c r="AX78" i="1"/>
  <c r="K76" i="3" s="1"/>
  <c r="V177" i="1"/>
  <c r="T177" s="1"/>
  <c r="X177" s="1"/>
  <c r="AP177" s="1"/>
  <c r="I175" i="3" s="1"/>
  <c r="V265" i="1"/>
  <c r="T265" s="1"/>
  <c r="X265" s="1"/>
  <c r="AP265" s="1"/>
  <c r="I263" i="3" s="1"/>
  <c r="O275" i="1"/>
  <c r="O569" s="1"/>
  <c r="P249"/>
  <c r="Q249" s="1"/>
  <c r="BC107"/>
  <c r="AZ107"/>
  <c r="BA107" s="1"/>
  <c r="AY107"/>
  <c r="O300"/>
  <c r="P274"/>
  <c r="Q274" s="1"/>
  <c r="AC255"/>
  <c r="AA255"/>
  <c r="AB255" s="1"/>
  <c r="R255"/>
  <c r="W255"/>
  <c r="S255"/>
  <c r="BN54"/>
  <c r="BO54"/>
  <c r="U163"/>
  <c r="AD163" s="1"/>
  <c r="AE163" s="1"/>
  <c r="AJ163" s="1"/>
  <c r="BC269"/>
  <c r="AZ269"/>
  <c r="BA269" s="1"/>
  <c r="BB269" s="1"/>
  <c r="AY269"/>
  <c r="AQ135"/>
  <c r="AR135" s="1"/>
  <c r="AS135" s="1"/>
  <c r="AT135"/>
  <c r="U240"/>
  <c r="AD240" s="1"/>
  <c r="AE240" s="1"/>
  <c r="AJ240" s="1"/>
  <c r="R216"/>
  <c r="W216"/>
  <c r="S216"/>
  <c r="AC216"/>
  <c r="AA216"/>
  <c r="AB216" s="1"/>
  <c r="AW97"/>
  <c r="BH97"/>
  <c r="AL97" s="1"/>
  <c r="AM97" s="1"/>
  <c r="AW53"/>
  <c r="BH53"/>
  <c r="AL53" s="1"/>
  <c r="AM53" s="1"/>
  <c r="U166"/>
  <c r="AD166" s="1"/>
  <c r="AE166" s="1"/>
  <c r="AJ166" s="1"/>
  <c r="BC65"/>
  <c r="AZ65"/>
  <c r="AY65"/>
  <c r="A68"/>
  <c r="A360"/>
  <c r="G360" s="1"/>
  <c r="BE66"/>
  <c r="A260"/>
  <c r="BH98"/>
  <c r="AL98" s="1"/>
  <c r="AM98" s="1"/>
  <c r="AW98"/>
  <c r="V254"/>
  <c r="T254" s="1"/>
  <c r="X254" s="1"/>
  <c r="AP254" s="1"/>
  <c r="I252" i="3" s="1"/>
  <c r="Y239" i="1"/>
  <c r="Z239" s="1"/>
  <c r="AN239" s="1"/>
  <c r="D237" i="3" s="1"/>
  <c r="BP18" i="1"/>
  <c r="BQ18" s="1"/>
  <c r="X228"/>
  <c r="AP228" s="1"/>
  <c r="I226" i="3" s="1"/>
  <c r="X157" i="1"/>
  <c r="AP157" s="1"/>
  <c r="I155" i="3" s="1"/>
  <c r="BM44" i="1"/>
  <c r="P42" i="3" s="1"/>
  <c r="BM28" i="1"/>
  <c r="P26" i="3" s="1"/>
  <c r="Y160" i="1"/>
  <c r="Z160" s="1"/>
  <c r="AN160" s="1"/>
  <c r="D158" i="3" s="1"/>
  <c r="BD52" i="1"/>
  <c r="BG51" s="1"/>
  <c r="BI51" s="1"/>
  <c r="N49" i="3" s="1"/>
  <c r="BA67" i="1"/>
  <c r="BB67" s="1"/>
  <c r="BA99"/>
  <c r="BB99" s="1"/>
  <c r="BC123"/>
  <c r="AZ123"/>
  <c r="AY123"/>
  <c r="BJ54"/>
  <c r="BK54" s="1"/>
  <c r="BL54" s="1"/>
  <c r="U159"/>
  <c r="AD159" s="1"/>
  <c r="AE159" s="1"/>
  <c r="AJ159" s="1"/>
  <c r="BC84"/>
  <c r="AZ84"/>
  <c r="BA84" s="1"/>
  <c r="AY84"/>
  <c r="AU288"/>
  <c r="AV288" s="1"/>
  <c r="G286" i="3" s="1"/>
  <c r="AX288" i="1"/>
  <c r="K286" i="3" s="1"/>
  <c r="AW93" i="1"/>
  <c r="BH93"/>
  <c r="AL93" s="1"/>
  <c r="AM93" s="1"/>
  <c r="O205"/>
  <c r="P186"/>
  <c r="Q186" s="1"/>
  <c r="W230"/>
  <c r="S230"/>
  <c r="AC230"/>
  <c r="AA230"/>
  <c r="AB230" s="1"/>
  <c r="R230"/>
  <c r="AQ155"/>
  <c r="AR155" s="1"/>
  <c r="AS155" s="1"/>
  <c r="AT155"/>
  <c r="AW80"/>
  <c r="BH80"/>
  <c r="AL80" s="1"/>
  <c r="AM80" s="1"/>
  <c r="R248"/>
  <c r="W248"/>
  <c r="S248"/>
  <c r="AC248"/>
  <c r="AA248"/>
  <c r="AB248" s="1"/>
  <c r="AT127"/>
  <c r="AQ127"/>
  <c r="AR127" s="1"/>
  <c r="AS127" s="1"/>
  <c r="BJ33"/>
  <c r="BK33" s="1"/>
  <c r="BL33" s="1"/>
  <c r="AQ263"/>
  <c r="AR263" s="1"/>
  <c r="AS263" s="1"/>
  <c r="AT263"/>
  <c r="BH270"/>
  <c r="AL270" s="1"/>
  <c r="AM270" s="1"/>
  <c r="AW270"/>
  <c r="BN62"/>
  <c r="BO62"/>
  <c r="BP62" s="1"/>
  <c r="V247"/>
  <c r="T247" s="1"/>
  <c r="X247" s="1"/>
  <c r="AP247" s="1"/>
  <c r="I245" i="3" s="1"/>
  <c r="U176" i="1"/>
  <c r="AD176" s="1"/>
  <c r="AE176" s="1"/>
  <c r="AJ176" s="1"/>
  <c r="V148"/>
  <c r="T148" s="1"/>
  <c r="X148" s="1"/>
  <c r="AP148" s="1"/>
  <c r="I146" i="3" s="1"/>
  <c r="V215" i="1"/>
  <c r="T215" s="1"/>
  <c r="X215" s="1"/>
  <c r="AP215" s="1"/>
  <c r="I213" i="3" s="1"/>
  <c r="BC93" i="1"/>
  <c r="AZ93"/>
  <c r="BA93" s="1"/>
  <c r="AY93"/>
  <c r="R164"/>
  <c r="W164"/>
  <c r="S164"/>
  <c r="AC164"/>
  <c r="AA164"/>
  <c r="AB164" s="1"/>
  <c r="BO47"/>
  <c r="BP47" s="1"/>
  <c r="BQ47" s="1"/>
  <c r="BN47"/>
  <c r="U222"/>
  <c r="AD222" s="1"/>
  <c r="AE222" s="1"/>
  <c r="AJ222" s="1"/>
  <c r="AU136"/>
  <c r="AV136" s="1"/>
  <c r="G134" i="3" s="1"/>
  <c r="AX136" i="1"/>
  <c r="K134" i="3" s="1"/>
  <c r="R167" i="1"/>
  <c r="W167"/>
  <c r="S167"/>
  <c r="AC167"/>
  <c r="AA167"/>
  <c r="AB167" s="1"/>
  <c r="U180"/>
  <c r="AD180" s="1"/>
  <c r="AE180" s="1"/>
  <c r="AJ180" s="1"/>
  <c r="AT124"/>
  <c r="AQ124"/>
  <c r="AR124" s="1"/>
  <c r="AT128"/>
  <c r="AQ128"/>
  <c r="AR128" s="1"/>
  <c r="AS128" s="1"/>
  <c r="U173"/>
  <c r="AD173" s="1"/>
  <c r="AE173" s="1"/>
  <c r="AJ173" s="1"/>
  <c r="BC80"/>
  <c r="AZ80"/>
  <c r="BA80" s="1"/>
  <c r="AY80"/>
  <c r="V162"/>
  <c r="T162" s="1"/>
  <c r="Y162" s="1"/>
  <c r="Z162" s="1"/>
  <c r="AN162" s="1"/>
  <c r="D160" i="3" s="1"/>
  <c r="V272" i="1"/>
  <c r="T272" s="1"/>
  <c r="X272" s="1"/>
  <c r="AP272" s="1"/>
  <c r="I270" i="3" s="1"/>
  <c r="AC182" i="1"/>
  <c r="AA182"/>
  <c r="AB182" s="1"/>
  <c r="R182"/>
  <c r="W182"/>
  <c r="S182"/>
  <c r="AC178"/>
  <c r="AA178"/>
  <c r="AB178" s="1"/>
  <c r="R178"/>
  <c r="W178"/>
  <c r="S178"/>
  <c r="BH125"/>
  <c r="AL125" s="1"/>
  <c r="AM125" s="1"/>
  <c r="AW125"/>
  <c r="BN218"/>
  <c r="BO218"/>
  <c r="BP218" s="1"/>
  <c r="BQ218" s="1"/>
  <c r="AU151"/>
  <c r="AV151" s="1"/>
  <c r="G149" i="3" s="1"/>
  <c r="AX151" i="1"/>
  <c r="K149" i="3" s="1"/>
  <c r="BO52" i="1"/>
  <c r="BP52" s="1"/>
  <c r="BQ52" s="1"/>
  <c r="BN52"/>
  <c r="BJ19"/>
  <c r="V192"/>
  <c r="T192" s="1"/>
  <c r="Y192" s="1"/>
  <c r="Z192" s="1"/>
  <c r="O268"/>
  <c r="O562" s="1"/>
  <c r="P242"/>
  <c r="Q242" s="1"/>
  <c r="AW118"/>
  <c r="BH118"/>
  <c r="AL118" s="1"/>
  <c r="AM118" s="1"/>
  <c r="V145"/>
  <c r="T145" s="1"/>
  <c r="X145" s="1"/>
  <c r="AP145" s="1"/>
  <c r="I143" i="3" s="1"/>
  <c r="AU226" i="1"/>
  <c r="AV226" s="1"/>
  <c r="G224" i="3" s="1"/>
  <c r="AX226" i="1"/>
  <c r="K224" i="3" s="1"/>
  <c r="V298" i="1"/>
  <c r="T298" s="1"/>
  <c r="U149"/>
  <c r="AD149" s="1"/>
  <c r="AE149" s="1"/>
  <c r="AJ149" s="1"/>
  <c r="AW85"/>
  <c r="BH85"/>
  <c r="AL85" s="1"/>
  <c r="AM85" s="1"/>
  <c r="A552"/>
  <c r="BE258"/>
  <c r="W273"/>
  <c r="S273"/>
  <c r="R273"/>
  <c r="AC273"/>
  <c r="AA273"/>
  <c r="AB273" s="1"/>
  <c r="AU122"/>
  <c r="AV122" s="1"/>
  <c r="G120" i="3" s="1"/>
  <c r="AX122" i="1"/>
  <c r="K120" i="3" s="1"/>
  <c r="R184" i="1"/>
  <c r="W184"/>
  <c r="S184"/>
  <c r="AC184"/>
  <c r="AA184"/>
  <c r="AB184" s="1"/>
  <c r="AW138"/>
  <c r="BH138"/>
  <c r="AL138" s="1"/>
  <c r="AM138" s="1"/>
  <c r="AW169"/>
  <c r="BH169"/>
  <c r="AL169" s="1"/>
  <c r="AM169" s="1"/>
  <c r="BD15"/>
  <c r="BD32"/>
  <c r="BG31" s="1"/>
  <c r="BI31" s="1"/>
  <c r="N29" i="3" s="1"/>
  <c r="AX169" i="1"/>
  <c r="K167" i="3" s="1"/>
  <c r="AX270" i="1"/>
  <c r="K268" i="3" s="1"/>
  <c r="AX152" i="1"/>
  <c r="K150" i="3" s="1"/>
  <c r="AA579" i="1" l="1"/>
  <c r="AG438"/>
  <c r="BF459"/>
  <c r="BG459" s="1"/>
  <c r="CH459" s="1"/>
  <c r="BI459" s="1"/>
  <c r="BJ459" s="1"/>
  <c r="AC442"/>
  <c r="AD456"/>
  <c r="AV559"/>
  <c r="BD51"/>
  <c r="BG50" s="1"/>
  <c r="BI50" s="1"/>
  <c r="N48" i="3" s="1"/>
  <c r="AC457" i="1"/>
  <c r="AE597"/>
  <c r="AW522"/>
  <c r="L45" i="3"/>
  <c r="AP427" i="1"/>
  <c r="AQ427" s="1"/>
  <c r="BR427" s="1"/>
  <c r="BS427" s="1"/>
  <c r="AV456"/>
  <c r="AW456" s="1"/>
  <c r="AG434"/>
  <c r="AL463"/>
  <c r="AM463" s="1"/>
  <c r="AN463" s="1"/>
  <c r="AL528"/>
  <c r="AM528" s="1"/>
  <c r="AY395"/>
  <c r="AZ395" s="1"/>
  <c r="L130" i="3"/>
  <c r="CA621" i="1"/>
  <c r="CC621" s="1"/>
  <c r="CD621" s="1"/>
  <c r="CE621" s="1"/>
  <c r="AF474"/>
  <c r="AH582"/>
  <c r="AI582" s="1"/>
  <c r="AJ582" s="1"/>
  <c r="J286" i="3" s="1"/>
  <c r="AW388" i="1"/>
  <c r="AX388"/>
  <c r="BN612"/>
  <c r="CG612"/>
  <c r="BB51"/>
  <c r="AG451"/>
  <c r="AD457"/>
  <c r="AK436"/>
  <c r="BM436" s="1"/>
  <c r="AD439"/>
  <c r="AB443"/>
  <c r="AL553"/>
  <c r="AM553" s="1"/>
  <c r="AN553" s="1"/>
  <c r="AK553"/>
  <c r="BM553" s="1"/>
  <c r="BF457"/>
  <c r="BG457" s="1"/>
  <c r="AL393"/>
  <c r="AM393" s="1"/>
  <c r="AN393" s="1"/>
  <c r="AL433"/>
  <c r="AM433" s="1"/>
  <c r="AN433" s="1"/>
  <c r="AL446"/>
  <c r="AM446" s="1"/>
  <c r="AK422"/>
  <c r="BM422" s="1"/>
  <c r="AK432"/>
  <c r="BM432" s="1"/>
  <c r="AC439"/>
  <c r="AK402"/>
  <c r="BM402" s="1"/>
  <c r="AK564"/>
  <c r="BM564" s="1"/>
  <c r="AL435"/>
  <c r="AM435" s="1"/>
  <c r="AN435" s="1"/>
  <c r="AL521"/>
  <c r="AM521" s="1"/>
  <c r="AN521" s="1"/>
  <c r="AY383"/>
  <c r="AZ383" s="1"/>
  <c r="AX440"/>
  <c r="AY440" s="1"/>
  <c r="AZ440" s="1"/>
  <c r="BD501"/>
  <c r="AS426"/>
  <c r="AT426" s="1"/>
  <c r="AU426" s="1"/>
  <c r="AW437"/>
  <c r="AX438"/>
  <c r="BA438" s="1"/>
  <c r="E142" i="3" s="1"/>
  <c r="AP417" i="1"/>
  <c r="AQ417" s="1"/>
  <c r="AQ359"/>
  <c r="AQ354"/>
  <c r="BR354" s="1"/>
  <c r="BU354" s="1"/>
  <c r="AQ349"/>
  <c r="BR349" s="1"/>
  <c r="AS349"/>
  <c r="AT349" s="1"/>
  <c r="AU349" s="1"/>
  <c r="AS555"/>
  <c r="AT555" s="1"/>
  <c r="AU555" s="1"/>
  <c r="AQ512"/>
  <c r="BR512" s="1"/>
  <c r="BT512" s="1"/>
  <c r="AQ409"/>
  <c r="BR409" s="1"/>
  <c r="AS359"/>
  <c r="AT359" s="1"/>
  <c r="AU359" s="1"/>
  <c r="AL385"/>
  <c r="AM385" s="1"/>
  <c r="AN385" s="1"/>
  <c r="AS350"/>
  <c r="AT350" s="1"/>
  <c r="AU350" s="1"/>
  <c r="AF443"/>
  <c r="CG607"/>
  <c r="BM656"/>
  <c r="CG656" s="1"/>
  <c r="BN620"/>
  <c r="BK620" s="1"/>
  <c r="BL620" s="1"/>
  <c r="AV453"/>
  <c r="AW453" s="1"/>
  <c r="AS612"/>
  <c r="AT612" s="1"/>
  <c r="AQ612"/>
  <c r="BR612" s="1"/>
  <c r="AD460"/>
  <c r="AF451"/>
  <c r="AD516"/>
  <c r="AK393"/>
  <c r="BM393" s="1"/>
  <c r="AL376"/>
  <c r="AM376" s="1"/>
  <c r="AN376" s="1"/>
  <c r="AL436"/>
  <c r="AM436" s="1"/>
  <c r="AN436" s="1"/>
  <c r="J151" i="3"/>
  <c r="AG443" i="1"/>
  <c r="AL603"/>
  <c r="AM603" s="1"/>
  <c r="AN603" s="1"/>
  <c r="X524"/>
  <c r="Y524" s="1"/>
  <c r="AK421"/>
  <c r="BM421" s="1"/>
  <c r="AK528"/>
  <c r="BM528" s="1"/>
  <c r="AL422"/>
  <c r="AM422" s="1"/>
  <c r="AL432"/>
  <c r="AM432" s="1"/>
  <c r="AN432" s="1"/>
  <c r="AL402"/>
  <c r="AM402" s="1"/>
  <c r="AL564"/>
  <c r="AM564" s="1"/>
  <c r="AN564" s="1"/>
  <c r="AC516"/>
  <c r="AP556"/>
  <c r="AQ556" s="1"/>
  <c r="AP416"/>
  <c r="L120" i="3" s="1"/>
  <c r="AP545" i="1"/>
  <c r="L249" i="3" s="1"/>
  <c r="AP563" i="1"/>
  <c r="AQ563" s="1"/>
  <c r="AS512"/>
  <c r="AT512" s="1"/>
  <c r="BF438"/>
  <c r="BG438" s="1"/>
  <c r="CH438" s="1"/>
  <c r="BI438" s="1"/>
  <c r="BJ438" s="1"/>
  <c r="AQ555"/>
  <c r="BR555" s="1"/>
  <c r="L54" i="3"/>
  <c r="AF459" i="1"/>
  <c r="AU612"/>
  <c r="AN657"/>
  <c r="BI451"/>
  <c r="BJ451" s="1"/>
  <c r="AH482"/>
  <c r="AI482" s="1"/>
  <c r="AJ482" s="1"/>
  <c r="J186" i="3" s="1"/>
  <c r="BM446" i="1"/>
  <c r="AL396"/>
  <c r="AL384"/>
  <c r="AM384" s="1"/>
  <c r="AN414"/>
  <c r="AY538"/>
  <c r="AZ538" s="1"/>
  <c r="AW419"/>
  <c r="AK647"/>
  <c r="BM647" s="1"/>
  <c r="S549"/>
  <c r="U549" s="1"/>
  <c r="AB549" s="1"/>
  <c r="AK379"/>
  <c r="BM379" s="1"/>
  <c r="AY557"/>
  <c r="AZ557" s="1"/>
  <c r="AX446"/>
  <c r="BA446" s="1"/>
  <c r="E150" i="3" s="1"/>
  <c r="AX533" i="1"/>
  <c r="BA533" s="1"/>
  <c r="E237" i="3" s="1"/>
  <c r="AX441" i="1"/>
  <c r="AY441" s="1"/>
  <c r="AZ441" s="1"/>
  <c r="N23" i="3"/>
  <c r="AF483" i="1"/>
  <c r="AH680"/>
  <c r="AI680" s="1"/>
  <c r="AJ680" s="1"/>
  <c r="AL680" s="1"/>
  <c r="AM680" s="1"/>
  <c r="AN680" s="1"/>
  <c r="AN661"/>
  <c r="AH682"/>
  <c r="AI682" s="1"/>
  <c r="AJ682" s="1"/>
  <c r="AK682" s="1"/>
  <c r="AE559"/>
  <c r="V535"/>
  <c r="W535" s="1"/>
  <c r="AK463"/>
  <c r="BM463" s="1"/>
  <c r="AB456"/>
  <c r="BA419"/>
  <c r="E123" i="3" s="1"/>
  <c r="K242"/>
  <c r="J133"/>
  <c r="BM646" i="1"/>
  <c r="BN646" s="1"/>
  <c r="AL649"/>
  <c r="AM649" s="1"/>
  <c r="AN649" s="1"/>
  <c r="AH678"/>
  <c r="AI678" s="1"/>
  <c r="AJ678" s="1"/>
  <c r="AK678" s="1"/>
  <c r="AH508"/>
  <c r="AI508" s="1"/>
  <c r="AJ508" s="1"/>
  <c r="J212" i="3" s="1"/>
  <c r="AV439" i="1"/>
  <c r="AX439" s="1"/>
  <c r="AH469"/>
  <c r="AI469" s="1"/>
  <c r="AJ469" s="1"/>
  <c r="J173" i="3" s="1"/>
  <c r="AF516" i="1"/>
  <c r="AG558"/>
  <c r="V584"/>
  <c r="W584" s="1"/>
  <c r="Z475"/>
  <c r="AE475" s="1"/>
  <c r="V542"/>
  <c r="W542" s="1"/>
  <c r="BE475"/>
  <c r="CI475" s="1"/>
  <c r="BD476"/>
  <c r="AB459"/>
  <c r="BF523"/>
  <c r="BG523" s="1"/>
  <c r="CH523" s="1"/>
  <c r="BI523" s="1"/>
  <c r="BJ523" s="1"/>
  <c r="AV534"/>
  <c r="AX534" s="1"/>
  <c r="BF597"/>
  <c r="BG597" s="1"/>
  <c r="CH597" s="1"/>
  <c r="BI597" s="1"/>
  <c r="BJ597" s="1"/>
  <c r="BF471"/>
  <c r="BG471" s="1"/>
  <c r="CH471" s="1"/>
  <c r="BI471" s="1"/>
  <c r="BJ471" s="1"/>
  <c r="V549"/>
  <c r="W549" s="1"/>
  <c r="AD523"/>
  <c r="S488"/>
  <c r="U488" s="1"/>
  <c r="AB488" s="1"/>
  <c r="Z476"/>
  <c r="AE476" s="1"/>
  <c r="BD549"/>
  <c r="AW540"/>
  <c r="AX455"/>
  <c r="BA455" s="1"/>
  <c r="E159" i="3" s="1"/>
  <c r="AV548" i="1"/>
  <c r="AW548" s="1"/>
  <c r="BE488"/>
  <c r="CI488" s="1"/>
  <c r="AW404"/>
  <c r="AK380"/>
  <c r="BM380" s="1"/>
  <c r="AS342"/>
  <c r="AT342" s="1"/>
  <c r="AU342" s="1"/>
  <c r="AV541"/>
  <c r="AX541" s="1"/>
  <c r="AG516"/>
  <c r="AK666"/>
  <c r="AP666" s="1"/>
  <c r="AH437"/>
  <c r="AI437" s="1"/>
  <c r="AJ437" s="1"/>
  <c r="J141" i="3" s="1"/>
  <c r="AG456" i="1"/>
  <c r="AV442"/>
  <c r="AX442" s="1"/>
  <c r="AK400"/>
  <c r="BM400" s="1"/>
  <c r="BG442"/>
  <c r="CH442" s="1"/>
  <c r="BI442" s="1"/>
  <c r="BJ442" s="1"/>
  <c r="BE542"/>
  <c r="CI542" s="1"/>
  <c r="BC535"/>
  <c r="AV457"/>
  <c r="AX457" s="1"/>
  <c r="AQ342"/>
  <c r="BR342" s="1"/>
  <c r="AP410"/>
  <c r="AQ410" s="1"/>
  <c r="CG635"/>
  <c r="AC541"/>
  <c r="AD509"/>
  <c r="AK373"/>
  <c r="BM373" s="1"/>
  <c r="AL378"/>
  <c r="AM378" s="1"/>
  <c r="AN378" s="1"/>
  <c r="AN506"/>
  <c r="AB439"/>
  <c r="AS340"/>
  <c r="AT340" s="1"/>
  <c r="AF453"/>
  <c r="AF579"/>
  <c r="BN20"/>
  <c r="AC523"/>
  <c r="AE474"/>
  <c r="AD453"/>
  <c r="AC453"/>
  <c r="AE456"/>
  <c r="AE516"/>
  <c r="V472"/>
  <c r="W472" s="1"/>
  <c r="AF442"/>
  <c r="AL389"/>
  <c r="AM389" s="1"/>
  <c r="AN389" s="1"/>
  <c r="AL373"/>
  <c r="AM373" s="1"/>
  <c r="AN373" s="1"/>
  <c r="BA387"/>
  <c r="E91" i="3" s="1"/>
  <c r="AP431" i="1"/>
  <c r="L135" i="3" s="1"/>
  <c r="AX423" i="1"/>
  <c r="BA423" s="1"/>
  <c r="E127" i="3" s="1"/>
  <c r="BD479" i="1"/>
  <c r="AV516"/>
  <c r="AX516" s="1"/>
  <c r="AW515"/>
  <c r="AY402"/>
  <c r="AZ402" s="1"/>
  <c r="AN410"/>
  <c r="BN35"/>
  <c r="BJ20"/>
  <c r="BK20" s="1"/>
  <c r="L44" i="3"/>
  <c r="AV583" i="1"/>
  <c r="AW583" s="1"/>
  <c r="AG442"/>
  <c r="AH669"/>
  <c r="AI669" s="1"/>
  <c r="AJ669" s="1"/>
  <c r="AK669" s="1"/>
  <c r="AF509"/>
  <c r="CG605"/>
  <c r="AH672"/>
  <c r="AI672" s="1"/>
  <c r="AJ672" s="1"/>
  <c r="AL672" s="1"/>
  <c r="AM672" s="1"/>
  <c r="AN672" s="1"/>
  <c r="AH515"/>
  <c r="AI515" s="1"/>
  <c r="AJ515" s="1"/>
  <c r="J219" i="3" s="1"/>
  <c r="BO20" i="1"/>
  <c r="BP20" s="1"/>
  <c r="BQ20" s="1"/>
  <c r="AD534"/>
  <c r="AK389"/>
  <c r="BM389" s="1"/>
  <c r="AL380"/>
  <c r="AM380" s="1"/>
  <c r="AN380" s="1"/>
  <c r="AP414"/>
  <c r="AS414" s="1"/>
  <c r="AT414" s="1"/>
  <c r="AU414" s="1"/>
  <c r="AB516"/>
  <c r="BX319"/>
  <c r="AH684"/>
  <c r="AI684" s="1"/>
  <c r="AJ684" s="1"/>
  <c r="AK684" s="1"/>
  <c r="AH440"/>
  <c r="AI440" s="1"/>
  <c r="AJ440" s="1"/>
  <c r="J144" i="3" s="1"/>
  <c r="AF534" i="1"/>
  <c r="AH423"/>
  <c r="AI423" s="1"/>
  <c r="AJ423" s="1"/>
  <c r="AK423" s="1"/>
  <c r="BM423" s="1"/>
  <c r="AD442"/>
  <c r="AA523"/>
  <c r="AG523" s="1"/>
  <c r="AD473"/>
  <c r="AA453"/>
  <c r="AG453" s="1"/>
  <c r="Y473"/>
  <c r="AV473" s="1"/>
  <c r="AX473" s="1"/>
  <c r="AK377"/>
  <c r="BM377" s="1"/>
  <c r="AK418"/>
  <c r="BM418" s="1"/>
  <c r="AK391"/>
  <c r="BM391" s="1"/>
  <c r="BG443"/>
  <c r="CH443" s="1"/>
  <c r="BI443" s="1"/>
  <c r="BJ443" s="1"/>
  <c r="BU319"/>
  <c r="BV319" s="1"/>
  <c r="BW319" s="1"/>
  <c r="BO35"/>
  <c r="BP35" s="1"/>
  <c r="AU337"/>
  <c r="AH671"/>
  <c r="AI671" s="1"/>
  <c r="AJ671" s="1"/>
  <c r="AK671" s="1"/>
  <c r="AH683"/>
  <c r="AI683" s="1"/>
  <c r="AJ683" s="1"/>
  <c r="AK683" s="1"/>
  <c r="BF467"/>
  <c r="BG467" s="1"/>
  <c r="CH467" s="1"/>
  <c r="BI467" s="1"/>
  <c r="BJ467" s="1"/>
  <c r="AL602"/>
  <c r="AM602" s="1"/>
  <c r="AN602" s="1"/>
  <c r="CA630"/>
  <c r="CB630" s="1"/>
  <c r="AF460"/>
  <c r="AH589"/>
  <c r="AI589" s="1"/>
  <c r="AJ589" s="1"/>
  <c r="J293" i="3" s="1"/>
  <c r="BN58" i="1"/>
  <c r="BU334"/>
  <c r="BV334" s="1"/>
  <c r="BW334" s="1"/>
  <c r="AV597"/>
  <c r="AW597" s="1"/>
  <c r="AC597"/>
  <c r="AG559"/>
  <c r="X475"/>
  <c r="Y475" s="1"/>
  <c r="Z535"/>
  <c r="AE535" s="1"/>
  <c r="AK401"/>
  <c r="BM401" s="1"/>
  <c r="AV523"/>
  <c r="AW523" s="1"/>
  <c r="AW424"/>
  <c r="BD535"/>
  <c r="AV459"/>
  <c r="AX459" s="1"/>
  <c r="AL429"/>
  <c r="AM429" s="1"/>
  <c r="AN429" s="1"/>
  <c r="L129" i="3"/>
  <c r="AK374" i="1"/>
  <c r="BM374" s="1"/>
  <c r="AH565"/>
  <c r="AI565" s="1"/>
  <c r="AJ565" s="1"/>
  <c r="AK565" s="1"/>
  <c r="BM565" s="1"/>
  <c r="BM642"/>
  <c r="CG642" s="1"/>
  <c r="AH441"/>
  <c r="AI441" s="1"/>
  <c r="AJ441" s="1"/>
  <c r="J145" i="3" s="1"/>
  <c r="AD548" i="1"/>
  <c r="S510"/>
  <c r="U510" s="1"/>
  <c r="AB510" s="1"/>
  <c r="AC579"/>
  <c r="AV471"/>
  <c r="AW471" s="1"/>
  <c r="L73" i="3"/>
  <c r="J86"/>
  <c r="AH685" i="1"/>
  <c r="AI685" s="1"/>
  <c r="AJ685" s="1"/>
  <c r="AL685" s="1"/>
  <c r="AM685" s="1"/>
  <c r="AN685" s="1"/>
  <c r="Z488"/>
  <c r="AE488" s="1"/>
  <c r="AA471"/>
  <c r="X476"/>
  <c r="Y476" s="1"/>
  <c r="AA483"/>
  <c r="AG483" s="1"/>
  <c r="AK375"/>
  <c r="BM375" s="1"/>
  <c r="AK507"/>
  <c r="BM507" s="1"/>
  <c r="AD597"/>
  <c r="AK557"/>
  <c r="BM557" s="1"/>
  <c r="AL386"/>
  <c r="AM386" s="1"/>
  <c r="AP372"/>
  <c r="AQ372" s="1"/>
  <c r="BG516"/>
  <c r="CH516" s="1"/>
  <c r="BI516" s="1"/>
  <c r="BJ516" s="1"/>
  <c r="AP520"/>
  <c r="AQ520" s="1"/>
  <c r="AV474"/>
  <c r="AW474" s="1"/>
  <c r="AF456"/>
  <c r="N35" i="3"/>
  <c r="BF559" i="1"/>
  <c r="BG559" s="1"/>
  <c r="CH559" s="1"/>
  <c r="BI559" s="1"/>
  <c r="BJ559" s="1"/>
  <c r="AK355"/>
  <c r="BM355" s="1"/>
  <c r="CG355" s="1"/>
  <c r="V501"/>
  <c r="W501" s="1"/>
  <c r="AG474"/>
  <c r="X567"/>
  <c r="Y567" s="1"/>
  <c r="AA439"/>
  <c r="AG439" s="1"/>
  <c r="BL210"/>
  <c r="AL507"/>
  <c r="AM507" s="1"/>
  <c r="AN507" s="1"/>
  <c r="AK387"/>
  <c r="BM387" s="1"/>
  <c r="AD474"/>
  <c r="AP513"/>
  <c r="L217" i="3" s="1"/>
  <c r="BF474" i="1"/>
  <c r="BG474" s="1"/>
  <c r="CH474" s="1"/>
  <c r="BI474" s="1"/>
  <c r="BJ474" s="1"/>
  <c r="AP506"/>
  <c r="L210" i="3" s="1"/>
  <c r="AQ364" i="1"/>
  <c r="BR364" s="1"/>
  <c r="BI547"/>
  <c r="BJ547" s="1"/>
  <c r="AH673"/>
  <c r="AI673" s="1"/>
  <c r="AJ673" s="1"/>
  <c r="AK673" s="1"/>
  <c r="AH686"/>
  <c r="AI686" s="1"/>
  <c r="AJ686" s="1"/>
  <c r="AL686" s="1"/>
  <c r="AM686" s="1"/>
  <c r="AN686" s="1"/>
  <c r="AH674"/>
  <c r="AI674" s="1"/>
  <c r="AJ674" s="1"/>
  <c r="AK674" s="1"/>
  <c r="AA534"/>
  <c r="AG534" s="1"/>
  <c r="AF597"/>
  <c r="AC474"/>
  <c r="AL387"/>
  <c r="AM387" s="1"/>
  <c r="AN387" s="1"/>
  <c r="AY381"/>
  <c r="AZ381" s="1"/>
  <c r="AL398"/>
  <c r="AM398" s="1"/>
  <c r="AN398" s="1"/>
  <c r="AS364"/>
  <c r="AT364" s="1"/>
  <c r="AU328"/>
  <c r="AH448"/>
  <c r="AI448" s="1"/>
  <c r="AJ448" s="1"/>
  <c r="J152" i="3" s="1"/>
  <c r="AW695" i="1"/>
  <c r="J59" i="3"/>
  <c r="AG597" i="1"/>
  <c r="S479"/>
  <c r="U479" s="1"/>
  <c r="AF547"/>
  <c r="AK539"/>
  <c r="BM539" s="1"/>
  <c r="AK433"/>
  <c r="BM433" s="1"/>
  <c r="AK384"/>
  <c r="BM384" s="1"/>
  <c r="AL447"/>
  <c r="AM447" s="1"/>
  <c r="AN447" s="1"/>
  <c r="AK398"/>
  <c r="BM398" s="1"/>
  <c r="AH465"/>
  <c r="AI465" s="1"/>
  <c r="AJ465" s="1"/>
  <c r="J169" i="3" s="1"/>
  <c r="BF548" i="1"/>
  <c r="AH424"/>
  <c r="AI424" s="1"/>
  <c r="AJ424" s="1"/>
  <c r="AL424" s="1"/>
  <c r="AM424" s="1"/>
  <c r="AN424" s="1"/>
  <c r="AA548"/>
  <c r="AG548" s="1"/>
  <c r="AD541"/>
  <c r="X461"/>
  <c r="Y461" s="1"/>
  <c r="AE460"/>
  <c r="AC548"/>
  <c r="AL375"/>
  <c r="AM375" s="1"/>
  <c r="AN375" s="1"/>
  <c r="AL379"/>
  <c r="AM379" s="1"/>
  <c r="AN379" s="1"/>
  <c r="AL401"/>
  <c r="AM401" s="1"/>
  <c r="AN401" s="1"/>
  <c r="AK403"/>
  <c r="BM403" s="1"/>
  <c r="AF541"/>
  <c r="BF541"/>
  <c r="BG541" s="1"/>
  <c r="BD580"/>
  <c r="BC244"/>
  <c r="BM244" s="1"/>
  <c r="AB566"/>
  <c r="BF579"/>
  <c r="BG579" s="1"/>
  <c r="AS370"/>
  <c r="AT370" s="1"/>
  <c r="AU370" s="1"/>
  <c r="AQ425"/>
  <c r="BR425" s="1"/>
  <c r="BX425" s="1"/>
  <c r="AQ370"/>
  <c r="BR370" s="1"/>
  <c r="J78" i="3"/>
  <c r="AK390" i="1"/>
  <c r="BM390" s="1"/>
  <c r="BA647"/>
  <c r="AK648"/>
  <c r="BM648" s="1"/>
  <c r="BD58"/>
  <c r="BG57" s="1"/>
  <c r="BI57" s="1"/>
  <c r="N55" i="3" s="1"/>
  <c r="BJ22" i="1"/>
  <c r="BK22" s="1"/>
  <c r="BL22" s="1"/>
  <c r="AA459"/>
  <c r="AG459" s="1"/>
  <c r="Z517"/>
  <c r="AA517" s="1"/>
  <c r="AG566"/>
  <c r="AA473"/>
  <c r="AK381"/>
  <c r="BM381" s="1"/>
  <c r="AL403"/>
  <c r="AM403" s="1"/>
  <c r="AN403" s="1"/>
  <c r="AL390"/>
  <c r="AM390" s="1"/>
  <c r="AN390" s="1"/>
  <c r="AK382"/>
  <c r="BM382" s="1"/>
  <c r="BC517"/>
  <c r="BD485"/>
  <c r="AW572"/>
  <c r="AV566"/>
  <c r="AW566" s="1"/>
  <c r="AH668"/>
  <c r="AI668" s="1"/>
  <c r="AJ668" s="1"/>
  <c r="AK668" s="1"/>
  <c r="AX689"/>
  <c r="AY689" s="1"/>
  <c r="AZ689" s="1"/>
  <c r="AH533"/>
  <c r="AI533" s="1"/>
  <c r="AJ533" s="1"/>
  <c r="J237" i="3" s="1"/>
  <c r="BO58" i="1"/>
  <c r="BP58" s="1"/>
  <c r="AY251"/>
  <c r="AD579"/>
  <c r="V580"/>
  <c r="W580" s="1"/>
  <c r="AG579"/>
  <c r="V484"/>
  <c r="W484" s="1"/>
  <c r="X485"/>
  <c r="Y485" s="1"/>
  <c r="AK386"/>
  <c r="BM386" s="1"/>
  <c r="BC461"/>
  <c r="BE484"/>
  <c r="CI484" s="1"/>
  <c r="BX338"/>
  <c r="BJ18"/>
  <c r="BK18" s="1"/>
  <c r="AV509"/>
  <c r="AX509" s="1"/>
  <c r="AU610"/>
  <c r="AH419"/>
  <c r="AI419" s="1"/>
  <c r="AJ419" s="1"/>
  <c r="J123" i="3" s="1"/>
  <c r="AH688" i="1"/>
  <c r="AI688" s="1"/>
  <c r="AJ688" s="1"/>
  <c r="AH687"/>
  <c r="AI687" s="1"/>
  <c r="AJ687" s="1"/>
  <c r="AK687" s="1"/>
  <c r="AH522"/>
  <c r="AI522" s="1"/>
  <c r="AJ522" s="1"/>
  <c r="J226" i="3" s="1"/>
  <c r="AF471" i="1"/>
  <c r="AH540"/>
  <c r="AI540" s="1"/>
  <c r="AJ540" s="1"/>
  <c r="J244" i="3" s="1"/>
  <c r="AF523" i="1"/>
  <c r="BF534"/>
  <c r="BG534" s="1"/>
  <c r="CH534" s="1"/>
  <c r="BI534" s="1"/>
  <c r="BJ534" s="1"/>
  <c r="S567"/>
  <c r="U567" s="1"/>
  <c r="AF558"/>
  <c r="AC460"/>
  <c r="AF457"/>
  <c r="Z501"/>
  <c r="AA501" s="1"/>
  <c r="AA467"/>
  <c r="AG467" s="1"/>
  <c r="V524"/>
  <c r="W524" s="1"/>
  <c r="AG460"/>
  <c r="Z479"/>
  <c r="AE479" s="1"/>
  <c r="Z472"/>
  <c r="AA472" s="1"/>
  <c r="AL539"/>
  <c r="AM539" s="1"/>
  <c r="AN539" s="1"/>
  <c r="AL400"/>
  <c r="AM400" s="1"/>
  <c r="AN400" s="1"/>
  <c r="AK464"/>
  <c r="BM464" s="1"/>
  <c r="AF439"/>
  <c r="BD524"/>
  <c r="J89" i="3"/>
  <c r="AX686" i="1"/>
  <c r="BA686" s="1"/>
  <c r="AH572"/>
  <c r="AI572" s="1"/>
  <c r="AJ572" s="1"/>
  <c r="J276" i="3" s="1"/>
  <c r="AC534" i="1"/>
  <c r="S501"/>
  <c r="U501" s="1"/>
  <c r="AB501" s="1"/>
  <c r="AE443"/>
  <c r="AF548"/>
  <c r="Z524"/>
  <c r="AE524" s="1"/>
  <c r="V567"/>
  <c r="W567" s="1"/>
  <c r="AC471"/>
  <c r="AG471"/>
  <c r="X479"/>
  <c r="Y479" s="1"/>
  <c r="S472"/>
  <c r="U472" s="1"/>
  <c r="AB472" s="1"/>
  <c r="AK532"/>
  <c r="BM532" s="1"/>
  <c r="AK383"/>
  <c r="BM383" s="1"/>
  <c r="AL464"/>
  <c r="AM464" s="1"/>
  <c r="AN464" s="1"/>
  <c r="BD49"/>
  <c r="BG48" s="1"/>
  <c r="BI48" s="1"/>
  <c r="N46" i="3" s="1"/>
  <c r="AY401" i="1"/>
  <c r="AZ401" s="1"/>
  <c r="BA464"/>
  <c r="E168" i="3" s="1"/>
  <c r="BE524" i="1"/>
  <c r="CI524" s="1"/>
  <c r="BG548"/>
  <c r="CH548" s="1"/>
  <c r="BI548" s="1"/>
  <c r="BJ548" s="1"/>
  <c r="BF460"/>
  <c r="BG460" s="1"/>
  <c r="AB509"/>
  <c r="BE501"/>
  <c r="CI501" s="1"/>
  <c r="AQ351"/>
  <c r="BR351" s="1"/>
  <c r="AW448"/>
  <c r="BE479"/>
  <c r="CI479" s="1"/>
  <c r="BD472"/>
  <c r="AV460"/>
  <c r="AW460" s="1"/>
  <c r="BC567"/>
  <c r="BF456"/>
  <c r="BG456" s="1"/>
  <c r="AS351"/>
  <c r="AT351" s="1"/>
  <c r="AU351" s="1"/>
  <c r="AS354"/>
  <c r="AT354" s="1"/>
  <c r="AU354" s="1"/>
  <c r="AW674"/>
  <c r="AW679"/>
  <c r="BE472"/>
  <c r="CI472" s="1"/>
  <c r="BE567"/>
  <c r="CI567" s="1"/>
  <c r="AS409"/>
  <c r="AT409" s="1"/>
  <c r="BO326"/>
  <c r="BP326" s="1"/>
  <c r="AH455"/>
  <c r="AI455" s="1"/>
  <c r="AJ455" s="1"/>
  <c r="J159" i="3" s="1"/>
  <c r="AH694" i="1"/>
  <c r="AI694" s="1"/>
  <c r="AJ694" s="1"/>
  <c r="AL694" s="1"/>
  <c r="AM694" s="1"/>
  <c r="AN694" s="1"/>
  <c r="BJ61"/>
  <c r="BK61" s="1"/>
  <c r="BL61" s="1"/>
  <c r="X501"/>
  <c r="Y501" s="1"/>
  <c r="AH420"/>
  <c r="AI420" s="1"/>
  <c r="AJ420" s="1"/>
  <c r="J124" i="3" s="1"/>
  <c r="AD471" i="1"/>
  <c r="S524"/>
  <c r="U524" s="1"/>
  <c r="AB524" s="1"/>
  <c r="Z567"/>
  <c r="AE567" s="1"/>
  <c r="V479"/>
  <c r="W479" s="1"/>
  <c r="BF479" s="1"/>
  <c r="X472"/>
  <c r="Y472" s="1"/>
  <c r="AG547"/>
  <c r="AL532"/>
  <c r="AM532" s="1"/>
  <c r="AN532" s="1"/>
  <c r="AL383"/>
  <c r="AM383" s="1"/>
  <c r="AN383" s="1"/>
  <c r="AV558"/>
  <c r="AX558" s="1"/>
  <c r="AV547"/>
  <c r="AX547" s="1"/>
  <c r="AH452"/>
  <c r="AI452" s="1"/>
  <c r="AJ452" s="1"/>
  <c r="J156" i="3" s="1"/>
  <c r="AH667" i="1"/>
  <c r="AI667" s="1"/>
  <c r="AJ667" s="1"/>
  <c r="AK667" s="1"/>
  <c r="AE470"/>
  <c r="AK571"/>
  <c r="BM571" s="1"/>
  <c r="AL381"/>
  <c r="AM381" s="1"/>
  <c r="AN381" s="1"/>
  <c r="BN55"/>
  <c r="BA380"/>
  <c r="E84" i="3" s="1"/>
  <c r="AF467" i="1"/>
  <c r="AW690"/>
  <c r="BQ633"/>
  <c r="AX667"/>
  <c r="BA667" s="1"/>
  <c r="AU627"/>
  <c r="CA611"/>
  <c r="CB611" s="1"/>
  <c r="AH681"/>
  <c r="AI681" s="1"/>
  <c r="AJ681" s="1"/>
  <c r="AK681" s="1"/>
  <c r="AL571"/>
  <c r="AM571" s="1"/>
  <c r="AN571" s="1"/>
  <c r="BU314"/>
  <c r="BV314" s="1"/>
  <c r="BW314" s="1"/>
  <c r="BB70"/>
  <c r="BP611"/>
  <c r="BQ611" s="1"/>
  <c r="AC467"/>
  <c r="V560"/>
  <c r="W560" s="1"/>
  <c r="AL557"/>
  <c r="AM557" s="1"/>
  <c r="AN557" s="1"/>
  <c r="BE598"/>
  <c r="CI598" s="1"/>
  <c r="BE478"/>
  <c r="CI478" s="1"/>
  <c r="BC573"/>
  <c r="BE462"/>
  <c r="CI462" s="1"/>
  <c r="BC510"/>
  <c r="BE458"/>
  <c r="CI458" s="1"/>
  <c r="L56" i="3"/>
  <c r="AU619" i="1"/>
  <c r="AN601"/>
  <c r="BY616"/>
  <c r="BZ616" s="1"/>
  <c r="CA628"/>
  <c r="CB628" s="1"/>
  <c r="AU625"/>
  <c r="AU608"/>
  <c r="BA355"/>
  <c r="E59" i="3" s="1"/>
  <c r="AY355" i="1"/>
  <c r="AZ355" s="1"/>
  <c r="AF583"/>
  <c r="V462"/>
  <c r="W462" s="1"/>
  <c r="X487"/>
  <c r="Y487" s="1"/>
  <c r="Z458"/>
  <c r="AE458" s="1"/>
  <c r="Z591"/>
  <c r="AE591" s="1"/>
  <c r="AK581"/>
  <c r="BM581" s="1"/>
  <c r="BC591"/>
  <c r="AV467"/>
  <c r="AW467" s="1"/>
  <c r="BJ58"/>
  <c r="BK58" s="1"/>
  <c r="BL58" s="1"/>
  <c r="L48" i="3"/>
  <c r="AH675" i="1"/>
  <c r="AI675" s="1"/>
  <c r="AJ675" s="1"/>
  <c r="AK675" s="1"/>
  <c r="AN648"/>
  <c r="AY119"/>
  <c r="X478"/>
  <c r="AC478" s="1"/>
  <c r="AD467"/>
  <c r="Z573"/>
  <c r="AE573" s="1"/>
  <c r="AC509"/>
  <c r="AL581"/>
  <c r="AM581" s="1"/>
  <c r="BD560"/>
  <c r="AH690"/>
  <c r="AI690" s="1"/>
  <c r="AJ690" s="1"/>
  <c r="AK690" s="1"/>
  <c r="AU606"/>
  <c r="CA633"/>
  <c r="CB633" s="1"/>
  <c r="AL692"/>
  <c r="AM692" s="1"/>
  <c r="AN692" s="1"/>
  <c r="AK692"/>
  <c r="AK691"/>
  <c r="AL691"/>
  <c r="AM691" s="1"/>
  <c r="AN691" s="1"/>
  <c r="AS637"/>
  <c r="AT637" s="1"/>
  <c r="AQ637"/>
  <c r="BR637" s="1"/>
  <c r="BX629"/>
  <c r="BT629"/>
  <c r="BS629"/>
  <c r="BU629"/>
  <c r="BV629" s="1"/>
  <c r="BN663"/>
  <c r="CG663"/>
  <c r="AY690"/>
  <c r="AZ690" s="1"/>
  <c r="BA690"/>
  <c r="BX614"/>
  <c r="BT614"/>
  <c r="BS614"/>
  <c r="BU614"/>
  <c r="BO625"/>
  <c r="BP625" s="1"/>
  <c r="BQ625" s="1"/>
  <c r="BK625"/>
  <c r="BL625" s="1"/>
  <c r="AQ664"/>
  <c r="BR664" s="1"/>
  <c r="AS664"/>
  <c r="AT664" s="1"/>
  <c r="AU664" s="1"/>
  <c r="AS654"/>
  <c r="AQ654"/>
  <c r="BR654" s="1"/>
  <c r="BO619"/>
  <c r="BP619" s="1"/>
  <c r="BQ619" s="1"/>
  <c r="BK619"/>
  <c r="BL619" s="1"/>
  <c r="CG638"/>
  <c r="BN638"/>
  <c r="AP602"/>
  <c r="BM602"/>
  <c r="BO609"/>
  <c r="BP609" s="1"/>
  <c r="BQ609" s="1"/>
  <c r="BK609"/>
  <c r="BL609" s="1"/>
  <c r="BT622"/>
  <c r="BS622"/>
  <c r="BX622"/>
  <c r="BU622"/>
  <c r="BV622" s="1"/>
  <c r="BW622" s="1"/>
  <c r="AY691"/>
  <c r="AZ691" s="1"/>
  <c r="BA691"/>
  <c r="AX693"/>
  <c r="AW693"/>
  <c r="CG634"/>
  <c r="BN634"/>
  <c r="BO629"/>
  <c r="BP629" s="1"/>
  <c r="BK629"/>
  <c r="BL629" s="1"/>
  <c r="BY629" s="1"/>
  <c r="BZ629" s="1"/>
  <c r="BM603"/>
  <c r="AP603"/>
  <c r="BO617"/>
  <c r="BP617" s="1"/>
  <c r="BK617"/>
  <c r="BL617" s="1"/>
  <c r="AY688"/>
  <c r="AZ688" s="1"/>
  <c r="BA688"/>
  <c r="BN665"/>
  <c r="CG665"/>
  <c r="AL695"/>
  <c r="AM695" s="1"/>
  <c r="AN695" s="1"/>
  <c r="AK695"/>
  <c r="CG661"/>
  <c r="BN661"/>
  <c r="AQ645"/>
  <c r="BR645" s="1"/>
  <c r="AS645"/>
  <c r="AT645" s="1"/>
  <c r="AU645" s="1"/>
  <c r="AL676"/>
  <c r="AM676" s="1"/>
  <c r="AN676" s="1"/>
  <c r="AK676"/>
  <c r="BO627"/>
  <c r="BP627" s="1"/>
  <c r="BQ627" s="1"/>
  <c r="BK627"/>
  <c r="BL627" s="1"/>
  <c r="BO624"/>
  <c r="BK624"/>
  <c r="BL624" s="1"/>
  <c r="AY668"/>
  <c r="AZ668" s="1"/>
  <c r="BA668"/>
  <c r="BS613"/>
  <c r="BU613"/>
  <c r="BV613" s="1"/>
  <c r="BT613"/>
  <c r="BX613"/>
  <c r="AL671"/>
  <c r="AM671" s="1"/>
  <c r="AN671" s="1"/>
  <c r="AW675"/>
  <c r="AX675"/>
  <c r="AL678"/>
  <c r="AM678" s="1"/>
  <c r="AN678" s="1"/>
  <c r="CG644"/>
  <c r="BN644"/>
  <c r="BN637"/>
  <c r="CG637"/>
  <c r="AS660"/>
  <c r="AT660" s="1"/>
  <c r="AQ660"/>
  <c r="BR660" s="1"/>
  <c r="AS641"/>
  <c r="AT641" s="1"/>
  <c r="AU641" s="1"/>
  <c r="AQ641"/>
  <c r="BR641" s="1"/>
  <c r="AS646"/>
  <c r="AT646" s="1"/>
  <c r="AU646" s="1"/>
  <c r="AQ646"/>
  <c r="BR646" s="1"/>
  <c r="BU617"/>
  <c r="BX617"/>
  <c r="BT617"/>
  <c r="BS617"/>
  <c r="BO622"/>
  <c r="BP622" s="1"/>
  <c r="BK622"/>
  <c r="BL622" s="1"/>
  <c r="BO632"/>
  <c r="BP632" s="1"/>
  <c r="BQ632" s="1"/>
  <c r="BK632"/>
  <c r="BL632" s="1"/>
  <c r="AP601"/>
  <c r="BM601"/>
  <c r="BX626"/>
  <c r="BU626"/>
  <c r="BV626" s="1"/>
  <c r="BW626" s="1"/>
  <c r="BS626"/>
  <c r="BT626"/>
  <c r="BN636"/>
  <c r="CG636"/>
  <c r="AQ655"/>
  <c r="BR655" s="1"/>
  <c r="AS655"/>
  <c r="AQ638"/>
  <c r="BR638" s="1"/>
  <c r="AS638"/>
  <c r="AT638" s="1"/>
  <c r="AU638" s="1"/>
  <c r="BT627"/>
  <c r="BU627"/>
  <c r="BV627" s="1"/>
  <c r="BS627"/>
  <c r="BX627"/>
  <c r="BO604"/>
  <c r="BP604" s="1"/>
  <c r="BQ604" s="1"/>
  <c r="BK604"/>
  <c r="BL604" s="1"/>
  <c r="BO618"/>
  <c r="BP618" s="1"/>
  <c r="BQ618" s="1"/>
  <c r="BK618"/>
  <c r="BL618" s="1"/>
  <c r="BA677"/>
  <c r="AY677"/>
  <c r="AZ677" s="1"/>
  <c r="BO613"/>
  <c r="BK613"/>
  <c r="BL613" s="1"/>
  <c r="AQ634"/>
  <c r="BR634" s="1"/>
  <c r="AS634"/>
  <c r="AT634" s="1"/>
  <c r="AU634" s="1"/>
  <c r="BO615"/>
  <c r="BP615" s="1"/>
  <c r="BQ615" s="1"/>
  <c r="BK615"/>
  <c r="BL615" s="1"/>
  <c r="BO605"/>
  <c r="BK605"/>
  <c r="BL605" s="1"/>
  <c r="AQ665"/>
  <c r="BR665" s="1"/>
  <c r="AS665"/>
  <c r="AT665" s="1"/>
  <c r="BA601"/>
  <c r="AY601"/>
  <c r="AZ601" s="1"/>
  <c r="AW687"/>
  <c r="AX687"/>
  <c r="AK688"/>
  <c r="AL688"/>
  <c r="AM688" s="1"/>
  <c r="AN688" s="1"/>
  <c r="CG650"/>
  <c r="BN650"/>
  <c r="BN658"/>
  <c r="CG658"/>
  <c r="BT609"/>
  <c r="BU609"/>
  <c r="BV609" s="1"/>
  <c r="BW609" s="1"/>
  <c r="BS609"/>
  <c r="BX609"/>
  <c r="BT623"/>
  <c r="BU623"/>
  <c r="BV623" s="1"/>
  <c r="BW623" s="1"/>
  <c r="BX623"/>
  <c r="BS623"/>
  <c r="CG643"/>
  <c r="BN643"/>
  <c r="AY678"/>
  <c r="AZ678" s="1"/>
  <c r="BA678"/>
  <c r="Z462"/>
  <c r="AE462" s="1"/>
  <c r="V487"/>
  <c r="W487" s="1"/>
  <c r="AC470"/>
  <c r="X458"/>
  <c r="Y458" s="1"/>
  <c r="BF458" s="1"/>
  <c r="X591"/>
  <c r="Y591" s="1"/>
  <c r="X510"/>
  <c r="AD510" s="1"/>
  <c r="S478"/>
  <c r="U478" s="1"/>
  <c r="AB478" s="1"/>
  <c r="X560"/>
  <c r="Y560" s="1"/>
  <c r="X573"/>
  <c r="Y573" s="1"/>
  <c r="AD470"/>
  <c r="AD583"/>
  <c r="BD591"/>
  <c r="BD478"/>
  <c r="BX504"/>
  <c r="BC560"/>
  <c r="BF453"/>
  <c r="BG453" s="1"/>
  <c r="CH453" s="1"/>
  <c r="BI453" s="1"/>
  <c r="BJ453" s="1"/>
  <c r="BD462"/>
  <c r="BC458"/>
  <c r="BE487"/>
  <c r="CI487" s="1"/>
  <c r="AT607"/>
  <c r="AU607" s="1"/>
  <c r="BY633"/>
  <c r="BZ633" s="1"/>
  <c r="AU614"/>
  <c r="BQ628"/>
  <c r="AU624"/>
  <c r="BV611"/>
  <c r="BW611" s="1"/>
  <c r="BV633"/>
  <c r="BW633" s="1"/>
  <c r="AU632"/>
  <c r="CA616"/>
  <c r="AX684"/>
  <c r="AW684"/>
  <c r="AQ644"/>
  <c r="BR644" s="1"/>
  <c r="AS644"/>
  <c r="AT644" s="1"/>
  <c r="AX669"/>
  <c r="AW669"/>
  <c r="AW682"/>
  <c r="AX682"/>
  <c r="CG641"/>
  <c r="BN641"/>
  <c r="BT615"/>
  <c r="BU615"/>
  <c r="BS615"/>
  <c r="BX615"/>
  <c r="AQ651"/>
  <c r="BR651" s="1"/>
  <c r="AS651"/>
  <c r="AT651" s="1"/>
  <c r="AU651" s="1"/>
  <c r="BX618"/>
  <c r="BS618"/>
  <c r="BU618"/>
  <c r="BV618" s="1"/>
  <c r="BW618" s="1"/>
  <c r="BT618"/>
  <c r="BT607"/>
  <c r="BU607"/>
  <c r="BV607" s="1"/>
  <c r="BX607"/>
  <c r="BS607"/>
  <c r="AS636"/>
  <c r="AT636" s="1"/>
  <c r="AQ636"/>
  <c r="BR636" s="1"/>
  <c r="CG655"/>
  <c r="BN655"/>
  <c r="AY670"/>
  <c r="AZ670" s="1"/>
  <c r="BA670"/>
  <c r="BA685"/>
  <c r="AY685"/>
  <c r="AZ685" s="1"/>
  <c r="BA673"/>
  <c r="AY673"/>
  <c r="AZ673" s="1"/>
  <c r="AY695"/>
  <c r="AZ695" s="1"/>
  <c r="BA695"/>
  <c r="AY674"/>
  <c r="AZ674" s="1"/>
  <c r="BA674"/>
  <c r="BO623"/>
  <c r="BP623" s="1"/>
  <c r="BK623"/>
  <c r="BL623" s="1"/>
  <c r="AP659"/>
  <c r="BM659"/>
  <c r="BN662"/>
  <c r="CG662"/>
  <c r="AW680"/>
  <c r="AX680"/>
  <c r="AL684"/>
  <c r="AM684" s="1"/>
  <c r="AN684" s="1"/>
  <c r="BN653"/>
  <c r="CG653"/>
  <c r="BS635"/>
  <c r="BX635"/>
  <c r="BT635"/>
  <c r="BU635"/>
  <c r="BV635" s="1"/>
  <c r="BW635" s="1"/>
  <c r="BX639"/>
  <c r="BU639"/>
  <c r="BV639" s="1"/>
  <c r="BS639"/>
  <c r="BT639"/>
  <c r="BX606"/>
  <c r="BT606"/>
  <c r="BS606"/>
  <c r="BU606"/>
  <c r="BV606" s="1"/>
  <c r="BW606" s="1"/>
  <c r="BN640"/>
  <c r="CG640"/>
  <c r="BT624"/>
  <c r="BU624"/>
  <c r="BV624" s="1"/>
  <c r="BX624"/>
  <c r="BS624"/>
  <c r="BX610"/>
  <c r="BU610"/>
  <c r="BV610" s="1"/>
  <c r="BS610"/>
  <c r="BT610"/>
  <c r="AY692"/>
  <c r="AZ692" s="1"/>
  <c r="BA692"/>
  <c r="BN656"/>
  <c r="BU632"/>
  <c r="BV632" s="1"/>
  <c r="BW632" s="1"/>
  <c r="BX632"/>
  <c r="BS632"/>
  <c r="BT632"/>
  <c r="AQ642"/>
  <c r="BR642" s="1"/>
  <c r="AS642"/>
  <c r="AT642" s="1"/>
  <c r="AU642" s="1"/>
  <c r="AS652"/>
  <c r="AT652" s="1"/>
  <c r="AU652" s="1"/>
  <c r="AQ652"/>
  <c r="BR652" s="1"/>
  <c r="BU625"/>
  <c r="BV625" s="1"/>
  <c r="BW625" s="1"/>
  <c r="BX625"/>
  <c r="BT625"/>
  <c r="BS625"/>
  <c r="AX681"/>
  <c r="AW681"/>
  <c r="AQ650"/>
  <c r="BR650" s="1"/>
  <c r="AS650"/>
  <c r="AT650" s="1"/>
  <c r="AS658"/>
  <c r="AT658" s="1"/>
  <c r="AQ658"/>
  <c r="BR658" s="1"/>
  <c r="BO635"/>
  <c r="BP635" s="1"/>
  <c r="BQ635" s="1"/>
  <c r="BK635"/>
  <c r="BL635" s="1"/>
  <c r="BX608"/>
  <c r="BT608"/>
  <c r="BU608"/>
  <c r="BV608" s="1"/>
  <c r="BW608" s="1"/>
  <c r="BS608"/>
  <c r="AS643"/>
  <c r="AT643" s="1"/>
  <c r="AQ643"/>
  <c r="BR643" s="1"/>
  <c r="AQ657"/>
  <c r="BR657" s="1"/>
  <c r="AS657"/>
  <c r="AT657" s="1"/>
  <c r="BA672"/>
  <c r="AY672"/>
  <c r="AZ672" s="1"/>
  <c r="BX631"/>
  <c r="BS631"/>
  <c r="BT631"/>
  <c r="BU631"/>
  <c r="BV631" s="1"/>
  <c r="BW631" s="1"/>
  <c r="AY694"/>
  <c r="AZ694" s="1"/>
  <c r="BA694"/>
  <c r="BF583"/>
  <c r="BG583" s="1"/>
  <c r="CH583" s="1"/>
  <c r="BI583" s="1"/>
  <c r="BJ583" s="1"/>
  <c r="AA541"/>
  <c r="AG541" s="1"/>
  <c r="S462"/>
  <c r="U462" s="1"/>
  <c r="AB462" s="1"/>
  <c r="Z487"/>
  <c r="AA487" s="1"/>
  <c r="AA509"/>
  <c r="AG509" s="1"/>
  <c r="AA457"/>
  <c r="AG457" s="1"/>
  <c r="S458"/>
  <c r="U458" s="1"/>
  <c r="AB458" s="1"/>
  <c r="X598"/>
  <c r="Y598" s="1"/>
  <c r="S591"/>
  <c r="U591" s="1"/>
  <c r="AB591" s="1"/>
  <c r="V510"/>
  <c r="W510" s="1"/>
  <c r="V478"/>
  <c r="W478" s="1"/>
  <c r="S560"/>
  <c r="U560" s="1"/>
  <c r="AB560" s="1"/>
  <c r="S573"/>
  <c r="U573" s="1"/>
  <c r="AB573" s="1"/>
  <c r="BC478"/>
  <c r="BE573"/>
  <c r="CI573" s="1"/>
  <c r="BC462"/>
  <c r="BG509"/>
  <c r="CH509" s="1"/>
  <c r="BI509" s="1"/>
  <c r="BJ509" s="1"/>
  <c r="BE510"/>
  <c r="CI510" s="1"/>
  <c r="BD458"/>
  <c r="BC487"/>
  <c r="AU617"/>
  <c r="BY628"/>
  <c r="BZ628" s="1"/>
  <c r="BY621"/>
  <c r="BZ621" s="1"/>
  <c r="AU609"/>
  <c r="BY630"/>
  <c r="BZ630" s="1"/>
  <c r="AN666"/>
  <c r="AK686"/>
  <c r="BN660"/>
  <c r="CG660"/>
  <c r="AK679"/>
  <c r="AL679"/>
  <c r="AM679" s="1"/>
  <c r="AN679" s="1"/>
  <c r="AK693"/>
  <c r="AL693"/>
  <c r="AM693" s="1"/>
  <c r="AN693" s="1"/>
  <c r="BX619"/>
  <c r="BT619"/>
  <c r="BU619"/>
  <c r="BV619" s="1"/>
  <c r="BW619" s="1"/>
  <c r="BS619"/>
  <c r="BO606"/>
  <c r="BP606" s="1"/>
  <c r="BQ606" s="1"/>
  <c r="BK606"/>
  <c r="BL606" s="1"/>
  <c r="BO610"/>
  <c r="BP610" s="1"/>
  <c r="BK610"/>
  <c r="BL610" s="1"/>
  <c r="AQ663"/>
  <c r="BR663" s="1"/>
  <c r="AS663"/>
  <c r="AT663" s="1"/>
  <c r="BN651"/>
  <c r="CG651"/>
  <c r="BT605"/>
  <c r="BU605"/>
  <c r="BV605" s="1"/>
  <c r="BW605" s="1"/>
  <c r="BX605"/>
  <c r="BS605"/>
  <c r="BU620"/>
  <c r="BV620" s="1"/>
  <c r="BW620" s="1"/>
  <c r="BS620"/>
  <c r="BT620"/>
  <c r="BX620"/>
  <c r="BN664"/>
  <c r="CG664"/>
  <c r="CG654"/>
  <c r="BN654"/>
  <c r="AY679"/>
  <c r="AZ679" s="1"/>
  <c r="BA679"/>
  <c r="BO607"/>
  <c r="BP607" s="1"/>
  <c r="BQ607" s="1"/>
  <c r="BK607"/>
  <c r="BL607" s="1"/>
  <c r="AQ662"/>
  <c r="BR662" s="1"/>
  <c r="AS662"/>
  <c r="BO614"/>
  <c r="BP614" s="1"/>
  <c r="BK614"/>
  <c r="BL614" s="1"/>
  <c r="BO631"/>
  <c r="BP631" s="1"/>
  <c r="BQ631" s="1"/>
  <c r="BK631"/>
  <c r="BL631" s="1"/>
  <c r="AW671"/>
  <c r="AX671"/>
  <c r="AS653"/>
  <c r="AT653" s="1"/>
  <c r="AU653" s="1"/>
  <c r="AQ653"/>
  <c r="BR653" s="1"/>
  <c r="BO608"/>
  <c r="BP608" s="1"/>
  <c r="BK608"/>
  <c r="BL608" s="1"/>
  <c r="AS640"/>
  <c r="AT640" s="1"/>
  <c r="AU640" s="1"/>
  <c r="AQ640"/>
  <c r="BR640" s="1"/>
  <c r="BA648"/>
  <c r="AY648"/>
  <c r="AZ648" s="1"/>
  <c r="AS656"/>
  <c r="AT656" s="1"/>
  <c r="AQ656"/>
  <c r="BR656" s="1"/>
  <c r="BN652"/>
  <c r="CG652"/>
  <c r="BO626"/>
  <c r="BK626"/>
  <c r="BL626" s="1"/>
  <c r="AK689"/>
  <c r="AL689"/>
  <c r="AM689" s="1"/>
  <c r="AK677"/>
  <c r="AL677"/>
  <c r="AM677" s="1"/>
  <c r="AN677" s="1"/>
  <c r="AS661"/>
  <c r="AT661" s="1"/>
  <c r="AU661" s="1"/>
  <c r="AQ661"/>
  <c r="BR661" s="1"/>
  <c r="BN645"/>
  <c r="CG645"/>
  <c r="AW676"/>
  <c r="AX676"/>
  <c r="BO639"/>
  <c r="BP639" s="1"/>
  <c r="BK639"/>
  <c r="BL639" s="1"/>
  <c r="BS604"/>
  <c r="BX604"/>
  <c r="BT604"/>
  <c r="BU604"/>
  <c r="BV604" s="1"/>
  <c r="BN657"/>
  <c r="CG657"/>
  <c r="BM649"/>
  <c r="AP649"/>
  <c r="BA683"/>
  <c r="AY683"/>
  <c r="AZ683" s="1"/>
  <c r="S487"/>
  <c r="U487" s="1"/>
  <c r="V591"/>
  <c r="W591" s="1"/>
  <c r="Z510"/>
  <c r="AE510" s="1"/>
  <c r="Z560"/>
  <c r="AA560" s="1"/>
  <c r="V573"/>
  <c r="W573" s="1"/>
  <c r="BG566"/>
  <c r="CH566" s="1"/>
  <c r="BI566" s="1"/>
  <c r="BJ566" s="1"/>
  <c r="AH670"/>
  <c r="AI670" s="1"/>
  <c r="AJ670" s="1"/>
  <c r="AU629"/>
  <c r="BQ616"/>
  <c r="BW628"/>
  <c r="AU635"/>
  <c r="BY611"/>
  <c r="BZ611" s="1"/>
  <c r="AU623"/>
  <c r="V598"/>
  <c r="W598" s="1"/>
  <c r="BD598"/>
  <c r="S598"/>
  <c r="U598" s="1"/>
  <c r="AB598" s="1"/>
  <c r="BC598"/>
  <c r="Q492"/>
  <c r="BE492" s="1"/>
  <c r="CI492" s="1"/>
  <c r="BH492"/>
  <c r="Q490"/>
  <c r="BE490" s="1"/>
  <c r="CI490" s="1"/>
  <c r="BH490"/>
  <c r="Q518"/>
  <c r="BD518" s="1"/>
  <c r="BH518"/>
  <c r="AV554"/>
  <c r="BI554"/>
  <c r="BJ554" s="1"/>
  <c r="Q489"/>
  <c r="BC489" s="1"/>
  <c r="BH489"/>
  <c r="Z584"/>
  <c r="AA584" s="1"/>
  <c r="S580"/>
  <c r="U580" s="1"/>
  <c r="AB580" s="1"/>
  <c r="AD483"/>
  <c r="Q592"/>
  <c r="BE592" s="1"/>
  <c r="CI592" s="1"/>
  <c r="BH592"/>
  <c r="Q480"/>
  <c r="BC480" s="1"/>
  <c r="BH480"/>
  <c r="Q525"/>
  <c r="V525" s="1"/>
  <c r="W525" s="1"/>
  <c r="BH525"/>
  <c r="Q477"/>
  <c r="BD477" s="1"/>
  <c r="BH477"/>
  <c r="Q486"/>
  <c r="BE486" s="1"/>
  <c r="CI486" s="1"/>
  <c r="BH486"/>
  <c r="Q561"/>
  <c r="BD561" s="1"/>
  <c r="BH561"/>
  <c r="Q493"/>
  <c r="BC493" s="1"/>
  <c r="BH493"/>
  <c r="Q481"/>
  <c r="S481" s="1"/>
  <c r="U481" s="1"/>
  <c r="BH481"/>
  <c r="V461"/>
  <c r="W461" s="1"/>
  <c r="X517"/>
  <c r="Y517" s="1"/>
  <c r="AF554"/>
  <c r="V485"/>
  <c r="W485" s="1"/>
  <c r="AF559"/>
  <c r="BD517"/>
  <c r="BC580"/>
  <c r="BD542"/>
  <c r="BE584"/>
  <c r="CI584" s="1"/>
  <c r="Z549"/>
  <c r="AE549" s="1"/>
  <c r="S584"/>
  <c r="U584" s="1"/>
  <c r="AB584" s="1"/>
  <c r="Z580"/>
  <c r="AA580" s="1"/>
  <c r="S475"/>
  <c r="U475" s="1"/>
  <c r="S461"/>
  <c r="U461" s="1"/>
  <c r="AB461" s="1"/>
  <c r="AV590"/>
  <c r="AW590" s="1"/>
  <c r="V517"/>
  <c r="W517" s="1"/>
  <c r="X488"/>
  <c r="Y488" s="1"/>
  <c r="BB58"/>
  <c r="X484"/>
  <c r="Y484" s="1"/>
  <c r="AV484" s="1"/>
  <c r="Z485"/>
  <c r="AE485" s="1"/>
  <c r="AE442"/>
  <c r="Z542"/>
  <c r="AE542" s="1"/>
  <c r="V476"/>
  <c r="W476" s="1"/>
  <c r="X535"/>
  <c r="Y535" s="1"/>
  <c r="AA583"/>
  <c r="AG583" s="1"/>
  <c r="AG554"/>
  <c r="BC475"/>
  <c r="BE461"/>
  <c r="CI461" s="1"/>
  <c r="BE549"/>
  <c r="CI549" s="1"/>
  <c r="BC542"/>
  <c r="BC484"/>
  <c r="BE485"/>
  <c r="CI485" s="1"/>
  <c r="BF483"/>
  <c r="BG483" s="1"/>
  <c r="CH483" s="1"/>
  <c r="BI483" s="1"/>
  <c r="BJ483" s="1"/>
  <c r="BE476"/>
  <c r="CI476" s="1"/>
  <c r="AV483"/>
  <c r="AX483" s="1"/>
  <c r="BD488"/>
  <c r="BD584"/>
  <c r="BU338"/>
  <c r="BV338" s="1"/>
  <c r="BW338" s="1"/>
  <c r="Q585"/>
  <c r="BC585" s="1"/>
  <c r="BH585"/>
  <c r="Q568"/>
  <c r="BE568" s="1"/>
  <c r="CI568" s="1"/>
  <c r="BH568"/>
  <c r="G552"/>
  <c r="G650" s="1"/>
  <c r="A650"/>
  <c r="Q550"/>
  <c r="BC550" s="1"/>
  <c r="BH550"/>
  <c r="G551"/>
  <c r="G649" s="1"/>
  <c r="A649"/>
  <c r="Q574"/>
  <c r="BE574" s="1"/>
  <c r="CI574" s="1"/>
  <c r="BH574"/>
  <c r="Q536"/>
  <c r="BE536" s="1"/>
  <c r="CI536" s="1"/>
  <c r="BH536"/>
  <c r="Q543"/>
  <c r="Z543" s="1"/>
  <c r="BH543"/>
  <c r="AC559"/>
  <c r="Z484"/>
  <c r="AE484" s="1"/>
  <c r="S542"/>
  <c r="U542" s="1"/>
  <c r="AB542" s="1"/>
  <c r="BU504"/>
  <c r="BV504" s="1"/>
  <c r="BD484"/>
  <c r="AY120"/>
  <c r="AC483"/>
  <c r="X549"/>
  <c r="Y549" s="1"/>
  <c r="AV549" s="1"/>
  <c r="X584"/>
  <c r="Y584" s="1"/>
  <c r="X580"/>
  <c r="Y580" s="1"/>
  <c r="BF580" s="1"/>
  <c r="BG580" s="1"/>
  <c r="V475"/>
  <c r="W475" s="1"/>
  <c r="Z461"/>
  <c r="AE461" s="1"/>
  <c r="S517"/>
  <c r="U517" s="1"/>
  <c r="V488"/>
  <c r="W488" s="1"/>
  <c r="S485"/>
  <c r="U485" s="1"/>
  <c r="AB485" s="1"/>
  <c r="S476"/>
  <c r="U476" s="1"/>
  <c r="S535"/>
  <c r="U535" s="1"/>
  <c r="AC583"/>
  <c r="AD559"/>
  <c r="AZ244"/>
  <c r="BA244" s="1"/>
  <c r="BB244" s="1"/>
  <c r="BK325"/>
  <c r="BL325" s="1"/>
  <c r="BK313"/>
  <c r="BL313" s="1"/>
  <c r="BK311"/>
  <c r="BL311" s="1"/>
  <c r="BX331"/>
  <c r="BX323"/>
  <c r="L148" i="3"/>
  <c r="BT331" i="1"/>
  <c r="BT323"/>
  <c r="BM50"/>
  <c r="P48" i="3" s="1"/>
  <c r="H23"/>
  <c r="H31"/>
  <c r="BN319" i="1"/>
  <c r="BO319" s="1"/>
  <c r="P53" i="3"/>
  <c r="BR344" i="1"/>
  <c r="BU344" s="1"/>
  <c r="BV344" s="1"/>
  <c r="CG344"/>
  <c r="CH541"/>
  <c r="BI541" s="1"/>
  <c r="BJ541" s="1"/>
  <c r="BR411"/>
  <c r="BT411" s="1"/>
  <c r="CG411"/>
  <c r="CG354"/>
  <c r="BR346"/>
  <c r="CG346"/>
  <c r="BR357"/>
  <c r="CG357"/>
  <c r="M14" i="3"/>
  <c r="BS310" i="1"/>
  <c r="M37" i="3"/>
  <c r="BS333" i="1"/>
  <c r="M110" i="3"/>
  <c r="BS406" i="1"/>
  <c r="BS367"/>
  <c r="M71" i="3"/>
  <c r="M16"/>
  <c r="BS312" i="1"/>
  <c r="BR353"/>
  <c r="CG353"/>
  <c r="BR505"/>
  <c r="CG505"/>
  <c r="BR426"/>
  <c r="CG426"/>
  <c r="BR336"/>
  <c r="CG336"/>
  <c r="M38" i="3"/>
  <c r="BS334" i="1"/>
  <c r="M21" i="3"/>
  <c r="BS317" i="1"/>
  <c r="M15" i="3"/>
  <c r="BS311" i="1"/>
  <c r="BS332"/>
  <c r="M36" i="3"/>
  <c r="BU332" i="1"/>
  <c r="BV332" s="1"/>
  <c r="BX332"/>
  <c r="BT332"/>
  <c r="M18" i="3"/>
  <c r="BS314" i="1"/>
  <c r="BT309"/>
  <c r="CG427"/>
  <c r="CH579"/>
  <c r="BI579" s="1"/>
  <c r="BJ579" s="1"/>
  <c r="CH456"/>
  <c r="BI456" s="1"/>
  <c r="BJ456" s="1"/>
  <c r="BR350"/>
  <c r="CG350"/>
  <c r="CG349"/>
  <c r="CG425"/>
  <c r="CG512"/>
  <c r="BS529"/>
  <c r="M233" i="3"/>
  <c r="M13"/>
  <c r="BS309" i="1"/>
  <c r="CG503"/>
  <c r="H207" i="3"/>
  <c r="M17"/>
  <c r="BS313" i="1"/>
  <c r="BU313"/>
  <c r="BV313" s="1"/>
  <c r="BW313" s="1"/>
  <c r="BR365"/>
  <c r="CG365"/>
  <c r="CH439"/>
  <c r="BI439" s="1"/>
  <c r="BJ439" s="1"/>
  <c r="BR345"/>
  <c r="CG345"/>
  <c r="BR341"/>
  <c r="BT341" s="1"/>
  <c r="CG341"/>
  <c r="BR359"/>
  <c r="CG359"/>
  <c r="BR343"/>
  <c r="CG343"/>
  <c r="BR347"/>
  <c r="CG347"/>
  <c r="BR363"/>
  <c r="CG363"/>
  <c r="CG342"/>
  <c r="BR324"/>
  <c r="CG324"/>
  <c r="CG370"/>
  <c r="M41" i="3"/>
  <c r="BS337" i="1"/>
  <c r="M26" i="3"/>
  <c r="BS322" i="1"/>
  <c r="M111" i="3"/>
  <c r="BS407" i="1"/>
  <c r="BS504"/>
  <c r="M208" i="3"/>
  <c r="M34"/>
  <c r="BS330" i="1"/>
  <c r="BX330"/>
  <c r="M31" i="3"/>
  <c r="BS327" i="1"/>
  <c r="BU327"/>
  <c r="BV327" s="1"/>
  <c r="BW327" s="1"/>
  <c r="BT327"/>
  <c r="BX327"/>
  <c r="M20" i="3"/>
  <c r="BS316" i="1"/>
  <c r="M23" i="3"/>
  <c r="BS319" i="1"/>
  <c r="BS323"/>
  <c r="M27" i="3"/>
  <c r="BS338" i="1"/>
  <c r="M42" i="3"/>
  <c r="BS352" i="1"/>
  <c r="BH139"/>
  <c r="AL139" s="1"/>
  <c r="AM139" s="1"/>
  <c r="BC119"/>
  <c r="BX313"/>
  <c r="AS344"/>
  <c r="AT344" s="1"/>
  <c r="BT334"/>
  <c r="AU348"/>
  <c r="BQ325"/>
  <c r="BN333"/>
  <c r="BK333" s="1"/>
  <c r="BL333" s="1"/>
  <c r="CG352"/>
  <c r="BN503"/>
  <c r="BK503" s="1"/>
  <c r="BU330"/>
  <c r="BV330" s="1"/>
  <c r="BW330" s="1"/>
  <c r="BX314"/>
  <c r="BR369"/>
  <c r="BX369" s="1"/>
  <c r="CG369"/>
  <c r="BR361"/>
  <c r="CG361"/>
  <c r="BS318"/>
  <c r="M22" i="3"/>
  <c r="M33"/>
  <c r="BS329" i="1"/>
  <c r="CG364"/>
  <c r="BR366"/>
  <c r="BU366" s="1"/>
  <c r="BV366" s="1"/>
  <c r="BW366" s="1"/>
  <c r="CG366"/>
  <c r="CH460"/>
  <c r="BI460" s="1"/>
  <c r="BJ460" s="1"/>
  <c r="CH457"/>
  <c r="BI457" s="1"/>
  <c r="BJ457" s="1"/>
  <c r="CG351"/>
  <c r="BR362"/>
  <c r="BT362" s="1"/>
  <c r="CG362"/>
  <c r="BR412"/>
  <c r="CG412"/>
  <c r="BR519"/>
  <c r="BX519" s="1"/>
  <c r="CG519"/>
  <c r="BR340"/>
  <c r="CG340"/>
  <c r="CG555"/>
  <c r="BR358"/>
  <c r="CG358"/>
  <c r="BR371"/>
  <c r="CG371"/>
  <c r="BR537"/>
  <c r="CG537"/>
  <c r="CG409"/>
  <c r="M215" i="3"/>
  <c r="BS511" i="1"/>
  <c r="M207" i="3"/>
  <c r="BS503" i="1"/>
  <c r="BU503"/>
  <c r="BV503" s="1"/>
  <c r="BW503" s="1"/>
  <c r="BX503"/>
  <c r="BT503"/>
  <c r="BS331"/>
  <c r="M35" i="3"/>
  <c r="M19"/>
  <c r="BS315" i="1"/>
  <c r="BN63"/>
  <c r="BC233"/>
  <c r="BM233" s="1"/>
  <c r="P231" i="3" s="1"/>
  <c r="AZ119" i="1"/>
  <c r="BA119" s="1"/>
  <c r="BB92"/>
  <c r="AQ444"/>
  <c r="BT313"/>
  <c r="H215" i="3"/>
  <c r="H37"/>
  <c r="AS352" i="1"/>
  <c r="AT352" s="1"/>
  <c r="AS427"/>
  <c r="AT427" s="1"/>
  <c r="AU427" s="1"/>
  <c r="BU309"/>
  <c r="BV309" s="1"/>
  <c r="BW309" s="1"/>
  <c r="H17" i="3"/>
  <c r="BO504" i="1"/>
  <c r="BP504" s="1"/>
  <c r="BQ504" s="1"/>
  <c r="BL504"/>
  <c r="BO321"/>
  <c r="BP321" s="1"/>
  <c r="BL321"/>
  <c r="BO317"/>
  <c r="BP317" s="1"/>
  <c r="BQ317" s="1"/>
  <c r="BL317"/>
  <c r="BO328"/>
  <c r="BP328" s="1"/>
  <c r="BL328"/>
  <c r="BO337"/>
  <c r="BP337" s="1"/>
  <c r="BL337"/>
  <c r="BO330"/>
  <c r="BP330" s="1"/>
  <c r="BL330"/>
  <c r="BO318"/>
  <c r="BP318" s="1"/>
  <c r="BQ318" s="1"/>
  <c r="BL318"/>
  <c r="BO314"/>
  <c r="BP314" s="1"/>
  <c r="BQ314" s="1"/>
  <c r="BL314"/>
  <c r="BO332"/>
  <c r="BP332" s="1"/>
  <c r="BL332"/>
  <c r="BO348"/>
  <c r="BP348" s="1"/>
  <c r="BL348"/>
  <c r="AX156"/>
  <c r="K154" i="3" s="1"/>
  <c r="BN49" i="1"/>
  <c r="BC251"/>
  <c r="BM251" s="1"/>
  <c r="P249" i="3" s="1"/>
  <c r="BO51" i="1"/>
  <c r="BP51" s="1"/>
  <c r="BQ51" s="1"/>
  <c r="BN357"/>
  <c r="BK357" s="1"/>
  <c r="BO407"/>
  <c r="BP407" s="1"/>
  <c r="BL407"/>
  <c r="BO335"/>
  <c r="BP335" s="1"/>
  <c r="BQ335" s="1"/>
  <c r="BL335"/>
  <c r="BO339"/>
  <c r="BP339" s="1"/>
  <c r="BL339"/>
  <c r="BO320"/>
  <c r="BP320" s="1"/>
  <c r="BQ320" s="1"/>
  <c r="BL320"/>
  <c r="BD57"/>
  <c r="BG56" s="1"/>
  <c r="BI56" s="1"/>
  <c r="N54" i="3" s="1"/>
  <c r="BO49" i="1"/>
  <c r="BP49" s="1"/>
  <c r="BQ49" s="1"/>
  <c r="BO57"/>
  <c r="BP57" s="1"/>
  <c r="BQ57" s="1"/>
  <c r="BC120"/>
  <c r="AZ251"/>
  <c r="BA251" s="1"/>
  <c r="BN51"/>
  <c r="AU285"/>
  <c r="AV285" s="1"/>
  <c r="G283" i="3" s="1"/>
  <c r="BB66" i="1"/>
  <c r="AN430"/>
  <c r="AU444"/>
  <c r="AP435"/>
  <c r="AQ435" s="1"/>
  <c r="BR435" s="1"/>
  <c r="M139" i="3" s="1"/>
  <c r="BN57" i="1"/>
  <c r="AZ120"/>
  <c r="BA120" s="1"/>
  <c r="AN382"/>
  <c r="BB76"/>
  <c r="BB132"/>
  <c r="BL15"/>
  <c r="N207" i="3"/>
  <c r="AU412" i="1"/>
  <c r="BC262"/>
  <c r="BB95"/>
  <c r="AW170"/>
  <c r="AZ233"/>
  <c r="BA233" s="1"/>
  <c r="AW139"/>
  <c r="BH238"/>
  <c r="AL238" s="1"/>
  <c r="AM238" s="1"/>
  <c r="AX238"/>
  <c r="K236" i="3" s="1"/>
  <c r="AP429" i="1"/>
  <c r="AQ429" s="1"/>
  <c r="BR429" s="1"/>
  <c r="M133" i="3" s="1"/>
  <c r="AP521" i="1"/>
  <c r="L225" i="3" s="1"/>
  <c r="BO37" i="1"/>
  <c r="BP37" s="1"/>
  <c r="BQ37" s="1"/>
  <c r="BH170"/>
  <c r="AL170" s="1"/>
  <c r="AM170" s="1"/>
  <c r="AY233"/>
  <c r="AW238"/>
  <c r="BB87"/>
  <c r="AX170"/>
  <c r="K168" i="3" s="1"/>
  <c r="BO29" i="1"/>
  <c r="BP29" s="1"/>
  <c r="BQ29" s="1"/>
  <c r="AX139"/>
  <c r="K137" i="3" s="1"/>
  <c r="AS252" i="1"/>
  <c r="BN29"/>
  <c r="BO63"/>
  <c r="BP63" s="1"/>
  <c r="BQ63" s="1"/>
  <c r="BH156"/>
  <c r="AL156" s="1"/>
  <c r="AM156" s="1"/>
  <c r="BB91"/>
  <c r="BL224"/>
  <c r="AY262"/>
  <c r="BL18"/>
  <c r="BB83"/>
  <c r="BL20"/>
  <c r="AP395"/>
  <c r="L99" i="3" s="1"/>
  <c r="BD48" i="1"/>
  <c r="BG47" s="1"/>
  <c r="BI47" s="1"/>
  <c r="N45" i="3" s="1"/>
  <c r="P35"/>
  <c r="AP447" i="1"/>
  <c r="AS447" s="1"/>
  <c r="AT447" s="1"/>
  <c r="AU447" s="1"/>
  <c r="AU324"/>
  <c r="AZ262"/>
  <c r="BA262" s="1"/>
  <c r="AW156"/>
  <c r="BB101"/>
  <c r="AP374"/>
  <c r="L78" i="3" s="1"/>
  <c r="BN505" i="1"/>
  <c r="BK505" s="1"/>
  <c r="H209" i="3"/>
  <c r="BC234" i="1"/>
  <c r="BD234" s="1"/>
  <c r="BG233" s="1"/>
  <c r="BI233" s="1"/>
  <c r="N231" i="3" s="1"/>
  <c r="K232"/>
  <c r="AT129" i="1"/>
  <c r="AU129" s="1"/>
  <c r="AV129" s="1"/>
  <c r="G127" i="3" s="1"/>
  <c r="I127"/>
  <c r="AQ278" i="1"/>
  <c r="AR278" s="1"/>
  <c r="AS278" s="1"/>
  <c r="I276" i="3"/>
  <c r="AT172" i="1"/>
  <c r="AU172" s="1"/>
  <c r="AV172" s="1"/>
  <c r="G170" i="3" s="1"/>
  <c r="I170"/>
  <c r="AT171" i="1"/>
  <c r="AX171" s="1"/>
  <c r="I169" i="3"/>
  <c r="BC285" i="1"/>
  <c r="K283" i="3"/>
  <c r="BC125" i="1"/>
  <c r="K123" i="3"/>
  <c r="AW220" i="1"/>
  <c r="AV220"/>
  <c r="G218" i="3" s="1"/>
  <c r="AT271" i="1"/>
  <c r="AU271" s="1"/>
  <c r="AV271" s="1"/>
  <c r="G269" i="3" s="1"/>
  <c r="I269"/>
  <c r="AW189" i="1"/>
  <c r="AV189"/>
  <c r="G187" i="3" s="1"/>
  <c r="BO64" i="1"/>
  <c r="BP64" s="1"/>
  <c r="P62" i="3"/>
  <c r="AS530" i="1"/>
  <c r="AT530" s="1"/>
  <c r="AU530" s="1"/>
  <c r="L234" i="3"/>
  <c r="AQ428" i="1"/>
  <c r="L132" i="3"/>
  <c r="AS372" i="1"/>
  <c r="AT372" s="1"/>
  <c r="AU372" s="1"/>
  <c r="H56" i="3"/>
  <c r="AS413" i="1"/>
  <c r="AT413" s="1"/>
  <c r="AU413" s="1"/>
  <c r="L117" i="3"/>
  <c r="AS431" i="1"/>
  <c r="AT431" s="1"/>
  <c r="AU431" s="1"/>
  <c r="BO225"/>
  <c r="BP225" s="1"/>
  <c r="BQ225" s="1"/>
  <c r="P223" i="3"/>
  <c r="AS527" i="1"/>
  <c r="AT527" s="1"/>
  <c r="AU527" s="1"/>
  <c r="L231" i="3"/>
  <c r="BN361" i="1"/>
  <c r="BK361" s="1"/>
  <c r="H65" i="3"/>
  <c r="BJ55" i="1"/>
  <c r="BK55" s="1"/>
  <c r="BL55" s="1"/>
  <c r="N53" i="3"/>
  <c r="AW277" i="1"/>
  <c r="AV277"/>
  <c r="G275" i="3" s="1"/>
  <c r="BN329" i="1"/>
  <c r="BK329" s="1"/>
  <c r="H33" i="3"/>
  <c r="BN322" i="1"/>
  <c r="BK322" s="1"/>
  <c r="H26" i="3"/>
  <c r="H113"/>
  <c r="BO46" i="1"/>
  <c r="BP46" s="1"/>
  <c r="P44" i="3"/>
  <c r="BJ39" i="1"/>
  <c r="BK39" s="1"/>
  <c r="BL39" s="1"/>
  <c r="N37" i="3"/>
  <c r="AK546" i="1"/>
  <c r="BM546" s="1"/>
  <c r="J250" i="3"/>
  <c r="BN34" i="1"/>
  <c r="P32" i="3"/>
  <c r="H49"/>
  <c r="BN426" i="1"/>
  <c r="BK426" s="1"/>
  <c r="H130" i="3"/>
  <c r="BH153" i="1"/>
  <c r="AL153" s="1"/>
  <c r="AM153" s="1"/>
  <c r="AV153"/>
  <c r="G151" i="3" s="1"/>
  <c r="AQ154" i="1"/>
  <c r="AR154" s="1"/>
  <c r="AS154" s="1"/>
  <c r="I152" i="3"/>
  <c r="AT304" i="1"/>
  <c r="AU304" s="1"/>
  <c r="I302" i="3"/>
  <c r="BJ235" i="1"/>
  <c r="BK235" s="1"/>
  <c r="BL235" s="1"/>
  <c r="N233" i="3"/>
  <c r="BN364" i="1"/>
  <c r="BK364" s="1"/>
  <c r="AW245"/>
  <c r="AV245"/>
  <c r="G243" i="3" s="1"/>
  <c r="BN367" i="1"/>
  <c r="BK367" s="1"/>
  <c r="H71" i="3"/>
  <c r="BN323" i="1"/>
  <c r="H27" i="3"/>
  <c r="BN309" i="1"/>
  <c r="BK309" s="1"/>
  <c r="BL309" s="1"/>
  <c r="H13" i="3"/>
  <c r="BN211" i="1"/>
  <c r="P209" i="3"/>
  <c r="BO48" i="1"/>
  <c r="BP48" s="1"/>
  <c r="P46" i="3"/>
  <c r="AS410" i="1"/>
  <c r="AT410" s="1"/>
  <c r="AU410" s="1"/>
  <c r="AT253"/>
  <c r="AU253" s="1"/>
  <c r="AV253" s="1"/>
  <c r="G251" i="3" s="1"/>
  <c r="I251"/>
  <c r="BN32" i="1"/>
  <c r="P30" i="3"/>
  <c r="AT191" i="1"/>
  <c r="AX191" s="1"/>
  <c r="K189" i="3" s="1"/>
  <c r="I189"/>
  <c r="AT297" i="1"/>
  <c r="AU297" s="1"/>
  <c r="I295" i="3"/>
  <c r="AT194" i="1"/>
  <c r="AX194" s="1"/>
  <c r="K192" i="3" s="1"/>
  <c r="I192"/>
  <c r="BN15" i="1"/>
  <c r="P13" i="3"/>
  <c r="BJ27" i="1"/>
  <c r="BK27" s="1"/>
  <c r="BL27" s="1"/>
  <c r="N25" i="3"/>
  <c r="BH141" i="1"/>
  <c r="AL141" s="1"/>
  <c r="AM141" s="1"/>
  <c r="AV141"/>
  <c r="G139" i="3" s="1"/>
  <c r="BC116" i="1"/>
  <c r="K114" i="3"/>
  <c r="AT207" i="1"/>
  <c r="AU207" s="1"/>
  <c r="AV207" s="1"/>
  <c r="G205" i="3" s="1"/>
  <c r="I205"/>
  <c r="AT147" i="1"/>
  <c r="AU147" s="1"/>
  <c r="AV147" s="1"/>
  <c r="G145" i="3" s="1"/>
  <c r="I145"/>
  <c r="AK399" i="1"/>
  <c r="BM399" s="1"/>
  <c r="J103" i="3"/>
  <c r="AW252" i="1"/>
  <c r="AV252"/>
  <c r="G250" i="3" s="1"/>
  <c r="AQ193" i="1"/>
  <c r="AR193" s="1"/>
  <c r="AS193" s="1"/>
  <c r="I191" i="3"/>
  <c r="AS531" i="1"/>
  <c r="AT531" s="1"/>
  <c r="AU531" s="1"/>
  <c r="L235" i="3"/>
  <c r="BN365" i="1"/>
  <c r="BK365" s="1"/>
  <c r="BN60"/>
  <c r="P58" i="3"/>
  <c r="AL397" i="1"/>
  <c r="AM397" s="1"/>
  <c r="J101" i="3"/>
  <c r="AY296" i="1"/>
  <c r="K294" i="3"/>
  <c r="BN529" i="1"/>
  <c r="BK529" s="1"/>
  <c r="H233" i="3"/>
  <c r="BN344" i="1"/>
  <c r="BK344" s="1"/>
  <c r="H48" i="3"/>
  <c r="BJ63" i="1"/>
  <c r="BK63" s="1"/>
  <c r="BL63" s="1"/>
  <c r="N61" i="3"/>
  <c r="BN512" i="1"/>
  <c r="BK512" s="1"/>
  <c r="H216" i="3"/>
  <c r="AQ126" i="1"/>
  <c r="AR126" s="1"/>
  <c r="AS126" s="1"/>
  <c r="I124" i="3"/>
  <c r="AQ190" i="1"/>
  <c r="AR190" s="1"/>
  <c r="AS190" s="1"/>
  <c r="I188" i="3"/>
  <c r="BJ217" i="1"/>
  <c r="BK217" s="1"/>
  <c r="BL217" s="1"/>
  <c r="N215" i="3"/>
  <c r="BN427" i="1"/>
  <c r="BK427" s="1"/>
  <c r="BN353"/>
  <c r="H57" i="3"/>
  <c r="BN310" i="1"/>
  <c r="BK310" s="1"/>
  <c r="H14" i="3"/>
  <c r="BN312" i="1"/>
  <c r="BK312" s="1"/>
  <c r="H16" i="3"/>
  <c r="BN406" i="1"/>
  <c r="H110" i="3"/>
  <c r="BC134" i="1"/>
  <c r="K132" i="3"/>
  <c r="BJ30" i="1"/>
  <c r="BK30" s="1"/>
  <c r="N28" i="3"/>
  <c r="BH295" i="1"/>
  <c r="AL295" s="1"/>
  <c r="AM295" s="1"/>
  <c r="AV295"/>
  <c r="G293" i="3" s="1"/>
  <c r="AQ360" i="1"/>
  <c r="L64" i="3"/>
  <c r="AY121" i="1"/>
  <c r="K119" i="3"/>
  <c r="BJ42" i="1"/>
  <c r="BK42" s="1"/>
  <c r="BL42" s="1"/>
  <c r="N40" i="3"/>
  <c r="BJ43" i="1"/>
  <c r="BK43" s="1"/>
  <c r="BL43" s="1"/>
  <c r="N41" i="3"/>
  <c r="BJ53" i="1"/>
  <c r="BK53" s="1"/>
  <c r="BL53" s="1"/>
  <c r="N51" i="3"/>
  <c r="AQ221" i="1"/>
  <c r="AR221" s="1"/>
  <c r="AS221" s="1"/>
  <c r="I219" i="3"/>
  <c r="BJ49" i="1"/>
  <c r="BK49" s="1"/>
  <c r="BL49" s="1"/>
  <c r="N47" i="3"/>
  <c r="BN243" i="1"/>
  <c r="P241" i="3"/>
  <c r="AQ290" i="1"/>
  <c r="AR290" s="1"/>
  <c r="AS290" s="1"/>
  <c r="I288" i="3"/>
  <c r="AT214" i="1"/>
  <c r="AU214" s="1"/>
  <c r="AV214" s="1"/>
  <c r="G212" i="3" s="1"/>
  <c r="I212"/>
  <c r="AQ286" i="1"/>
  <c r="AR286" s="1"/>
  <c r="AS286" s="1"/>
  <c r="I284" i="3"/>
  <c r="AQ445" i="1"/>
  <c r="L149" i="3"/>
  <c r="AS356" i="1"/>
  <c r="AT356" s="1"/>
  <c r="L60" i="3"/>
  <c r="AS368" i="1"/>
  <c r="AT368" s="1"/>
  <c r="AU368" s="1"/>
  <c r="L72" i="3"/>
  <c r="AS408" i="1"/>
  <c r="AT408" s="1"/>
  <c r="AU408" s="1"/>
  <c r="L112" i="3"/>
  <c r="AZ137" i="1"/>
  <c r="BA137" s="1"/>
  <c r="K135" i="3"/>
  <c r="BN316" i="1"/>
  <c r="BK316" s="1"/>
  <c r="H20" i="3"/>
  <c r="BN354" i="1"/>
  <c r="H58" i="3"/>
  <c r="BN315" i="1"/>
  <c r="BK315" s="1"/>
  <c r="H19" i="3"/>
  <c r="BN331" i="1"/>
  <c r="BK331" s="1"/>
  <c r="H35" i="3"/>
  <c r="BN349" i="1"/>
  <c r="H53" i="3"/>
  <c r="AS360" i="1"/>
  <c r="AT360" s="1"/>
  <c r="BH245"/>
  <c r="AL245" s="1"/>
  <c r="AM245" s="1"/>
  <c r="BO34"/>
  <c r="BP34" s="1"/>
  <c r="BQ34" s="1"/>
  <c r="AW295"/>
  <c r="BN48"/>
  <c r="AD199"/>
  <c r="AE199" s="1"/>
  <c r="AJ199" s="1"/>
  <c r="AW454"/>
  <c r="AY134"/>
  <c r="AL546"/>
  <c r="AM546" s="1"/>
  <c r="BB105"/>
  <c r="AZ134"/>
  <c r="BA134" s="1"/>
  <c r="AX303"/>
  <c r="AX245"/>
  <c r="AP385"/>
  <c r="AS156"/>
  <c r="BN46"/>
  <c r="BB79"/>
  <c r="AW303"/>
  <c r="BH303"/>
  <c r="AL303" s="1"/>
  <c r="AM303" s="1"/>
  <c r="BO211"/>
  <c r="BP211" s="1"/>
  <c r="BQ211" s="1"/>
  <c r="BO15"/>
  <c r="BP15" s="1"/>
  <c r="BB86"/>
  <c r="BB46"/>
  <c r="BO313"/>
  <c r="BO311"/>
  <c r="BP311" s="1"/>
  <c r="BQ311" s="1"/>
  <c r="AQ413"/>
  <c r="BH189"/>
  <c r="AL189" s="1"/>
  <c r="AM189" s="1"/>
  <c r="BD46"/>
  <c r="BG45" s="1"/>
  <c r="BI45" s="1"/>
  <c r="BT315"/>
  <c r="AX189"/>
  <c r="AT290"/>
  <c r="AU290" s="1"/>
  <c r="AV290" s="1"/>
  <c r="G288" i="3" s="1"/>
  <c r="BC137" i="1"/>
  <c r="BN511"/>
  <c r="BN327"/>
  <c r="BN334"/>
  <c r="BN338"/>
  <c r="BU311"/>
  <c r="BV311" s="1"/>
  <c r="BW311" s="1"/>
  <c r="BT311"/>
  <c r="BX311"/>
  <c r="AX277"/>
  <c r="AY137"/>
  <c r="AX252"/>
  <c r="BN324"/>
  <c r="AX239"/>
  <c r="BH277"/>
  <c r="AL277" s="1"/>
  <c r="AM277" s="1"/>
  <c r="AS296"/>
  <c r="BV320"/>
  <c r="BW320" s="1"/>
  <c r="BU333"/>
  <c r="BT333"/>
  <c r="BX333"/>
  <c r="BX322"/>
  <c r="BU322"/>
  <c r="BV322" s="1"/>
  <c r="BW322" s="1"/>
  <c r="H63" i="3"/>
  <c r="BU315" i="1"/>
  <c r="BV315" s="1"/>
  <c r="BW315" s="1"/>
  <c r="BX321"/>
  <c r="BT321"/>
  <c r="AQ129"/>
  <c r="AR129" s="1"/>
  <c r="AS129" s="1"/>
  <c r="BN225"/>
  <c r="BO60"/>
  <c r="BP60" s="1"/>
  <c r="BQ60" s="1"/>
  <c r="AD192"/>
  <c r="AE192" s="1"/>
  <c r="AJ192" s="1"/>
  <c r="AT278"/>
  <c r="AU278" s="1"/>
  <c r="BB72"/>
  <c r="AQ527"/>
  <c r="AU341"/>
  <c r="AQ531"/>
  <c r="H47" i="3"/>
  <c r="H115"/>
  <c r="BT326" i="1"/>
  <c r="CA326" s="1"/>
  <c r="BX326"/>
  <c r="BU326"/>
  <c r="BV326" s="1"/>
  <c r="BW326" s="1"/>
  <c r="BU328"/>
  <c r="BT328"/>
  <c r="BX328"/>
  <c r="BX337"/>
  <c r="BU337"/>
  <c r="BV337" s="1"/>
  <c r="BT322"/>
  <c r="AW141"/>
  <c r="AX140"/>
  <c r="BB115"/>
  <c r="AU296"/>
  <c r="AV296" s="1"/>
  <c r="G294" i="3" s="1"/>
  <c r="X179" i="1"/>
  <c r="AP179" s="1"/>
  <c r="BX511"/>
  <c r="AQ356"/>
  <c r="AQ147"/>
  <c r="AR147" s="1"/>
  <c r="AS147" s="1"/>
  <c r="X159"/>
  <c r="AP159" s="1"/>
  <c r="AT193"/>
  <c r="AU193" s="1"/>
  <c r="AQ368"/>
  <c r="AK397"/>
  <c r="BM397" s="1"/>
  <c r="AS445"/>
  <c r="AT445" s="1"/>
  <c r="AU445" s="1"/>
  <c r="BA399"/>
  <c r="E103" i="3" s="1"/>
  <c r="BU511" i="1"/>
  <c r="BV511" s="1"/>
  <c r="BW511" s="1"/>
  <c r="AS428"/>
  <c r="AT428" s="1"/>
  <c r="AQ545"/>
  <c r="AD198"/>
  <c r="AE198" s="1"/>
  <c r="AJ198" s="1"/>
  <c r="BD60"/>
  <c r="BG59" s="1"/>
  <c r="BI59" s="1"/>
  <c r="AQ530"/>
  <c r="AU512"/>
  <c r="BF590"/>
  <c r="BG590" s="1"/>
  <c r="AN192"/>
  <c r="D190" i="3" s="1"/>
  <c r="AQ408" i="1"/>
  <c r="AS416"/>
  <c r="BW348"/>
  <c r="BU316"/>
  <c r="BT316"/>
  <c r="BX316"/>
  <c r="X298"/>
  <c r="AP298" s="1"/>
  <c r="AH434"/>
  <c r="AI434" s="1"/>
  <c r="AJ434" s="1"/>
  <c r="AU336"/>
  <c r="AX470"/>
  <c r="AW470"/>
  <c r="AP571"/>
  <c r="AP396"/>
  <c r="AY469"/>
  <c r="AZ469" s="1"/>
  <c r="BA469"/>
  <c r="E173" i="3" s="1"/>
  <c r="BA508" i="1"/>
  <c r="E212" i="3" s="1"/>
  <c r="AY508" i="1"/>
  <c r="AZ508" s="1"/>
  <c r="AX434"/>
  <c r="AW434"/>
  <c r="AY582"/>
  <c r="AZ582" s="1"/>
  <c r="BA582"/>
  <c r="E286" i="3" s="1"/>
  <c r="AY515" i="1"/>
  <c r="AZ515" s="1"/>
  <c r="BA515"/>
  <c r="E219" i="3" s="1"/>
  <c r="AY546" i="1"/>
  <c r="AZ546" s="1"/>
  <c r="BA546"/>
  <c r="E250" i="3" s="1"/>
  <c r="AX559" i="1"/>
  <c r="AW559"/>
  <c r="AB487"/>
  <c r="AP376"/>
  <c r="AP507"/>
  <c r="BT427"/>
  <c r="AP386"/>
  <c r="BA468"/>
  <c r="E172" i="3" s="1"/>
  <c r="AY468" i="1"/>
  <c r="AZ468" s="1"/>
  <c r="BA452"/>
  <c r="E156" i="3" s="1"/>
  <c r="AY452" i="1"/>
  <c r="AZ452" s="1"/>
  <c r="BA424"/>
  <c r="E128" i="3" s="1"/>
  <c r="AY424" i="1"/>
  <c r="AZ424" s="1"/>
  <c r="AX453"/>
  <c r="AW547"/>
  <c r="AY437"/>
  <c r="AZ437" s="1"/>
  <c r="BA437"/>
  <c r="E141" i="3" s="1"/>
  <c r="BA400" i="1"/>
  <c r="E104" i="3" s="1"/>
  <c r="AY400" i="1"/>
  <c r="AZ400" s="1"/>
  <c r="S201"/>
  <c r="V201" s="1"/>
  <c r="T201" s="1"/>
  <c r="Y201" s="1"/>
  <c r="Z201" s="1"/>
  <c r="AN201" s="1"/>
  <c r="D199" i="3" s="1"/>
  <c r="BF524" i="1"/>
  <c r="BA376"/>
  <c r="E80" i="3" s="1"/>
  <c r="AY376" i="1"/>
  <c r="AZ376" s="1"/>
  <c r="AY397"/>
  <c r="AZ397" s="1"/>
  <c r="BA397"/>
  <c r="E101" i="3" s="1"/>
  <c r="AY589" i="1"/>
  <c r="AZ589" s="1"/>
  <c r="BA589"/>
  <c r="E293" i="3" s="1"/>
  <c r="AY533" i="1"/>
  <c r="AZ533" s="1"/>
  <c r="AB484"/>
  <c r="AP393"/>
  <c r="L97" i="3" s="1"/>
  <c r="AP394" i="1"/>
  <c r="AP378"/>
  <c r="AW420"/>
  <c r="AX420"/>
  <c r="AY454"/>
  <c r="AZ454" s="1"/>
  <c r="BA454"/>
  <c r="E158" i="3" s="1"/>
  <c r="AY522" i="1"/>
  <c r="AZ522" s="1"/>
  <c r="BA522"/>
  <c r="E226" i="3" s="1"/>
  <c r="BX310" i="1"/>
  <c r="BU310"/>
  <c r="BV310" s="1"/>
  <c r="BW310" s="1"/>
  <c r="BT310"/>
  <c r="AY465"/>
  <c r="AZ465" s="1"/>
  <c r="BA465"/>
  <c r="E169" i="3" s="1"/>
  <c r="AX466" i="1"/>
  <c r="AW466"/>
  <c r="AX482"/>
  <c r="AW482"/>
  <c r="BX406"/>
  <c r="BU406"/>
  <c r="BV406" s="1"/>
  <c r="BW406" s="1"/>
  <c r="BT406"/>
  <c r="AY565"/>
  <c r="AZ565" s="1"/>
  <c r="BA565"/>
  <c r="E269" i="3" s="1"/>
  <c r="AY438" i="1"/>
  <c r="AZ438" s="1"/>
  <c r="BX318"/>
  <c r="BU318"/>
  <c r="BV318" s="1"/>
  <c r="BW318" s="1"/>
  <c r="BT318"/>
  <c r="W197"/>
  <c r="AD195"/>
  <c r="AE195" s="1"/>
  <c r="AJ195" s="1"/>
  <c r="AQ431"/>
  <c r="AN199"/>
  <c r="D197" i="3" s="1"/>
  <c r="AP415" i="1"/>
  <c r="BT329"/>
  <c r="BU329"/>
  <c r="BV329" s="1"/>
  <c r="BW329" s="1"/>
  <c r="BX329"/>
  <c r="AP446"/>
  <c r="AP422"/>
  <c r="AP538"/>
  <c r="AP449"/>
  <c r="AP430"/>
  <c r="BT317"/>
  <c r="BX317"/>
  <c r="BU317"/>
  <c r="BV317" s="1"/>
  <c r="BW317" s="1"/>
  <c r="BX312"/>
  <c r="BT312"/>
  <c r="BU312"/>
  <c r="BV312" s="1"/>
  <c r="AX443"/>
  <c r="AW443"/>
  <c r="AX451"/>
  <c r="AW451"/>
  <c r="BA540"/>
  <c r="E244" i="3" s="1"/>
  <c r="AY540" i="1"/>
  <c r="AZ540" s="1"/>
  <c r="AX579"/>
  <c r="AW579"/>
  <c r="AX597"/>
  <c r="BA572"/>
  <c r="E276" i="3" s="1"/>
  <c r="AY572" i="1"/>
  <c r="AZ572" s="1"/>
  <c r="BA448"/>
  <c r="E152" i="3" s="1"/>
  <c r="AY448" i="1"/>
  <c r="AZ448" s="1"/>
  <c r="BA404"/>
  <c r="E108" i="3" s="1"/>
  <c r="AY404" i="1"/>
  <c r="AZ404" s="1"/>
  <c r="BF470"/>
  <c r="BG470" s="1"/>
  <c r="CH470" s="1"/>
  <c r="BI470" s="1"/>
  <c r="BJ470" s="1"/>
  <c r="AY285"/>
  <c r="BH252"/>
  <c r="AL252" s="1"/>
  <c r="AM252" s="1"/>
  <c r="AT221"/>
  <c r="AU221" s="1"/>
  <c r="AW289"/>
  <c r="BN64"/>
  <c r="AQ271"/>
  <c r="AR271" s="1"/>
  <c r="AS271" s="1"/>
  <c r="BO32"/>
  <c r="BP32" s="1"/>
  <c r="BQ32" s="1"/>
  <c r="AN374"/>
  <c r="AE291"/>
  <c r="AJ291" s="1"/>
  <c r="AZ234"/>
  <c r="BA234" s="1"/>
  <c r="BC296"/>
  <c r="AY116"/>
  <c r="AT286"/>
  <c r="AU286" s="1"/>
  <c r="X173"/>
  <c r="AP173" s="1"/>
  <c r="X180"/>
  <c r="AP180" s="1"/>
  <c r="AZ285"/>
  <c r="BA285" s="1"/>
  <c r="BB285" s="1"/>
  <c r="Y177"/>
  <c r="Z177" s="1"/>
  <c r="AN177" s="1"/>
  <c r="D175" i="3" s="1"/>
  <c r="S292" i="1"/>
  <c r="V292" s="1"/>
  <c r="T292" s="1"/>
  <c r="Y292" s="1"/>
  <c r="Z292" s="1"/>
  <c r="AN292" s="1"/>
  <c r="D290" i="3" s="1"/>
  <c r="AQ207" i="1"/>
  <c r="AR207" s="1"/>
  <c r="AS207" s="1"/>
  <c r="AG590"/>
  <c r="AL399"/>
  <c r="AM399" s="1"/>
  <c r="AN399" s="1"/>
  <c r="Y286"/>
  <c r="Z286" s="1"/>
  <c r="AN286" s="1"/>
  <c r="D284" i="3" s="1"/>
  <c r="BO243" i="1"/>
  <c r="BP243" s="1"/>
  <c r="BQ243" s="1"/>
  <c r="AX141"/>
  <c r="X229"/>
  <c r="AP229" s="1"/>
  <c r="BC121"/>
  <c r="AH438"/>
  <c r="AI438" s="1"/>
  <c r="AJ438" s="1"/>
  <c r="AA299"/>
  <c r="AB299" s="1"/>
  <c r="X198"/>
  <c r="AP198" s="1"/>
  <c r="AX289"/>
  <c r="BH289"/>
  <c r="AL289" s="1"/>
  <c r="AM289" s="1"/>
  <c r="AQ172"/>
  <c r="AR172" s="1"/>
  <c r="AQ214"/>
  <c r="AR214" s="1"/>
  <c r="AS214" s="1"/>
  <c r="W299"/>
  <c r="AD298"/>
  <c r="AE298" s="1"/>
  <c r="AJ298" s="1"/>
  <c r="AQ297"/>
  <c r="AR297" s="1"/>
  <c r="AS297" s="1"/>
  <c r="AC292"/>
  <c r="AQ194"/>
  <c r="AR194" s="1"/>
  <c r="AS194" s="1"/>
  <c r="AN538"/>
  <c r="AC542"/>
  <c r="AN291"/>
  <c r="D289" i="3" s="1"/>
  <c r="R292" i="1"/>
  <c r="U292" s="1"/>
  <c r="AT126"/>
  <c r="AU126" s="1"/>
  <c r="AV126" s="1"/>
  <c r="G124" i="3" s="1"/>
  <c r="AZ125" i="1"/>
  <c r="BA125" s="1"/>
  <c r="AT190"/>
  <c r="AU190" s="1"/>
  <c r="AA292"/>
  <c r="AB292" s="1"/>
  <c r="AC462"/>
  <c r="BO237"/>
  <c r="BP237" s="1"/>
  <c r="BQ237" s="1"/>
  <c r="BN237"/>
  <c r="AT154"/>
  <c r="AU154" s="1"/>
  <c r="AY125"/>
  <c r="AQ253"/>
  <c r="AR253" s="1"/>
  <c r="AS253" s="1"/>
  <c r="R299"/>
  <c r="U299" s="1"/>
  <c r="AC299"/>
  <c r="AX153"/>
  <c r="AW153"/>
  <c r="AQ304"/>
  <c r="AR304" s="1"/>
  <c r="AS304" s="1"/>
  <c r="AN196"/>
  <c r="D194" i="3" s="1"/>
  <c r="AZ116" i="1"/>
  <c r="BA116" s="1"/>
  <c r="BB116" s="1"/>
  <c r="Y176"/>
  <c r="Z176" s="1"/>
  <c r="AN176" s="1"/>
  <c r="D174" i="3" s="1"/>
  <c r="AH466" i="1"/>
  <c r="AI466" s="1"/>
  <c r="AJ466" s="1"/>
  <c r="AQ171"/>
  <c r="AR171" s="1"/>
  <c r="AS171" s="1"/>
  <c r="BH220"/>
  <c r="AL220" s="1"/>
  <c r="AM220" s="1"/>
  <c r="Y247"/>
  <c r="Z247" s="1"/>
  <c r="AN247" s="1"/>
  <c r="D245" i="3" s="1"/>
  <c r="BD237" i="1"/>
  <c r="BG236" s="1"/>
  <c r="BI236" s="1"/>
  <c r="R197"/>
  <c r="U197" s="1"/>
  <c r="AD197" s="1"/>
  <c r="AZ296"/>
  <c r="BA296" s="1"/>
  <c r="BB296" s="1"/>
  <c r="AS188"/>
  <c r="Y194"/>
  <c r="Z194" s="1"/>
  <c r="AN194" s="1"/>
  <c r="D192" i="3" s="1"/>
  <c r="AQ191" i="1"/>
  <c r="AR191" s="1"/>
  <c r="AS191" s="1"/>
  <c r="AX260"/>
  <c r="X280"/>
  <c r="AP280" s="1"/>
  <c r="AX220"/>
  <c r="K218" i="3" s="1"/>
  <c r="AH454" i="1"/>
  <c r="AI454" s="1"/>
  <c r="AJ454" s="1"/>
  <c r="BO212"/>
  <c r="BP212" s="1"/>
  <c r="BQ212" s="1"/>
  <c r="BN212"/>
  <c r="AK533"/>
  <c r="BM533" s="1"/>
  <c r="AL533"/>
  <c r="AM533" s="1"/>
  <c r="AN533" s="1"/>
  <c r="T493"/>
  <c r="T481"/>
  <c r="T550"/>
  <c r="AK482"/>
  <c r="BM482" s="1"/>
  <c r="T585"/>
  <c r="T592"/>
  <c r="T490"/>
  <c r="T518"/>
  <c r="T568"/>
  <c r="T480"/>
  <c r="AL572"/>
  <c r="AM572" s="1"/>
  <c r="T489"/>
  <c r="T536"/>
  <c r="T543"/>
  <c r="AK540"/>
  <c r="BM540" s="1"/>
  <c r="AL540"/>
  <c r="AM540" s="1"/>
  <c r="BQ62"/>
  <c r="S203"/>
  <c r="V203" s="1"/>
  <c r="T203" s="1"/>
  <c r="Y203" s="1"/>
  <c r="Z203" s="1"/>
  <c r="AN203" s="1"/>
  <c r="D201" i="3" s="1"/>
  <c r="S197" i="1"/>
  <c r="V197" s="1"/>
  <c r="T197" s="1"/>
  <c r="AN394"/>
  <c r="W200"/>
  <c r="X196"/>
  <c r="AP196" s="1"/>
  <c r="X222"/>
  <c r="AP222" s="1"/>
  <c r="AN280"/>
  <c r="D278" i="3" s="1"/>
  <c r="Y265" i="1"/>
  <c r="Z265" s="1"/>
  <c r="AN265" s="1"/>
  <c r="D263" i="3" s="1"/>
  <c r="BJ46" i="1"/>
  <c r="BK46" s="1"/>
  <c r="BL46" s="1"/>
  <c r="AC197"/>
  <c r="AZ121"/>
  <c r="BA121" s="1"/>
  <c r="AA201"/>
  <c r="AB201" s="1"/>
  <c r="AM396"/>
  <c r="AN396" s="1"/>
  <c r="AK388"/>
  <c r="BM388" s="1"/>
  <c r="AL388"/>
  <c r="T477"/>
  <c r="T574"/>
  <c r="AK582"/>
  <c r="BM582" s="1"/>
  <c r="AK514"/>
  <c r="BM514" s="1"/>
  <c r="AL514"/>
  <c r="AM514" s="1"/>
  <c r="T492"/>
  <c r="T486"/>
  <c r="T561"/>
  <c r="AK468"/>
  <c r="BM468" s="1"/>
  <c r="AL468"/>
  <c r="AK392"/>
  <c r="BM392" s="1"/>
  <c r="AL392"/>
  <c r="AM392" s="1"/>
  <c r="AN392" s="1"/>
  <c r="T525"/>
  <c r="AK450"/>
  <c r="BM450" s="1"/>
  <c r="AL450"/>
  <c r="AM450" s="1"/>
  <c r="AN450" s="1"/>
  <c r="AC201"/>
  <c r="Y298"/>
  <c r="Z298" s="1"/>
  <c r="AN298" s="1"/>
  <c r="D296" i="3" s="1"/>
  <c r="Y145" i="1"/>
  <c r="Z145" s="1"/>
  <c r="AN145" s="1"/>
  <c r="D143" i="3" s="1"/>
  <c r="AD196" i="1"/>
  <c r="AE196" s="1"/>
  <c r="AJ196" s="1"/>
  <c r="BD212"/>
  <c r="BG211" s="1"/>
  <c r="BI211" s="1"/>
  <c r="X166"/>
  <c r="AP166" s="1"/>
  <c r="X240"/>
  <c r="AP240" s="1"/>
  <c r="BM61"/>
  <c r="S281"/>
  <c r="V281" s="1"/>
  <c r="T281" s="1"/>
  <c r="Y281" s="1"/>
  <c r="Z281" s="1"/>
  <c r="AN281" s="1"/>
  <c r="D279" i="3" s="1"/>
  <c r="AA204" i="1"/>
  <c r="AB204" s="1"/>
  <c r="R201"/>
  <c r="U201" s="1"/>
  <c r="AF590"/>
  <c r="R491"/>
  <c r="P491"/>
  <c r="R495"/>
  <c r="P495"/>
  <c r="AA573"/>
  <c r="P282"/>
  <c r="Q282" s="1"/>
  <c r="W282" s="1"/>
  <c r="O576"/>
  <c r="R498"/>
  <c r="P498"/>
  <c r="AA591"/>
  <c r="R497"/>
  <c r="P497"/>
  <c r="R494"/>
  <c r="P494"/>
  <c r="R575"/>
  <c r="P575"/>
  <c r="AF470"/>
  <c r="AG470"/>
  <c r="AA535"/>
  <c r="S200"/>
  <c r="V200" s="1"/>
  <c r="T200" s="1"/>
  <c r="X200" s="1"/>
  <c r="X291"/>
  <c r="AP291" s="1"/>
  <c r="Y215"/>
  <c r="Z215" s="1"/>
  <c r="AN215" s="1"/>
  <c r="D213" i="3" s="1"/>
  <c r="AY234" i="1"/>
  <c r="Y254"/>
  <c r="Z254" s="1"/>
  <c r="AN254" s="1"/>
  <c r="D252" i="3" s="1"/>
  <c r="AC203" i="1"/>
  <c r="BM53"/>
  <c r="BD219"/>
  <c r="BG218" s="1"/>
  <c r="BI218" s="1"/>
  <c r="Y163"/>
  <c r="Z163" s="1"/>
  <c r="AN163" s="1"/>
  <c r="D161" i="3" s="1"/>
  <c r="R281" i="1"/>
  <c r="U281" s="1"/>
  <c r="AQ279"/>
  <c r="AR279" s="1"/>
  <c r="AS279" s="1"/>
  <c r="Y198"/>
  <c r="Z198" s="1"/>
  <c r="AN198" s="1"/>
  <c r="D196" i="3" s="1"/>
  <c r="AC204" i="1"/>
  <c r="R204"/>
  <c r="U204" s="1"/>
  <c r="BB97"/>
  <c r="AX161"/>
  <c r="AX188"/>
  <c r="AS260"/>
  <c r="AH404"/>
  <c r="AI404" s="1"/>
  <c r="AJ404" s="1"/>
  <c r="J108" i="3" s="1"/>
  <c r="AC461" i="1"/>
  <c r="P300"/>
  <c r="Q300" s="1"/>
  <c r="S300" s="1"/>
  <c r="O594"/>
  <c r="P206"/>
  <c r="Q206" s="1"/>
  <c r="R206" s="1"/>
  <c r="O500"/>
  <c r="AE478"/>
  <c r="AA478"/>
  <c r="R562"/>
  <c r="P562"/>
  <c r="R569"/>
  <c r="P569"/>
  <c r="R526"/>
  <c r="P526"/>
  <c r="P202"/>
  <c r="Q202" s="1"/>
  <c r="AA202" s="1"/>
  <c r="AB202" s="1"/>
  <c r="O496"/>
  <c r="AA461"/>
  <c r="AG461" s="1"/>
  <c r="Y510"/>
  <c r="R586"/>
  <c r="P586"/>
  <c r="AC200"/>
  <c r="U280"/>
  <c r="AD280" s="1"/>
  <c r="AE280" s="1"/>
  <c r="AJ280" s="1"/>
  <c r="BB84"/>
  <c r="AN195"/>
  <c r="D193" i="3" s="1"/>
  <c r="BB107" i="1"/>
  <c r="BQ56"/>
  <c r="BL26"/>
  <c r="AA203"/>
  <c r="AB203" s="1"/>
  <c r="R203"/>
  <c r="U203" s="1"/>
  <c r="AC281"/>
  <c r="AT279"/>
  <c r="AU279" s="1"/>
  <c r="W204"/>
  <c r="AX143"/>
  <c r="K141" i="3" s="1"/>
  <c r="AX264" i="1"/>
  <c r="AD461"/>
  <c r="P205"/>
  <c r="Q205" s="1"/>
  <c r="AC205" s="1"/>
  <c r="O499"/>
  <c r="R544"/>
  <c r="P544"/>
  <c r="R551"/>
  <c r="P551"/>
  <c r="P293"/>
  <c r="Q293" s="1"/>
  <c r="AC293" s="1"/>
  <c r="O587"/>
  <c r="AD462"/>
  <c r="Y462"/>
  <c r="AE598"/>
  <c r="AA598"/>
  <c r="AA488"/>
  <c r="R593"/>
  <c r="P593"/>
  <c r="AD542"/>
  <c r="Y542"/>
  <c r="BF542" s="1"/>
  <c r="BG542" s="1"/>
  <c r="AS175"/>
  <c r="AA200"/>
  <c r="AB200" s="1"/>
  <c r="BK19"/>
  <c r="BL19" s="1"/>
  <c r="AS124"/>
  <c r="BA123"/>
  <c r="BB123" s="1"/>
  <c r="BA65"/>
  <c r="BB65" s="1"/>
  <c r="BA219"/>
  <c r="BB219" s="1"/>
  <c r="AA281"/>
  <c r="AB281" s="1"/>
  <c r="AX160"/>
  <c r="AS160"/>
  <c r="AX175"/>
  <c r="AC501"/>
  <c r="AQ215"/>
  <c r="AR215" s="1"/>
  <c r="AS215" s="1"/>
  <c r="AT215"/>
  <c r="AU215" s="1"/>
  <c r="AV215" s="1"/>
  <c r="G213" i="3" s="1"/>
  <c r="AT165" i="1"/>
  <c r="AU165" s="1"/>
  <c r="AV165" s="1"/>
  <c r="G163" i="3" s="1"/>
  <c r="AQ165" i="1"/>
  <c r="AR165" s="1"/>
  <c r="AS165" s="1"/>
  <c r="AT272"/>
  <c r="AU272" s="1"/>
  <c r="AV272" s="1"/>
  <c r="G270" i="3" s="1"/>
  <c r="AQ272" i="1"/>
  <c r="AR272" s="1"/>
  <c r="AS272" s="1"/>
  <c r="AT145"/>
  <c r="AU145" s="1"/>
  <c r="AV145" s="1"/>
  <c r="G143" i="3" s="1"/>
  <c r="AQ145" i="1"/>
  <c r="AR145" s="1"/>
  <c r="AS145" s="1"/>
  <c r="AT265"/>
  <c r="AU265" s="1"/>
  <c r="AV265" s="1"/>
  <c r="G263" i="3" s="1"/>
  <c r="AQ265" i="1"/>
  <c r="AR265" s="1"/>
  <c r="AS265" s="1"/>
  <c r="AT254"/>
  <c r="AU254" s="1"/>
  <c r="AV254" s="1"/>
  <c r="G252" i="3" s="1"/>
  <c r="AQ254" i="1"/>
  <c r="AR254" s="1"/>
  <c r="AS254" s="1"/>
  <c r="AQ148"/>
  <c r="AR148" s="1"/>
  <c r="AT148"/>
  <c r="AU148" s="1"/>
  <c r="AV148" s="1"/>
  <c r="G146" i="3" s="1"/>
  <c r="AT177" i="1"/>
  <c r="AU177" s="1"/>
  <c r="AV177" s="1"/>
  <c r="G175" i="3" s="1"/>
  <c r="AQ177" i="1"/>
  <c r="AR177" s="1"/>
  <c r="AS177" s="1"/>
  <c r="AX265"/>
  <c r="K263" i="3" s="1"/>
  <c r="BC169" i="1"/>
  <c r="AZ169"/>
  <c r="BA169" s="1"/>
  <c r="AY169"/>
  <c r="BC122"/>
  <c r="AZ122"/>
  <c r="AY122"/>
  <c r="BC288"/>
  <c r="AZ288"/>
  <c r="BA288" s="1"/>
  <c r="AY288"/>
  <c r="AQ228"/>
  <c r="AR228" s="1"/>
  <c r="AS228" s="1"/>
  <c r="AT228"/>
  <c r="U216"/>
  <c r="AD216" s="1"/>
  <c r="AE216" s="1"/>
  <c r="AJ216" s="1"/>
  <c r="V181"/>
  <c r="T181" s="1"/>
  <c r="Y181" s="1"/>
  <c r="Z181" s="1"/>
  <c r="AN181" s="1"/>
  <c r="D179" i="3" s="1"/>
  <c r="A553" i="1"/>
  <c r="BE259"/>
  <c r="O283"/>
  <c r="P257"/>
  <c r="Q257" s="1"/>
  <c r="BC270"/>
  <c r="AZ270"/>
  <c r="BA270" s="1"/>
  <c r="AY270"/>
  <c r="AW226"/>
  <c r="BH226"/>
  <c r="AL226" s="1"/>
  <c r="AM226" s="1"/>
  <c r="U200"/>
  <c r="V178"/>
  <c r="T178" s="1"/>
  <c r="X178" s="1"/>
  <c r="AP178" s="1"/>
  <c r="I176" i="3" s="1"/>
  <c r="AU127" i="1"/>
  <c r="AV127" s="1"/>
  <c r="G125" i="3" s="1"/>
  <c r="AX127" i="1"/>
  <c r="K125" i="3" s="1"/>
  <c r="V248" i="1"/>
  <c r="T248" s="1"/>
  <c r="Y248" s="1"/>
  <c r="Z248" s="1"/>
  <c r="AN248" s="1"/>
  <c r="D246" i="3" s="1"/>
  <c r="AU155" i="1"/>
  <c r="AV155" s="1"/>
  <c r="G153" i="3" s="1"/>
  <c r="AX155" i="1"/>
  <c r="K153" i="3" s="1"/>
  <c r="V230" i="1"/>
  <c r="T230" s="1"/>
  <c r="Y230" s="1"/>
  <c r="Z230" s="1"/>
  <c r="AN230" s="1"/>
  <c r="D228" i="3" s="1"/>
  <c r="BJ57" i="1"/>
  <c r="BK57" s="1"/>
  <c r="BL57" s="1"/>
  <c r="BO44"/>
  <c r="BP44" s="1"/>
  <c r="BN44"/>
  <c r="A554"/>
  <c r="BE260"/>
  <c r="U255"/>
  <c r="AD255" s="1"/>
  <c r="AE255" s="1"/>
  <c r="AJ255" s="1"/>
  <c r="BH78"/>
  <c r="AL78" s="1"/>
  <c r="AM78" s="1"/>
  <c r="AW78"/>
  <c r="AU213"/>
  <c r="AV213" s="1"/>
  <c r="G211" i="3" s="1"/>
  <c r="AX213" i="1"/>
  <c r="K211" i="3" s="1"/>
  <c r="R256" i="1"/>
  <c r="W256"/>
  <c r="S256"/>
  <c r="AC256"/>
  <c r="AA256"/>
  <c r="AB256" s="1"/>
  <c r="V241"/>
  <c r="T241" s="1"/>
  <c r="Y241" s="1"/>
  <c r="Z241" s="1"/>
  <c r="AN241" s="1"/>
  <c r="D239" i="3" s="1"/>
  <c r="AW158" i="1"/>
  <c r="BH158"/>
  <c r="AL158" s="1"/>
  <c r="AM158" s="1"/>
  <c r="U185"/>
  <c r="AD185" s="1"/>
  <c r="AE185" s="1"/>
  <c r="AJ185" s="1"/>
  <c r="BO219"/>
  <c r="BP219" s="1"/>
  <c r="BQ219" s="1"/>
  <c r="BN219"/>
  <c r="AW161"/>
  <c r="BH161"/>
  <c r="AL161" s="1"/>
  <c r="AM161" s="1"/>
  <c r="BO43"/>
  <c r="BP43" s="1"/>
  <c r="BQ43" s="1"/>
  <c r="BN43"/>
  <c r="BJ62"/>
  <c r="BK62" s="1"/>
  <c r="BL62" s="1"/>
  <c r="O258"/>
  <c r="O552" s="1"/>
  <c r="P232"/>
  <c r="Q232" s="1"/>
  <c r="A69"/>
  <c r="A361"/>
  <c r="G361" s="1"/>
  <c r="A261"/>
  <c r="BE67"/>
  <c r="V204"/>
  <c r="T204" s="1"/>
  <c r="Y204" s="1"/>
  <c r="Z204" s="1"/>
  <c r="AU142"/>
  <c r="AV142" s="1"/>
  <c r="G140" i="3" s="1"/>
  <c r="AX142" i="1"/>
  <c r="K140" i="3" s="1"/>
  <c r="BH175" i="1"/>
  <c r="AL175" s="1"/>
  <c r="AM175" s="1"/>
  <c r="AW175"/>
  <c r="U223"/>
  <c r="AD223" s="1"/>
  <c r="AE223" s="1"/>
  <c r="AJ223" s="1"/>
  <c r="AW239"/>
  <c r="BH239"/>
  <c r="AL239" s="1"/>
  <c r="AM239" s="1"/>
  <c r="BH160"/>
  <c r="AL160" s="1"/>
  <c r="AM160" s="1"/>
  <c r="AW160"/>
  <c r="AW130"/>
  <c r="BH130"/>
  <c r="AL130" s="1"/>
  <c r="AM130" s="1"/>
  <c r="BH188"/>
  <c r="AL188" s="1"/>
  <c r="AM188" s="1"/>
  <c r="AW188"/>
  <c r="BH260"/>
  <c r="AL260" s="1"/>
  <c r="AM260" s="1"/>
  <c r="AW260"/>
  <c r="BH143"/>
  <c r="AL143" s="1"/>
  <c r="AM143" s="1"/>
  <c r="AW143"/>
  <c r="BB80"/>
  <c r="BB61"/>
  <c r="X195"/>
  <c r="AP195" s="1"/>
  <c r="I193" i="3" s="1"/>
  <c r="BB85" i="1"/>
  <c r="BD65"/>
  <c r="BG64" s="1"/>
  <c r="BI64" s="1"/>
  <c r="N62" i="3" s="1"/>
  <c r="BB118" i="1"/>
  <c r="X192"/>
  <c r="AP192" s="1"/>
  <c r="I190" i="3" s="1"/>
  <c r="X162" i="1"/>
  <c r="AP162" s="1"/>
  <c r="I160" i="3" s="1"/>
  <c r="AR227" i="1"/>
  <c r="AS227" s="1"/>
  <c r="AX158"/>
  <c r="K156" i="3" s="1"/>
  <c r="BJ31" i="1"/>
  <c r="BK31" s="1"/>
  <c r="U184"/>
  <c r="AD184" s="1"/>
  <c r="AE184" s="1"/>
  <c r="AJ184" s="1"/>
  <c r="BC136"/>
  <c r="AZ136"/>
  <c r="BA136" s="1"/>
  <c r="AY136"/>
  <c r="AU263"/>
  <c r="AV263" s="1"/>
  <c r="G261" i="3" s="1"/>
  <c r="AX263" i="1"/>
  <c r="K261" i="3" s="1"/>
  <c r="W274" i="1"/>
  <c r="S274"/>
  <c r="R274"/>
  <c r="AC274"/>
  <c r="AA274"/>
  <c r="AB274" s="1"/>
  <c r="U266"/>
  <c r="AD266" s="1"/>
  <c r="AE266" s="1"/>
  <c r="AJ266" s="1"/>
  <c r="AQ247"/>
  <c r="AR247" s="1"/>
  <c r="AS247" s="1"/>
  <c r="AT247"/>
  <c r="AU247" s="1"/>
  <c r="AV247" s="1"/>
  <c r="G245" i="3" s="1"/>
  <c r="W242" i="1"/>
  <c r="S242"/>
  <c r="AC242"/>
  <c r="AA242"/>
  <c r="AB242" s="1"/>
  <c r="R242"/>
  <c r="BC151"/>
  <c r="AZ151"/>
  <c r="BA151" s="1"/>
  <c r="AY151"/>
  <c r="V182"/>
  <c r="T182" s="1"/>
  <c r="Y182" s="1"/>
  <c r="Z182" s="1"/>
  <c r="AN182" s="1"/>
  <c r="D180" i="3" s="1"/>
  <c r="AU124" i="1"/>
  <c r="AV124" s="1"/>
  <c r="G122" i="3" s="1"/>
  <c r="AX124" i="1"/>
  <c r="K122" i="3" s="1"/>
  <c r="U164" i="1"/>
  <c r="AD164" s="1"/>
  <c r="AE164" s="1"/>
  <c r="AJ164" s="1"/>
  <c r="V184"/>
  <c r="T184" s="1"/>
  <c r="X184" s="1"/>
  <c r="AP184" s="1"/>
  <c r="I182" i="3" s="1"/>
  <c r="AW122" i="1"/>
  <c r="BH122"/>
  <c r="AL122" s="1"/>
  <c r="AM122" s="1"/>
  <c r="V273"/>
  <c r="T273" s="1"/>
  <c r="Y273" s="1"/>
  <c r="Z273" s="1"/>
  <c r="AN273" s="1"/>
  <c r="D271" i="3" s="1"/>
  <c r="BC226" i="1"/>
  <c r="AZ226"/>
  <c r="BA226" s="1"/>
  <c r="AY226"/>
  <c r="U178"/>
  <c r="AD178" s="1"/>
  <c r="AE178" s="1"/>
  <c r="AJ178" s="1"/>
  <c r="U182"/>
  <c r="AD182" s="1"/>
  <c r="AE182" s="1"/>
  <c r="AJ182" s="1"/>
  <c r="V167"/>
  <c r="T167" s="1"/>
  <c r="Y167" s="1"/>
  <c r="Z167" s="1"/>
  <c r="AN167" s="1"/>
  <c r="D165" i="3" s="1"/>
  <c r="BH136" i="1"/>
  <c r="AL136" s="1"/>
  <c r="AM136" s="1"/>
  <c r="AW136"/>
  <c r="AT176"/>
  <c r="AU176" s="1"/>
  <c r="AV176" s="1"/>
  <c r="G174" i="3" s="1"/>
  <c r="AQ176" i="1"/>
  <c r="AR176" s="1"/>
  <c r="AS176" s="1"/>
  <c r="U248"/>
  <c r="AD248" s="1"/>
  <c r="AE248" s="1"/>
  <c r="AJ248" s="1"/>
  <c r="AC186"/>
  <c r="AA186"/>
  <c r="AB186" s="1"/>
  <c r="R186"/>
  <c r="W186"/>
  <c r="S186"/>
  <c r="BH288"/>
  <c r="AL288" s="1"/>
  <c r="AM288" s="1"/>
  <c r="AW288"/>
  <c r="BJ51"/>
  <c r="BK51" s="1"/>
  <c r="BL51" s="1"/>
  <c r="BO28"/>
  <c r="BP28" s="1"/>
  <c r="BQ28" s="1"/>
  <c r="BN28"/>
  <c r="A70"/>
  <c r="A362"/>
  <c r="G362" s="1"/>
  <c r="A262"/>
  <c r="BE68"/>
  <c r="V216"/>
  <c r="T216" s="1"/>
  <c r="X216" s="1"/>
  <c r="AP216" s="1"/>
  <c r="I214" i="3" s="1"/>
  <c r="BC78" i="1"/>
  <c r="AZ78"/>
  <c r="BA78" s="1"/>
  <c r="AY78"/>
  <c r="U241"/>
  <c r="AD241" s="1"/>
  <c r="AE241" s="1"/>
  <c r="AJ241" s="1"/>
  <c r="V168"/>
  <c r="T168" s="1"/>
  <c r="Y168" s="1"/>
  <c r="Z168" s="1"/>
  <c r="AN168" s="1"/>
  <c r="D166" i="3" s="1"/>
  <c r="V185" i="1"/>
  <c r="T185" s="1"/>
  <c r="Y185" s="1"/>
  <c r="Z185" s="1"/>
  <c r="AN185" s="1"/>
  <c r="D183" i="3" s="1"/>
  <c r="BC259" i="1"/>
  <c r="AZ259"/>
  <c r="BA259" s="1"/>
  <c r="AY259"/>
  <c r="AQ174"/>
  <c r="AR174" s="1"/>
  <c r="AS174" s="1"/>
  <c r="AT174"/>
  <c r="U181"/>
  <c r="AD181" s="1"/>
  <c r="AE181" s="1"/>
  <c r="AJ181" s="1"/>
  <c r="O276"/>
  <c r="O570" s="1"/>
  <c r="P250"/>
  <c r="Q250" s="1"/>
  <c r="AU227"/>
  <c r="AV227" s="1"/>
  <c r="G225" i="3" s="1"/>
  <c r="AX227" i="1"/>
  <c r="K225" i="3" s="1"/>
  <c r="BH140" i="1"/>
  <c r="AL140" s="1"/>
  <c r="AM140" s="1"/>
  <c r="AW140"/>
  <c r="X149"/>
  <c r="AP149" s="1"/>
  <c r="I147" i="3" s="1"/>
  <c r="BB93" i="1"/>
  <c r="X199"/>
  <c r="AP199" s="1"/>
  <c r="I197" i="3" s="1"/>
  <c r="Y272" i="1"/>
  <c r="Z272" s="1"/>
  <c r="AN272" s="1"/>
  <c r="D270" i="3" s="1"/>
  <c r="BD53" i="1"/>
  <c r="BG52" s="1"/>
  <c r="BI52" s="1"/>
  <c r="N50" i="3" s="1"/>
  <c r="BP54" i="1"/>
  <c r="BQ54" s="1"/>
  <c r="Y165"/>
  <c r="Z165" s="1"/>
  <c r="AN165" s="1"/>
  <c r="D163" i="3" s="1"/>
  <c r="BD61" i="1"/>
  <c r="BG60" s="1"/>
  <c r="BI60" s="1"/>
  <c r="N58" i="3" s="1"/>
  <c r="AX246" i="1"/>
  <c r="K244" i="3" s="1"/>
  <c r="BC152" i="1"/>
  <c r="AZ152"/>
  <c r="BA152" s="1"/>
  <c r="AY152"/>
  <c r="U273"/>
  <c r="AD273" s="1"/>
  <c r="AE273" s="1"/>
  <c r="AJ273" s="1"/>
  <c r="U167"/>
  <c r="AD167" s="1"/>
  <c r="AE167" s="1"/>
  <c r="AJ167" s="1"/>
  <c r="O301"/>
  <c r="P275"/>
  <c r="Q275" s="1"/>
  <c r="U168"/>
  <c r="AD168" s="1"/>
  <c r="AE168" s="1"/>
  <c r="AJ168" s="1"/>
  <c r="R224"/>
  <c r="W224"/>
  <c r="S224"/>
  <c r="AC224"/>
  <c r="AA224"/>
  <c r="AB224" s="1"/>
  <c r="AC267"/>
  <c r="AA267"/>
  <c r="AB267" s="1"/>
  <c r="R267"/>
  <c r="W267"/>
  <c r="S267"/>
  <c r="BH246"/>
  <c r="AL246" s="1"/>
  <c r="AM246" s="1"/>
  <c r="AW246"/>
  <c r="O294"/>
  <c r="P268"/>
  <c r="Q268" s="1"/>
  <c r="BH151"/>
  <c r="AL151" s="1"/>
  <c r="AM151" s="1"/>
  <c r="AW151"/>
  <c r="AU128"/>
  <c r="AV128" s="1"/>
  <c r="G126" i="3" s="1"/>
  <c r="AX128" i="1"/>
  <c r="K126" i="3" s="1"/>
  <c r="V164" i="1"/>
  <c r="T164" s="1"/>
  <c r="Y164" s="1"/>
  <c r="Z164" s="1"/>
  <c r="AN164" s="1"/>
  <c r="D162" i="3" s="1"/>
  <c r="U230" i="1"/>
  <c r="AD230" s="1"/>
  <c r="AE230" s="1"/>
  <c r="AJ230" s="1"/>
  <c r="AT157"/>
  <c r="AQ157"/>
  <c r="AR157" s="1"/>
  <c r="AS157" s="1"/>
  <c r="BM66"/>
  <c r="P64" i="3" s="1"/>
  <c r="BD66" i="1"/>
  <c r="BG65" s="1"/>
  <c r="BI65" s="1"/>
  <c r="N63" i="3" s="1"/>
  <c r="AU135" i="1"/>
  <c r="AV135" s="1"/>
  <c r="G133" i="3" s="1"/>
  <c r="AX135" i="1"/>
  <c r="K133" i="3" s="1"/>
  <c r="AQ163" i="1"/>
  <c r="AR163" s="1"/>
  <c r="AS163" s="1"/>
  <c r="AT163"/>
  <c r="AU163" s="1"/>
  <c r="AV163" s="1"/>
  <c r="G161" i="3" s="1"/>
  <c r="V255" i="1"/>
  <c r="T255" s="1"/>
  <c r="Y255" s="1"/>
  <c r="Z255" s="1"/>
  <c r="AN255" s="1"/>
  <c r="D253" i="3" s="1"/>
  <c r="R249" i="1"/>
  <c r="W249"/>
  <c r="S249"/>
  <c r="AC249"/>
  <c r="AA249"/>
  <c r="AB249" s="1"/>
  <c r="V266"/>
  <c r="T266" s="1"/>
  <c r="X266" s="1"/>
  <c r="AP266" s="1"/>
  <c r="I264" i="3" s="1"/>
  <c r="V299" i="1"/>
  <c r="T299" s="1"/>
  <c r="BC138"/>
  <c r="AZ138"/>
  <c r="BA138" s="1"/>
  <c r="BB138" s="1"/>
  <c r="AY138"/>
  <c r="AT144"/>
  <c r="AQ144"/>
  <c r="AR144" s="1"/>
  <c r="AT146"/>
  <c r="AQ146"/>
  <c r="AR146" s="1"/>
  <c r="AS146" s="1"/>
  <c r="AC231"/>
  <c r="AA231"/>
  <c r="AB231" s="1"/>
  <c r="R231"/>
  <c r="W231"/>
  <c r="S231"/>
  <c r="R187"/>
  <c r="W187"/>
  <c r="S187"/>
  <c r="AC187"/>
  <c r="AA187"/>
  <c r="AB187" s="1"/>
  <c r="V223"/>
  <c r="T223" s="1"/>
  <c r="Y223" s="1"/>
  <c r="Z223" s="1"/>
  <c r="AN223" s="1"/>
  <c r="D221" i="3" s="1"/>
  <c r="R183" i="1"/>
  <c r="W183"/>
  <c r="S183"/>
  <c r="AC183"/>
  <c r="AA183"/>
  <c r="AB183" s="1"/>
  <c r="BH264"/>
  <c r="AL264" s="1"/>
  <c r="AM264" s="1"/>
  <c r="AW264"/>
  <c r="Y148"/>
  <c r="Z148" s="1"/>
  <c r="AN148" s="1"/>
  <c r="D146" i="3" s="1"/>
  <c r="BM65" i="1"/>
  <c r="P63" i="3" s="1"/>
  <c r="AS140" i="1"/>
  <c r="AX130"/>
  <c r="K128" i="3" s="1"/>
  <c r="AZ139" i="1" l="1"/>
  <c r="BA139" s="1"/>
  <c r="X574"/>
  <c r="X481"/>
  <c r="Y481" s="1"/>
  <c r="AC476"/>
  <c r="Z550"/>
  <c r="AN402"/>
  <c r="AL469"/>
  <c r="AM469" s="1"/>
  <c r="AN469" s="1"/>
  <c r="AX456"/>
  <c r="AP402"/>
  <c r="BD568"/>
  <c r="AP375"/>
  <c r="AP421"/>
  <c r="BD574"/>
  <c r="AU409"/>
  <c r="AS417"/>
  <c r="AT417" s="1"/>
  <c r="AU417" s="1"/>
  <c r="AQ416"/>
  <c r="AS563"/>
  <c r="AT563" s="1"/>
  <c r="AU563" s="1"/>
  <c r="AK508"/>
  <c r="BM508" s="1"/>
  <c r="CB621"/>
  <c r="AP355"/>
  <c r="AH566"/>
  <c r="AI566" s="1"/>
  <c r="AJ566" s="1"/>
  <c r="J270" i="3" s="1"/>
  <c r="AH547" i="1"/>
  <c r="AI547" s="1"/>
  <c r="AJ547" s="1"/>
  <c r="J251" i="3" s="1"/>
  <c r="BJ50" i="1"/>
  <c r="BK50" s="1"/>
  <c r="BL50" s="1"/>
  <c r="X543"/>
  <c r="Y543" s="1"/>
  <c r="X486"/>
  <c r="AC475"/>
  <c r="X568"/>
  <c r="Y568" s="1"/>
  <c r="AD475"/>
  <c r="AK437"/>
  <c r="BM437" s="1"/>
  <c r="AN386"/>
  <c r="AK469"/>
  <c r="BM469" s="1"/>
  <c r="AL515"/>
  <c r="AM515" s="1"/>
  <c r="AN515" s="1"/>
  <c r="AX467"/>
  <c r="AP532"/>
  <c r="L236" i="3" s="1"/>
  <c r="AX474" i="1"/>
  <c r="AY446"/>
  <c r="AZ446" s="1"/>
  <c r="AP436"/>
  <c r="BD550"/>
  <c r="AP432"/>
  <c r="AL508"/>
  <c r="AM508" s="1"/>
  <c r="AN508" s="1"/>
  <c r="L121" i="3"/>
  <c r="L267"/>
  <c r="AP647" i="1"/>
  <c r="AH451"/>
  <c r="AI451" s="1"/>
  <c r="AJ451" s="1"/>
  <c r="J155" i="3" s="1"/>
  <c r="AN528" i="1"/>
  <c r="BF472"/>
  <c r="AA475"/>
  <c r="AG475" s="1"/>
  <c r="AA476"/>
  <c r="AG476" s="1"/>
  <c r="AL437"/>
  <c r="AM437" s="1"/>
  <c r="AN437" s="1"/>
  <c r="AL582"/>
  <c r="AM582" s="1"/>
  <c r="AN422"/>
  <c r="AK441"/>
  <c r="BM441" s="1"/>
  <c r="AX548"/>
  <c r="AY548" s="1"/>
  <c r="AZ548" s="1"/>
  <c r="AP528"/>
  <c r="AS528" s="1"/>
  <c r="AT528" s="1"/>
  <c r="AW439"/>
  <c r="BX427"/>
  <c r="AX471"/>
  <c r="BA471" s="1"/>
  <c r="E175" i="3" s="1"/>
  <c r="AW473" i="1"/>
  <c r="BF473"/>
  <c r="BG473" s="1"/>
  <c r="CH473" s="1"/>
  <c r="BI473" s="1"/>
  <c r="BJ473" s="1"/>
  <c r="AS545"/>
  <c r="AT545" s="1"/>
  <c r="AU545" s="1"/>
  <c r="BF475"/>
  <c r="BG475" s="1"/>
  <c r="CH475" s="1"/>
  <c r="BI475" s="1"/>
  <c r="BJ475" s="1"/>
  <c r="AV475"/>
  <c r="AW475" s="1"/>
  <c r="AL682"/>
  <c r="AM682" s="1"/>
  <c r="AN682" s="1"/>
  <c r="AL669"/>
  <c r="AM669" s="1"/>
  <c r="CC630"/>
  <c r="CD630" s="1"/>
  <c r="CE630" s="1"/>
  <c r="CG646"/>
  <c r="BO620"/>
  <c r="AH456"/>
  <c r="AI456" s="1"/>
  <c r="AJ456" s="1"/>
  <c r="J160" i="3" s="1"/>
  <c r="AV524" i="1"/>
  <c r="AW524" s="1"/>
  <c r="BU427"/>
  <c r="BV427" s="1"/>
  <c r="BW427" s="1"/>
  <c r="AV567"/>
  <c r="AF473"/>
  <c r="AA458"/>
  <c r="AG458" s="1"/>
  <c r="AK522"/>
  <c r="BM522" s="1"/>
  <c r="AN384"/>
  <c r="AN446"/>
  <c r="AL441"/>
  <c r="AM441" s="1"/>
  <c r="AN441" s="1"/>
  <c r="AK515"/>
  <c r="BM515" s="1"/>
  <c r="AC510"/>
  <c r="AY455"/>
  <c r="AZ455" s="1"/>
  <c r="BD536"/>
  <c r="AP553"/>
  <c r="L257" i="3" s="1"/>
  <c r="BG458" i="1"/>
  <c r="L131" i="3"/>
  <c r="M131"/>
  <c r="AG473" i="1"/>
  <c r="AH453"/>
  <c r="AI453" s="1"/>
  <c r="AJ453" s="1"/>
  <c r="J157" i="3" s="1"/>
  <c r="AY388" i="1"/>
  <c r="AZ388" s="1"/>
  <c r="BA388"/>
  <c r="E92" i="3" s="1"/>
  <c r="BU612" i="1"/>
  <c r="BV612" s="1"/>
  <c r="BW612" s="1"/>
  <c r="BX612"/>
  <c r="BT612"/>
  <c r="BS612"/>
  <c r="BO612"/>
  <c r="BP612" s="1"/>
  <c r="BQ612" s="1"/>
  <c r="BK612"/>
  <c r="BL612" s="1"/>
  <c r="AY423"/>
  <c r="AZ423" s="1"/>
  <c r="AL440"/>
  <c r="AM440" s="1"/>
  <c r="AN440" s="1"/>
  <c r="AQ414"/>
  <c r="BR414" s="1"/>
  <c r="L76" i="3"/>
  <c r="AP390" i="1"/>
  <c r="L94" i="3" s="1"/>
  <c r="BG479" i="1"/>
  <c r="CH479" s="1"/>
  <c r="BI479" s="1"/>
  <c r="BJ479" s="1"/>
  <c r="BQ58"/>
  <c r="AA567"/>
  <c r="AC458"/>
  <c r="AA524"/>
  <c r="AG524" s="1"/>
  <c r="AL589"/>
  <c r="AM589" s="1"/>
  <c r="AN589" s="1"/>
  <c r="AD524"/>
  <c r="AW459"/>
  <c r="AW541"/>
  <c r="AP581"/>
  <c r="L285" i="3" s="1"/>
  <c r="AP398" i="1"/>
  <c r="AP373"/>
  <c r="L77" i="3" s="1"/>
  <c r="AP377" i="1"/>
  <c r="AQ377" s="1"/>
  <c r="BA441"/>
  <c r="E145" i="3" s="1"/>
  <c r="AW509" i="1"/>
  <c r="BA440"/>
  <c r="E144" i="3" s="1"/>
  <c r="BE481" i="1"/>
  <c r="CI481" s="1"/>
  <c r="L118" i="3"/>
  <c r="J269"/>
  <c r="L260"/>
  <c r="AK440" i="1"/>
  <c r="BM440" s="1"/>
  <c r="AU340"/>
  <c r="BF535"/>
  <c r="BG535" s="1"/>
  <c r="AL687"/>
  <c r="AM687" s="1"/>
  <c r="AN687" s="1"/>
  <c r="AK680"/>
  <c r="AP680" s="1"/>
  <c r="AL674"/>
  <c r="AM674" s="1"/>
  <c r="AL683"/>
  <c r="AM683" s="1"/>
  <c r="AH443"/>
  <c r="AI443" s="1"/>
  <c r="AJ443" s="1"/>
  <c r="J147" i="3" s="1"/>
  <c r="AD501" i="1"/>
  <c r="AL482"/>
  <c r="AM482" s="1"/>
  <c r="AN482" s="1"/>
  <c r="AV461"/>
  <c r="AS556"/>
  <c r="AT556" s="1"/>
  <c r="L114" i="3"/>
  <c r="BQ326" i="1"/>
  <c r="AH459"/>
  <c r="AI459" s="1"/>
  <c r="AJ459" s="1"/>
  <c r="J163" i="3" s="1"/>
  <c r="AH597" i="1"/>
  <c r="AI597" s="1"/>
  <c r="AJ597" s="1"/>
  <c r="J301" i="3" s="1"/>
  <c r="AH516" i="1"/>
  <c r="AI516" s="1"/>
  <c r="AJ516" s="1"/>
  <c r="J220" i="3" s="1"/>
  <c r="AC524" i="1"/>
  <c r="AK452"/>
  <c r="BM452" s="1"/>
  <c r="AW483"/>
  <c r="AW534"/>
  <c r="AW442"/>
  <c r="AP564"/>
  <c r="J128" i="3"/>
  <c r="AD476" i="1"/>
  <c r="AD479"/>
  <c r="AX583"/>
  <c r="AP463"/>
  <c r="AS463" s="1"/>
  <c r="AT463" s="1"/>
  <c r="AU463" s="1"/>
  <c r="AV501"/>
  <c r="AW501" s="1"/>
  <c r="AP418"/>
  <c r="AQ418" s="1"/>
  <c r="BQ35"/>
  <c r="BF476"/>
  <c r="BG476" s="1"/>
  <c r="CH476" s="1"/>
  <c r="BI476" s="1"/>
  <c r="BJ476" s="1"/>
  <c r="AG501"/>
  <c r="AV485"/>
  <c r="AW485" s="1"/>
  <c r="AV479"/>
  <c r="AH534"/>
  <c r="AI534" s="1"/>
  <c r="AJ534" s="1"/>
  <c r="J238" i="3" s="1"/>
  <c r="BF567" i="1"/>
  <c r="BG567" s="1"/>
  <c r="CH567" s="1"/>
  <c r="BI567" s="1"/>
  <c r="BJ567" s="1"/>
  <c r="AE584"/>
  <c r="AC479"/>
  <c r="AL565"/>
  <c r="AM565" s="1"/>
  <c r="AP379"/>
  <c r="AS379" s="1"/>
  <c r="AT379" s="1"/>
  <c r="AU379" s="1"/>
  <c r="AK589"/>
  <c r="BM589" s="1"/>
  <c r="AP401"/>
  <c r="X477"/>
  <c r="Y477" s="1"/>
  <c r="V480"/>
  <c r="W480" s="1"/>
  <c r="AH558"/>
  <c r="AI558" s="1"/>
  <c r="AJ558" s="1"/>
  <c r="J262" i="3" s="1"/>
  <c r="BC477" i="1"/>
  <c r="S536"/>
  <c r="U536" s="1"/>
  <c r="AB536" s="1"/>
  <c r="AW457"/>
  <c r="BC561"/>
  <c r="BQ321"/>
  <c r="BY607"/>
  <c r="BZ607" s="1"/>
  <c r="CA618"/>
  <c r="CC618" s="1"/>
  <c r="CD618" s="1"/>
  <c r="AL673"/>
  <c r="AM673" s="1"/>
  <c r="AC591"/>
  <c r="AA542"/>
  <c r="AG542" s="1"/>
  <c r="AE517"/>
  <c r="AD567"/>
  <c r="AE487"/>
  <c r="AQ506"/>
  <c r="BR506" s="1"/>
  <c r="AB567"/>
  <c r="AP380"/>
  <c r="AS380" s="1"/>
  <c r="AT380" s="1"/>
  <c r="AF584"/>
  <c r="BM666"/>
  <c r="CG666" s="1"/>
  <c r="AC598"/>
  <c r="AX523"/>
  <c r="AY523" s="1"/>
  <c r="AZ523" s="1"/>
  <c r="BF485"/>
  <c r="BG485" s="1"/>
  <c r="CH485" s="1"/>
  <c r="BI485" s="1"/>
  <c r="BJ485" s="1"/>
  <c r="AK672"/>
  <c r="BM672" s="1"/>
  <c r="AY686"/>
  <c r="AZ686" s="1"/>
  <c r="S490"/>
  <c r="U490" s="1"/>
  <c r="AL419"/>
  <c r="AM419" s="1"/>
  <c r="AN419" s="1"/>
  <c r="AP400"/>
  <c r="L104" i="3" s="1"/>
  <c r="AP391" i="1"/>
  <c r="L95" i="3" s="1"/>
  <c r="AL423" i="1"/>
  <c r="AM423" s="1"/>
  <c r="AN423" s="1"/>
  <c r="AV488"/>
  <c r="AX488" s="1"/>
  <c r="BN642"/>
  <c r="BO642" s="1"/>
  <c r="BP642" s="1"/>
  <c r="BU370"/>
  <c r="BV370" s="1"/>
  <c r="BW370" s="1"/>
  <c r="BT370"/>
  <c r="BX370"/>
  <c r="AW271"/>
  <c r="AC485"/>
  <c r="AE501"/>
  <c r="AC567"/>
  <c r="AA479"/>
  <c r="AG479" s="1"/>
  <c r="AK465"/>
  <c r="BM465" s="1"/>
  <c r="AK448"/>
  <c r="BM448" s="1"/>
  <c r="AF479"/>
  <c r="AP387"/>
  <c r="AS387" s="1"/>
  <c r="AT387" s="1"/>
  <c r="AU387" s="1"/>
  <c r="AP389"/>
  <c r="AS389" s="1"/>
  <c r="AT389" s="1"/>
  <c r="AU389" s="1"/>
  <c r="BJ48"/>
  <c r="BK48" s="1"/>
  <c r="BL48" s="1"/>
  <c r="J127" i="3"/>
  <c r="AH442" i="1"/>
  <c r="AI442" s="1"/>
  <c r="AJ442" s="1"/>
  <c r="J146" i="3" s="1"/>
  <c r="AK685" i="1"/>
  <c r="AP685" s="1"/>
  <c r="AP557"/>
  <c r="L261" i="3" s="1"/>
  <c r="AV591" i="1"/>
  <c r="AW591" s="1"/>
  <c r="AB479"/>
  <c r="AV573"/>
  <c r="AW573" s="1"/>
  <c r="AW516"/>
  <c r="L224" i="3"/>
  <c r="AL448" i="1"/>
  <c r="AM448" s="1"/>
  <c r="AG567"/>
  <c r="AD485"/>
  <c r="BQ46"/>
  <c r="AK419"/>
  <c r="BM419" s="1"/>
  <c r="AP464"/>
  <c r="L168" i="3" s="1"/>
  <c r="AP384" i="1"/>
  <c r="AQ384" s="1"/>
  <c r="AS506"/>
  <c r="AT506" s="1"/>
  <c r="AU506" s="1"/>
  <c r="AP648"/>
  <c r="AS648" s="1"/>
  <c r="AT648" s="1"/>
  <c r="AU648" s="1"/>
  <c r="AK694"/>
  <c r="AP694" s="1"/>
  <c r="AF567"/>
  <c r="AD598"/>
  <c r="X561"/>
  <c r="Y561" s="1"/>
  <c r="X585"/>
  <c r="Y585" s="1"/>
  <c r="AL465"/>
  <c r="AM465" s="1"/>
  <c r="AN465" s="1"/>
  <c r="AP565"/>
  <c r="L269" i="3" s="1"/>
  <c r="BE543" i="1"/>
  <c r="CI543" s="1"/>
  <c r="AP383"/>
  <c r="AS383" s="1"/>
  <c r="AT383" s="1"/>
  <c r="AU383" s="1"/>
  <c r="BC486"/>
  <c r="AP433"/>
  <c r="L137" i="3" s="1"/>
  <c r="AS520" i="1"/>
  <c r="AT520" s="1"/>
  <c r="BT344"/>
  <c r="AV476"/>
  <c r="AW476" s="1"/>
  <c r="CA617"/>
  <c r="CB617" s="1"/>
  <c r="AL681"/>
  <c r="AM681" s="1"/>
  <c r="AN681" s="1"/>
  <c r="AH457"/>
  <c r="AI457" s="1"/>
  <c r="AJ457" s="1"/>
  <c r="J161" i="3" s="1"/>
  <c r="AH541" i="1"/>
  <c r="AI541" s="1"/>
  <c r="AJ541" s="1"/>
  <c r="AK541" s="1"/>
  <c r="BM541" s="1"/>
  <c r="BA689"/>
  <c r="AL675"/>
  <c r="AM675" s="1"/>
  <c r="AN675" s="1"/>
  <c r="AH523"/>
  <c r="AI523" s="1"/>
  <c r="AJ523" s="1"/>
  <c r="J227" i="3" s="1"/>
  <c r="AH579" i="1"/>
  <c r="AI579" s="1"/>
  <c r="AJ579" s="1"/>
  <c r="J283" i="3" s="1"/>
  <c r="AH474" i="1"/>
  <c r="AI474" s="1"/>
  <c r="AJ474" s="1"/>
  <c r="J178" i="3" s="1"/>
  <c r="AF501" i="1"/>
  <c r="BY608"/>
  <c r="BZ608" s="1"/>
  <c r="V490"/>
  <c r="W490" s="1"/>
  <c r="AX566"/>
  <c r="BA566" s="1"/>
  <c r="E270" i="3" s="1"/>
  <c r="AP382" i="1"/>
  <c r="L86" i="3" s="1"/>
  <c r="BC490" i="1"/>
  <c r="AK424"/>
  <c r="BM424" s="1"/>
  <c r="AP539"/>
  <c r="L243" i="3" s="1"/>
  <c r="AB476" i="1"/>
  <c r="BF549"/>
  <c r="BG549" s="1"/>
  <c r="CH549" s="1"/>
  <c r="BI549" s="1"/>
  <c r="BJ549" s="1"/>
  <c r="BF501"/>
  <c r="BG501" s="1"/>
  <c r="CH501" s="1"/>
  <c r="BI501" s="1"/>
  <c r="BJ501" s="1"/>
  <c r="BQ337"/>
  <c r="AQ513"/>
  <c r="BR513" s="1"/>
  <c r="CA332"/>
  <c r="BY623"/>
  <c r="BZ623" s="1"/>
  <c r="AL667"/>
  <c r="AM667" s="1"/>
  <c r="AF524"/>
  <c r="AH460"/>
  <c r="AI460" s="1"/>
  <c r="AJ460" s="1"/>
  <c r="AL460" s="1"/>
  <c r="AM460" s="1"/>
  <c r="AN460" s="1"/>
  <c r="AF484"/>
  <c r="AH548"/>
  <c r="AI548" s="1"/>
  <c r="AJ548" s="1"/>
  <c r="J252" i="3" s="1"/>
  <c r="AA462" i="1"/>
  <c r="AG462" s="1"/>
  <c r="AW558"/>
  <c r="BD490"/>
  <c r="BX366"/>
  <c r="AS513"/>
  <c r="AT513" s="1"/>
  <c r="AU513" s="1"/>
  <c r="BS435"/>
  <c r="BF517"/>
  <c r="BG517" s="1"/>
  <c r="CH517" s="1"/>
  <c r="BI517" s="1"/>
  <c r="BJ517" s="1"/>
  <c r="AD517"/>
  <c r="AC549"/>
  <c r="AE472"/>
  <c r="Z490"/>
  <c r="AA490" s="1"/>
  <c r="AA549"/>
  <c r="AG549" s="1"/>
  <c r="AY156"/>
  <c r="AD549"/>
  <c r="AE560"/>
  <c r="X490"/>
  <c r="Y490" s="1"/>
  <c r="AF549"/>
  <c r="AC517"/>
  <c r="AU344"/>
  <c r="AU364"/>
  <c r="CA619"/>
  <c r="CC619" s="1"/>
  <c r="CD619" s="1"/>
  <c r="CE619" s="1"/>
  <c r="AV560"/>
  <c r="AW560" s="1"/>
  <c r="AC560"/>
  <c r="AL522"/>
  <c r="AM522" s="1"/>
  <c r="AF458"/>
  <c r="AD458"/>
  <c r="AD560"/>
  <c r="AX460"/>
  <c r="AY460" s="1"/>
  <c r="AZ460" s="1"/>
  <c r="AL668"/>
  <c r="AM668" s="1"/>
  <c r="AN668" s="1"/>
  <c r="BF484"/>
  <c r="BG484" s="1"/>
  <c r="CH484" s="1"/>
  <c r="BI484" s="1"/>
  <c r="BJ484" s="1"/>
  <c r="AV458"/>
  <c r="AX458" s="1"/>
  <c r="AP381"/>
  <c r="L85" i="3" s="1"/>
  <c r="BD244" i="1"/>
  <c r="BG243" s="1"/>
  <c r="BI243" s="1"/>
  <c r="N241" i="3" s="1"/>
  <c r="BQ614" i="1"/>
  <c r="BF487"/>
  <c r="BG487" s="1"/>
  <c r="CH487" s="1"/>
  <c r="BI487" s="1"/>
  <c r="BJ487" s="1"/>
  <c r="BF560"/>
  <c r="BG560" s="1"/>
  <c r="CH560" s="1"/>
  <c r="BI560" s="1"/>
  <c r="BJ560" s="1"/>
  <c r="AC472"/>
  <c r="AD472"/>
  <c r="AD478"/>
  <c r="AP403"/>
  <c r="L107" i="3" s="1"/>
  <c r="AF573" i="1"/>
  <c r="AV487"/>
  <c r="AW487" s="1"/>
  <c r="CA605"/>
  <c r="CC605" s="1"/>
  <c r="CD605" s="1"/>
  <c r="CE605" s="1"/>
  <c r="CA632"/>
  <c r="CC632" s="1"/>
  <c r="CD632" s="1"/>
  <c r="CE632" s="1"/>
  <c r="AH471"/>
  <c r="AI471" s="1"/>
  <c r="AJ471" s="1"/>
  <c r="J175" i="3" s="1"/>
  <c r="AH439" i="1"/>
  <c r="AI439" s="1"/>
  <c r="AJ439" s="1"/>
  <c r="AK439" s="1"/>
  <c r="BM439" s="1"/>
  <c r="AG472"/>
  <c r="AF472"/>
  <c r="AL420"/>
  <c r="AM420" s="1"/>
  <c r="AN420" s="1"/>
  <c r="AK455"/>
  <c r="BM455" s="1"/>
  <c r="BC492"/>
  <c r="AV472"/>
  <c r="AW472" s="1"/>
  <c r="CC611"/>
  <c r="CD611" s="1"/>
  <c r="CE611" s="1"/>
  <c r="AU637"/>
  <c r="AL690"/>
  <c r="AM690" s="1"/>
  <c r="AN690" s="1"/>
  <c r="AX207"/>
  <c r="K205" i="3" s="1"/>
  <c r="X518" i="1"/>
  <c r="AD518" s="1"/>
  <c r="BB119"/>
  <c r="AL455"/>
  <c r="AM455" s="1"/>
  <c r="AN455" s="1"/>
  <c r="AK572"/>
  <c r="BM572" s="1"/>
  <c r="BG524"/>
  <c r="CH524" s="1"/>
  <c r="BI524" s="1"/>
  <c r="BJ524" s="1"/>
  <c r="BW332"/>
  <c r="AH554"/>
  <c r="AI554" s="1"/>
  <c r="AJ554" s="1"/>
  <c r="J258" i="3" s="1"/>
  <c r="BY631" i="1"/>
  <c r="BZ631" s="1"/>
  <c r="AF560"/>
  <c r="AK420"/>
  <c r="BM420" s="1"/>
  <c r="AL452"/>
  <c r="AM452" s="1"/>
  <c r="AN452" s="1"/>
  <c r="BG472"/>
  <c r="CH472" s="1"/>
  <c r="BI472" s="1"/>
  <c r="BJ472" s="1"/>
  <c r="BY614"/>
  <c r="BZ614" s="1"/>
  <c r="AV598"/>
  <c r="AX598" s="1"/>
  <c r="CA625"/>
  <c r="CB625" s="1"/>
  <c r="AH509"/>
  <c r="AI509" s="1"/>
  <c r="AJ509" s="1"/>
  <c r="J213" i="3" s="1"/>
  <c r="X536" i="1"/>
  <c r="Y536" s="1"/>
  <c r="V561"/>
  <c r="W561" s="1"/>
  <c r="V477"/>
  <c r="W477" s="1"/>
  <c r="V481"/>
  <c r="W481" s="1"/>
  <c r="AF481" s="1"/>
  <c r="AF476"/>
  <c r="Z480"/>
  <c r="AE480" s="1"/>
  <c r="V585"/>
  <c r="W585" s="1"/>
  <c r="BE480"/>
  <c r="CI480" s="1"/>
  <c r="BE585"/>
  <c r="CI585" s="1"/>
  <c r="BC536"/>
  <c r="BU512"/>
  <c r="BV512" s="1"/>
  <c r="BW512" s="1"/>
  <c r="BD481"/>
  <c r="AV580"/>
  <c r="AW580" s="1"/>
  <c r="AF598"/>
  <c r="CC628"/>
  <c r="CD628" s="1"/>
  <c r="CE628" s="1"/>
  <c r="AF487"/>
  <c r="AH467"/>
  <c r="AI467" s="1"/>
  <c r="AJ467" s="1"/>
  <c r="J171" i="3" s="1"/>
  <c r="Z561" i="1"/>
  <c r="AE561" s="1"/>
  <c r="S585"/>
  <c r="U585" s="1"/>
  <c r="AB585" s="1"/>
  <c r="AC484"/>
  <c r="AD484"/>
  <c r="BD480"/>
  <c r="BD585"/>
  <c r="BC481"/>
  <c r="BE561"/>
  <c r="CI561" s="1"/>
  <c r="BE477"/>
  <c r="CI477" s="1"/>
  <c r="AX590"/>
  <c r="BA590" s="1"/>
  <c r="E294" i="3" s="1"/>
  <c r="AH559" i="1"/>
  <c r="AI559" s="1"/>
  <c r="AJ559" s="1"/>
  <c r="J263" i="3" s="1"/>
  <c r="BY606" i="1"/>
  <c r="BZ606" s="1"/>
  <c r="CA624"/>
  <c r="CC624" s="1"/>
  <c r="CD624" s="1"/>
  <c r="CE624" s="1"/>
  <c r="AY667"/>
  <c r="AZ667" s="1"/>
  <c r="BO233"/>
  <c r="BP233" s="1"/>
  <c r="BQ233" s="1"/>
  <c r="V536"/>
  <c r="W536" s="1"/>
  <c r="AG598"/>
  <c r="S477"/>
  <c r="U477" s="1"/>
  <c r="Z481"/>
  <c r="AA481" s="1"/>
  <c r="AG481" s="1"/>
  <c r="X480"/>
  <c r="Y480" s="1"/>
  <c r="BN233"/>
  <c r="Z536"/>
  <c r="AE536" s="1"/>
  <c r="S561"/>
  <c r="U561" s="1"/>
  <c r="AB561" s="1"/>
  <c r="Z477"/>
  <c r="AA477" s="1"/>
  <c r="AF462"/>
  <c r="BD233"/>
  <c r="BG232" s="1"/>
  <c r="BI232" s="1"/>
  <c r="N230" i="3" s="1"/>
  <c r="S480" i="1"/>
  <c r="U480" s="1"/>
  <c r="AB480" s="1"/>
  <c r="Z585"/>
  <c r="AE585" s="1"/>
  <c r="BO333"/>
  <c r="BP333" s="1"/>
  <c r="BQ333" s="1"/>
  <c r="AG560"/>
  <c r="L59" i="3"/>
  <c r="AQ355" i="1"/>
  <c r="BR355" s="1"/>
  <c r="BS355" s="1"/>
  <c r="AS355"/>
  <c r="AT355" s="1"/>
  <c r="AU355" s="1"/>
  <c r="BO251"/>
  <c r="BP251" s="1"/>
  <c r="BQ251" s="1"/>
  <c r="AY139"/>
  <c r="S543"/>
  <c r="U543" s="1"/>
  <c r="S574"/>
  <c r="U574" s="1"/>
  <c r="AB574" s="1"/>
  <c r="V568"/>
  <c r="W568" s="1"/>
  <c r="S550"/>
  <c r="U550" s="1"/>
  <c r="Y478"/>
  <c r="BF478" s="1"/>
  <c r="BG478" s="1"/>
  <c r="CH478" s="1"/>
  <c r="BI478" s="1"/>
  <c r="BJ478" s="1"/>
  <c r="S493"/>
  <c r="U493" s="1"/>
  <c r="AB493" s="1"/>
  <c r="AG487"/>
  <c r="BC568"/>
  <c r="BC543"/>
  <c r="BC574"/>
  <c r="BU341"/>
  <c r="BV341" s="1"/>
  <c r="BW341" s="1"/>
  <c r="BO50"/>
  <c r="BY626"/>
  <c r="BZ626" s="1"/>
  <c r="AU663"/>
  <c r="BV615"/>
  <c r="BW615" s="1"/>
  <c r="CA609"/>
  <c r="CC609" s="1"/>
  <c r="AC488"/>
  <c r="V543"/>
  <c r="W543" s="1"/>
  <c r="BF543" s="1"/>
  <c r="V574"/>
  <c r="W574" s="1"/>
  <c r="AA510"/>
  <c r="AG510" s="1"/>
  <c r="AD488"/>
  <c r="Z568"/>
  <c r="AE568" s="1"/>
  <c r="X550"/>
  <c r="Y550" s="1"/>
  <c r="AD487"/>
  <c r="BD543"/>
  <c r="BE550"/>
  <c r="CI550" s="1"/>
  <c r="BE525"/>
  <c r="CI525" s="1"/>
  <c r="BN50"/>
  <c r="CA604"/>
  <c r="CB604" s="1"/>
  <c r="CA620"/>
  <c r="CC620" s="1"/>
  <c r="CD620" s="1"/>
  <c r="CE620" s="1"/>
  <c r="BY610"/>
  <c r="BZ610" s="1"/>
  <c r="BW610"/>
  <c r="CA639"/>
  <c r="CC639" s="1"/>
  <c r="CD639" s="1"/>
  <c r="CE639" s="1"/>
  <c r="BW607"/>
  <c r="BF573"/>
  <c r="BG573" s="1"/>
  <c r="CH573" s="1"/>
  <c r="BI573" s="1"/>
  <c r="BJ573" s="1"/>
  <c r="BF591"/>
  <c r="BG591" s="1"/>
  <c r="CH591" s="1"/>
  <c r="BI591" s="1"/>
  <c r="BJ591" s="1"/>
  <c r="BY613"/>
  <c r="BZ613" s="1"/>
  <c r="CA627"/>
  <c r="CB627" s="1"/>
  <c r="CC633"/>
  <c r="CD633" s="1"/>
  <c r="CE633" s="1"/>
  <c r="BQ629"/>
  <c r="AN683"/>
  <c r="BQ610"/>
  <c r="BC139"/>
  <c r="Z574"/>
  <c r="AA574" s="1"/>
  <c r="V592"/>
  <c r="W592" s="1"/>
  <c r="Z525"/>
  <c r="AA525" s="1"/>
  <c r="S568"/>
  <c r="U568" s="1"/>
  <c r="AV568" s="1"/>
  <c r="AC487"/>
  <c r="V550"/>
  <c r="W550" s="1"/>
  <c r="AN581"/>
  <c r="BD592"/>
  <c r="BU425"/>
  <c r="BV425" s="1"/>
  <c r="BW425" s="1"/>
  <c r="AS521"/>
  <c r="AT521" s="1"/>
  <c r="AU521" s="1"/>
  <c r="AF517"/>
  <c r="AG580"/>
  <c r="AH483"/>
  <c r="AI483" s="1"/>
  <c r="AJ483" s="1"/>
  <c r="J187" i="3" s="1"/>
  <c r="BY635" i="1"/>
  <c r="BZ635" s="1"/>
  <c r="AU650"/>
  <c r="BW639"/>
  <c r="CA615"/>
  <c r="CB615" s="1"/>
  <c r="BY622"/>
  <c r="BZ622" s="1"/>
  <c r="AL670"/>
  <c r="AM670" s="1"/>
  <c r="AN670" s="1"/>
  <c r="AK670"/>
  <c r="CC604"/>
  <c r="CD604" s="1"/>
  <c r="BA676"/>
  <c r="AY676"/>
  <c r="AZ676" s="1"/>
  <c r="BT661"/>
  <c r="BS661"/>
  <c r="BU661"/>
  <c r="BV661" s="1"/>
  <c r="BW661" s="1"/>
  <c r="BX661"/>
  <c r="BO652"/>
  <c r="BP652" s="1"/>
  <c r="BQ652" s="1"/>
  <c r="BK652"/>
  <c r="BL652" s="1"/>
  <c r="BA671"/>
  <c r="AY671"/>
  <c r="AZ671" s="1"/>
  <c r="BX662"/>
  <c r="BT662"/>
  <c r="BU662"/>
  <c r="BV662" s="1"/>
  <c r="BS662"/>
  <c r="BO664"/>
  <c r="BP664" s="1"/>
  <c r="BQ664" s="1"/>
  <c r="BK664"/>
  <c r="BL664" s="1"/>
  <c r="BM686"/>
  <c r="AP686"/>
  <c r="BT650"/>
  <c r="BS650"/>
  <c r="BU650"/>
  <c r="BV650" s="1"/>
  <c r="BW650" s="1"/>
  <c r="BX650"/>
  <c r="BU652"/>
  <c r="BV652" s="1"/>
  <c r="BW652" s="1"/>
  <c r="BX652"/>
  <c r="BS652"/>
  <c r="BT652"/>
  <c r="AP684"/>
  <c r="BM684"/>
  <c r="AS659"/>
  <c r="AT659" s="1"/>
  <c r="AU659" s="1"/>
  <c r="AQ659"/>
  <c r="BR659" s="1"/>
  <c r="BT651"/>
  <c r="BU651"/>
  <c r="BV651" s="1"/>
  <c r="BW651" s="1"/>
  <c r="BX651"/>
  <c r="BS651"/>
  <c r="AQ601"/>
  <c r="BR601" s="1"/>
  <c r="AS601"/>
  <c r="AT601" s="1"/>
  <c r="BS646"/>
  <c r="BX646"/>
  <c r="BU646"/>
  <c r="BT646"/>
  <c r="AP678"/>
  <c r="BM678"/>
  <c r="BN647"/>
  <c r="CG647"/>
  <c r="AP695"/>
  <c r="BM695"/>
  <c r="BO665"/>
  <c r="BP665" s="1"/>
  <c r="BK665"/>
  <c r="BL665" s="1"/>
  <c r="BO638"/>
  <c r="BP638" s="1"/>
  <c r="BQ638" s="1"/>
  <c r="BK638"/>
  <c r="BL638" s="1"/>
  <c r="BX637"/>
  <c r="BU637"/>
  <c r="BV637" s="1"/>
  <c r="BT637"/>
  <c r="BS637"/>
  <c r="AP668"/>
  <c r="BM668"/>
  <c r="BN649"/>
  <c r="CG649"/>
  <c r="BO645"/>
  <c r="BP645" s="1"/>
  <c r="BK645"/>
  <c r="BL645" s="1"/>
  <c r="BT656"/>
  <c r="BU656"/>
  <c r="BV656" s="1"/>
  <c r="BW656" s="1"/>
  <c r="BS656"/>
  <c r="BX656"/>
  <c r="BO651"/>
  <c r="BP651" s="1"/>
  <c r="BK651"/>
  <c r="BL651" s="1"/>
  <c r="BN648"/>
  <c r="CG648"/>
  <c r="BX657"/>
  <c r="BT657"/>
  <c r="BS657"/>
  <c r="BU657"/>
  <c r="BV657" s="1"/>
  <c r="BW657" s="1"/>
  <c r="BS643"/>
  <c r="BT643"/>
  <c r="BX643"/>
  <c r="BU643"/>
  <c r="BV643" s="1"/>
  <c r="BT658"/>
  <c r="BS658"/>
  <c r="BX658"/>
  <c r="BU658"/>
  <c r="BV658" s="1"/>
  <c r="BU642"/>
  <c r="BV642" s="1"/>
  <c r="BW642" s="1"/>
  <c r="BT642"/>
  <c r="BX642"/>
  <c r="BS642"/>
  <c r="BO653"/>
  <c r="BP653" s="1"/>
  <c r="BQ653" s="1"/>
  <c r="BK653"/>
  <c r="BL653" s="1"/>
  <c r="AY680"/>
  <c r="AZ680" s="1"/>
  <c r="BA680"/>
  <c r="CG659"/>
  <c r="BN659"/>
  <c r="AY682"/>
  <c r="AZ682" s="1"/>
  <c r="BA682"/>
  <c r="BM673"/>
  <c r="AP673"/>
  <c r="BO650"/>
  <c r="BP650" s="1"/>
  <c r="BK650"/>
  <c r="BL650" s="1"/>
  <c r="AY687"/>
  <c r="AZ687" s="1"/>
  <c r="BA687"/>
  <c r="BS634"/>
  <c r="BX634"/>
  <c r="BT634"/>
  <c r="BU634"/>
  <c r="BV634" s="1"/>
  <c r="BW634" s="1"/>
  <c r="BS655"/>
  <c r="BX655"/>
  <c r="BU655"/>
  <c r="BV655" s="1"/>
  <c r="BT655"/>
  <c r="BN601"/>
  <c r="CG601"/>
  <c r="BX641"/>
  <c r="BS641"/>
  <c r="BU641"/>
  <c r="BV641" s="1"/>
  <c r="BW641" s="1"/>
  <c r="BT641"/>
  <c r="AQ647"/>
  <c r="BR647" s="1"/>
  <c r="AS647"/>
  <c r="AT647" s="1"/>
  <c r="BO634"/>
  <c r="BP634" s="1"/>
  <c r="BK634"/>
  <c r="BL634" s="1"/>
  <c r="AQ602"/>
  <c r="BR602" s="1"/>
  <c r="AS602"/>
  <c r="AT602" s="1"/>
  <c r="AU602" s="1"/>
  <c r="AP691"/>
  <c r="BM691"/>
  <c r="AP692"/>
  <c r="BM692"/>
  <c r="BY604"/>
  <c r="BZ604" s="1"/>
  <c r="CA613"/>
  <c r="CA622"/>
  <c r="AC573"/>
  <c r="AA485"/>
  <c r="AG485" s="1"/>
  <c r="AX129"/>
  <c r="AY129" s="1"/>
  <c r="AA484"/>
  <c r="AG484" s="1"/>
  <c r="AG591"/>
  <c r="AC535"/>
  <c r="AH583"/>
  <c r="AI583" s="1"/>
  <c r="AJ583" s="1"/>
  <c r="J287" i="3" s="1"/>
  <c r="AF488" i="1"/>
  <c r="AF461"/>
  <c r="AH461" s="1"/>
  <c r="AI461" s="1"/>
  <c r="AJ461" s="1"/>
  <c r="CA631"/>
  <c r="CA607"/>
  <c r="CA623"/>
  <c r="BP620"/>
  <c r="BQ620" s="1"/>
  <c r="AU665"/>
  <c r="BP605"/>
  <c r="BQ605" s="1"/>
  <c r="BP624"/>
  <c r="BQ624" s="1"/>
  <c r="BQ617"/>
  <c r="BY609"/>
  <c r="BZ609" s="1"/>
  <c r="AT654"/>
  <c r="AU654" s="1"/>
  <c r="BY625"/>
  <c r="BZ625" s="1"/>
  <c r="CA614"/>
  <c r="AQ649"/>
  <c r="BR649" s="1"/>
  <c r="AS649"/>
  <c r="AT649" s="1"/>
  <c r="AU649" s="1"/>
  <c r="AP682"/>
  <c r="BM682"/>
  <c r="BM689"/>
  <c r="AP689"/>
  <c r="BT640"/>
  <c r="BU640"/>
  <c r="BV640" s="1"/>
  <c r="BW640" s="1"/>
  <c r="BX640"/>
  <c r="BS640"/>
  <c r="BM687"/>
  <c r="AP687"/>
  <c r="BS663"/>
  <c r="BT663"/>
  <c r="BU663"/>
  <c r="BV663" s="1"/>
  <c r="BX663"/>
  <c r="BM693"/>
  <c r="AP693"/>
  <c r="BO660"/>
  <c r="BP660" s="1"/>
  <c r="BQ660" s="1"/>
  <c r="BK660"/>
  <c r="BL660" s="1"/>
  <c r="AP669"/>
  <c r="BM669"/>
  <c r="BA681"/>
  <c r="AY681"/>
  <c r="AZ681" s="1"/>
  <c r="BO656"/>
  <c r="BP656" s="1"/>
  <c r="BQ656" s="1"/>
  <c r="BK656"/>
  <c r="BL656" s="1"/>
  <c r="BO662"/>
  <c r="BP662" s="1"/>
  <c r="BK662"/>
  <c r="BL662" s="1"/>
  <c r="BO655"/>
  <c r="BP655" s="1"/>
  <c r="BQ655" s="1"/>
  <c r="BK655"/>
  <c r="BL655" s="1"/>
  <c r="AY669"/>
  <c r="AZ669" s="1"/>
  <c r="BA669"/>
  <c r="BT644"/>
  <c r="BU644"/>
  <c r="BV644" s="1"/>
  <c r="BS644"/>
  <c r="BX644"/>
  <c r="CB616"/>
  <c r="CC616"/>
  <c r="CD616" s="1"/>
  <c r="BO643"/>
  <c r="BP643" s="1"/>
  <c r="BQ643" s="1"/>
  <c r="BK643"/>
  <c r="BL643" s="1"/>
  <c r="BO658"/>
  <c r="BP658" s="1"/>
  <c r="BQ658" s="1"/>
  <c r="BK658"/>
  <c r="BL658" s="1"/>
  <c r="AP688"/>
  <c r="BM688"/>
  <c r="BS638"/>
  <c r="BX638"/>
  <c r="BU638"/>
  <c r="BV638" s="1"/>
  <c r="BW638" s="1"/>
  <c r="BT638"/>
  <c r="BT660"/>
  <c r="BU660"/>
  <c r="BS660"/>
  <c r="BX660"/>
  <c r="BO644"/>
  <c r="BP644" s="1"/>
  <c r="BQ644" s="1"/>
  <c r="BK644"/>
  <c r="BL644" s="1"/>
  <c r="BA675"/>
  <c r="AY675"/>
  <c r="AZ675" s="1"/>
  <c r="BO661"/>
  <c r="BP661" s="1"/>
  <c r="BK661"/>
  <c r="BL661" s="1"/>
  <c r="CG603"/>
  <c r="BN603"/>
  <c r="BA693"/>
  <c r="AY693"/>
  <c r="AZ693" s="1"/>
  <c r="BN602"/>
  <c r="CG602"/>
  <c r="BU664"/>
  <c r="BV664" s="1"/>
  <c r="BW664" s="1"/>
  <c r="BS664"/>
  <c r="BT664"/>
  <c r="BX664"/>
  <c r="AP675"/>
  <c r="BM675"/>
  <c r="BM690"/>
  <c r="AP690"/>
  <c r="AP683"/>
  <c r="BM683"/>
  <c r="BW604"/>
  <c r="BQ639"/>
  <c r="AT662"/>
  <c r="AU662" s="1"/>
  <c r="AU657"/>
  <c r="AU643"/>
  <c r="CA608"/>
  <c r="AU658"/>
  <c r="CA635"/>
  <c r="BQ623"/>
  <c r="AU636"/>
  <c r="BY605"/>
  <c r="BZ605" s="1"/>
  <c r="BW627"/>
  <c r="CA626"/>
  <c r="BV617"/>
  <c r="BW617" s="1"/>
  <c r="BY624"/>
  <c r="BZ624" s="1"/>
  <c r="BY617"/>
  <c r="BZ617" s="1"/>
  <c r="BY619"/>
  <c r="BZ619" s="1"/>
  <c r="BW629"/>
  <c r="BO657"/>
  <c r="BP657" s="1"/>
  <c r="BK657"/>
  <c r="BL657" s="1"/>
  <c r="AP677"/>
  <c r="BM677"/>
  <c r="BU653"/>
  <c r="BV653" s="1"/>
  <c r="BW653" s="1"/>
  <c r="BS653"/>
  <c r="BX653"/>
  <c r="BT653"/>
  <c r="BO654"/>
  <c r="BP654" s="1"/>
  <c r="BQ654" s="1"/>
  <c r="BK654"/>
  <c r="BL654" s="1"/>
  <c r="BM679"/>
  <c r="AP679"/>
  <c r="BO640"/>
  <c r="BP640" s="1"/>
  <c r="BQ640" s="1"/>
  <c r="BK640"/>
  <c r="BL640" s="1"/>
  <c r="BT636"/>
  <c r="BU636"/>
  <c r="BV636" s="1"/>
  <c r="BW636" s="1"/>
  <c r="BS636"/>
  <c r="BX636"/>
  <c r="CB618"/>
  <c r="BO646"/>
  <c r="BP646" s="1"/>
  <c r="BK646"/>
  <c r="BL646" s="1"/>
  <c r="BO641"/>
  <c r="BP641" s="1"/>
  <c r="BQ641" s="1"/>
  <c r="BK641"/>
  <c r="BL641" s="1"/>
  <c r="AY684"/>
  <c r="AZ684" s="1"/>
  <c r="BA684"/>
  <c r="BM674"/>
  <c r="AP674"/>
  <c r="BU665"/>
  <c r="BS665"/>
  <c r="BT665"/>
  <c r="BX665"/>
  <c r="BO636"/>
  <c r="BP636" s="1"/>
  <c r="BQ636" s="1"/>
  <c r="BK636"/>
  <c r="BL636" s="1"/>
  <c r="BO637"/>
  <c r="BP637" s="1"/>
  <c r="BQ637" s="1"/>
  <c r="BK637"/>
  <c r="BL637" s="1"/>
  <c r="AP671"/>
  <c r="BM671"/>
  <c r="AS666"/>
  <c r="AT666" s="1"/>
  <c r="AQ666"/>
  <c r="BR666" s="1"/>
  <c r="AP676"/>
  <c r="BM676"/>
  <c r="BT645"/>
  <c r="BS645"/>
  <c r="BU645"/>
  <c r="BV645" s="1"/>
  <c r="BX645"/>
  <c r="AQ603"/>
  <c r="BR603" s="1"/>
  <c r="AS603"/>
  <c r="AT603" s="1"/>
  <c r="BU654"/>
  <c r="BV654" s="1"/>
  <c r="BW654" s="1"/>
  <c r="BX654"/>
  <c r="BT654"/>
  <c r="BS654"/>
  <c r="BO663"/>
  <c r="BK663"/>
  <c r="BL663" s="1"/>
  <c r="AP681"/>
  <c r="BM681"/>
  <c r="AP667"/>
  <c r="BM667"/>
  <c r="AX172"/>
  <c r="K170" i="3" s="1"/>
  <c r="BJ56" i="1"/>
  <c r="BK56" s="1"/>
  <c r="BL56" s="1"/>
  <c r="X492"/>
  <c r="Y492" s="1"/>
  <c r="AE580"/>
  <c r="AF591"/>
  <c r="AD573"/>
  <c r="AD535"/>
  <c r="AC580"/>
  <c r="AD580"/>
  <c r="Z489"/>
  <c r="AE489" s="1"/>
  <c r="AG573"/>
  <c r="AD591"/>
  <c r="AF485"/>
  <c r="AF580"/>
  <c r="AV535"/>
  <c r="AW535" s="1"/>
  <c r="AV517"/>
  <c r="AX517" s="1"/>
  <c r="BY639"/>
  <c r="BZ639" s="1"/>
  <c r="AN689"/>
  <c r="BP626"/>
  <c r="BQ626" s="1"/>
  <c r="AU656"/>
  <c r="BQ608"/>
  <c r="AN669"/>
  <c r="CA610"/>
  <c r="BW624"/>
  <c r="CA606"/>
  <c r="AU644"/>
  <c r="BY620"/>
  <c r="BZ620" s="1"/>
  <c r="BY615"/>
  <c r="BZ615" s="1"/>
  <c r="BP613"/>
  <c r="BQ613" s="1"/>
  <c r="BY618"/>
  <c r="BZ618" s="1"/>
  <c r="AT655"/>
  <c r="AU655" s="1"/>
  <c r="BY632"/>
  <c r="BZ632" s="1"/>
  <c r="BQ622"/>
  <c r="AU660"/>
  <c r="BW613"/>
  <c r="BY627"/>
  <c r="BZ627" s="1"/>
  <c r="BV614"/>
  <c r="BW614" s="1"/>
  <c r="CA629"/>
  <c r="BF598"/>
  <c r="BG598" s="1"/>
  <c r="CH598" s="1"/>
  <c r="BI598" s="1"/>
  <c r="BJ598" s="1"/>
  <c r="G554"/>
  <c r="G652" s="1"/>
  <c r="A652"/>
  <c r="Q575"/>
  <c r="BE575" s="1"/>
  <c r="CI575" s="1"/>
  <c r="BH575"/>
  <c r="Q497"/>
  <c r="BD497" s="1"/>
  <c r="BH497"/>
  <c r="Q593"/>
  <c r="V593" s="1"/>
  <c r="W593" s="1"/>
  <c r="BH593"/>
  <c r="Q544"/>
  <c r="BE544" s="1"/>
  <c r="CI544" s="1"/>
  <c r="BH544"/>
  <c r="Q586"/>
  <c r="BC586" s="1"/>
  <c r="BH586"/>
  <c r="Q526"/>
  <c r="BD526" s="1"/>
  <c r="BH526"/>
  <c r="Q562"/>
  <c r="BE562" s="1"/>
  <c r="CI562" s="1"/>
  <c r="BH562"/>
  <c r="Z592"/>
  <c r="AE592" s="1"/>
  <c r="S486"/>
  <c r="U486" s="1"/>
  <c r="AB486" s="1"/>
  <c r="Z492"/>
  <c r="AA492" s="1"/>
  <c r="S525"/>
  <c r="U525" s="1"/>
  <c r="AB525" s="1"/>
  <c r="V518"/>
  <c r="W518" s="1"/>
  <c r="AG535"/>
  <c r="S489"/>
  <c r="U489" s="1"/>
  <c r="AB489" s="1"/>
  <c r="X493"/>
  <c r="Y493" s="1"/>
  <c r="AF475"/>
  <c r="AF535"/>
  <c r="BE518"/>
  <c r="CI518" s="1"/>
  <c r="BC592"/>
  <c r="BE489"/>
  <c r="CI489" s="1"/>
  <c r="BT369"/>
  <c r="AB535"/>
  <c r="BF488"/>
  <c r="BG488" s="1"/>
  <c r="CH488" s="1"/>
  <c r="BI488" s="1"/>
  <c r="BJ488" s="1"/>
  <c r="AB517"/>
  <c r="BE493"/>
  <c r="CI493" s="1"/>
  <c r="BD486"/>
  <c r="AV584"/>
  <c r="AX584" s="1"/>
  <c r="BD525"/>
  <c r="BF461"/>
  <c r="BG461" s="1"/>
  <c r="CH461" s="1"/>
  <c r="BI461" s="1"/>
  <c r="BJ461" s="1"/>
  <c r="AU352"/>
  <c r="CA328"/>
  <c r="Q32" i="3" s="1"/>
  <c r="CA333" i="1"/>
  <c r="Q37" i="3" s="1"/>
  <c r="CA313" i="1"/>
  <c r="Q17" i="3" s="1"/>
  <c r="Q498" i="1"/>
  <c r="BE498" s="1"/>
  <c r="CI498" s="1"/>
  <c r="BH498"/>
  <c r="Q491"/>
  <c r="BE491" s="1"/>
  <c r="CI491" s="1"/>
  <c r="BH491"/>
  <c r="Q494"/>
  <c r="V494" s="1"/>
  <c r="W494" s="1"/>
  <c r="BH494"/>
  <c r="Q495"/>
  <c r="S495" s="1"/>
  <c r="U495" s="1"/>
  <c r="BH495"/>
  <c r="AW554"/>
  <c r="AX554"/>
  <c r="BH172"/>
  <c r="AL172" s="1"/>
  <c r="AM172" s="1"/>
  <c r="AG488"/>
  <c r="V486"/>
  <c r="W486" s="1"/>
  <c r="S492"/>
  <c r="U492" s="1"/>
  <c r="AB492" s="1"/>
  <c r="X525"/>
  <c r="Y525" s="1"/>
  <c r="BF525" s="1"/>
  <c r="Z518"/>
  <c r="AA518" s="1"/>
  <c r="X489"/>
  <c r="AC489" s="1"/>
  <c r="V493"/>
  <c r="W493" s="1"/>
  <c r="BC518"/>
  <c r="BD492"/>
  <c r="BD489"/>
  <c r="AB475"/>
  <c r="BD493"/>
  <c r="BC525"/>
  <c r="BS429"/>
  <c r="CA311"/>
  <c r="Q15" i="3" s="1"/>
  <c r="BY326" i="1"/>
  <c r="BZ326" s="1"/>
  <c r="O30" i="3" s="1"/>
  <c r="G553" i="1"/>
  <c r="G651" s="1"/>
  <c r="A651"/>
  <c r="Q551"/>
  <c r="BD551" s="1"/>
  <c r="BH551"/>
  <c r="Q569"/>
  <c r="BE569" s="1"/>
  <c r="CI569" s="1"/>
  <c r="BH569"/>
  <c r="AW129"/>
  <c r="AD584"/>
  <c r="X592"/>
  <c r="Y592" s="1"/>
  <c r="BH129"/>
  <c r="AL129" s="1"/>
  <c r="AM129" s="1"/>
  <c r="S592"/>
  <c r="U592" s="1"/>
  <c r="AB592" s="1"/>
  <c r="Z486"/>
  <c r="AA486" s="1"/>
  <c r="V492"/>
  <c r="W492" s="1"/>
  <c r="S518"/>
  <c r="U518" s="1"/>
  <c r="AB518" s="1"/>
  <c r="AG517"/>
  <c r="V489"/>
  <c r="W489" s="1"/>
  <c r="Z493"/>
  <c r="AA493" s="1"/>
  <c r="AG584"/>
  <c r="AC584"/>
  <c r="BF584"/>
  <c r="BG584" s="1"/>
  <c r="CH584" s="1"/>
  <c r="BI584" s="1"/>
  <c r="BJ584" s="1"/>
  <c r="BW504"/>
  <c r="BH285"/>
  <c r="AL285" s="1"/>
  <c r="AM285" s="1"/>
  <c r="AQ521"/>
  <c r="BR521" s="1"/>
  <c r="CA318"/>
  <c r="CA317"/>
  <c r="Q21" i="3" s="1"/>
  <c r="CA321" i="1"/>
  <c r="Q25" i="3" s="1"/>
  <c r="BY320" i="1"/>
  <c r="CA320"/>
  <c r="CB320" s="1"/>
  <c r="BY335"/>
  <c r="BZ335" s="1"/>
  <c r="O39" i="3" s="1"/>
  <c r="CA335" i="1"/>
  <c r="CC335" s="1"/>
  <c r="CD335" s="1"/>
  <c r="BY325"/>
  <c r="BZ325" s="1"/>
  <c r="O29" i="3" s="1"/>
  <c r="CA325" i="1"/>
  <c r="BY337"/>
  <c r="BZ337" s="1"/>
  <c r="O41" i="3" s="1"/>
  <c r="CA337" i="1"/>
  <c r="Q41" i="3" s="1"/>
  <c r="BY348" i="1"/>
  <c r="BZ348" s="1"/>
  <c r="O52" i="3" s="1"/>
  <c r="CA348" i="1"/>
  <c r="Q52" i="3" s="1"/>
  <c r="BY314" i="1"/>
  <c r="BZ314" s="1"/>
  <c r="O18" i="3" s="1"/>
  <c r="CA314" i="1"/>
  <c r="CC314" s="1"/>
  <c r="CD314" s="1"/>
  <c r="CE314" s="1"/>
  <c r="BY330"/>
  <c r="BZ330" s="1"/>
  <c r="O34" i="3" s="1"/>
  <c r="CA330" i="1"/>
  <c r="Q34" i="3" s="1"/>
  <c r="BY504" i="1"/>
  <c r="BZ504" s="1"/>
  <c r="O208" i="3" s="1"/>
  <c r="CA504" i="1"/>
  <c r="Q208" i="3" s="1"/>
  <c r="BY309" i="1"/>
  <c r="BZ309" s="1"/>
  <c r="CA309"/>
  <c r="BY313"/>
  <c r="BZ313" s="1"/>
  <c r="O17" i="3" s="1"/>
  <c r="BK324" i="1"/>
  <c r="BL324" s="1"/>
  <c r="BY332"/>
  <c r="BZ332" s="1"/>
  <c r="O36" i="3" s="1"/>
  <c r="Q22"/>
  <c r="BY318" i="1"/>
  <c r="BZ318" s="1"/>
  <c r="O22" i="3" s="1"/>
  <c r="BY317" i="1"/>
  <c r="BZ317" s="1"/>
  <c r="O21" i="3" s="1"/>
  <c r="BK327" i="1"/>
  <c r="BL327" s="1"/>
  <c r="CA327" s="1"/>
  <c r="BK406"/>
  <c r="BL406" s="1"/>
  <c r="BK338"/>
  <c r="BL338" s="1"/>
  <c r="CA338" s="1"/>
  <c r="BK353"/>
  <c r="BL353" s="1"/>
  <c r="BK511"/>
  <c r="BL511" s="1"/>
  <c r="CA511" s="1"/>
  <c r="BK354"/>
  <c r="BL354" s="1"/>
  <c r="BY321"/>
  <c r="BZ321" s="1"/>
  <c r="O25" i="3" s="1"/>
  <c r="BY311" i="1"/>
  <c r="BZ311" s="1"/>
  <c r="O15" i="3" s="1"/>
  <c r="BK334" i="1"/>
  <c r="BL334" s="1"/>
  <c r="BK349"/>
  <c r="BL349" s="1"/>
  <c r="BK323"/>
  <c r="BL323" s="1"/>
  <c r="BY328"/>
  <c r="BZ328" s="1"/>
  <c r="O32" i="3" s="1"/>
  <c r="BY333" i="1"/>
  <c r="BZ333" s="1"/>
  <c r="O37" i="3" s="1"/>
  <c r="BK319" i="1"/>
  <c r="BL319" s="1"/>
  <c r="CA319" s="1"/>
  <c r="BB120"/>
  <c r="BO406"/>
  <c r="BP406" s="1"/>
  <c r="H68" i="3"/>
  <c r="AU194" i="1"/>
  <c r="AV194" s="1"/>
  <c r="G192" i="3" s="1"/>
  <c r="BN425" i="1"/>
  <c r="BN351"/>
  <c r="BK351" s="1"/>
  <c r="BL351" s="1"/>
  <c r="BN369"/>
  <c r="BK369" s="1"/>
  <c r="BL369" s="1"/>
  <c r="BH214"/>
  <c r="AL214" s="1"/>
  <c r="AM214" s="1"/>
  <c r="AW214"/>
  <c r="H129" i="3"/>
  <c r="H55"/>
  <c r="H73"/>
  <c r="H28"/>
  <c r="CG506" i="1"/>
  <c r="BR530"/>
  <c r="CG530"/>
  <c r="BR545"/>
  <c r="CG545"/>
  <c r="BR527"/>
  <c r="CG527"/>
  <c r="BX371"/>
  <c r="BR372"/>
  <c r="BU372" s="1"/>
  <c r="BV372" s="1"/>
  <c r="CG372"/>
  <c r="BR431"/>
  <c r="BU431" s="1"/>
  <c r="BV431" s="1"/>
  <c r="BW431" s="1"/>
  <c r="CG431"/>
  <c r="CH590"/>
  <c r="BI590" s="1"/>
  <c r="BJ590" s="1"/>
  <c r="BR563"/>
  <c r="CG563"/>
  <c r="BR531"/>
  <c r="BX531" s="1"/>
  <c r="CG531"/>
  <c r="BR413"/>
  <c r="CG413"/>
  <c r="BR410"/>
  <c r="BT410" s="1"/>
  <c r="CG410"/>
  <c r="BR520"/>
  <c r="CG520"/>
  <c r="BR445"/>
  <c r="CG445"/>
  <c r="BR360"/>
  <c r="BU360" s="1"/>
  <c r="CG360"/>
  <c r="CG414"/>
  <c r="BR444"/>
  <c r="BX444" s="1"/>
  <c r="CG444"/>
  <c r="BS358"/>
  <c r="M62" i="3"/>
  <c r="BS340" i="1"/>
  <c r="M44" i="3"/>
  <c r="BT340" i="1"/>
  <c r="BU340"/>
  <c r="BX340"/>
  <c r="BS412"/>
  <c r="M116" i="3"/>
  <c r="M70"/>
  <c r="BS366" i="1"/>
  <c r="BS361"/>
  <c r="M65" i="3"/>
  <c r="BS342" i="1"/>
  <c r="M46" i="3"/>
  <c r="M216"/>
  <c r="BS512" i="1"/>
  <c r="BS349"/>
  <c r="M53" i="3"/>
  <c r="BX349" i="1"/>
  <c r="BS505"/>
  <c r="M209" i="3"/>
  <c r="M61"/>
  <c r="BS357" i="1"/>
  <c r="BS411"/>
  <c r="M115" i="3"/>
  <c r="BS344" i="1"/>
  <c r="M48" i="3"/>
  <c r="BX344" i="1"/>
  <c r="CH542"/>
  <c r="BI542" s="1"/>
  <c r="BJ542" s="1"/>
  <c r="CH535"/>
  <c r="BI535" s="1"/>
  <c r="BJ535" s="1"/>
  <c r="BR408"/>
  <c r="CG408"/>
  <c r="BR368"/>
  <c r="BX368" s="1"/>
  <c r="CG368"/>
  <c r="BR356"/>
  <c r="CG356"/>
  <c r="BR428"/>
  <c r="BT428" s="1"/>
  <c r="CG428"/>
  <c r="M241" i="3"/>
  <c r="BS537" i="1"/>
  <c r="BS370"/>
  <c r="M74" i="3"/>
  <c r="M67"/>
  <c r="BS363" i="1"/>
  <c r="BS343"/>
  <c r="M47" i="3"/>
  <c r="BT343" i="1"/>
  <c r="BX343"/>
  <c r="BU343"/>
  <c r="BV343" s="1"/>
  <c r="BW343" s="1"/>
  <c r="M45" i="3"/>
  <c r="BS341" i="1"/>
  <c r="BX341"/>
  <c r="BS365"/>
  <c r="M69" i="3"/>
  <c r="BS336" i="1"/>
  <c r="BU336"/>
  <c r="BV336" s="1"/>
  <c r="BW336" s="1"/>
  <c r="BT336"/>
  <c r="BX336"/>
  <c r="M40" i="3"/>
  <c r="M50"/>
  <c r="BS346" i="1"/>
  <c r="BT519"/>
  <c r="BT425"/>
  <c r="BN336"/>
  <c r="BO336" s="1"/>
  <c r="BN341"/>
  <c r="BK341" s="1"/>
  <c r="H74" i="3"/>
  <c r="H241"/>
  <c r="BQ332" i="1"/>
  <c r="CG429"/>
  <c r="H40" i="3"/>
  <c r="H50"/>
  <c r="BD251" i="1"/>
  <c r="BG250" s="1"/>
  <c r="BI250" s="1"/>
  <c r="N248" i="3" s="1"/>
  <c r="BX512" i="1"/>
  <c r="BN346"/>
  <c r="BO353"/>
  <c r="BP353" s="1"/>
  <c r="AW285"/>
  <c r="BZ320"/>
  <c r="O24" i="3" s="1"/>
  <c r="H45"/>
  <c r="BN409" i="1"/>
  <c r="BN352"/>
  <c r="BK352" s="1"/>
  <c r="CG435"/>
  <c r="BT349"/>
  <c r="BR416"/>
  <c r="CG513"/>
  <c r="BR417"/>
  <c r="BT417" s="1"/>
  <c r="CG417"/>
  <c r="M259" i="3"/>
  <c r="BS555" i="1"/>
  <c r="M223" i="3"/>
  <c r="BS519" i="1"/>
  <c r="BS362"/>
  <c r="M66" i="3"/>
  <c r="M55"/>
  <c r="BS351" i="1"/>
  <c r="BS364"/>
  <c r="M68" i="3"/>
  <c r="M73"/>
  <c r="BS369" i="1"/>
  <c r="BS425"/>
  <c r="M129" i="3"/>
  <c r="BS350" i="1"/>
  <c r="M54" i="3"/>
  <c r="BS426" i="1"/>
  <c r="M130" i="3"/>
  <c r="M57"/>
  <c r="BS353" i="1"/>
  <c r="BU353"/>
  <c r="BV353" s="1"/>
  <c r="BW353" s="1"/>
  <c r="BT353"/>
  <c r="BX353"/>
  <c r="BS354"/>
  <c r="M58" i="3"/>
  <c r="CH580" i="1"/>
  <c r="BI580" s="1"/>
  <c r="BJ580" s="1"/>
  <c r="CH458"/>
  <c r="BI458" s="1"/>
  <c r="BJ458" s="1"/>
  <c r="BR556"/>
  <c r="BT556" s="1"/>
  <c r="CG556"/>
  <c r="BS409"/>
  <c r="M113" i="3"/>
  <c r="M75"/>
  <c r="BS371" i="1"/>
  <c r="BO503"/>
  <c r="BP503" s="1"/>
  <c r="BQ503" s="1"/>
  <c r="BL503"/>
  <c r="CA503" s="1"/>
  <c r="BS324"/>
  <c r="BU324"/>
  <c r="BV324" s="1"/>
  <c r="M28" i="3"/>
  <c r="BT324" i="1"/>
  <c r="BX324"/>
  <c r="BS347"/>
  <c r="M51" i="3"/>
  <c r="BU347" i="1"/>
  <c r="BV347" s="1"/>
  <c r="BW347" s="1"/>
  <c r="BT347"/>
  <c r="BX347"/>
  <c r="BS359"/>
  <c r="M63" i="3"/>
  <c r="BX359" i="1"/>
  <c r="BT359"/>
  <c r="BU359"/>
  <c r="BV359" s="1"/>
  <c r="BW359" s="1"/>
  <c r="BS345"/>
  <c r="M49" i="3"/>
  <c r="BU345" i="1"/>
  <c r="BV345" s="1"/>
  <c r="BW345" s="1"/>
  <c r="BT345"/>
  <c r="BX345"/>
  <c r="CG565"/>
  <c r="BC156"/>
  <c r="BT412"/>
  <c r="BU369"/>
  <c r="BV369" s="1"/>
  <c r="BW369" s="1"/>
  <c r="BU519"/>
  <c r="BV519" s="1"/>
  <c r="BW519" s="1"/>
  <c r="H51" i="3"/>
  <c r="BT366" i="1"/>
  <c r="BT358"/>
  <c r="BU349"/>
  <c r="BV349" s="1"/>
  <c r="BW349" s="1"/>
  <c r="BO354"/>
  <c r="BP354" s="1"/>
  <c r="BQ354" s="1"/>
  <c r="BO349"/>
  <c r="BP349" s="1"/>
  <c r="H131" i="3"/>
  <c r="H69"/>
  <c r="BN345" i="1"/>
  <c r="BN370"/>
  <c r="BN537"/>
  <c r="BK537" s="1"/>
  <c r="CG521"/>
  <c r="CG380"/>
  <c r="H61" i="3"/>
  <c r="BQ330" i="1"/>
  <c r="BQ328"/>
  <c r="BQ348"/>
  <c r="BO309"/>
  <c r="BP309" s="1"/>
  <c r="BQ309" s="1"/>
  <c r="BO367"/>
  <c r="BP367" s="1"/>
  <c r="BL367"/>
  <c r="BO364"/>
  <c r="BP364" s="1"/>
  <c r="BL364"/>
  <c r="BO315"/>
  <c r="BP315" s="1"/>
  <c r="BQ315" s="1"/>
  <c r="BL315"/>
  <c r="BO316"/>
  <c r="BP316" s="1"/>
  <c r="BL316"/>
  <c r="BO312"/>
  <c r="BP312" s="1"/>
  <c r="BL312"/>
  <c r="CA312" s="1"/>
  <c r="BO310"/>
  <c r="BP310" s="1"/>
  <c r="BL310"/>
  <c r="BO427"/>
  <c r="BP427" s="1"/>
  <c r="BL427"/>
  <c r="BO344"/>
  <c r="BP344" s="1"/>
  <c r="BQ344" s="1"/>
  <c r="BL344"/>
  <c r="BO365"/>
  <c r="BP365" s="1"/>
  <c r="BL365"/>
  <c r="BO345"/>
  <c r="BP345" s="1"/>
  <c r="BO329"/>
  <c r="BP329" s="1"/>
  <c r="BL329"/>
  <c r="BO357"/>
  <c r="BL357"/>
  <c r="AZ238"/>
  <c r="BA238" s="1"/>
  <c r="AZ156"/>
  <c r="BA156" s="1"/>
  <c r="BO323"/>
  <c r="BP323" s="1"/>
  <c r="BQ407"/>
  <c r="BO331"/>
  <c r="BP331" s="1"/>
  <c r="BQ331" s="1"/>
  <c r="BL331"/>
  <c r="CA331" s="1"/>
  <c r="BO512"/>
  <c r="BP512" s="1"/>
  <c r="BL512"/>
  <c r="BO529"/>
  <c r="BP529" s="1"/>
  <c r="BL529"/>
  <c r="BO426"/>
  <c r="BP426" s="1"/>
  <c r="BQ426" s="1"/>
  <c r="BL426"/>
  <c r="BO322"/>
  <c r="BP322" s="1"/>
  <c r="BQ322" s="1"/>
  <c r="BL322"/>
  <c r="BO361"/>
  <c r="BP361" s="1"/>
  <c r="BL361"/>
  <c r="BO505"/>
  <c r="BP505" s="1"/>
  <c r="BL505"/>
  <c r="BN251"/>
  <c r="BB251"/>
  <c r="AP399"/>
  <c r="L103" i="3" s="1"/>
  <c r="AP508" i="1"/>
  <c r="L212" i="3" s="1"/>
  <c r="BQ339" i="1"/>
  <c r="L133" i="3"/>
  <c r="AS435" i="1"/>
  <c r="AT435" s="1"/>
  <c r="AU435" s="1"/>
  <c r="L139" i="3"/>
  <c r="AY170" i="1"/>
  <c r="BC238"/>
  <c r="BM238" s="1"/>
  <c r="P236" i="3" s="1"/>
  <c r="AX147" i="1"/>
  <c r="K145" i="3" s="1"/>
  <c r="L151"/>
  <c r="AS395" i="1"/>
  <c r="AT395" s="1"/>
  <c r="AU395" s="1"/>
  <c r="AY238"/>
  <c r="AQ395"/>
  <c r="AQ447"/>
  <c r="AS429"/>
  <c r="AT429" s="1"/>
  <c r="AW253"/>
  <c r="BB233"/>
  <c r="BQ48"/>
  <c r="AX297"/>
  <c r="K295" i="3" s="1"/>
  <c r="AU171" i="1"/>
  <c r="AV171" s="1"/>
  <c r="G169" i="3" s="1"/>
  <c r="BC170" i="1"/>
  <c r="AN397"/>
  <c r="AZ170"/>
  <c r="BA170" s="1"/>
  <c r="BB170" s="1"/>
  <c r="AU191"/>
  <c r="AW191" s="1"/>
  <c r="AX253"/>
  <c r="K251" i="3" s="1"/>
  <c r="BQ64" i="1"/>
  <c r="BM234"/>
  <c r="P232" i="3" s="1"/>
  <c r="AQ374" i="1"/>
  <c r="BH147"/>
  <c r="AL147" s="1"/>
  <c r="AM147" s="1"/>
  <c r="BB137"/>
  <c r="BB262"/>
  <c r="AX304"/>
  <c r="K302" i="3" s="1"/>
  <c r="AU356" i="1"/>
  <c r="BJ47"/>
  <c r="BK47" s="1"/>
  <c r="BL47" s="1"/>
  <c r="AS374"/>
  <c r="AT374" s="1"/>
  <c r="AU374" s="1"/>
  <c r="BH271"/>
  <c r="AL271" s="1"/>
  <c r="AM271" s="1"/>
  <c r="AW172"/>
  <c r="BH253"/>
  <c r="AL253" s="1"/>
  <c r="AM253" s="1"/>
  <c r="AW147"/>
  <c r="AX271"/>
  <c r="K269" i="3" s="1"/>
  <c r="BL30" i="1"/>
  <c r="AX214"/>
  <c r="K212" i="3" s="1"/>
  <c r="AU380" i="1"/>
  <c r="AP546"/>
  <c r="L250" i="3" s="1"/>
  <c r="AU360" i="1"/>
  <c r="AZ160"/>
  <c r="BA160" s="1"/>
  <c r="BB160" s="1"/>
  <c r="K158" i="3"/>
  <c r="AK460" i="1"/>
  <c r="BM460" s="1"/>
  <c r="AL451"/>
  <c r="AM451" s="1"/>
  <c r="AN451" s="1"/>
  <c r="AQ229"/>
  <c r="AR229" s="1"/>
  <c r="AS229" s="1"/>
  <c r="I227" i="3"/>
  <c r="L167"/>
  <c r="AS415" i="1"/>
  <c r="AT415" s="1"/>
  <c r="AU415" s="1"/>
  <c r="L119" i="3"/>
  <c r="AS571" i="1"/>
  <c r="AT571" s="1"/>
  <c r="AU571" s="1"/>
  <c r="L275" i="3"/>
  <c r="BH193" i="1"/>
  <c r="AL193" s="1"/>
  <c r="AM193" s="1"/>
  <c r="AV193"/>
  <c r="G191" i="3" s="1"/>
  <c r="AT179" i="1"/>
  <c r="AU179" s="1"/>
  <c r="AV179" s="1"/>
  <c r="G177" i="3" s="1"/>
  <c r="I177"/>
  <c r="BN366" i="1"/>
  <c r="BK366" s="1"/>
  <c r="H70" i="3"/>
  <c r="BC264" i="1"/>
  <c r="K262" i="3"/>
  <c r="AZ161" i="1"/>
  <c r="BA161" s="1"/>
  <c r="BB161" s="1"/>
  <c r="K159" i="3"/>
  <c r="BJ218" i="1"/>
  <c r="BK218" s="1"/>
  <c r="N216" i="3"/>
  <c r="AT291" i="1"/>
  <c r="AU291" s="1"/>
  <c r="I289" i="3"/>
  <c r="BN61" i="1"/>
  <c r="P59" i="3"/>
  <c r="BJ211" i="1"/>
  <c r="BK211" s="1"/>
  <c r="BL211" s="1"/>
  <c r="N209" i="3"/>
  <c r="AT196" i="1"/>
  <c r="AU196" s="1"/>
  <c r="I194" i="3"/>
  <c r="AZ260" i="1"/>
  <c r="BA260" s="1"/>
  <c r="K258" i="3"/>
  <c r="BH154" i="1"/>
  <c r="AL154" s="1"/>
  <c r="AM154" s="1"/>
  <c r="AV154"/>
  <c r="G152" i="3" s="1"/>
  <c r="BH190" i="1"/>
  <c r="AL190" s="1"/>
  <c r="AM190" s="1"/>
  <c r="AV190"/>
  <c r="G188" i="3" s="1"/>
  <c r="AW221" i="1"/>
  <c r="AV221"/>
  <c r="G219" i="3" s="1"/>
  <c r="AS449" i="1"/>
  <c r="AT449" s="1"/>
  <c r="AU449" s="1"/>
  <c r="L153" i="3"/>
  <c r="AQ422" i="1"/>
  <c r="L126" i="3"/>
  <c r="L122"/>
  <c r="AS378" i="1"/>
  <c r="AT378" s="1"/>
  <c r="AU378" s="1"/>
  <c r="L82" i="3"/>
  <c r="L87"/>
  <c r="L93"/>
  <c r="AQ298" i="1"/>
  <c r="AR298" s="1"/>
  <c r="AS298" s="1"/>
  <c r="I296" i="3"/>
  <c r="AT159" i="1"/>
  <c r="AU159" s="1"/>
  <c r="AV159" s="1"/>
  <c r="G157" i="3" s="1"/>
  <c r="I157"/>
  <c r="BN414" i="1"/>
  <c r="BN412"/>
  <c r="H116" i="3"/>
  <c r="BN555" i="1"/>
  <c r="BK555" s="1"/>
  <c r="H259" i="3"/>
  <c r="BN362" i="1"/>
  <c r="H66" i="3"/>
  <c r="BC239" i="1"/>
  <c r="BM239" s="1"/>
  <c r="K237" i="3"/>
  <c r="BN358" i="1"/>
  <c r="H62" i="3"/>
  <c r="AS385" i="1"/>
  <c r="AT385" s="1"/>
  <c r="AU385" s="1"/>
  <c r="L89" i="3"/>
  <c r="BH279" i="1"/>
  <c r="AL279" s="1"/>
  <c r="AM279" s="1"/>
  <c r="AV279"/>
  <c r="G277" i="3" s="1"/>
  <c r="BC188" i="1"/>
  <c r="K186" i="3"/>
  <c r="AQ222" i="1"/>
  <c r="AR222" s="1"/>
  <c r="AS222" s="1"/>
  <c r="I220" i="3"/>
  <c r="AZ153" i="1"/>
  <c r="BA153" s="1"/>
  <c r="BB153" s="1"/>
  <c r="K151" i="3"/>
  <c r="AW297" i="1"/>
  <c r="AV297"/>
  <c r="G295" i="3" s="1"/>
  <c r="AW286" i="1"/>
  <c r="AV286"/>
  <c r="G284" i="3" s="1"/>
  <c r="BN431" i="1"/>
  <c r="BK431" s="1"/>
  <c r="L81" i="3"/>
  <c r="AS507" i="1"/>
  <c r="AT507" s="1"/>
  <c r="AU507" s="1"/>
  <c r="L211" i="3"/>
  <c r="AS564" i="1"/>
  <c r="AT564" s="1"/>
  <c r="L268" i="3"/>
  <c r="AL434" i="1"/>
  <c r="AM434" s="1"/>
  <c r="AN434" s="1"/>
  <c r="J138" i="3"/>
  <c r="BN355" i="1"/>
  <c r="BK355" s="1"/>
  <c r="H59" i="3"/>
  <c r="BN444" i="1"/>
  <c r="AY277"/>
  <c r="K275" i="3"/>
  <c r="AQ166" i="1"/>
  <c r="AR166" s="1"/>
  <c r="AS166" s="1"/>
  <c r="I164" i="3"/>
  <c r="AZ171" i="1"/>
  <c r="BA171" s="1"/>
  <c r="K169" i="3"/>
  <c r="AK454" i="1"/>
  <c r="BM454" s="1"/>
  <c r="J158" i="3"/>
  <c r="BJ236" i="1"/>
  <c r="BK236" s="1"/>
  <c r="BL236" s="1"/>
  <c r="N234" i="3"/>
  <c r="AL439" i="1"/>
  <c r="AM439" s="1"/>
  <c r="AN439" s="1"/>
  <c r="AT198"/>
  <c r="AU198" s="1"/>
  <c r="I196" i="3"/>
  <c r="AQ173" i="1"/>
  <c r="AR173" s="1"/>
  <c r="AS173" s="1"/>
  <c r="I171" i="3"/>
  <c r="AS401" i="1"/>
  <c r="AT401" s="1"/>
  <c r="AU401" s="1"/>
  <c r="L105" i="3"/>
  <c r="AS532" i="1"/>
  <c r="AT532" s="1"/>
  <c r="AS436"/>
  <c r="AT436" s="1"/>
  <c r="L140" i="3"/>
  <c r="BN506" i="1"/>
  <c r="BK506" s="1"/>
  <c r="H210" i="3"/>
  <c r="AS432" i="1"/>
  <c r="AT432" s="1"/>
  <c r="L136" i="3"/>
  <c r="BJ59" i="1"/>
  <c r="BK59" s="1"/>
  <c r="BL59" s="1"/>
  <c r="N57" i="3"/>
  <c r="BO244" i="1"/>
  <c r="BP244" s="1"/>
  <c r="BQ244" s="1"/>
  <c r="P242" i="3"/>
  <c r="AZ140" i="1"/>
  <c r="BA140" s="1"/>
  <c r="BB140" s="1"/>
  <c r="K138" i="3"/>
  <c r="BN519" i="1"/>
  <c r="BK519" s="1"/>
  <c r="H223" i="3"/>
  <c r="BN428" i="1"/>
  <c r="H132" i="3"/>
  <c r="AW278" i="1"/>
  <c r="AV278"/>
  <c r="G276" i="3" s="1"/>
  <c r="BN520" i="1"/>
  <c r="BN363"/>
  <c r="BK363" s="1"/>
  <c r="H67" i="3"/>
  <c r="AY189" i="1"/>
  <c r="K187" i="3"/>
  <c r="BJ45" i="1"/>
  <c r="BK45" s="1"/>
  <c r="BL45" s="1"/>
  <c r="N43" i="3"/>
  <c r="BN371" i="1"/>
  <c r="BK371" s="1"/>
  <c r="H75" i="3"/>
  <c r="BN350" i="1"/>
  <c r="BK350" s="1"/>
  <c r="H54" i="3"/>
  <c r="BC303" i="1"/>
  <c r="K301" i="3"/>
  <c r="BN410" i="1"/>
  <c r="BK410" s="1"/>
  <c r="BN445"/>
  <c r="BK445" s="1"/>
  <c r="BN429"/>
  <c r="BK429" s="1"/>
  <c r="AQ430"/>
  <c r="L134" i="3"/>
  <c r="AS386" i="1"/>
  <c r="AT386" s="1"/>
  <c r="AU386" s="1"/>
  <c r="L90" i="3"/>
  <c r="BC175" i="1"/>
  <c r="K173" i="3"/>
  <c r="BN53" i="1"/>
  <c r="P51" i="3"/>
  <c r="AQ240" i="1"/>
  <c r="AR240" s="1"/>
  <c r="AS240" s="1"/>
  <c r="I238" i="3"/>
  <c r="AT280" i="1"/>
  <c r="AX280" s="1"/>
  <c r="K278" i="3" s="1"/>
  <c r="I278"/>
  <c r="AL466" i="1"/>
  <c r="AM466" s="1"/>
  <c r="AN466" s="1"/>
  <c r="J170" i="3"/>
  <c r="AW304" i="1"/>
  <c r="AV304"/>
  <c r="G302" i="3" s="1"/>
  <c r="BC289" i="1"/>
  <c r="K287" i="3"/>
  <c r="AL438" i="1"/>
  <c r="AM438" s="1"/>
  <c r="J142" i="3"/>
  <c r="BC141" i="1"/>
  <c r="K139" i="3"/>
  <c r="AT180" i="1"/>
  <c r="AU180" s="1"/>
  <c r="AV180" s="1"/>
  <c r="G178" i="3" s="1"/>
  <c r="I178"/>
  <c r="AQ402" i="1"/>
  <c r="L106" i="3"/>
  <c r="AS538" i="1"/>
  <c r="AT538" s="1"/>
  <c r="AU538" s="1"/>
  <c r="L242" i="3"/>
  <c r="AS446" i="1"/>
  <c r="AT446" s="1"/>
  <c r="AU446" s="1"/>
  <c r="L150" i="3"/>
  <c r="AS375" i="1"/>
  <c r="AT375" s="1"/>
  <c r="AU375" s="1"/>
  <c r="L79" i="3"/>
  <c r="AQ398" i="1"/>
  <c r="L102" i="3"/>
  <c r="AQ394" i="1"/>
  <c r="L98" i="3"/>
  <c r="AS421" i="1"/>
  <c r="AT421" s="1"/>
  <c r="AU421" s="1"/>
  <c r="L125" i="3"/>
  <c r="L88"/>
  <c r="AS376" i="1"/>
  <c r="AT376" s="1"/>
  <c r="L80" i="3"/>
  <c r="AS396" i="1"/>
  <c r="AT396" s="1"/>
  <c r="L100" i="3"/>
  <c r="BN417" i="1"/>
  <c r="H121" i="3"/>
  <c r="H225"/>
  <c r="BN340" i="1"/>
  <c r="BK340" s="1"/>
  <c r="H44" i="3"/>
  <c r="BC252" i="1"/>
  <c r="BM252" s="1"/>
  <c r="K250" i="3"/>
  <c r="AZ245" i="1"/>
  <c r="BA245" s="1"/>
  <c r="K243" i="3"/>
  <c r="BN342" i="1"/>
  <c r="BK342" s="1"/>
  <c r="H46" i="3"/>
  <c r="AQ385" i="1"/>
  <c r="BD259"/>
  <c r="BG258" s="1"/>
  <c r="BI258" s="1"/>
  <c r="AY245"/>
  <c r="Q30" i="3"/>
  <c r="BB134" i="1"/>
  <c r="AZ239"/>
  <c r="BA239" s="1"/>
  <c r="AW207"/>
  <c r="BC277"/>
  <c r="BC245"/>
  <c r="BM245" s="1"/>
  <c r="AZ303"/>
  <c r="BA303" s="1"/>
  <c r="AY303"/>
  <c r="AN546"/>
  <c r="AW296"/>
  <c r="AQ375"/>
  <c r="BC189"/>
  <c r="BH278"/>
  <c r="AL278" s="1"/>
  <c r="AM278" s="1"/>
  <c r="AQ532"/>
  <c r="BH207"/>
  <c r="AL207" s="1"/>
  <c r="AM207" s="1"/>
  <c r="AY239"/>
  <c r="BH296"/>
  <c r="AL296" s="1"/>
  <c r="AM296" s="1"/>
  <c r="AZ277"/>
  <c r="BA277" s="1"/>
  <c r="BB277" s="1"/>
  <c r="AQ436"/>
  <c r="AZ189"/>
  <c r="BA189" s="1"/>
  <c r="BB189" s="1"/>
  <c r="AQ376"/>
  <c r="BX412"/>
  <c r="BU358"/>
  <c r="BV358" s="1"/>
  <c r="BW358" s="1"/>
  <c r="AS422"/>
  <c r="AT422" s="1"/>
  <c r="AU422" s="1"/>
  <c r="BP313"/>
  <c r="BQ313" s="1"/>
  <c r="BQ406"/>
  <c r="BO327"/>
  <c r="BP327" s="1"/>
  <c r="BO324"/>
  <c r="BO338"/>
  <c r="BQ15"/>
  <c r="AQ432"/>
  <c r="BX358"/>
  <c r="BP319"/>
  <c r="BQ319" s="1"/>
  <c r="BH290"/>
  <c r="AL290" s="1"/>
  <c r="AM290" s="1"/>
  <c r="AW290"/>
  <c r="AX193"/>
  <c r="AY252"/>
  <c r="AQ383"/>
  <c r="AQ378"/>
  <c r="BU412"/>
  <c r="BV412" s="1"/>
  <c r="BO334"/>
  <c r="BP334" s="1"/>
  <c r="BO511"/>
  <c r="BW344"/>
  <c r="AX278"/>
  <c r="BB125"/>
  <c r="AZ289"/>
  <c r="BA289" s="1"/>
  <c r="BC140"/>
  <c r="AX290"/>
  <c r="BU371"/>
  <c r="BV371" s="1"/>
  <c r="BW371" s="1"/>
  <c r="BN411"/>
  <c r="BN343"/>
  <c r="BT357"/>
  <c r="BU357"/>
  <c r="BV357" s="1"/>
  <c r="BW357" s="1"/>
  <c r="BX357"/>
  <c r="AZ252"/>
  <c r="BA252" s="1"/>
  <c r="AY140"/>
  <c r="AS172"/>
  <c r="BT371"/>
  <c r="BN244"/>
  <c r="BN359"/>
  <c r="BN347"/>
  <c r="BN416"/>
  <c r="AY160"/>
  <c r="AQ179"/>
  <c r="AR179" s="1"/>
  <c r="AS179" s="1"/>
  <c r="AQ401"/>
  <c r="H234" i="3"/>
  <c r="BU365" i="1"/>
  <c r="BV365" s="1"/>
  <c r="BW365" s="1"/>
  <c r="BX365"/>
  <c r="BT365"/>
  <c r="BT339"/>
  <c r="BY339" s="1"/>
  <c r="BX339"/>
  <c r="BU339"/>
  <c r="BV339" s="1"/>
  <c r="BW339" s="1"/>
  <c r="BX407"/>
  <c r="H72" i="3"/>
  <c r="BV328" i="1"/>
  <c r="BW328" s="1"/>
  <c r="AU428"/>
  <c r="AS402"/>
  <c r="AT402" s="1"/>
  <c r="AU402" s="1"/>
  <c r="BW337"/>
  <c r="BX342"/>
  <c r="BU342"/>
  <c r="BV342" s="1"/>
  <c r="BW342" s="1"/>
  <c r="AP397"/>
  <c r="BX346"/>
  <c r="BU346"/>
  <c r="BV346" s="1"/>
  <c r="BW346" s="1"/>
  <c r="BT346"/>
  <c r="H235" i="3"/>
  <c r="BU411" i="1"/>
  <c r="BV411" s="1"/>
  <c r="BW411" s="1"/>
  <c r="BX411"/>
  <c r="BU362"/>
  <c r="BV362" s="1"/>
  <c r="BW362" s="1"/>
  <c r="BX362"/>
  <c r="BT361"/>
  <c r="BU361"/>
  <c r="BV361" s="1"/>
  <c r="BW361" s="1"/>
  <c r="BX361"/>
  <c r="BT342"/>
  <c r="BT354"/>
  <c r="H231" i="3"/>
  <c r="BV333" i="1"/>
  <c r="BW333" s="1"/>
  <c r="AY141"/>
  <c r="AK438"/>
  <c r="BM438" s="1"/>
  <c r="BV354"/>
  <c r="BW354" s="1"/>
  <c r="BX354"/>
  <c r="AQ159"/>
  <c r="AR159" s="1"/>
  <c r="AS159" s="1"/>
  <c r="AZ141"/>
  <c r="BA141" s="1"/>
  <c r="AQ538"/>
  <c r="AH590"/>
  <c r="AI590" s="1"/>
  <c r="AJ590" s="1"/>
  <c r="AK434"/>
  <c r="BM434" s="1"/>
  <c r="AQ415"/>
  <c r="AQ396"/>
  <c r="BT355"/>
  <c r="AW190"/>
  <c r="AT166"/>
  <c r="AU166" s="1"/>
  <c r="AQ421"/>
  <c r="BX363"/>
  <c r="BU363"/>
  <c r="BV363" s="1"/>
  <c r="BW363" s="1"/>
  <c r="BT363"/>
  <c r="AQ507"/>
  <c r="AK466"/>
  <c r="BM466" s="1"/>
  <c r="AQ564"/>
  <c r="BT352"/>
  <c r="BX352"/>
  <c r="BU352"/>
  <c r="BV352" s="1"/>
  <c r="AT416"/>
  <c r="AU416" s="1"/>
  <c r="AQ393"/>
  <c r="AS393"/>
  <c r="AT393" s="1"/>
  <c r="AU393" s="1"/>
  <c r="AY264"/>
  <c r="AQ386"/>
  <c r="AS400"/>
  <c r="AT400" s="1"/>
  <c r="AS398"/>
  <c r="AT398" s="1"/>
  <c r="AU398" s="1"/>
  <c r="BV316"/>
  <c r="BW316" s="1"/>
  <c r="AQ446"/>
  <c r="BH286"/>
  <c r="AL286" s="1"/>
  <c r="AM286" s="1"/>
  <c r="AQ391"/>
  <c r="AS430"/>
  <c r="AT430" s="1"/>
  <c r="AU430" s="1"/>
  <c r="AP540"/>
  <c r="AP469"/>
  <c r="AY583"/>
  <c r="AZ583" s="1"/>
  <c r="BA583"/>
  <c r="E287" i="3" s="1"/>
  <c r="AY467" i="1"/>
  <c r="AZ467" s="1"/>
  <c r="BA467"/>
  <c r="E171" i="3" s="1"/>
  <c r="AX567" i="1"/>
  <c r="AW567"/>
  <c r="AW461"/>
  <c r="AX461"/>
  <c r="AW598"/>
  <c r="BE551"/>
  <c r="CI551" s="1"/>
  <c r="AB490"/>
  <c r="AP392"/>
  <c r="AP514"/>
  <c r="AP388"/>
  <c r="AY558"/>
  <c r="AZ558" s="1"/>
  <c r="BA558"/>
  <c r="E262" i="3" s="1"/>
  <c r="BX351" i="1"/>
  <c r="BU351"/>
  <c r="BV351" s="1"/>
  <c r="BW351" s="1"/>
  <c r="BT351"/>
  <c r="AW484"/>
  <c r="AX484"/>
  <c r="AY471"/>
  <c r="AZ471" s="1"/>
  <c r="BX426"/>
  <c r="BU426"/>
  <c r="BV426" s="1"/>
  <c r="BW426" s="1"/>
  <c r="BT426"/>
  <c r="AY473"/>
  <c r="AZ473" s="1"/>
  <c r="BA473"/>
  <c r="E177" i="3" s="1"/>
  <c r="AT222" i="1"/>
  <c r="AU222" s="1"/>
  <c r="AV222" s="1"/>
  <c r="G220" i="3" s="1"/>
  <c r="AS394" i="1"/>
  <c r="AT394" s="1"/>
  <c r="AU394" s="1"/>
  <c r="AV510"/>
  <c r="BF510"/>
  <c r="BG510" s="1"/>
  <c r="CH510" s="1"/>
  <c r="BI510" s="1"/>
  <c r="BJ510" s="1"/>
  <c r="AV478"/>
  <c r="AP482"/>
  <c r="AP423"/>
  <c r="AP448"/>
  <c r="AY451"/>
  <c r="AZ451" s="1"/>
  <c r="BA451"/>
  <c r="E155" i="3" s="1"/>
  <c r="AY474" i="1"/>
  <c r="AZ474" s="1"/>
  <c r="BA474"/>
  <c r="E178" i="3" s="1"/>
  <c r="BT409" i="1"/>
  <c r="BX409"/>
  <c r="BU409"/>
  <c r="BV409" s="1"/>
  <c r="BW409" s="1"/>
  <c r="AX479"/>
  <c r="AW479"/>
  <c r="AY439"/>
  <c r="AZ439" s="1"/>
  <c r="BA439"/>
  <c r="E143" i="3" s="1"/>
  <c r="AY547" i="1"/>
  <c r="AZ547" s="1"/>
  <c r="BA547"/>
  <c r="E251" i="3" s="1"/>
  <c r="AY453" i="1"/>
  <c r="AZ453" s="1"/>
  <c r="BA453"/>
  <c r="E157" i="3" s="1"/>
  <c r="AP450" i="1"/>
  <c r="AP452"/>
  <c r="AP533"/>
  <c r="AY483"/>
  <c r="AZ483" s="1"/>
  <c r="BA483"/>
  <c r="E187" i="3" s="1"/>
  <c r="AY459" i="1"/>
  <c r="AZ459" s="1"/>
  <c r="BA459"/>
  <c r="E163" i="3" s="1"/>
  <c r="AY597" i="1"/>
  <c r="AZ597" s="1"/>
  <c r="BA597"/>
  <c r="E301" i="3" s="1"/>
  <c r="AY579" i="1"/>
  <c r="AZ579" s="1"/>
  <c r="BA579"/>
  <c r="E283" i="3" s="1"/>
  <c r="AY443" i="1"/>
  <c r="AZ443" s="1"/>
  <c r="BA443"/>
  <c r="E147" i="3" s="1"/>
  <c r="AX549" i="1"/>
  <c r="AW549"/>
  <c r="AY466"/>
  <c r="AZ466" s="1"/>
  <c r="BA466"/>
  <c r="E170" i="3" s="1"/>
  <c r="BA420" i="1"/>
  <c r="E124" i="3" s="1"/>
  <c r="AY420" i="1"/>
  <c r="AZ420" s="1"/>
  <c r="BX350"/>
  <c r="BU350"/>
  <c r="BV350" s="1"/>
  <c r="BW350" s="1"/>
  <c r="BT350"/>
  <c r="AY442"/>
  <c r="AZ442" s="1"/>
  <c r="BA442"/>
  <c r="E146" i="3" s="1"/>
  <c r="AX487" i="1"/>
  <c r="BA516"/>
  <c r="E220" i="3" s="1"/>
  <c r="AY516" i="1"/>
  <c r="AZ516" s="1"/>
  <c r="AY470"/>
  <c r="AZ470" s="1"/>
  <c r="BA470"/>
  <c r="E174" i="3" s="1"/>
  <c r="AQ280" i="1"/>
  <c r="AR280" s="1"/>
  <c r="AS280" s="1"/>
  <c r="BH221"/>
  <c r="AL221" s="1"/>
  <c r="AM221" s="1"/>
  <c r="AX221"/>
  <c r="AQ449"/>
  <c r="AQ571"/>
  <c r="AD292"/>
  <c r="AE292" s="1"/>
  <c r="AJ292" s="1"/>
  <c r="AV542"/>
  <c r="AV462"/>
  <c r="AP437"/>
  <c r="BA548"/>
  <c r="E252" i="3" s="1"/>
  <c r="AY534" i="1"/>
  <c r="AZ534" s="1"/>
  <c r="BA534"/>
  <c r="E238" i="3" s="1"/>
  <c r="AY482" i="1"/>
  <c r="AZ482" s="1"/>
  <c r="BA482"/>
  <c r="E186" i="3" s="1"/>
  <c r="BX364" i="1"/>
  <c r="BU364"/>
  <c r="BV364" s="1"/>
  <c r="BT364"/>
  <c r="AY509"/>
  <c r="AZ509" s="1"/>
  <c r="BA509"/>
  <c r="E213" i="3" s="1"/>
  <c r="AB543" i="1"/>
  <c r="AB481"/>
  <c r="AV481"/>
  <c r="AP468"/>
  <c r="AP420"/>
  <c r="AP582"/>
  <c r="BT431"/>
  <c r="BT435"/>
  <c r="BX435"/>
  <c r="BU435"/>
  <c r="BV435" s="1"/>
  <c r="BW435" s="1"/>
  <c r="BA456"/>
  <c r="E160" i="3" s="1"/>
  <c r="AY456" i="1"/>
  <c r="AZ456" s="1"/>
  <c r="AY541"/>
  <c r="AZ541" s="1"/>
  <c r="BA541"/>
  <c r="E245" i="3" s="1"/>
  <c r="BT429" i="1"/>
  <c r="BX429"/>
  <c r="BU429"/>
  <c r="BV429" s="1"/>
  <c r="AY457"/>
  <c r="AZ457" s="1"/>
  <c r="BA457"/>
  <c r="E161" i="3" s="1"/>
  <c r="AY559" i="1"/>
  <c r="AZ559" s="1"/>
  <c r="BA559"/>
  <c r="E263" i="3" s="1"/>
  <c r="AY434" i="1"/>
  <c r="AZ434" s="1"/>
  <c r="BA434"/>
  <c r="E138" i="3" s="1"/>
  <c r="AQ180" i="1"/>
  <c r="AR180" s="1"/>
  <c r="BW312"/>
  <c r="BF462"/>
  <c r="BG462" s="1"/>
  <c r="CH462" s="1"/>
  <c r="BI462" s="1"/>
  <c r="BJ462" s="1"/>
  <c r="BC260"/>
  <c r="BD260" s="1"/>
  <c r="BG259" s="1"/>
  <c r="BI259" s="1"/>
  <c r="N257" i="3" s="1"/>
  <c r="AY161" i="1"/>
  <c r="AN582"/>
  <c r="X248"/>
  <c r="AP248" s="1"/>
  <c r="BB234"/>
  <c r="AZ188"/>
  <c r="BA188" s="1"/>
  <c r="BB188" s="1"/>
  <c r="AW193"/>
  <c r="AT298"/>
  <c r="AX298" s="1"/>
  <c r="AX286"/>
  <c r="X299"/>
  <c r="AP299" s="1"/>
  <c r="AZ264"/>
  <c r="BA264" s="1"/>
  <c r="W293"/>
  <c r="AX145"/>
  <c r="AX190"/>
  <c r="AX154"/>
  <c r="AY289"/>
  <c r="AA205"/>
  <c r="AB205" s="1"/>
  <c r="S206"/>
  <c r="V206" s="1"/>
  <c r="T206" s="1"/>
  <c r="Y206" s="1"/>
  <c r="Z206" s="1"/>
  <c r="AT173"/>
  <c r="AU173" s="1"/>
  <c r="AD203"/>
  <c r="AE203" s="1"/>
  <c r="AJ203" s="1"/>
  <c r="AQ196"/>
  <c r="AR196" s="1"/>
  <c r="BC160"/>
  <c r="BH304"/>
  <c r="AL304" s="1"/>
  <c r="AM304" s="1"/>
  <c r="AT240"/>
  <c r="AU240" s="1"/>
  <c r="AV240" s="1"/>
  <c r="G238" i="3" s="1"/>
  <c r="BH126" i="1"/>
  <c r="AL126" s="1"/>
  <c r="AM126" s="1"/>
  <c r="BH297"/>
  <c r="AL297" s="1"/>
  <c r="AM297" s="1"/>
  <c r="AD299"/>
  <c r="AE299" s="1"/>
  <c r="AJ299" s="1"/>
  <c r="AZ175"/>
  <c r="BA175" s="1"/>
  <c r="BB175" s="1"/>
  <c r="AT229"/>
  <c r="AU229" s="1"/>
  <c r="AX215"/>
  <c r="AL454"/>
  <c r="AM454" s="1"/>
  <c r="AW154"/>
  <c r="AD201"/>
  <c r="AE201" s="1"/>
  <c r="AJ201" s="1"/>
  <c r="BO61"/>
  <c r="BP61" s="1"/>
  <c r="BQ61" s="1"/>
  <c r="AY171"/>
  <c r="AQ198"/>
  <c r="AR198" s="1"/>
  <c r="AS198" s="1"/>
  <c r="AQ291"/>
  <c r="AR291" s="1"/>
  <c r="AS291" s="1"/>
  <c r="AY260"/>
  <c r="AW126"/>
  <c r="S205"/>
  <c r="V205" s="1"/>
  <c r="T205" s="1"/>
  <c r="Y205" s="1"/>
  <c r="Z205" s="1"/>
  <c r="AY175"/>
  <c r="AC206"/>
  <c r="AM468"/>
  <c r="AN468" s="1"/>
  <c r="AC481"/>
  <c r="R205"/>
  <c r="U205" s="1"/>
  <c r="W205"/>
  <c r="AD568"/>
  <c r="AX126"/>
  <c r="R282"/>
  <c r="U282" s="1"/>
  <c r="AA206"/>
  <c r="AB206" s="1"/>
  <c r="BO53"/>
  <c r="BP53" s="1"/>
  <c r="BQ53" s="1"/>
  <c r="AD204"/>
  <c r="AE204" s="1"/>
  <c r="AJ204" s="1"/>
  <c r="AW279"/>
  <c r="AX279"/>
  <c r="AN204"/>
  <c r="D202" i="3" s="1"/>
  <c r="BC171" i="1"/>
  <c r="BC161"/>
  <c r="BC153"/>
  <c r="BB121"/>
  <c r="X203"/>
  <c r="AP203" s="1"/>
  <c r="AY220"/>
  <c r="AZ220"/>
  <c r="BA220" s="1"/>
  <c r="BB220" s="1"/>
  <c r="BC220"/>
  <c r="BM220" s="1"/>
  <c r="X201"/>
  <c r="AP201" s="1"/>
  <c r="AY153"/>
  <c r="AN540"/>
  <c r="R202"/>
  <c r="U202" s="1"/>
  <c r="AD202" s="1"/>
  <c r="R300"/>
  <c r="U300" s="1"/>
  <c r="Y216"/>
  <c r="Z216" s="1"/>
  <c r="AN216" s="1"/>
  <c r="D214" i="3" s="1"/>
  <c r="Y197" i="1"/>
  <c r="Z197" s="1"/>
  <c r="AN197" s="1"/>
  <c r="D195" i="3" s="1"/>
  <c r="X197" i="1"/>
  <c r="AP197" s="1"/>
  <c r="AK547"/>
  <c r="BM547" s="1"/>
  <c r="AL547"/>
  <c r="AM547" s="1"/>
  <c r="AN547" s="1"/>
  <c r="AK404"/>
  <c r="BM404" s="1"/>
  <c r="AL404"/>
  <c r="T498"/>
  <c r="AK566"/>
  <c r="BM566" s="1"/>
  <c r="AL566"/>
  <c r="AM566" s="1"/>
  <c r="AN566" s="1"/>
  <c r="T562"/>
  <c r="T575"/>
  <c r="AK456"/>
  <c r="BM456" s="1"/>
  <c r="T551"/>
  <c r="T569"/>
  <c r="AK459"/>
  <c r="BM459" s="1"/>
  <c r="AL459"/>
  <c r="AM459" s="1"/>
  <c r="AN459" s="1"/>
  <c r="T494"/>
  <c r="T491"/>
  <c r="AK597"/>
  <c r="BM597" s="1"/>
  <c r="AC282"/>
  <c r="AX148"/>
  <c r="AY188"/>
  <c r="AM388"/>
  <c r="AN388" s="1"/>
  <c r="S282"/>
  <c r="X230"/>
  <c r="AP230" s="1"/>
  <c r="AE197"/>
  <c r="AJ197" s="1"/>
  <c r="X241"/>
  <c r="AP241" s="1"/>
  <c r="Y184"/>
  <c r="Z184" s="1"/>
  <c r="AN184" s="1"/>
  <c r="D182" i="3" s="1"/>
  <c r="W206" i="1"/>
  <c r="AD281"/>
  <c r="AE281" s="1"/>
  <c r="AJ281" s="1"/>
  <c r="AD200"/>
  <c r="AE200" s="1"/>
  <c r="AJ200" s="1"/>
  <c r="AD481"/>
  <c r="AH470"/>
  <c r="AI470" s="1"/>
  <c r="AJ470" s="1"/>
  <c r="J174" i="3" s="1"/>
  <c r="AN572" i="1"/>
  <c r="AK453"/>
  <c r="BM453" s="1"/>
  <c r="AL453"/>
  <c r="AM453" s="1"/>
  <c r="AN453" s="1"/>
  <c r="T593"/>
  <c r="T544"/>
  <c r="T586"/>
  <c r="T526"/>
  <c r="T497"/>
  <c r="T495"/>
  <c r="X168"/>
  <c r="AP168" s="1"/>
  <c r="AN514"/>
  <c r="AA282"/>
  <c r="AB282" s="1"/>
  <c r="AA293"/>
  <c r="AB293" s="1"/>
  <c r="X164"/>
  <c r="AP164" s="1"/>
  <c r="P294"/>
  <c r="Q294" s="1"/>
  <c r="AC294" s="1"/>
  <c r="O588"/>
  <c r="R570"/>
  <c r="P570"/>
  <c r="P283"/>
  <c r="Q283" s="1"/>
  <c r="S283" s="1"/>
  <c r="O577"/>
  <c r="AA543"/>
  <c r="AE543"/>
  <c r="AE550"/>
  <c r="AA550"/>
  <c r="P301"/>
  <c r="Q301" s="1"/>
  <c r="S301" s="1"/>
  <c r="O595"/>
  <c r="AD574"/>
  <c r="Y574"/>
  <c r="AE486"/>
  <c r="R587"/>
  <c r="P587"/>
  <c r="R496"/>
  <c r="P496"/>
  <c r="R594"/>
  <c r="P594"/>
  <c r="AF542"/>
  <c r="W202"/>
  <c r="S293"/>
  <c r="V293" s="1"/>
  <c r="T293" s="1"/>
  <c r="Y293" s="1"/>
  <c r="Z293" s="1"/>
  <c r="AC300"/>
  <c r="X182"/>
  <c r="AP182" s="1"/>
  <c r="AZ143"/>
  <c r="BA143" s="1"/>
  <c r="X255"/>
  <c r="AP255" s="1"/>
  <c r="BB139"/>
  <c r="Y178"/>
  <c r="Z178" s="1"/>
  <c r="AN178" s="1"/>
  <c r="D176" i="3" s="1"/>
  <c r="AX254" i="1"/>
  <c r="AC574"/>
  <c r="AC568"/>
  <c r="AA480"/>
  <c r="R552"/>
  <c r="P552"/>
  <c r="AD486"/>
  <c r="Y486"/>
  <c r="AS144"/>
  <c r="Y200"/>
  <c r="Z200" s="1"/>
  <c r="AN200" s="1"/>
  <c r="D198" i="3" s="1"/>
  <c r="S202" i="1"/>
  <c r="V202" s="1"/>
  <c r="T202" s="1"/>
  <c r="Y202" s="1"/>
  <c r="Z202" s="1"/>
  <c r="AC202"/>
  <c r="X273"/>
  <c r="AP273" s="1"/>
  <c r="BB152"/>
  <c r="R293"/>
  <c r="AA300"/>
  <c r="AB300" s="1"/>
  <c r="W300"/>
  <c r="BB226"/>
  <c r="BB151"/>
  <c r="BB136"/>
  <c r="AY143"/>
  <c r="BC143"/>
  <c r="X223"/>
  <c r="AP223" s="1"/>
  <c r="BD226"/>
  <c r="BG225" s="1"/>
  <c r="BI225" s="1"/>
  <c r="AX176"/>
  <c r="AC486"/>
  <c r="AE574"/>
  <c r="S551"/>
  <c r="U551" s="1"/>
  <c r="R499"/>
  <c r="P499"/>
  <c r="R500"/>
  <c r="P500"/>
  <c r="V497"/>
  <c r="W497" s="1"/>
  <c r="AF478"/>
  <c r="R576"/>
  <c r="P576"/>
  <c r="AX165"/>
  <c r="AP200"/>
  <c r="X167"/>
  <c r="AP167" s="1"/>
  <c r="BB288"/>
  <c r="BA122"/>
  <c r="BB122" s="1"/>
  <c r="AX247"/>
  <c r="AD543"/>
  <c r="AF510"/>
  <c r="AT266"/>
  <c r="AU266" s="1"/>
  <c r="AV266" s="1"/>
  <c r="G264" i="3" s="1"/>
  <c r="AQ266" i="1"/>
  <c r="AR266" s="1"/>
  <c r="AS266" s="1"/>
  <c r="AQ216"/>
  <c r="AR216" s="1"/>
  <c r="AT216"/>
  <c r="AU216" s="1"/>
  <c r="AV216" s="1"/>
  <c r="G214" i="3" s="1"/>
  <c r="AT184" i="1"/>
  <c r="AU184" s="1"/>
  <c r="AV184" s="1"/>
  <c r="G182" i="3" s="1"/>
  <c r="AQ184" i="1"/>
  <c r="AR184" s="1"/>
  <c r="AS184" s="1"/>
  <c r="BH163"/>
  <c r="AL163" s="1"/>
  <c r="AM163" s="1"/>
  <c r="AW163"/>
  <c r="O302"/>
  <c r="O596" s="1"/>
  <c r="P276"/>
  <c r="Q276" s="1"/>
  <c r="AQ195"/>
  <c r="AT195"/>
  <c r="A555"/>
  <c r="BE261"/>
  <c r="R257"/>
  <c r="W257"/>
  <c r="S257"/>
  <c r="AC257"/>
  <c r="AA257"/>
  <c r="AB257" s="1"/>
  <c r="BH265"/>
  <c r="AL265" s="1"/>
  <c r="AM265" s="1"/>
  <c r="AW265"/>
  <c r="BC130"/>
  <c r="AZ130"/>
  <c r="BA130" s="1"/>
  <c r="AY130"/>
  <c r="BO65"/>
  <c r="BP65" s="1"/>
  <c r="BQ65" s="1"/>
  <c r="BN65"/>
  <c r="V187"/>
  <c r="T187" s="1"/>
  <c r="Y187" s="1"/>
  <c r="Z187" s="1"/>
  <c r="AN187" s="1"/>
  <c r="D185" i="3" s="1"/>
  <c r="AU144" i="1"/>
  <c r="AV144" s="1"/>
  <c r="G142" i="3" s="1"/>
  <c r="AX144" i="1"/>
  <c r="K142" i="3" s="1"/>
  <c r="U187" i="1"/>
  <c r="AD187" s="1"/>
  <c r="AE187" s="1"/>
  <c r="AJ187" s="1"/>
  <c r="V231"/>
  <c r="T231" s="1"/>
  <c r="Y231" s="1"/>
  <c r="Z231" s="1"/>
  <c r="AN231" s="1"/>
  <c r="D229" i="3" s="1"/>
  <c r="BC135" i="1"/>
  <c r="AZ135"/>
  <c r="BA135" s="1"/>
  <c r="BB135" s="1"/>
  <c r="AY135"/>
  <c r="U267"/>
  <c r="AD267" s="1"/>
  <c r="AE267" s="1"/>
  <c r="AJ267" s="1"/>
  <c r="U224"/>
  <c r="AD224" s="1"/>
  <c r="AE224" s="1"/>
  <c r="AJ224" s="1"/>
  <c r="AC275"/>
  <c r="AA275"/>
  <c r="AB275" s="1"/>
  <c r="W275"/>
  <c r="S275"/>
  <c r="R275"/>
  <c r="BJ60"/>
  <c r="BK60" s="1"/>
  <c r="BL60" s="1"/>
  <c r="AQ199"/>
  <c r="AR199" s="1"/>
  <c r="AS199" s="1"/>
  <c r="AT199"/>
  <c r="AW227"/>
  <c r="BH227"/>
  <c r="AL227" s="1"/>
  <c r="AM227" s="1"/>
  <c r="U186"/>
  <c r="AD186" s="1"/>
  <c r="AE186" s="1"/>
  <c r="AJ186" s="1"/>
  <c r="BH124"/>
  <c r="AL124" s="1"/>
  <c r="AM124" s="1"/>
  <c r="AW124"/>
  <c r="BC158"/>
  <c r="AZ158"/>
  <c r="BA158" s="1"/>
  <c r="AY158"/>
  <c r="AT162"/>
  <c r="AQ162"/>
  <c r="AR162" s="1"/>
  <c r="AS162" s="1"/>
  <c r="BC142"/>
  <c r="AZ142"/>
  <c r="BA142" s="1"/>
  <c r="AY142"/>
  <c r="A71"/>
  <c r="A263"/>
  <c r="A363"/>
  <c r="G363" s="1"/>
  <c r="BE69"/>
  <c r="O284"/>
  <c r="P258"/>
  <c r="Q258" s="1"/>
  <c r="V256"/>
  <c r="T256" s="1"/>
  <c r="X256" s="1"/>
  <c r="AP256" s="1"/>
  <c r="I254" i="3" s="1"/>
  <c r="BC213" i="1"/>
  <c r="AZ213"/>
  <c r="BA213" s="1"/>
  <c r="AY213"/>
  <c r="BH254"/>
  <c r="AL254" s="1"/>
  <c r="AM254" s="1"/>
  <c r="AW254"/>
  <c r="AX163"/>
  <c r="K161" i="3" s="1"/>
  <c r="X204" i="1"/>
  <c r="AP204" s="1"/>
  <c r="I202" i="3" s="1"/>
  <c r="X181" i="1"/>
  <c r="AP181" s="1"/>
  <c r="I179" i="3" s="1"/>
  <c r="BB259" i="1"/>
  <c r="BB78"/>
  <c r="BL31"/>
  <c r="X185"/>
  <c r="AP185" s="1"/>
  <c r="I183" i="3" s="1"/>
  <c r="BB270" i="1"/>
  <c r="BM259"/>
  <c r="P257" i="3" s="1"/>
  <c r="BB169" i="1"/>
  <c r="AS148"/>
  <c r="BJ65"/>
  <c r="BK65" s="1"/>
  <c r="BL65" s="1"/>
  <c r="BC194"/>
  <c r="AZ194"/>
  <c r="BA194" s="1"/>
  <c r="AY194"/>
  <c r="BM68"/>
  <c r="P66" i="3" s="1"/>
  <c r="BD68" i="1"/>
  <c r="BG67" s="1"/>
  <c r="BI67" s="1"/>
  <c r="N65" i="3" s="1"/>
  <c r="U274" i="1"/>
  <c r="AD274" s="1"/>
  <c r="AE274" s="1"/>
  <c r="AJ274" s="1"/>
  <c r="BH155"/>
  <c r="AL155" s="1"/>
  <c r="AM155" s="1"/>
  <c r="AW155"/>
  <c r="BJ233"/>
  <c r="BK233" s="1"/>
  <c r="BL233" s="1"/>
  <c r="V183"/>
  <c r="T183" s="1"/>
  <c r="X183" s="1"/>
  <c r="AP183" s="1"/>
  <c r="I181" i="3" s="1"/>
  <c r="U183" i="1"/>
  <c r="AD183" s="1"/>
  <c r="AE183" s="1"/>
  <c r="AJ183" s="1"/>
  <c r="U231"/>
  <c r="AD231" s="1"/>
  <c r="AE231" s="1"/>
  <c r="AJ231" s="1"/>
  <c r="V249"/>
  <c r="T249" s="1"/>
  <c r="Y249" s="1"/>
  <c r="Z249" s="1"/>
  <c r="AN249" s="1"/>
  <c r="D247" i="3" s="1"/>
  <c r="BN66" i="1"/>
  <c r="BO66"/>
  <c r="BP66" s="1"/>
  <c r="AU157"/>
  <c r="AV157" s="1"/>
  <c r="G155" i="3" s="1"/>
  <c r="AX157" i="1"/>
  <c r="K155" i="3" s="1"/>
  <c r="BH128" i="1"/>
  <c r="AL128" s="1"/>
  <c r="AM128" s="1"/>
  <c r="AW128"/>
  <c r="BC191"/>
  <c r="AZ191"/>
  <c r="BA191" s="1"/>
  <c r="AY191"/>
  <c r="BC246"/>
  <c r="BM246" s="1"/>
  <c r="P244" i="3" s="1"/>
  <c r="AZ246" i="1"/>
  <c r="BA246" s="1"/>
  <c r="AY246"/>
  <c r="BJ52"/>
  <c r="BC227"/>
  <c r="AZ227"/>
  <c r="BA227" s="1"/>
  <c r="AY227"/>
  <c r="AU174"/>
  <c r="AV174" s="1"/>
  <c r="G172" i="3" s="1"/>
  <c r="AX174" i="1"/>
  <c r="K172" i="3" s="1"/>
  <c r="A556" i="1"/>
  <c r="BE262"/>
  <c r="BC124"/>
  <c r="AZ124"/>
  <c r="BA124" s="1"/>
  <c r="AY124"/>
  <c r="U242"/>
  <c r="AD242" s="1"/>
  <c r="AE242" s="1"/>
  <c r="AJ242" s="1"/>
  <c r="V274"/>
  <c r="T274" s="1"/>
  <c r="X274" s="1"/>
  <c r="AP274" s="1"/>
  <c r="I272" i="3" s="1"/>
  <c r="R232" i="1"/>
  <c r="W232"/>
  <c r="S232"/>
  <c r="AC232"/>
  <c r="AA232"/>
  <c r="AB232" s="1"/>
  <c r="U256"/>
  <c r="AD256" s="1"/>
  <c r="AE256" s="1"/>
  <c r="AJ256" s="1"/>
  <c r="U206"/>
  <c r="AW177"/>
  <c r="BH177"/>
  <c r="AL177" s="1"/>
  <c r="AM177" s="1"/>
  <c r="AW215"/>
  <c r="BH215"/>
  <c r="AL215" s="1"/>
  <c r="AM215" s="1"/>
  <c r="X281"/>
  <c r="AP281" s="1"/>
  <c r="I279" i="3" s="1"/>
  <c r="Y299" i="1"/>
  <c r="Z299" s="1"/>
  <c r="AN299" s="1"/>
  <c r="D297" i="3" s="1"/>
  <c r="Y266" i="1"/>
  <c r="Z266" s="1"/>
  <c r="AN266" s="1"/>
  <c r="D264" i="3" s="1"/>
  <c r="BM226" i="1"/>
  <c r="P224" i="3" s="1"/>
  <c r="X292" i="1"/>
  <c r="AP292" s="1"/>
  <c r="I290" i="3" s="1"/>
  <c r="BQ44" i="1"/>
  <c r="AX177"/>
  <c r="K175" i="3" s="1"/>
  <c r="U249" i="1"/>
  <c r="AD249" s="1"/>
  <c r="AE249" s="1"/>
  <c r="AJ249" s="1"/>
  <c r="BC128"/>
  <c r="AZ128"/>
  <c r="BA128" s="1"/>
  <c r="AY128"/>
  <c r="V242"/>
  <c r="T242" s="1"/>
  <c r="Y242" s="1"/>
  <c r="Z242" s="1"/>
  <c r="AN242" s="1"/>
  <c r="D240" i="3" s="1"/>
  <c r="AW263" i="1"/>
  <c r="BH263"/>
  <c r="AL263" s="1"/>
  <c r="AM263" s="1"/>
  <c r="BH127"/>
  <c r="AL127" s="1"/>
  <c r="AM127" s="1"/>
  <c r="AW127"/>
  <c r="AU228"/>
  <c r="AV228" s="1"/>
  <c r="G226" i="3" s="1"/>
  <c r="AX228" i="1"/>
  <c r="K226" i="3" s="1"/>
  <c r="BC265" i="1"/>
  <c r="AZ265"/>
  <c r="BA265" s="1"/>
  <c r="BB265" s="1"/>
  <c r="AY265"/>
  <c r="BH272"/>
  <c r="AL272" s="1"/>
  <c r="AM272" s="1"/>
  <c r="AW272"/>
  <c r="AU146"/>
  <c r="AV146" s="1"/>
  <c r="G144" i="3" s="1"/>
  <c r="AX146" i="1"/>
  <c r="K144" i="3" s="1"/>
  <c r="BH135" i="1"/>
  <c r="AL135" s="1"/>
  <c r="AM135" s="1"/>
  <c r="AW135"/>
  <c r="R268"/>
  <c r="W268"/>
  <c r="S268"/>
  <c r="AC268"/>
  <c r="AA268"/>
  <c r="AB268" s="1"/>
  <c r="V267"/>
  <c r="T267" s="1"/>
  <c r="X267" s="1"/>
  <c r="AP267" s="1"/>
  <c r="I265" i="3" s="1"/>
  <c r="V224" i="1"/>
  <c r="T224" s="1"/>
  <c r="X224" s="1"/>
  <c r="AP224" s="1"/>
  <c r="I222" i="3" s="1"/>
  <c r="AT149" i="1"/>
  <c r="AQ149"/>
  <c r="AR149" s="1"/>
  <c r="AS149" s="1"/>
  <c r="W250"/>
  <c r="S250"/>
  <c r="AC250"/>
  <c r="AA250"/>
  <c r="AB250" s="1"/>
  <c r="R250"/>
  <c r="V300"/>
  <c r="T300" s="1"/>
  <c r="A72"/>
  <c r="A364"/>
  <c r="G364" s="1"/>
  <c r="A264"/>
  <c r="BE70"/>
  <c r="V186"/>
  <c r="T186" s="1"/>
  <c r="Y186" s="1"/>
  <c r="Z186" s="1"/>
  <c r="AN186" s="1"/>
  <c r="D184" i="3" s="1"/>
  <c r="BH176" i="1"/>
  <c r="AL176" s="1"/>
  <c r="AM176" s="1"/>
  <c r="AW176"/>
  <c r="AT178"/>
  <c r="AU178" s="1"/>
  <c r="AV178" s="1"/>
  <c r="G176" i="3" s="1"/>
  <c r="AQ178" i="1"/>
  <c r="AR178" s="1"/>
  <c r="AS178" s="1"/>
  <c r="AW247"/>
  <c r="BH247"/>
  <c r="AL247" s="1"/>
  <c r="AM247" s="1"/>
  <c r="BC263"/>
  <c r="AZ263"/>
  <c r="BA263" s="1"/>
  <c r="AY263"/>
  <c r="AT192"/>
  <c r="AQ192"/>
  <c r="AR192" s="1"/>
  <c r="AS192" s="1"/>
  <c r="BJ64"/>
  <c r="BK64" s="1"/>
  <c r="AW142"/>
  <c r="BH142"/>
  <c r="AL142" s="1"/>
  <c r="AM142" s="1"/>
  <c r="BM67"/>
  <c r="P65" i="3" s="1"/>
  <c r="BD67" i="1"/>
  <c r="BG66" s="1"/>
  <c r="BI66" s="1"/>
  <c r="N64" i="3" s="1"/>
  <c r="BH213" i="1"/>
  <c r="AL213" s="1"/>
  <c r="AM213" s="1"/>
  <c r="AW213"/>
  <c r="BC155"/>
  <c r="AZ155"/>
  <c r="BA155" s="1"/>
  <c r="AY155"/>
  <c r="BC127"/>
  <c r="AZ127"/>
  <c r="BA127" s="1"/>
  <c r="AY127"/>
  <c r="BH148"/>
  <c r="AL148" s="1"/>
  <c r="AM148" s="1"/>
  <c r="AW148"/>
  <c r="AW145"/>
  <c r="BH145"/>
  <c r="AL145" s="1"/>
  <c r="AM145" s="1"/>
  <c r="BH165"/>
  <c r="AL165" s="1"/>
  <c r="AM165" s="1"/>
  <c r="AW165"/>
  <c r="AX272"/>
  <c r="K270" i="3" s="1"/>
  <c r="AH475" i="1" l="1"/>
  <c r="AI475" s="1"/>
  <c r="AJ475" s="1"/>
  <c r="J179" i="3" s="1"/>
  <c r="AH473" i="1"/>
  <c r="AI473" s="1"/>
  <c r="AJ473" s="1"/>
  <c r="J177" i="3" s="1"/>
  <c r="AF561" i="1"/>
  <c r="X526"/>
  <c r="AD526" s="1"/>
  <c r="AA592"/>
  <c r="AC477"/>
  <c r="AC561"/>
  <c r="AE490"/>
  <c r="X544"/>
  <c r="Y544" s="1"/>
  <c r="AA561"/>
  <c r="AG561" s="1"/>
  <c r="AL456"/>
  <c r="AC543"/>
  <c r="BA523"/>
  <c r="E227" i="3" s="1"/>
  <c r="AP522" i="1"/>
  <c r="AS522" s="1"/>
  <c r="AT522" s="1"/>
  <c r="AU522" s="1"/>
  <c r="AP441"/>
  <c r="AQ581"/>
  <c r="BR581" s="1"/>
  <c r="AK451"/>
  <c r="BM451" s="1"/>
  <c r="AS581"/>
  <c r="AT581" s="1"/>
  <c r="AU581" s="1"/>
  <c r="L232" i="3"/>
  <c r="J245"/>
  <c r="CB624" i="1"/>
  <c r="AV543"/>
  <c r="AX543" s="1"/>
  <c r="AV477"/>
  <c r="BF477"/>
  <c r="BG477" s="1"/>
  <c r="CH477" s="1"/>
  <c r="BI477" s="1"/>
  <c r="BJ477" s="1"/>
  <c r="V526"/>
  <c r="W526" s="1"/>
  <c r="AL523"/>
  <c r="AM523" s="1"/>
  <c r="AN523" s="1"/>
  <c r="AK558"/>
  <c r="BM558" s="1"/>
  <c r="AX524"/>
  <c r="AY524" s="1"/>
  <c r="AZ524" s="1"/>
  <c r="BE497"/>
  <c r="CI497" s="1"/>
  <c r="AX485"/>
  <c r="AY485" s="1"/>
  <c r="AZ485" s="1"/>
  <c r="AX475"/>
  <c r="AW458"/>
  <c r="AQ400"/>
  <c r="BR400" s="1"/>
  <c r="AU520"/>
  <c r="AS418"/>
  <c r="AT418" s="1"/>
  <c r="AU418" s="1"/>
  <c r="AS391"/>
  <c r="AT391" s="1"/>
  <c r="AU391" s="1"/>
  <c r="AS553"/>
  <c r="AT553" s="1"/>
  <c r="AU553" s="1"/>
  <c r="BY637"/>
  <c r="BZ637" s="1"/>
  <c r="BN666"/>
  <c r="AP672"/>
  <c r="AQ672" s="1"/>
  <c r="BR672" s="1"/>
  <c r="AN674"/>
  <c r="Z497"/>
  <c r="AE497" s="1"/>
  <c r="AP440"/>
  <c r="L144" i="3" s="1"/>
  <c r="Z544" i="1"/>
  <c r="AA544" s="1"/>
  <c r="AK583"/>
  <c r="BM583" s="1"/>
  <c r="AL558"/>
  <c r="AM558" s="1"/>
  <c r="AX573"/>
  <c r="AP515"/>
  <c r="AS515" s="1"/>
  <c r="AT515" s="1"/>
  <c r="AU515" s="1"/>
  <c r="BC491"/>
  <c r="BC544"/>
  <c r="AP589"/>
  <c r="AP465"/>
  <c r="L169" i="3" s="1"/>
  <c r="BE526" i="1"/>
  <c r="CI526" s="1"/>
  <c r="AQ528"/>
  <c r="L91" i="3"/>
  <c r="AS377" i="1"/>
  <c r="AT377" s="1"/>
  <c r="AU377" s="1"/>
  <c r="AQ553"/>
  <c r="BR553" s="1"/>
  <c r="BM685"/>
  <c r="BN685" s="1"/>
  <c r="BM694"/>
  <c r="CA612"/>
  <c r="AX476"/>
  <c r="BA476" s="1"/>
  <c r="E180" i="3" s="1"/>
  <c r="AS384" i="1"/>
  <c r="AT384" s="1"/>
  <c r="AQ557"/>
  <c r="AV490"/>
  <c r="AW490" s="1"/>
  <c r="AD477"/>
  <c r="AL443"/>
  <c r="AM443" s="1"/>
  <c r="AN443" s="1"/>
  <c r="AL579"/>
  <c r="AM579" s="1"/>
  <c r="AN579" s="1"/>
  <c r="AK534"/>
  <c r="BM534" s="1"/>
  <c r="AX501"/>
  <c r="BA501" s="1"/>
  <c r="E205" i="3" s="1"/>
  <c r="AX591" i="1"/>
  <c r="BA591" s="1"/>
  <c r="E295" i="3" s="1"/>
  <c r="AS557" i="1"/>
  <c r="AT557" s="1"/>
  <c r="AU557" s="1"/>
  <c r="AQ381"/>
  <c r="AS381"/>
  <c r="AT381" s="1"/>
  <c r="AU381" s="1"/>
  <c r="AQ463"/>
  <c r="BR463" s="1"/>
  <c r="AQ373"/>
  <c r="L83" i="3"/>
  <c r="AL516" i="1"/>
  <c r="AM516" s="1"/>
  <c r="AN516" s="1"/>
  <c r="AS390"/>
  <c r="AT390" s="1"/>
  <c r="AU390" s="1"/>
  <c r="AQ380"/>
  <c r="BR380" s="1"/>
  <c r="BM680"/>
  <c r="BN680" s="1"/>
  <c r="AH524"/>
  <c r="AI524" s="1"/>
  <c r="AJ524" s="1"/>
  <c r="J228" i="3" s="1"/>
  <c r="CB612" i="1"/>
  <c r="AK443"/>
  <c r="BM443" s="1"/>
  <c r="AK579"/>
  <c r="BM579" s="1"/>
  <c r="AL597"/>
  <c r="AM597" s="1"/>
  <c r="AN597" s="1"/>
  <c r="AN673"/>
  <c r="AL534"/>
  <c r="AM534" s="1"/>
  <c r="AN534" s="1"/>
  <c r="AK516"/>
  <c r="BM516" s="1"/>
  <c r="AL541"/>
  <c r="AM541" s="1"/>
  <c r="AN541" s="1"/>
  <c r="AP424"/>
  <c r="L128" i="3" s="1"/>
  <c r="AS565" i="1"/>
  <c r="AT565" s="1"/>
  <c r="AU565" s="1"/>
  <c r="AX560"/>
  <c r="AY560" s="1"/>
  <c r="AZ560" s="1"/>
  <c r="AN565"/>
  <c r="AS373"/>
  <c r="AT373" s="1"/>
  <c r="AU373" s="1"/>
  <c r="AQ390"/>
  <c r="AU556"/>
  <c r="L84" i="3"/>
  <c r="BY612" i="1"/>
  <c r="BZ612" s="1"/>
  <c r="AH501"/>
  <c r="AI501" s="1"/>
  <c r="AJ501" s="1"/>
  <c r="AL501" s="1"/>
  <c r="AM501" s="1"/>
  <c r="AZ207"/>
  <c r="BA207" s="1"/>
  <c r="BB207" s="1"/>
  <c r="AF477"/>
  <c r="AW488"/>
  <c r="AQ379"/>
  <c r="BR379" s="1"/>
  <c r="BX379" s="1"/>
  <c r="CC313"/>
  <c r="CD313" s="1"/>
  <c r="CE313" s="1"/>
  <c r="BC172"/>
  <c r="AK474"/>
  <c r="BM474" s="1"/>
  <c r="AY590"/>
  <c r="AZ590" s="1"/>
  <c r="CB313"/>
  <c r="V551"/>
  <c r="W551" s="1"/>
  <c r="AS539"/>
  <c r="AT539" s="1"/>
  <c r="AU539" s="1"/>
  <c r="CB632"/>
  <c r="AF543"/>
  <c r="BC551"/>
  <c r="AH487"/>
  <c r="AI487" s="1"/>
  <c r="AJ487" s="1"/>
  <c r="J191" i="3" s="1"/>
  <c r="AH479" i="1"/>
  <c r="AI479" s="1"/>
  <c r="AJ479" s="1"/>
  <c r="J183" i="3" s="1"/>
  <c r="BF480" i="1"/>
  <c r="BG480" s="1"/>
  <c r="CH480" s="1"/>
  <c r="BI480" s="1"/>
  <c r="BJ480" s="1"/>
  <c r="AF536"/>
  <c r="AV536"/>
  <c r="AX536" s="1"/>
  <c r="AH567"/>
  <c r="AI567" s="1"/>
  <c r="AJ567" s="1"/>
  <c r="J271" i="3" s="1"/>
  <c r="Y518" i="1"/>
  <c r="AV518" s="1"/>
  <c r="AX518" s="1"/>
  <c r="AV561"/>
  <c r="AX561" s="1"/>
  <c r="AP419"/>
  <c r="AS419" s="1"/>
  <c r="AT419" s="1"/>
  <c r="AU419" s="1"/>
  <c r="BF481"/>
  <c r="BG481" s="1"/>
  <c r="S593"/>
  <c r="U593" s="1"/>
  <c r="AB593" s="1"/>
  <c r="AC518"/>
  <c r="AQ387"/>
  <c r="BR387" s="1"/>
  <c r="BK642"/>
  <c r="BL642" s="1"/>
  <c r="BY642" s="1"/>
  <c r="BZ642" s="1"/>
  <c r="AQ648"/>
  <c r="BR648" s="1"/>
  <c r="BX648" s="1"/>
  <c r="BG543"/>
  <c r="CH543" s="1"/>
  <c r="BI543" s="1"/>
  <c r="BJ543" s="1"/>
  <c r="AK559"/>
  <c r="BM559" s="1"/>
  <c r="AK509"/>
  <c r="BM509" s="1"/>
  <c r="AQ382"/>
  <c r="BR382" s="1"/>
  <c r="BX382" s="1"/>
  <c r="AH476"/>
  <c r="AI476" s="1"/>
  <c r="AJ476" s="1"/>
  <c r="J180" i="3" s="1"/>
  <c r="AK442" i="1"/>
  <c r="BM442" s="1"/>
  <c r="BA460"/>
  <c r="E164" i="3" s="1"/>
  <c r="AD561" i="1"/>
  <c r="AL442"/>
  <c r="AM442" s="1"/>
  <c r="AN442" s="1"/>
  <c r="AL559"/>
  <c r="AM559" s="1"/>
  <c r="AN559" s="1"/>
  <c r="AL509"/>
  <c r="AM509" s="1"/>
  <c r="AN509" s="1"/>
  <c r="AS382"/>
  <c r="AT382" s="1"/>
  <c r="AU382" s="1"/>
  <c r="AN448"/>
  <c r="BF561"/>
  <c r="BG561" s="1"/>
  <c r="CH561" s="1"/>
  <c r="BI561" s="1"/>
  <c r="BJ561" s="1"/>
  <c r="AD585"/>
  <c r="AC536"/>
  <c r="AK457"/>
  <c r="BM457" s="1"/>
  <c r="J143" i="3"/>
  <c r="J164"/>
  <c r="AL457" i="1"/>
  <c r="AP455"/>
  <c r="AQ455" s="1"/>
  <c r="AQ464"/>
  <c r="BR464" s="1"/>
  <c r="BX464" s="1"/>
  <c r="AS464"/>
  <c r="AT464" s="1"/>
  <c r="CB619"/>
  <c r="BF550"/>
  <c r="BG550" s="1"/>
  <c r="CH550" s="1"/>
  <c r="BI550" s="1"/>
  <c r="BJ550" s="1"/>
  <c r="AH488"/>
  <c r="AI488" s="1"/>
  <c r="AJ488" s="1"/>
  <c r="J192" i="3" s="1"/>
  <c r="BF585" i="1"/>
  <c r="BG585" s="1"/>
  <c r="CH585" s="1"/>
  <c r="BI585" s="1"/>
  <c r="BJ585" s="1"/>
  <c r="AH560"/>
  <c r="AI560" s="1"/>
  <c r="AJ560" s="1"/>
  <c r="J264" i="3" s="1"/>
  <c r="AH549" i="1"/>
  <c r="AI549" s="1"/>
  <c r="AJ549" s="1"/>
  <c r="J253" i="3" s="1"/>
  <c r="AC585" i="1"/>
  <c r="AK523"/>
  <c r="BM523" s="1"/>
  <c r="BF536"/>
  <c r="BG536" s="1"/>
  <c r="CH536" s="1"/>
  <c r="BI536" s="1"/>
  <c r="BJ536" s="1"/>
  <c r="AQ389"/>
  <c r="BR389" s="1"/>
  <c r="AY207"/>
  <c r="AA489"/>
  <c r="AC490"/>
  <c r="AF585"/>
  <c r="BU444"/>
  <c r="BV444" s="1"/>
  <c r="AB477"/>
  <c r="AX472"/>
  <c r="BA472" s="1"/>
  <c r="E176" i="3" s="1"/>
  <c r="AY566" i="1"/>
  <c r="AZ566" s="1"/>
  <c r="AQ539"/>
  <c r="BR539" s="1"/>
  <c r="AL474"/>
  <c r="AM474" s="1"/>
  <c r="AN474" s="1"/>
  <c r="BJ232"/>
  <c r="BK232" s="1"/>
  <c r="BL232" s="1"/>
  <c r="AF493"/>
  <c r="AV493"/>
  <c r="AX493" s="1"/>
  <c r="CC617"/>
  <c r="CD617" s="1"/>
  <c r="CE617" s="1"/>
  <c r="AD490"/>
  <c r="AK483"/>
  <c r="BM483" s="1"/>
  <c r="AK548"/>
  <c r="BM548" s="1"/>
  <c r="AF490"/>
  <c r="AS433"/>
  <c r="AT433" s="1"/>
  <c r="AU433" s="1"/>
  <c r="AQ433"/>
  <c r="BR433" s="1"/>
  <c r="BX433" s="1"/>
  <c r="AS403"/>
  <c r="AT403" s="1"/>
  <c r="AU403" s="1"/>
  <c r="BJ243"/>
  <c r="BK243" s="1"/>
  <c r="BL243" s="1"/>
  <c r="CC625"/>
  <c r="CD625" s="1"/>
  <c r="CE625" s="1"/>
  <c r="BY644"/>
  <c r="BZ644" s="1"/>
  <c r="AN667"/>
  <c r="AA536"/>
  <c r="AG536" s="1"/>
  <c r="AL483"/>
  <c r="AM483" s="1"/>
  <c r="AN483" s="1"/>
  <c r="AL548"/>
  <c r="AM548" s="1"/>
  <c r="AQ565"/>
  <c r="BR565" s="1"/>
  <c r="M269" i="3" s="1"/>
  <c r="AQ403" i="1"/>
  <c r="BR403" s="1"/>
  <c r="AL554"/>
  <c r="AM554" s="1"/>
  <c r="AH458"/>
  <c r="AI458" s="1"/>
  <c r="AJ458" s="1"/>
  <c r="J162" i="3" s="1"/>
  <c r="AG490" i="1"/>
  <c r="BF490"/>
  <c r="BG490" s="1"/>
  <c r="CH490" s="1"/>
  <c r="BI490" s="1"/>
  <c r="BJ490" s="1"/>
  <c r="AH517"/>
  <c r="AI517" s="1"/>
  <c r="AJ517" s="1"/>
  <c r="J221" i="3" s="1"/>
  <c r="BY636" i="1"/>
  <c r="BZ636" s="1"/>
  <c r="CB605"/>
  <c r="AH472"/>
  <c r="AI472" s="1"/>
  <c r="AJ472" s="1"/>
  <c r="J176" i="3" s="1"/>
  <c r="BC304" i="1"/>
  <c r="AC480"/>
  <c r="AL467"/>
  <c r="AM467" s="1"/>
  <c r="AN467" s="1"/>
  <c r="AD536"/>
  <c r="BY640"/>
  <c r="BZ640" s="1"/>
  <c r="AF525"/>
  <c r="Z495"/>
  <c r="AE495" s="1"/>
  <c r="X497"/>
  <c r="Y497" s="1"/>
  <c r="Z526"/>
  <c r="AE526" s="1"/>
  <c r="X551"/>
  <c r="Y551" s="1"/>
  <c r="AV551" s="1"/>
  <c r="S491"/>
  <c r="U491" s="1"/>
  <c r="V544"/>
  <c r="W544" s="1"/>
  <c r="BF544" s="1"/>
  <c r="BG544" s="1"/>
  <c r="AE481"/>
  <c r="AH481" s="1"/>
  <c r="AI481" s="1"/>
  <c r="AJ481" s="1"/>
  <c r="AL471"/>
  <c r="AM471" s="1"/>
  <c r="AN471" s="1"/>
  <c r="AN522"/>
  <c r="AW517"/>
  <c r="AV585"/>
  <c r="AX585" s="1"/>
  <c r="BC497"/>
  <c r="BD544"/>
  <c r="BX556"/>
  <c r="AQ399"/>
  <c r="BR399" s="1"/>
  <c r="M103" i="3" s="1"/>
  <c r="BE495" i="1"/>
  <c r="CI495" s="1"/>
  <c r="K127" i="3"/>
  <c r="CC615" i="1"/>
  <c r="CD615" s="1"/>
  <c r="CB639"/>
  <c r="AH598"/>
  <c r="AI598" s="1"/>
  <c r="AJ598" s="1"/>
  <c r="J302" i="3" s="1"/>
  <c r="AL583" i="1"/>
  <c r="AM583" s="1"/>
  <c r="AN583" s="1"/>
  <c r="BC129"/>
  <c r="AW584"/>
  <c r="AC525"/>
  <c r="S497"/>
  <c r="U497" s="1"/>
  <c r="S526"/>
  <c r="U526" s="1"/>
  <c r="Z551"/>
  <c r="AA551" s="1"/>
  <c r="AD525"/>
  <c r="S544"/>
  <c r="U544" s="1"/>
  <c r="AV544" s="1"/>
  <c r="AK471"/>
  <c r="BM471" s="1"/>
  <c r="AZ129"/>
  <c r="BA129" s="1"/>
  <c r="BB129" s="1"/>
  <c r="BF493"/>
  <c r="BG493" s="1"/>
  <c r="CH493" s="1"/>
  <c r="BI493" s="1"/>
  <c r="BJ493" s="1"/>
  <c r="CC627"/>
  <c r="CD627" s="1"/>
  <c r="CE627" s="1"/>
  <c r="AF550"/>
  <c r="AG477"/>
  <c r="BC207"/>
  <c r="AH462"/>
  <c r="AI462" s="1"/>
  <c r="AJ462" s="1"/>
  <c r="J166" i="3" s="1"/>
  <c r="BU556" i="1"/>
  <c r="BV556" s="1"/>
  <c r="BC526"/>
  <c r="BE586"/>
  <c r="CI586" s="1"/>
  <c r="AS399"/>
  <c r="AT399" s="1"/>
  <c r="AU399" s="1"/>
  <c r="AK554"/>
  <c r="BM554" s="1"/>
  <c r="BC593"/>
  <c r="BC494"/>
  <c r="M59" i="3"/>
  <c r="CA650" i="1"/>
  <c r="CC650" s="1"/>
  <c r="CD650" s="1"/>
  <c r="CE650" s="1"/>
  <c r="AZ304"/>
  <c r="BA304" s="1"/>
  <c r="BB304" s="1"/>
  <c r="AY304"/>
  <c r="AG478"/>
  <c r="AH478" s="1"/>
  <c r="AI478" s="1"/>
  <c r="AJ478" s="1"/>
  <c r="J182" i="3" s="1"/>
  <c r="S494" i="1"/>
  <c r="U494" s="1"/>
  <c r="AB494" s="1"/>
  <c r="AG543"/>
  <c r="AP572"/>
  <c r="L276" i="3" s="1"/>
  <c r="BU355" i="1"/>
  <c r="BV355" s="1"/>
  <c r="BW355" s="1"/>
  <c r="BQ642"/>
  <c r="CD609"/>
  <c r="CE609" s="1"/>
  <c r="AV550"/>
  <c r="AW550" s="1"/>
  <c r="AG550"/>
  <c r="AF480"/>
  <c r="AD550"/>
  <c r="AC550"/>
  <c r="BO234"/>
  <c r="BP234" s="1"/>
  <c r="BQ234" s="1"/>
  <c r="AV480"/>
  <c r="AW480" s="1"/>
  <c r="BT372"/>
  <c r="AB550"/>
  <c r="BT360"/>
  <c r="BN234"/>
  <c r="BO369"/>
  <c r="BP369" s="1"/>
  <c r="AV525"/>
  <c r="AX525" s="1"/>
  <c r="BY643"/>
  <c r="BZ643" s="1"/>
  <c r="CB609"/>
  <c r="AV492"/>
  <c r="AX492" s="1"/>
  <c r="AE477"/>
  <c r="AD480"/>
  <c r="AD492"/>
  <c r="AA585"/>
  <c r="AG585" s="1"/>
  <c r="AW171"/>
  <c r="AB568"/>
  <c r="AX580"/>
  <c r="BA580" s="1"/>
  <c r="E284" i="3" s="1"/>
  <c r="AH485" i="1"/>
  <c r="AI485" s="1"/>
  <c r="AJ485" s="1"/>
  <c r="AL485" s="1"/>
  <c r="AM485" s="1"/>
  <c r="AN485" s="1"/>
  <c r="AH580"/>
  <c r="AI580" s="1"/>
  <c r="AJ580" s="1"/>
  <c r="J284" i="3" s="1"/>
  <c r="AH591" i="1"/>
  <c r="AI591" s="1"/>
  <c r="AJ591" s="1"/>
  <c r="J295" i="3" s="1"/>
  <c r="CA645" i="1"/>
  <c r="CC645" s="1"/>
  <c r="CA638"/>
  <c r="CB638" s="1"/>
  <c r="AH484"/>
  <c r="AI484" s="1"/>
  <c r="AJ484" s="1"/>
  <c r="J188" i="3" s="1"/>
  <c r="CA646" i="1"/>
  <c r="CC646" s="1"/>
  <c r="CD646" s="1"/>
  <c r="AD493"/>
  <c r="AG480"/>
  <c r="AC493"/>
  <c r="AX196"/>
  <c r="K194" i="3" s="1"/>
  <c r="BF574" i="1"/>
  <c r="BG574" s="1"/>
  <c r="CH574" s="1"/>
  <c r="BI574" s="1"/>
  <c r="BJ574" s="1"/>
  <c r="AK467"/>
  <c r="BM467" s="1"/>
  <c r="BG525"/>
  <c r="CH525" s="1"/>
  <c r="BI525" s="1"/>
  <c r="BJ525" s="1"/>
  <c r="BU417"/>
  <c r="BV417" s="1"/>
  <c r="BW417" s="1"/>
  <c r="AG493"/>
  <c r="BF492"/>
  <c r="BG492" s="1"/>
  <c r="CH492" s="1"/>
  <c r="BI492" s="1"/>
  <c r="BJ492" s="1"/>
  <c r="AF592"/>
  <c r="AH535"/>
  <c r="AI535" s="1"/>
  <c r="AJ535" s="1"/>
  <c r="J239" i="3" s="1"/>
  <c r="AG492" i="1"/>
  <c r="BY641"/>
  <c r="BZ641" s="1"/>
  <c r="CE618"/>
  <c r="AG525"/>
  <c r="AF568"/>
  <c r="BP50"/>
  <c r="BQ50" s="1"/>
  <c r="V575"/>
  <c r="W575" s="1"/>
  <c r="AE493"/>
  <c r="AE525"/>
  <c r="S569"/>
  <c r="U569" s="1"/>
  <c r="AB569" s="1"/>
  <c r="AA568"/>
  <c r="AG568" s="1"/>
  <c r="AX535"/>
  <c r="BA535" s="1"/>
  <c r="E239" i="3" s="1"/>
  <c r="BF568" i="1"/>
  <c r="BG568" s="1"/>
  <c r="CH568" s="1"/>
  <c r="BI568" s="1"/>
  <c r="BJ568" s="1"/>
  <c r="BW645"/>
  <c r="BQ646"/>
  <c r="AH573"/>
  <c r="AI573" s="1"/>
  <c r="AJ573" s="1"/>
  <c r="J277" i="3" s="1"/>
  <c r="BY634" i="1"/>
  <c r="BZ634" s="1"/>
  <c r="BW655"/>
  <c r="BW643"/>
  <c r="AX198"/>
  <c r="K196" i="3" s="1"/>
  <c r="V498" i="1"/>
  <c r="W498" s="1"/>
  <c r="X562"/>
  <c r="AC562" s="1"/>
  <c r="BU531"/>
  <c r="BV531" s="1"/>
  <c r="BW531" s="1"/>
  <c r="BU410"/>
  <c r="BV410" s="1"/>
  <c r="BW410" s="1"/>
  <c r="AV592"/>
  <c r="AW592" s="1"/>
  <c r="CB620"/>
  <c r="BQ650"/>
  <c r="AU601"/>
  <c r="X586"/>
  <c r="Y586" s="1"/>
  <c r="AC492"/>
  <c r="CE616"/>
  <c r="BW663"/>
  <c r="BY650"/>
  <c r="BZ650" s="1"/>
  <c r="CE604"/>
  <c r="CG677"/>
  <c r="BN677"/>
  <c r="AS683"/>
  <c r="AT683" s="1"/>
  <c r="AU683" s="1"/>
  <c r="AQ683"/>
  <c r="BR683" s="1"/>
  <c r="AQ693"/>
  <c r="BR693" s="1"/>
  <c r="AS693"/>
  <c r="CB613"/>
  <c r="CC613"/>
  <c r="AQ667"/>
  <c r="BR667" s="1"/>
  <c r="AS667"/>
  <c r="AS676"/>
  <c r="AT676" s="1"/>
  <c r="AU676" s="1"/>
  <c r="AQ676"/>
  <c r="BR676" s="1"/>
  <c r="BN671"/>
  <c r="CG671"/>
  <c r="CB626"/>
  <c r="CC626"/>
  <c r="CD626" s="1"/>
  <c r="CE626" s="1"/>
  <c r="CC635"/>
  <c r="CD635" s="1"/>
  <c r="CE635" s="1"/>
  <c r="CB635"/>
  <c r="CG690"/>
  <c r="BN690"/>
  <c r="BO603"/>
  <c r="BP603" s="1"/>
  <c r="BQ603" s="1"/>
  <c r="BK603"/>
  <c r="BL603" s="1"/>
  <c r="CG669"/>
  <c r="BN669"/>
  <c r="BN687"/>
  <c r="CG687"/>
  <c r="BN682"/>
  <c r="CG682"/>
  <c r="BS649"/>
  <c r="BT649"/>
  <c r="BU649"/>
  <c r="BV649" s="1"/>
  <c r="BW649" s="1"/>
  <c r="BX649"/>
  <c r="CB631"/>
  <c r="CC631"/>
  <c r="CD631" s="1"/>
  <c r="CE631" s="1"/>
  <c r="CB622"/>
  <c r="CC622"/>
  <c r="CD622" s="1"/>
  <c r="CE622" s="1"/>
  <c r="AQ691"/>
  <c r="BR691" s="1"/>
  <c r="AS691"/>
  <c r="AT691" s="1"/>
  <c r="BT602"/>
  <c r="BU602"/>
  <c r="BV602" s="1"/>
  <c r="BX602"/>
  <c r="BS602"/>
  <c r="BO648"/>
  <c r="BP648" s="1"/>
  <c r="BQ648" s="1"/>
  <c r="BK648"/>
  <c r="BL648" s="1"/>
  <c r="AQ668"/>
  <c r="BR668" s="1"/>
  <c r="AS668"/>
  <c r="AT668" s="1"/>
  <c r="AU668" s="1"/>
  <c r="AS695"/>
  <c r="AT695" s="1"/>
  <c r="AU695" s="1"/>
  <c r="AQ695"/>
  <c r="BR695" s="1"/>
  <c r="AS678"/>
  <c r="AT678" s="1"/>
  <c r="AQ678"/>
  <c r="BR678" s="1"/>
  <c r="BU601"/>
  <c r="BV601" s="1"/>
  <c r="BS601"/>
  <c r="BT601"/>
  <c r="BX601"/>
  <c r="BW601"/>
  <c r="AS680"/>
  <c r="AT680" s="1"/>
  <c r="AU680" s="1"/>
  <c r="AQ680"/>
  <c r="BR680" s="1"/>
  <c r="AS684"/>
  <c r="AT684" s="1"/>
  <c r="AU684" s="1"/>
  <c r="AQ684"/>
  <c r="BR684" s="1"/>
  <c r="BM670"/>
  <c r="AP670"/>
  <c r="AY172"/>
  <c r="AD592"/>
  <c r="S498"/>
  <c r="U498" s="1"/>
  <c r="AB498" s="1"/>
  <c r="Z575"/>
  <c r="AE575" s="1"/>
  <c r="V562"/>
  <c r="W562" s="1"/>
  <c r="AG592"/>
  <c r="Z593"/>
  <c r="AA593" s="1"/>
  <c r="V586"/>
  <c r="W586" s="1"/>
  <c r="Y489"/>
  <c r="AV489" s="1"/>
  <c r="AW489" s="1"/>
  <c r="X569"/>
  <c r="Y569" s="1"/>
  <c r="AE492"/>
  <c r="AD489"/>
  <c r="BD498"/>
  <c r="BC575"/>
  <c r="BD569"/>
  <c r="BD562"/>
  <c r="BD586"/>
  <c r="BH194"/>
  <c r="AL194" s="1"/>
  <c r="AM194" s="1"/>
  <c r="BH171"/>
  <c r="AL171" s="1"/>
  <c r="AM171" s="1"/>
  <c r="CA353"/>
  <c r="CC353" s="1"/>
  <c r="CD353" s="1"/>
  <c r="CE353" s="1"/>
  <c r="BV660"/>
  <c r="BW660" s="1"/>
  <c r="AU647"/>
  <c r="CA641"/>
  <c r="BQ651"/>
  <c r="BY645"/>
  <c r="BZ645" s="1"/>
  <c r="BW662"/>
  <c r="AQ681"/>
  <c r="BR681" s="1"/>
  <c r="AS681"/>
  <c r="BN679"/>
  <c r="CG679"/>
  <c r="AQ675"/>
  <c r="BR675" s="1"/>
  <c r="AS675"/>
  <c r="AT675" s="1"/>
  <c r="AU675" s="1"/>
  <c r="CG688"/>
  <c r="BN688"/>
  <c r="CB629"/>
  <c r="CC629"/>
  <c r="CD629" s="1"/>
  <c r="CE629" s="1"/>
  <c r="CB610"/>
  <c r="CC610"/>
  <c r="CD610" s="1"/>
  <c r="CE610" s="1"/>
  <c r="CG667"/>
  <c r="BN667"/>
  <c r="CG676"/>
  <c r="BN676"/>
  <c r="CG674"/>
  <c r="BN674"/>
  <c r="AQ677"/>
  <c r="BR677" s="1"/>
  <c r="AS677"/>
  <c r="AT677" s="1"/>
  <c r="AU677" s="1"/>
  <c r="AQ690"/>
  <c r="BR690" s="1"/>
  <c r="AS690"/>
  <c r="AT690" s="1"/>
  <c r="AU690" s="1"/>
  <c r="AS688"/>
  <c r="AT688" s="1"/>
  <c r="AU688" s="1"/>
  <c r="AQ688"/>
  <c r="BR688" s="1"/>
  <c r="CG693"/>
  <c r="BN693"/>
  <c r="AS687"/>
  <c r="AT687" s="1"/>
  <c r="AU687" s="1"/>
  <c r="AQ687"/>
  <c r="BR687" s="1"/>
  <c r="CG689"/>
  <c r="BN689"/>
  <c r="CB614"/>
  <c r="CC614"/>
  <c r="CC607"/>
  <c r="CD607" s="1"/>
  <c r="CE607" s="1"/>
  <c r="CB607"/>
  <c r="BN691"/>
  <c r="CG691"/>
  <c r="BX647"/>
  <c r="BS647"/>
  <c r="BT647"/>
  <c r="BU647"/>
  <c r="BV647" s="1"/>
  <c r="CG673"/>
  <c r="BN673"/>
  <c r="BN672"/>
  <c r="CG672"/>
  <c r="BN668"/>
  <c r="CG668"/>
  <c r="CG695"/>
  <c r="BN695"/>
  <c r="BN678"/>
  <c r="CG678"/>
  <c r="BT659"/>
  <c r="BU659"/>
  <c r="BV659" s="1"/>
  <c r="BW659" s="1"/>
  <c r="BX659"/>
  <c r="BS659"/>
  <c r="CG684"/>
  <c r="BN684"/>
  <c r="BN686"/>
  <c r="CG686"/>
  <c r="BW324"/>
  <c r="BN238"/>
  <c r="AX291"/>
  <c r="K289" i="3" s="1"/>
  <c r="Z494" i="1"/>
  <c r="AA494" s="1"/>
  <c r="BE593"/>
  <c r="CI593" s="1"/>
  <c r="BE494"/>
  <c r="CI494" s="1"/>
  <c r="AW194"/>
  <c r="BO238"/>
  <c r="BP238" s="1"/>
  <c r="AF492"/>
  <c r="X498"/>
  <c r="AC498" s="1"/>
  <c r="X575"/>
  <c r="Y575" s="1"/>
  <c r="Z562"/>
  <c r="AE562" s="1"/>
  <c r="X593"/>
  <c r="Y593" s="1"/>
  <c r="S586"/>
  <c r="U586" s="1"/>
  <c r="AB586" s="1"/>
  <c r="AC592"/>
  <c r="X494"/>
  <c r="Y494" s="1"/>
  <c r="V569"/>
  <c r="W569" s="1"/>
  <c r="BC498"/>
  <c r="BD575"/>
  <c r="BC569"/>
  <c r="BD593"/>
  <c r="BF592"/>
  <c r="BG592" s="1"/>
  <c r="CH592" s="1"/>
  <c r="BI592" s="1"/>
  <c r="BJ592" s="1"/>
  <c r="BD494"/>
  <c r="BC562"/>
  <c r="BQ353"/>
  <c r="BO351"/>
  <c r="BP351" s="1"/>
  <c r="AU603"/>
  <c r="AU666"/>
  <c r="BV665"/>
  <c r="BW665" s="1"/>
  <c r="CA636"/>
  <c r="BQ661"/>
  <c r="BW644"/>
  <c r="CA644"/>
  <c r="BQ662"/>
  <c r="BY651"/>
  <c r="BZ651" s="1"/>
  <c r="CA637"/>
  <c r="BV646"/>
  <c r="BW646" s="1"/>
  <c r="BY652"/>
  <c r="BZ652" s="1"/>
  <c r="AS674"/>
  <c r="AT674" s="1"/>
  <c r="AU674" s="1"/>
  <c r="AQ674"/>
  <c r="BR674" s="1"/>
  <c r="CC608"/>
  <c r="CD608" s="1"/>
  <c r="CB608"/>
  <c r="BS648"/>
  <c r="AQ689"/>
  <c r="BR689" s="1"/>
  <c r="AS689"/>
  <c r="AT689" s="1"/>
  <c r="AU689" s="1"/>
  <c r="CB623"/>
  <c r="CC623"/>
  <c r="CD623" s="1"/>
  <c r="CE623" s="1"/>
  <c r="AS692"/>
  <c r="AT692" s="1"/>
  <c r="AU692" s="1"/>
  <c r="AQ692"/>
  <c r="BR692" s="1"/>
  <c r="AQ673"/>
  <c r="BR673" s="1"/>
  <c r="AS673"/>
  <c r="AT673" s="1"/>
  <c r="AU673" s="1"/>
  <c r="BO659"/>
  <c r="BP659" s="1"/>
  <c r="BK659"/>
  <c r="BL659" s="1"/>
  <c r="AQ685"/>
  <c r="BR685" s="1"/>
  <c r="AS685"/>
  <c r="AT685" s="1"/>
  <c r="AU685" s="1"/>
  <c r="BO649"/>
  <c r="BK649"/>
  <c r="BL649" s="1"/>
  <c r="BO647"/>
  <c r="BP647" s="1"/>
  <c r="BQ647" s="1"/>
  <c r="BK647"/>
  <c r="BL647" s="1"/>
  <c r="AQ694"/>
  <c r="BR694" s="1"/>
  <c r="AS694"/>
  <c r="AT694" s="1"/>
  <c r="AU694" s="1"/>
  <c r="AQ686"/>
  <c r="BR686" s="1"/>
  <c r="AS686"/>
  <c r="AT686" s="1"/>
  <c r="CC606"/>
  <c r="CD606" s="1"/>
  <c r="CE606" s="1"/>
  <c r="CB606"/>
  <c r="BN681"/>
  <c r="CG681"/>
  <c r="BU603"/>
  <c r="BV603" s="1"/>
  <c r="BW603" s="1"/>
  <c r="BT603"/>
  <c r="BS603"/>
  <c r="BX603"/>
  <c r="BU666"/>
  <c r="BV666" s="1"/>
  <c r="BT666"/>
  <c r="BS666"/>
  <c r="BX666"/>
  <c r="AS671"/>
  <c r="AT671" s="1"/>
  <c r="AU671" s="1"/>
  <c r="AQ671"/>
  <c r="BR671" s="1"/>
  <c r="AS679"/>
  <c r="AT679" s="1"/>
  <c r="AU679" s="1"/>
  <c r="AQ679"/>
  <c r="BR679" s="1"/>
  <c r="CG683"/>
  <c r="BN683"/>
  <c r="CG675"/>
  <c r="BN675"/>
  <c r="BO602"/>
  <c r="BP602" s="1"/>
  <c r="BK602"/>
  <c r="BL602" s="1"/>
  <c r="BO666"/>
  <c r="BP666" s="1"/>
  <c r="BQ666" s="1"/>
  <c r="BK666"/>
  <c r="BL666" s="1"/>
  <c r="AQ669"/>
  <c r="BR669" s="1"/>
  <c r="AS669"/>
  <c r="AT669" s="1"/>
  <c r="AU669" s="1"/>
  <c r="AS682"/>
  <c r="AT682" s="1"/>
  <c r="AU682" s="1"/>
  <c r="AQ682"/>
  <c r="BR682" s="1"/>
  <c r="CG692"/>
  <c r="BN692"/>
  <c r="BO601"/>
  <c r="BP601" s="1"/>
  <c r="BQ601" s="1"/>
  <c r="BK601"/>
  <c r="BL601" s="1"/>
  <c r="CG680"/>
  <c r="BN694"/>
  <c r="CG694"/>
  <c r="BQ634"/>
  <c r="BY638"/>
  <c r="BZ638" s="1"/>
  <c r="AZ172"/>
  <c r="BA172" s="1"/>
  <c r="BB172" s="1"/>
  <c r="Z498"/>
  <c r="AE498" s="1"/>
  <c r="S575"/>
  <c r="U575" s="1"/>
  <c r="AB575" s="1"/>
  <c r="S562"/>
  <c r="U562" s="1"/>
  <c r="AB562" s="1"/>
  <c r="Z586"/>
  <c r="AA586" s="1"/>
  <c r="Z569"/>
  <c r="AE569" s="1"/>
  <c r="BD238"/>
  <c r="BG237" s="1"/>
  <c r="BI237" s="1"/>
  <c r="BJ237" s="1"/>
  <c r="BK237" s="1"/>
  <c r="BL237" s="1"/>
  <c r="CA354"/>
  <c r="Q58" i="3" s="1"/>
  <c r="AH584" i="1"/>
  <c r="AI584" s="1"/>
  <c r="AJ584" s="1"/>
  <c r="AK584" s="1"/>
  <c r="BM584" s="1"/>
  <c r="BP663"/>
  <c r="BQ663" s="1"/>
  <c r="BY646"/>
  <c r="BZ646" s="1"/>
  <c r="BQ657"/>
  <c r="CA640"/>
  <c r="CA634"/>
  <c r="BW658"/>
  <c r="CA643"/>
  <c r="BQ645"/>
  <c r="BW637"/>
  <c r="BQ665"/>
  <c r="CA651"/>
  <c r="CA652"/>
  <c r="Q552"/>
  <c r="S552" s="1"/>
  <c r="U552" s="1"/>
  <c r="BH552"/>
  <c r="Q496"/>
  <c r="BC496" s="1"/>
  <c r="BH496"/>
  <c r="Q587"/>
  <c r="BE587" s="1"/>
  <c r="CI587" s="1"/>
  <c r="BH587"/>
  <c r="Q570"/>
  <c r="BE570" s="1"/>
  <c r="CI570" s="1"/>
  <c r="BH570"/>
  <c r="G556"/>
  <c r="G654" s="1"/>
  <c r="CA654" s="1"/>
  <c r="A654"/>
  <c r="G555"/>
  <c r="G653" s="1"/>
  <c r="CA653" s="1"/>
  <c r="A653"/>
  <c r="Q500"/>
  <c r="V500" s="1"/>
  <c r="W500" s="1"/>
  <c r="BH500"/>
  <c r="Q499"/>
  <c r="BD499" s="1"/>
  <c r="BH499"/>
  <c r="X495"/>
  <c r="Y495" s="1"/>
  <c r="AV495" s="1"/>
  <c r="X491"/>
  <c r="Y491" s="1"/>
  <c r="AE518"/>
  <c r="BD491"/>
  <c r="BT368"/>
  <c r="BC495"/>
  <c r="BJ250"/>
  <c r="BK250" s="1"/>
  <c r="BL250" s="1"/>
  <c r="CA361"/>
  <c r="Q65" i="3" s="1"/>
  <c r="CA357" i="1"/>
  <c r="Q61" i="3" s="1"/>
  <c r="CA364" i="1"/>
  <c r="Q68" i="3" s="1"/>
  <c r="Q594" i="1"/>
  <c r="BC594" s="1"/>
  <c r="BH594"/>
  <c r="BS521"/>
  <c r="M225" i="3"/>
  <c r="CA339" i="1"/>
  <c r="Q43" i="3" s="1"/>
  <c r="V495" i="1"/>
  <c r="W495" s="1"/>
  <c r="BB156"/>
  <c r="V491"/>
  <c r="W491" s="1"/>
  <c r="BF491" s="1"/>
  <c r="BG491" s="1"/>
  <c r="BT531"/>
  <c r="BD495"/>
  <c r="BX410"/>
  <c r="Q24" i="3"/>
  <c r="CA349" i="1"/>
  <c r="CC349" s="1"/>
  <c r="CD349" s="1"/>
  <c r="CE349" s="1"/>
  <c r="CA324"/>
  <c r="CB324" s="1"/>
  <c r="Q576"/>
  <c r="BE576" s="1"/>
  <c r="CI576" s="1"/>
  <c r="BH576"/>
  <c r="AP509"/>
  <c r="L213" i="3" s="1"/>
  <c r="BA554" i="1"/>
  <c r="E258" i="3" s="1"/>
  <c r="AY554" i="1"/>
  <c r="AZ554" s="1"/>
  <c r="Z491"/>
  <c r="AE491" s="1"/>
  <c r="AS546"/>
  <c r="AT546" s="1"/>
  <c r="AU546" s="1"/>
  <c r="BU428"/>
  <c r="BV428" s="1"/>
  <c r="CA351"/>
  <c r="Q55" i="3" s="1"/>
  <c r="CC325" i="1"/>
  <c r="CD325" s="1"/>
  <c r="CE325" s="1"/>
  <c r="CB325"/>
  <c r="BY512"/>
  <c r="BZ512" s="1"/>
  <c r="O216" i="3" s="1"/>
  <c r="CA512" i="1"/>
  <c r="Q216" i="3" s="1"/>
  <c r="BY329" i="1"/>
  <c r="BZ329" s="1"/>
  <c r="O33" i="3" s="1"/>
  <c r="CA329" i="1"/>
  <c r="Q33" i="3" s="1"/>
  <c r="Q29"/>
  <c r="BY315" i="1"/>
  <c r="BZ315" s="1"/>
  <c r="O19" i="3" s="1"/>
  <c r="CA315" i="1"/>
  <c r="CC315" s="1"/>
  <c r="BY323"/>
  <c r="BZ323" s="1"/>
  <c r="O27" i="3" s="1"/>
  <c r="CA323" i="1"/>
  <c r="Q27" i="3" s="1"/>
  <c r="BY322" i="1"/>
  <c r="BZ322" s="1"/>
  <c r="O26" i="3" s="1"/>
  <c r="CA322" i="1"/>
  <c r="CC322" s="1"/>
  <c r="CD322" s="1"/>
  <c r="CE322" s="1"/>
  <c r="BY334"/>
  <c r="BZ334" s="1"/>
  <c r="O38" i="3" s="1"/>
  <c r="CA334" i="1"/>
  <c r="CC334" s="1"/>
  <c r="CD334" s="1"/>
  <c r="CE334" s="1"/>
  <c r="BY344"/>
  <c r="BZ344" s="1"/>
  <c r="O48" i="3" s="1"/>
  <c r="CA344" i="1"/>
  <c r="Q48" i="3" s="1"/>
  <c r="BY310" i="1"/>
  <c r="BZ310" s="1"/>
  <c r="O14" i="3" s="1"/>
  <c r="CA310" i="1"/>
  <c r="CC310" s="1"/>
  <c r="CD310" s="1"/>
  <c r="CE310" s="1"/>
  <c r="BY316"/>
  <c r="BZ316" s="1"/>
  <c r="O20" i="3" s="1"/>
  <c r="CA316" i="1"/>
  <c r="Q20" i="3" s="1"/>
  <c r="BY349" i="1"/>
  <c r="BZ349" s="1"/>
  <c r="O53" i="3" s="1"/>
  <c r="BY511" i="1"/>
  <c r="BZ511" s="1"/>
  <c r="O215" i="3" s="1"/>
  <c r="BY319" i="1"/>
  <c r="BZ319" s="1"/>
  <c r="O23" i="3" s="1"/>
  <c r="BY338" i="1"/>
  <c r="BZ338" s="1"/>
  <c r="O42" i="3" s="1"/>
  <c r="Q42"/>
  <c r="BK520" i="1"/>
  <c r="BL520" s="1"/>
  <c r="BY331"/>
  <c r="BZ331" s="1"/>
  <c r="O35" i="3" s="1"/>
  <c r="BK370" i="1"/>
  <c r="BL370" s="1"/>
  <c r="BK411"/>
  <c r="BL411" s="1"/>
  <c r="BK417"/>
  <c r="BL417" s="1"/>
  <c r="BK414"/>
  <c r="BL414" s="1"/>
  <c r="BY327"/>
  <c r="BZ327" s="1"/>
  <c r="O31" i="3" s="1"/>
  <c r="BK416" i="1"/>
  <c r="BL416" s="1"/>
  <c r="Q16" i="3"/>
  <c r="BY312" i="1"/>
  <c r="BZ312" s="1"/>
  <c r="O16" i="3" s="1"/>
  <c r="BY364" i="1"/>
  <c r="BZ364" s="1"/>
  <c r="O68" i="3" s="1"/>
  <c r="BK345" i="1"/>
  <c r="BL345" s="1"/>
  <c r="CA345" s="1"/>
  <c r="BK336"/>
  <c r="BL336" s="1"/>
  <c r="CA336" s="1"/>
  <c r="BK428"/>
  <c r="BL428" s="1"/>
  <c r="BY357"/>
  <c r="BZ357" s="1"/>
  <c r="O61" i="3" s="1"/>
  <c r="BY503" i="1"/>
  <c r="BZ503" s="1"/>
  <c r="O207" i="3" s="1"/>
  <c r="BK359" i="1"/>
  <c r="BL359" s="1"/>
  <c r="CA359" s="1"/>
  <c r="BY361"/>
  <c r="BZ361" s="1"/>
  <c r="O65" i="3" s="1"/>
  <c r="BK346" i="1"/>
  <c r="BL346" s="1"/>
  <c r="CA346" s="1"/>
  <c r="BY354"/>
  <c r="BZ354" s="1"/>
  <c r="O58" i="3" s="1"/>
  <c r="BY353" i="1"/>
  <c r="BZ353" s="1"/>
  <c r="O57" i="3" s="1"/>
  <c r="BY324" i="1"/>
  <c r="BZ324" s="1"/>
  <c r="O28" i="3" s="1"/>
  <c r="BK347" i="1"/>
  <c r="BL347" s="1"/>
  <c r="CA347" s="1"/>
  <c r="BK343"/>
  <c r="BL343" s="1"/>
  <c r="CA343" s="1"/>
  <c r="BK444"/>
  <c r="BL444" s="1"/>
  <c r="BK358"/>
  <c r="BL358" s="1"/>
  <c r="CA358" s="1"/>
  <c r="BK362"/>
  <c r="BL362" s="1"/>
  <c r="BK412"/>
  <c r="BL412" s="1"/>
  <c r="BY351"/>
  <c r="BZ351" s="1"/>
  <c r="O55" i="3" s="1"/>
  <c r="BO409" i="1"/>
  <c r="BP409" s="1"/>
  <c r="BQ409" s="1"/>
  <c r="BK409"/>
  <c r="BL409" s="1"/>
  <c r="BK425"/>
  <c r="BL425" s="1"/>
  <c r="BQ316"/>
  <c r="BQ345"/>
  <c r="BO370"/>
  <c r="BP370" s="1"/>
  <c r="BQ370" s="1"/>
  <c r="Q18" i="3"/>
  <c r="Q39"/>
  <c r="CB314" i="1"/>
  <c r="CB504"/>
  <c r="CC337"/>
  <c r="CD337" s="1"/>
  <c r="CE337" s="1"/>
  <c r="CC504"/>
  <c r="CD504" s="1"/>
  <c r="CB337"/>
  <c r="CB335"/>
  <c r="CC348"/>
  <c r="CD348" s="1"/>
  <c r="CE348" s="1"/>
  <c r="CC320"/>
  <c r="CD320" s="1"/>
  <c r="CE320" s="1"/>
  <c r="CB348"/>
  <c r="BB238"/>
  <c r="BX431"/>
  <c r="BT444"/>
  <c r="BX360"/>
  <c r="H112" i="3"/>
  <c r="BO346" i="1"/>
  <c r="BP346" s="1"/>
  <c r="BN513"/>
  <c r="BO425"/>
  <c r="BP425" s="1"/>
  <c r="BS380"/>
  <c r="M84" i="3"/>
  <c r="BX372" i="1"/>
  <c r="H60" i="3"/>
  <c r="H217"/>
  <c r="AW159" i="1"/>
  <c r="BC253"/>
  <c r="BM253" s="1"/>
  <c r="P251" i="3" s="1"/>
  <c r="BR391" i="1"/>
  <c r="CG391"/>
  <c r="BR386"/>
  <c r="CG386"/>
  <c r="BR393"/>
  <c r="CG393"/>
  <c r="BR564"/>
  <c r="CG564"/>
  <c r="BR377"/>
  <c r="BT377" s="1"/>
  <c r="CG377"/>
  <c r="BR394"/>
  <c r="BU394" s="1"/>
  <c r="BV394" s="1"/>
  <c r="BW394" s="1"/>
  <c r="CG394"/>
  <c r="BR528"/>
  <c r="CG528"/>
  <c r="CG463"/>
  <c r="BR507"/>
  <c r="CG507"/>
  <c r="CG581"/>
  <c r="BR421"/>
  <c r="CG421"/>
  <c r="BR415"/>
  <c r="CG415"/>
  <c r="BR378"/>
  <c r="CG378"/>
  <c r="CG539"/>
  <c r="CG389"/>
  <c r="BR532"/>
  <c r="BT532" s="1"/>
  <c r="CG532"/>
  <c r="BR398"/>
  <c r="CG398"/>
  <c r="BR430"/>
  <c r="BT430" s="1"/>
  <c r="CG430"/>
  <c r="CG382"/>
  <c r="BR422"/>
  <c r="CG422"/>
  <c r="BR390"/>
  <c r="BR374"/>
  <c r="CG374"/>
  <c r="BS417"/>
  <c r="M121" i="3"/>
  <c r="M120"/>
  <c r="BS416" i="1"/>
  <c r="BX416"/>
  <c r="BT416"/>
  <c r="BU416"/>
  <c r="M60" i="3"/>
  <c r="BS356" i="1"/>
  <c r="BU356"/>
  <c r="BV356" s="1"/>
  <c r="BW356" s="1"/>
  <c r="BX356"/>
  <c r="BT356"/>
  <c r="BS408"/>
  <c r="BU408"/>
  <c r="BV408" s="1"/>
  <c r="BX408"/>
  <c r="M112" i="3"/>
  <c r="BT408" i="1"/>
  <c r="BV340"/>
  <c r="BW340" s="1"/>
  <c r="BS545"/>
  <c r="M249" i="3"/>
  <c r="BR381" i="1"/>
  <c r="CG381"/>
  <c r="CG464"/>
  <c r="CG433"/>
  <c r="BR538"/>
  <c r="CG538"/>
  <c r="BR432"/>
  <c r="CG432"/>
  <c r="BR376"/>
  <c r="CG376"/>
  <c r="BR436"/>
  <c r="BX436" s="1"/>
  <c r="CG436"/>
  <c r="BR375"/>
  <c r="BX375" s="1"/>
  <c r="CG375"/>
  <c r="BR384"/>
  <c r="CG384"/>
  <c r="M260" i="3"/>
  <c r="BS556" i="1"/>
  <c r="CG416"/>
  <c r="H120" i="3"/>
  <c r="BL352" i="1"/>
  <c r="BO352"/>
  <c r="M148" i="3"/>
  <c r="BS444" i="1"/>
  <c r="BS360"/>
  <c r="M64" i="3"/>
  <c r="M224"/>
  <c r="BS520" i="1"/>
  <c r="BX520"/>
  <c r="BU520"/>
  <c r="BT520"/>
  <c r="M117" i="3"/>
  <c r="BS413" i="1"/>
  <c r="BX413"/>
  <c r="BT413"/>
  <c r="BU413"/>
  <c r="BV413" s="1"/>
  <c r="BW413" s="1"/>
  <c r="M267" i="3"/>
  <c r="BS563" i="1"/>
  <c r="BS431"/>
  <c r="M135" i="3"/>
  <c r="BS372" i="1"/>
  <c r="M76" i="3"/>
  <c r="AU532" i="1"/>
  <c r="BO358"/>
  <c r="BP358" s="1"/>
  <c r="BQ358" s="1"/>
  <c r="BO428"/>
  <c r="BP428" s="1"/>
  <c r="BQ428" s="1"/>
  <c r="BO412"/>
  <c r="BP412" s="1"/>
  <c r="BQ427"/>
  <c r="BQ367"/>
  <c r="CC338"/>
  <c r="CD338" s="1"/>
  <c r="CE338" s="1"/>
  <c r="AS508"/>
  <c r="AT508" s="1"/>
  <c r="BN360"/>
  <c r="BN435"/>
  <c r="BK435" s="1"/>
  <c r="BL435" s="1"/>
  <c r="AX159"/>
  <c r="K157" i="3" s="1"/>
  <c r="BH159" i="1"/>
  <c r="AL159" s="1"/>
  <c r="AM159" s="1"/>
  <c r="BB171"/>
  <c r="BB260"/>
  <c r="BX417"/>
  <c r="BT545"/>
  <c r="BO444"/>
  <c r="BP444" s="1"/>
  <c r="BQ444" s="1"/>
  <c r="BO362"/>
  <c r="BP362" s="1"/>
  <c r="BQ362" s="1"/>
  <c r="BQ310"/>
  <c r="BQ312"/>
  <c r="BN521"/>
  <c r="H149" i="3"/>
  <c r="H64"/>
  <c r="H139"/>
  <c r="H118"/>
  <c r="AY214" i="1"/>
  <c r="CG399"/>
  <c r="BR449"/>
  <c r="CG449"/>
  <c r="CG403"/>
  <c r="BR396"/>
  <c r="CG396"/>
  <c r="BR402"/>
  <c r="BT402" s="1"/>
  <c r="CG402"/>
  <c r="BR373"/>
  <c r="BX373" s="1"/>
  <c r="BR418"/>
  <c r="CG418"/>
  <c r="BR557"/>
  <c r="CG557"/>
  <c r="BR395"/>
  <c r="CG395"/>
  <c r="CG553"/>
  <c r="BL537"/>
  <c r="BO537"/>
  <c r="M217" i="3"/>
  <c r="BS513" i="1"/>
  <c r="M132" i="3"/>
  <c r="BS428" i="1"/>
  <c r="BX428"/>
  <c r="BS368"/>
  <c r="M72" i="3"/>
  <c r="M231"/>
  <c r="BS527" i="1"/>
  <c r="BS530"/>
  <c r="M234" i="3"/>
  <c r="M210"/>
  <c r="BS506" i="1"/>
  <c r="BR571"/>
  <c r="CG571"/>
  <c r="CH481"/>
  <c r="BI481" s="1"/>
  <c r="BJ481" s="1"/>
  <c r="CG400"/>
  <c r="BR446"/>
  <c r="CG446"/>
  <c r="CG387"/>
  <c r="CG379"/>
  <c r="BR401"/>
  <c r="CG401"/>
  <c r="BR383"/>
  <c r="BX383" s="1"/>
  <c r="CG383"/>
  <c r="BR385"/>
  <c r="CG385"/>
  <c r="BR447"/>
  <c r="CG447"/>
  <c r="BL341"/>
  <c r="CA341" s="1"/>
  <c r="BO341"/>
  <c r="M118" i="3"/>
  <c r="BS414" i="1"/>
  <c r="BS445"/>
  <c r="M149" i="3"/>
  <c r="M114"/>
  <c r="BS410" i="1"/>
  <c r="BS531"/>
  <c r="M235" i="3"/>
  <c r="AY271" i="1"/>
  <c r="AZ214"/>
  <c r="BA214" s="1"/>
  <c r="BB214" s="1"/>
  <c r="AU528"/>
  <c r="BU368"/>
  <c r="BV368" s="1"/>
  <c r="BC214"/>
  <c r="BM214" s="1"/>
  <c r="P212" i="3" s="1"/>
  <c r="BO414" i="1"/>
  <c r="BP414" s="1"/>
  <c r="BO520"/>
  <c r="BP520" s="1"/>
  <c r="BQ349"/>
  <c r="BQ365"/>
  <c r="CB330"/>
  <c r="CB323"/>
  <c r="CB338"/>
  <c r="H133" i="3"/>
  <c r="H114"/>
  <c r="H224"/>
  <c r="H148"/>
  <c r="H135"/>
  <c r="CC330" i="1"/>
  <c r="CD330" s="1"/>
  <c r="CE330" s="1"/>
  <c r="BQ505"/>
  <c r="BQ329"/>
  <c r="BQ512"/>
  <c r="BO417"/>
  <c r="BP417" s="1"/>
  <c r="BQ364"/>
  <c r="BQ529"/>
  <c r="BO371"/>
  <c r="BP371" s="1"/>
  <c r="BQ371" s="1"/>
  <c r="BL371"/>
  <c r="BO363"/>
  <c r="BP363" s="1"/>
  <c r="BQ363" s="1"/>
  <c r="BL363"/>
  <c r="BO519"/>
  <c r="BP519" s="1"/>
  <c r="BQ519" s="1"/>
  <c r="BL519"/>
  <c r="CA519" s="1"/>
  <c r="BO506"/>
  <c r="BP506" s="1"/>
  <c r="BL506"/>
  <c r="BO355"/>
  <c r="BP355" s="1"/>
  <c r="BL355"/>
  <c r="BO555"/>
  <c r="BP555" s="1"/>
  <c r="BL555"/>
  <c r="Q31" i="3"/>
  <c r="CB327" i="1"/>
  <c r="CC327"/>
  <c r="Q36" i="3"/>
  <c r="CB332" i="1"/>
  <c r="CC332"/>
  <c r="CD332" s="1"/>
  <c r="CE332" s="1"/>
  <c r="BO410"/>
  <c r="BP410" s="1"/>
  <c r="BQ410" s="1"/>
  <c r="BL410"/>
  <c r="BO350"/>
  <c r="BP350" s="1"/>
  <c r="BL350"/>
  <c r="BO431"/>
  <c r="BP431" s="1"/>
  <c r="BL431"/>
  <c r="BP357"/>
  <c r="BQ357" s="1"/>
  <c r="BB245"/>
  <c r="AU376"/>
  <c r="AQ508"/>
  <c r="BQ323"/>
  <c r="BQ361"/>
  <c r="BO340"/>
  <c r="BP340" s="1"/>
  <c r="BQ340" s="1"/>
  <c r="BL340"/>
  <c r="CA340" s="1"/>
  <c r="BO445"/>
  <c r="BP445" s="1"/>
  <c r="BL445"/>
  <c r="BO342"/>
  <c r="BP342" s="1"/>
  <c r="BQ342" s="1"/>
  <c r="BL342"/>
  <c r="BO429"/>
  <c r="BP429" s="1"/>
  <c r="BQ429" s="1"/>
  <c r="BL429"/>
  <c r="BO366"/>
  <c r="BP366" s="1"/>
  <c r="BL366"/>
  <c r="O13" i="3"/>
  <c r="BC297" i="1"/>
  <c r="AY147"/>
  <c r="AZ271"/>
  <c r="BA271" s="1"/>
  <c r="BB271" s="1"/>
  <c r="BC147"/>
  <c r="AZ253"/>
  <c r="BA253" s="1"/>
  <c r="BB253" s="1"/>
  <c r="AQ440"/>
  <c r="AZ147"/>
  <c r="BA147" s="1"/>
  <c r="BC271"/>
  <c r="AY253"/>
  <c r="AS440"/>
  <c r="AT440" s="1"/>
  <c r="AQ546"/>
  <c r="BD239"/>
  <c r="BG238" s="1"/>
  <c r="BI238" s="1"/>
  <c r="N236" i="3" s="1"/>
  <c r="AZ297" i="1"/>
  <c r="BA297" s="1"/>
  <c r="BB297" s="1"/>
  <c r="AU396"/>
  <c r="AU429"/>
  <c r="AY297"/>
  <c r="BH179"/>
  <c r="AL179" s="1"/>
  <c r="AM179" s="1"/>
  <c r="AP541"/>
  <c r="L245" i="3" s="1"/>
  <c r="AP460" i="1"/>
  <c r="L164" i="3" s="1"/>
  <c r="AV191" i="1"/>
  <c r="G189" i="3" s="1"/>
  <c r="BL218" i="1"/>
  <c r="AW179"/>
  <c r="AX179"/>
  <c r="AZ179" s="1"/>
  <c r="BA179" s="1"/>
  <c r="BH191"/>
  <c r="AL191" s="1"/>
  <c r="AM191" s="1"/>
  <c r="BD252"/>
  <c r="BG251" s="1"/>
  <c r="BI251" s="1"/>
  <c r="N249" i="3" s="1"/>
  <c r="AX180" i="1"/>
  <c r="K178" i="3" s="1"/>
  <c r="AU280" i="1"/>
  <c r="AV280" s="1"/>
  <c r="G278" i="3" s="1"/>
  <c r="AN438" i="1"/>
  <c r="AP454"/>
  <c r="L158" i="3" s="1"/>
  <c r="AU432" i="1"/>
  <c r="BH180"/>
  <c r="AL180" s="1"/>
  <c r="AM180" s="1"/>
  <c r="AU564"/>
  <c r="AW180"/>
  <c r="AU436"/>
  <c r="BJ225"/>
  <c r="BK225" s="1"/>
  <c r="BL225" s="1"/>
  <c r="N223" i="3"/>
  <c r="AW173" i="1"/>
  <c r="AV173"/>
  <c r="G171" i="3" s="1"/>
  <c r="BC165" i="1"/>
  <c r="K163" i="3"/>
  <c r="AQ223" i="1"/>
  <c r="AR223" s="1"/>
  <c r="AS223" s="1"/>
  <c r="I221" i="3"/>
  <c r="AZ254" i="1"/>
  <c r="BA254" s="1"/>
  <c r="BB254" s="1"/>
  <c r="K252" i="3"/>
  <c r="BC148" i="1"/>
  <c r="K146" i="3"/>
  <c r="J205"/>
  <c r="BC126" i="1"/>
  <c r="K124" i="3"/>
  <c r="AW229" i="1"/>
  <c r="AV229"/>
  <c r="G227" i="3" s="1"/>
  <c r="BC190" i="1"/>
  <c r="K188" i="3"/>
  <c r="BC298" i="1"/>
  <c r="K296" i="3"/>
  <c r="AT248" i="1"/>
  <c r="AU248" s="1"/>
  <c r="AV248" s="1"/>
  <c r="G246" i="3" s="1"/>
  <c r="I246"/>
  <c r="L226"/>
  <c r="AQ452" i="1"/>
  <c r="L156" i="3"/>
  <c r="AS482" i="1"/>
  <c r="AT482" s="1"/>
  <c r="AU482" s="1"/>
  <c r="L186" i="3"/>
  <c r="AS388" i="1"/>
  <c r="AT388" s="1"/>
  <c r="L92" i="3"/>
  <c r="AQ540" i="1"/>
  <c r="L244" i="3"/>
  <c r="BN391" i="1"/>
  <c r="BK391" s="1"/>
  <c r="H95" i="3"/>
  <c r="BH291" i="1"/>
  <c r="AL291" s="1"/>
  <c r="AM291" s="1"/>
  <c r="AV291"/>
  <c r="G289" i="3" s="1"/>
  <c r="BN422" i="1"/>
  <c r="H126" i="3"/>
  <c r="BN395" i="1"/>
  <c r="BK395" s="1"/>
  <c r="H99" i="3"/>
  <c r="BN418" i="1"/>
  <c r="H122" i="3"/>
  <c r="H93"/>
  <c r="BN532" i="1"/>
  <c r="BK532" s="1"/>
  <c r="H236" i="3"/>
  <c r="BO245" i="1"/>
  <c r="BP245" s="1"/>
  <c r="BQ245" s="1"/>
  <c r="P243" i="3"/>
  <c r="BJ258" i="1"/>
  <c r="BK258" s="1"/>
  <c r="N256" i="3"/>
  <c r="BN384" i="1"/>
  <c r="BK384" s="1"/>
  <c r="H88" i="3"/>
  <c r="AT255" i="1"/>
  <c r="AU255" s="1"/>
  <c r="AV255" s="1"/>
  <c r="G253" i="3" s="1"/>
  <c r="I253"/>
  <c r="AT164" i="1"/>
  <c r="AU164" s="1"/>
  <c r="AV164" s="1"/>
  <c r="G162" i="3" s="1"/>
  <c r="I162"/>
  <c r="AT168" i="1"/>
  <c r="AU168" s="1"/>
  <c r="AV168" s="1"/>
  <c r="G166" i="3" s="1"/>
  <c r="I166"/>
  <c r="AK488" i="1"/>
  <c r="BM488" s="1"/>
  <c r="BC154"/>
  <c r="K152" i="3"/>
  <c r="AQ437" i="1"/>
  <c r="L141" i="3"/>
  <c r="AS469" i="1"/>
  <c r="AT469" s="1"/>
  <c r="AU469" s="1"/>
  <c r="L173" i="3"/>
  <c r="BN556" i="1"/>
  <c r="BK556" s="1"/>
  <c r="H260" i="3"/>
  <c r="BN563" i="1"/>
  <c r="H267" i="3"/>
  <c r="BN436" i="1"/>
  <c r="BC247"/>
  <c r="BM247" s="1"/>
  <c r="P245" i="3" s="1"/>
  <c r="K245"/>
  <c r="AQ200" i="1"/>
  <c r="AR200" s="1"/>
  <c r="AS200" s="1"/>
  <c r="I198" i="3"/>
  <c r="AY176" i="1"/>
  <c r="K174" i="3"/>
  <c r="AQ182" i="1"/>
  <c r="AR182" s="1"/>
  <c r="AS182" s="1"/>
  <c r="I180" i="3"/>
  <c r="BO239" i="1"/>
  <c r="BP239" s="1"/>
  <c r="BQ239" s="1"/>
  <c r="P237" i="3"/>
  <c r="AT201" i="1"/>
  <c r="AU201" s="1"/>
  <c r="I199" i="3"/>
  <c r="AT203" i="1"/>
  <c r="AU203" s="1"/>
  <c r="AV203" s="1"/>
  <c r="G201" i="3" s="1"/>
  <c r="I201"/>
  <c r="AY279" i="1"/>
  <c r="K277" i="3"/>
  <c r="AW196" i="1"/>
  <c r="AV196"/>
  <c r="G194" i="3" s="1"/>
  <c r="AW198" i="1"/>
  <c r="AV198"/>
  <c r="G196" i="3" s="1"/>
  <c r="AZ145" i="1"/>
  <c r="BA145" s="1"/>
  <c r="K143" i="3"/>
  <c r="AY286" i="1"/>
  <c r="K284" i="3"/>
  <c r="AS468" i="1"/>
  <c r="AT468" s="1"/>
  <c r="L172" i="3"/>
  <c r="AS589" i="1"/>
  <c r="AT589" s="1"/>
  <c r="AU589" s="1"/>
  <c r="L293" i="3"/>
  <c r="BN449" i="1"/>
  <c r="H153" i="3"/>
  <c r="AS448" i="1"/>
  <c r="AT448" s="1"/>
  <c r="L152" i="3"/>
  <c r="AS423" i="1"/>
  <c r="AT423" s="1"/>
  <c r="AU423" s="1"/>
  <c r="L127" i="3"/>
  <c r="BN399" i="1"/>
  <c r="H103" i="3"/>
  <c r="AS392" i="1"/>
  <c r="AT392" s="1"/>
  <c r="L96" i="3"/>
  <c r="AQ441" i="1"/>
  <c r="L145" i="3"/>
  <c r="BN464" i="1"/>
  <c r="H168" i="3"/>
  <c r="BN393" i="1"/>
  <c r="H97" i="3"/>
  <c r="AS397" i="1"/>
  <c r="AT397" s="1"/>
  <c r="L101" i="3"/>
  <c r="BN402" i="1"/>
  <c r="H106" i="3"/>
  <c r="AY278" i="1"/>
  <c r="K276" i="3"/>
  <c r="BN413" i="1"/>
  <c r="H117" i="3"/>
  <c r="BN385" i="1"/>
  <c r="BK385" s="1"/>
  <c r="AT273"/>
  <c r="AU273" s="1"/>
  <c r="AV273" s="1"/>
  <c r="G271" i="3" s="1"/>
  <c r="I271"/>
  <c r="BO220" i="1"/>
  <c r="BP220" s="1"/>
  <c r="BQ220" s="1"/>
  <c r="P218" i="3"/>
  <c r="AY215" i="1"/>
  <c r="K213" i="3"/>
  <c r="AS582" i="1"/>
  <c r="AT582" s="1"/>
  <c r="AU582" s="1"/>
  <c r="L286" i="3"/>
  <c r="AY221" i="1"/>
  <c r="K219" i="3"/>
  <c r="AQ533" i="1"/>
  <c r="L237" i="3"/>
  <c r="AQ450" i="1"/>
  <c r="L154" i="3"/>
  <c r="AQ465" i="1"/>
  <c r="BN557"/>
  <c r="BK557" s="1"/>
  <c r="H261" i="3"/>
  <c r="H86"/>
  <c r="BN430" i="1"/>
  <c r="BK430" s="1"/>
  <c r="H134" i="3"/>
  <c r="BN252" i="1"/>
  <c r="P250" i="3"/>
  <c r="AT167" i="1"/>
  <c r="AX167" s="1"/>
  <c r="I165" i="3"/>
  <c r="AQ241" i="1"/>
  <c r="AR241" s="1"/>
  <c r="AS241" s="1"/>
  <c r="I239" i="3"/>
  <c r="AT230" i="1"/>
  <c r="AU230" s="1"/>
  <c r="AV230" s="1"/>
  <c r="G228" i="3" s="1"/>
  <c r="I228"/>
  <c r="AT197" i="1"/>
  <c r="AU197" s="1"/>
  <c r="I195" i="3"/>
  <c r="AL461" i="1"/>
  <c r="AM461" s="1"/>
  <c r="J165" i="3"/>
  <c r="AL473" i="1"/>
  <c r="AM473" s="1"/>
  <c r="AN473" s="1"/>
  <c r="AT299"/>
  <c r="AX299" s="1"/>
  <c r="I297" i="3"/>
  <c r="AQ420" i="1"/>
  <c r="L124" i="3"/>
  <c r="BN571" i="1"/>
  <c r="BK571" s="1"/>
  <c r="H275" i="3"/>
  <c r="BN565" i="1"/>
  <c r="BK565" s="1"/>
  <c r="H269" i="3"/>
  <c r="AS514" i="1"/>
  <c r="AT514" s="1"/>
  <c r="AU514" s="1"/>
  <c r="L218" i="3"/>
  <c r="BH166" i="1"/>
  <c r="AL166" s="1"/>
  <c r="AM166" s="1"/>
  <c r="AV166"/>
  <c r="G164" i="3" s="1"/>
  <c r="AL590" i="1"/>
  <c r="AM590" s="1"/>
  <c r="J294" i="3"/>
  <c r="BN545" i="1"/>
  <c r="H249" i="3"/>
  <c r="BN394" i="1"/>
  <c r="BO394" s="1"/>
  <c r="H98" i="3"/>
  <c r="BN380" i="1"/>
  <c r="BK380" s="1"/>
  <c r="H84" i="3"/>
  <c r="BN374" i="1"/>
  <c r="BK374" s="1"/>
  <c r="H78" i="3"/>
  <c r="BN372" i="1"/>
  <c r="BK372" s="1"/>
  <c r="H76" i="3"/>
  <c r="AY290" i="1"/>
  <c r="K288" i="3"/>
  <c r="AY193" i="1"/>
  <c r="K191" i="3"/>
  <c r="BN432" i="1"/>
  <c r="BK432" s="1"/>
  <c r="H136" i="3"/>
  <c r="BD245" i="1"/>
  <c r="BG244" s="1"/>
  <c r="BI244" s="1"/>
  <c r="BZ339"/>
  <c r="O43" i="3" s="1"/>
  <c r="CC333" i="1"/>
  <c r="CD333" s="1"/>
  <c r="CE333" s="1"/>
  <c r="CB333"/>
  <c r="CB317"/>
  <c r="CC317"/>
  <c r="CD317" s="1"/>
  <c r="CE335"/>
  <c r="CC328"/>
  <c r="CD328" s="1"/>
  <c r="CB328"/>
  <c r="CC311"/>
  <c r="CD311" s="1"/>
  <c r="CE311" s="1"/>
  <c r="CB311"/>
  <c r="CB321"/>
  <c r="CC321"/>
  <c r="CB318"/>
  <c r="CC318"/>
  <c r="CD318" s="1"/>
  <c r="CE318" s="1"/>
  <c r="CB326"/>
  <c r="CC326"/>
  <c r="CD326" s="1"/>
  <c r="CE326" s="1"/>
  <c r="BB303"/>
  <c r="BB239"/>
  <c r="BN245"/>
  <c r="BC278"/>
  <c r="AP466"/>
  <c r="AX173"/>
  <c r="BB252"/>
  <c r="BW412"/>
  <c r="AS437"/>
  <c r="AT437" s="1"/>
  <c r="AU437" s="1"/>
  <c r="AP434"/>
  <c r="BB289"/>
  <c r="BC193"/>
  <c r="AS452"/>
  <c r="AT452" s="1"/>
  <c r="AS441"/>
  <c r="AT441" s="1"/>
  <c r="AU441" s="1"/>
  <c r="BO252"/>
  <c r="BP252" s="1"/>
  <c r="BQ252" s="1"/>
  <c r="BX545"/>
  <c r="BC290"/>
  <c r="AG486"/>
  <c r="BU545"/>
  <c r="BV545" s="1"/>
  <c r="BW545" s="1"/>
  <c r="BQ327"/>
  <c r="BQ334"/>
  <c r="BO411"/>
  <c r="BP411" s="1"/>
  <c r="BP511"/>
  <c r="BQ511" s="1"/>
  <c r="BP336"/>
  <c r="BQ336" s="1"/>
  <c r="AZ154"/>
  <c r="BA154" s="1"/>
  <c r="BB154" s="1"/>
  <c r="AZ278"/>
  <c r="BA278" s="1"/>
  <c r="BP338"/>
  <c r="BQ338" s="1"/>
  <c r="BO416"/>
  <c r="BO359"/>
  <c r="BH222"/>
  <c r="AL222" s="1"/>
  <c r="AM222" s="1"/>
  <c r="BP324"/>
  <c r="BQ324" s="1"/>
  <c r="BO343"/>
  <c r="BP343" s="1"/>
  <c r="AZ290"/>
  <c r="BA290" s="1"/>
  <c r="BB290" s="1"/>
  <c r="BC145"/>
  <c r="AZ193"/>
  <c r="BA193" s="1"/>
  <c r="AK590"/>
  <c r="BM590" s="1"/>
  <c r="AQ397"/>
  <c r="BO347"/>
  <c r="BP347" s="1"/>
  <c r="AQ469"/>
  <c r="BH173"/>
  <c r="AL173" s="1"/>
  <c r="AM173" s="1"/>
  <c r="BH196"/>
  <c r="AL196" s="1"/>
  <c r="AM196" s="1"/>
  <c r="AY145"/>
  <c r="BC286"/>
  <c r="AK473"/>
  <c r="BM473" s="1"/>
  <c r="BN527"/>
  <c r="BN531"/>
  <c r="BN368"/>
  <c r="R283"/>
  <c r="U283" s="1"/>
  <c r="BN373"/>
  <c r="BN530"/>
  <c r="BN356"/>
  <c r="BN375"/>
  <c r="BN408"/>
  <c r="BB141"/>
  <c r="AS420"/>
  <c r="AT420" s="1"/>
  <c r="BT506"/>
  <c r="H211" i="3"/>
  <c r="BU367" i="1"/>
  <c r="BV367" s="1"/>
  <c r="BW367" s="1"/>
  <c r="BX367"/>
  <c r="BU529"/>
  <c r="BV529" s="1"/>
  <c r="BW529" s="1"/>
  <c r="BX529"/>
  <c r="BT529"/>
  <c r="BY529" s="1"/>
  <c r="BT414"/>
  <c r="H119" i="3"/>
  <c r="H242"/>
  <c r="BU555" i="1"/>
  <c r="BV555" s="1"/>
  <c r="BW555" s="1"/>
  <c r="BX555"/>
  <c r="BT555"/>
  <c r="AW166"/>
  <c r="AX166"/>
  <c r="H90" i="3"/>
  <c r="H232"/>
  <c r="H167"/>
  <c r="AP451" i="1"/>
  <c r="BU407"/>
  <c r="BV407" s="1"/>
  <c r="BW407" s="1"/>
  <c r="BT407"/>
  <c r="AS450"/>
  <c r="AT450" s="1"/>
  <c r="AU450" s="1"/>
  <c r="BU380"/>
  <c r="BV380" s="1"/>
  <c r="H85" i="3"/>
  <c r="H125"/>
  <c r="BX530" i="1"/>
  <c r="BT530"/>
  <c r="BU530"/>
  <c r="BV530" s="1"/>
  <c r="BW530" s="1"/>
  <c r="AP438"/>
  <c r="BT367"/>
  <c r="BX355"/>
  <c r="AQ514"/>
  <c r="AQ423"/>
  <c r="BU537"/>
  <c r="BV537" s="1"/>
  <c r="BW537" s="1"/>
  <c r="AY298"/>
  <c r="AW291"/>
  <c r="BC215"/>
  <c r="BM215" s="1"/>
  <c r="P213" i="3" s="1"/>
  <c r="AS196" i="1"/>
  <c r="AQ448"/>
  <c r="AS540"/>
  <c r="AT540" s="1"/>
  <c r="BX537"/>
  <c r="AH542"/>
  <c r="AI542" s="1"/>
  <c r="AJ542" s="1"/>
  <c r="AQ482"/>
  <c r="AQ468"/>
  <c r="BT527"/>
  <c r="BX380"/>
  <c r="AS533"/>
  <c r="AT533" s="1"/>
  <c r="AU533" s="1"/>
  <c r="BT380"/>
  <c r="BH229"/>
  <c r="AL229" s="1"/>
  <c r="AM229" s="1"/>
  <c r="AY154"/>
  <c r="AS180"/>
  <c r="AW222"/>
  <c r="AZ286"/>
  <c r="BA286" s="1"/>
  <c r="BB286" s="1"/>
  <c r="AZ221"/>
  <c r="BA221" s="1"/>
  <c r="BC221"/>
  <c r="BD221" s="1"/>
  <c r="BG220" s="1"/>
  <c r="BI220" s="1"/>
  <c r="AZ176"/>
  <c r="BA176" s="1"/>
  <c r="AX229"/>
  <c r="AQ392"/>
  <c r="BW352"/>
  <c r="AU400"/>
  <c r="BV360"/>
  <c r="BW360" s="1"/>
  <c r="AZ190"/>
  <c r="BA190" s="1"/>
  <c r="BB190" s="1"/>
  <c r="BB264"/>
  <c r="AN454"/>
  <c r="BF486"/>
  <c r="BG486" s="1"/>
  <c r="CH486" s="1"/>
  <c r="BI486" s="1"/>
  <c r="BJ486" s="1"/>
  <c r="AX222"/>
  <c r="AZ279"/>
  <c r="BA279" s="1"/>
  <c r="AQ168"/>
  <c r="AR168" s="1"/>
  <c r="AS168" s="1"/>
  <c r="AY126"/>
  <c r="W294"/>
  <c r="BW429"/>
  <c r="BC279"/>
  <c r="AZ126"/>
  <c r="BA126" s="1"/>
  <c r="AY190"/>
  <c r="AZ298"/>
  <c r="BA298" s="1"/>
  <c r="BB298" s="1"/>
  <c r="S294"/>
  <c r="V294" s="1"/>
  <c r="T294" s="1"/>
  <c r="AB495"/>
  <c r="AY458"/>
  <c r="AZ458" s="1"/>
  <c r="BA458"/>
  <c r="E162" i="3" s="1"/>
  <c r="AY598" i="1"/>
  <c r="AZ598" s="1"/>
  <c r="BA598"/>
  <c r="E302" i="3" s="1"/>
  <c r="AY517" i="1"/>
  <c r="AZ517" s="1"/>
  <c r="BA517"/>
  <c r="E221" i="3" s="1"/>
  <c r="AW568" i="1"/>
  <c r="AX568"/>
  <c r="AY549"/>
  <c r="AZ549" s="1"/>
  <c r="BA549"/>
  <c r="E253" i="3" s="1"/>
  <c r="BA560" i="1"/>
  <c r="E264" i="3" s="1"/>
  <c r="AY567" i="1"/>
  <c r="AZ567" s="1"/>
  <c r="BA567"/>
  <c r="E271" i="3" s="1"/>
  <c r="AP443" i="1"/>
  <c r="AP597"/>
  <c r="AP459"/>
  <c r="AP456"/>
  <c r="AP404"/>
  <c r="AY573"/>
  <c r="AZ573" s="1"/>
  <c r="BA573"/>
  <c r="E277" i="3" s="1"/>
  <c r="AY475" i="1"/>
  <c r="AZ475" s="1"/>
  <c r="BA475"/>
  <c r="E179" i="3" s="1"/>
  <c r="AY479" i="1"/>
  <c r="AZ479" s="1"/>
  <c r="BA479"/>
  <c r="E183" i="3" s="1"/>
  <c r="AY472" i="1"/>
  <c r="AZ472" s="1"/>
  <c r="X300"/>
  <c r="AP300" s="1"/>
  <c r="I298" i="3" s="1"/>
  <c r="AQ248" i="1"/>
  <c r="AR248" s="1"/>
  <c r="AS248" s="1"/>
  <c r="AH510"/>
  <c r="AI510" s="1"/>
  <c r="AJ510" s="1"/>
  <c r="AQ388"/>
  <c r="AQ582"/>
  <c r="AN205"/>
  <c r="D203" i="3" s="1"/>
  <c r="AV486" i="1"/>
  <c r="BW364"/>
  <c r="BW372"/>
  <c r="BF518"/>
  <c r="BG518" s="1"/>
  <c r="CH518" s="1"/>
  <c r="BI518" s="1"/>
  <c r="BJ518" s="1"/>
  <c r="AB551"/>
  <c r="AB526"/>
  <c r="AP583"/>
  <c r="AP566"/>
  <c r="AP439"/>
  <c r="AX481"/>
  <c r="AW481"/>
  <c r="AW543"/>
  <c r="AX462"/>
  <c r="AW462"/>
  <c r="AX542"/>
  <c r="AW542"/>
  <c r="AX477"/>
  <c r="AW477"/>
  <c r="AY580"/>
  <c r="AZ580" s="1"/>
  <c r="BA484"/>
  <c r="E188" i="3" s="1"/>
  <c r="AY484" i="1"/>
  <c r="AZ484" s="1"/>
  <c r="AW525"/>
  <c r="BC176"/>
  <c r="AT200"/>
  <c r="AU200" s="1"/>
  <c r="AV200" s="1"/>
  <c r="G198" i="3" s="1"/>
  <c r="AU298" i="1"/>
  <c r="AQ522"/>
  <c r="AP453"/>
  <c r="AP558"/>
  <c r="AP547"/>
  <c r="BA524"/>
  <c r="E228" i="3" s="1"/>
  <c r="BA488" i="1"/>
  <c r="E192" i="3" s="1"/>
  <c r="AY488" i="1"/>
  <c r="AZ488" s="1"/>
  <c r="AY487"/>
  <c r="AZ487" s="1"/>
  <c r="BA487"/>
  <c r="E191" i="3" s="1"/>
  <c r="BT505" i="1"/>
  <c r="CA505" s="1"/>
  <c r="BX505"/>
  <c r="BU505"/>
  <c r="BV505" s="1"/>
  <c r="BW505" s="1"/>
  <c r="AX478"/>
  <c r="AW478"/>
  <c r="AX510"/>
  <c r="AW510"/>
  <c r="AX490"/>
  <c r="BA584"/>
  <c r="E288" i="3" s="1"/>
  <c r="AY584" i="1"/>
  <c r="AZ584" s="1"/>
  <c r="AY461"/>
  <c r="AZ461" s="1"/>
  <c r="BA461"/>
  <c r="E165" i="3" s="1"/>
  <c r="AN293" i="1"/>
  <c r="D291" i="3" s="1"/>
  <c r="AQ589" i="1"/>
  <c r="AV574"/>
  <c r="AZ247"/>
  <c r="BA247" s="1"/>
  <c r="BB247" s="1"/>
  <c r="BM260"/>
  <c r="AW240"/>
  <c r="AQ164"/>
  <c r="AR164" s="1"/>
  <c r="AY247"/>
  <c r="AQ299"/>
  <c r="AR299" s="1"/>
  <c r="AS299" s="1"/>
  <c r="AZ148"/>
  <c r="BA148" s="1"/>
  <c r="BB148" s="1"/>
  <c r="BH198"/>
  <c r="AL198" s="1"/>
  <c r="AM198" s="1"/>
  <c r="AZ215"/>
  <c r="BA215" s="1"/>
  <c r="AY148"/>
  <c r="BH240"/>
  <c r="AL240" s="1"/>
  <c r="AM240" s="1"/>
  <c r="AX240"/>
  <c r="AT182"/>
  <c r="AU182" s="1"/>
  <c r="AD205"/>
  <c r="AE205" s="1"/>
  <c r="AJ205" s="1"/>
  <c r="AD206"/>
  <c r="AE206" s="1"/>
  <c r="AJ206" s="1"/>
  <c r="BN220"/>
  <c r="AQ197"/>
  <c r="AR197" s="1"/>
  <c r="AS197" s="1"/>
  <c r="AG574"/>
  <c r="AY254"/>
  <c r="AQ201"/>
  <c r="AR201" s="1"/>
  <c r="AS201" s="1"/>
  <c r="AT223"/>
  <c r="AU223" s="1"/>
  <c r="AV223" s="1"/>
  <c r="G221" i="3" s="1"/>
  <c r="AC544" i="1"/>
  <c r="AT241"/>
  <c r="AU241" s="1"/>
  <c r="AV241" s="1"/>
  <c r="G239" i="3" s="1"/>
  <c r="X231" i="1"/>
  <c r="AP231" s="1"/>
  <c r="AD544"/>
  <c r="BD220"/>
  <c r="BG219" s="1"/>
  <c r="BI219" s="1"/>
  <c r="X206"/>
  <c r="AP206" s="1"/>
  <c r="X205"/>
  <c r="AP205" s="1"/>
  <c r="AQ230"/>
  <c r="AR230" s="1"/>
  <c r="AS230" s="1"/>
  <c r="AQ255"/>
  <c r="AR255" s="1"/>
  <c r="AS255" s="1"/>
  <c r="V282"/>
  <c r="T282" s="1"/>
  <c r="X282" s="1"/>
  <c r="AP282" s="1"/>
  <c r="I280" i="3" s="1"/>
  <c r="Y183" i="1"/>
  <c r="Z183" s="1"/>
  <c r="AN183" s="1"/>
  <c r="D181" i="3" s="1"/>
  <c r="X186" i="1"/>
  <c r="AP186" s="1"/>
  <c r="AQ203"/>
  <c r="AR203" s="1"/>
  <c r="AS203" s="1"/>
  <c r="AD282"/>
  <c r="AE282" s="1"/>
  <c r="AJ282" s="1"/>
  <c r="AK461"/>
  <c r="BM461" s="1"/>
  <c r="BB127"/>
  <c r="BD213"/>
  <c r="BG212" s="1"/>
  <c r="BI212" s="1"/>
  <c r="BC254"/>
  <c r="BM254" s="1"/>
  <c r="X293"/>
  <c r="AP293" s="1"/>
  <c r="T500"/>
  <c r="T552"/>
  <c r="T496"/>
  <c r="T587"/>
  <c r="T499"/>
  <c r="AK567"/>
  <c r="BM567" s="1"/>
  <c r="T594"/>
  <c r="T570"/>
  <c r="AK475"/>
  <c r="BM475" s="1"/>
  <c r="AL475"/>
  <c r="AM475" s="1"/>
  <c r="AN475" s="1"/>
  <c r="R301"/>
  <c r="U301" s="1"/>
  <c r="AM456"/>
  <c r="AN456" s="1"/>
  <c r="Y224"/>
  <c r="Z224" s="1"/>
  <c r="AN224" s="1"/>
  <c r="D222" i="3" s="1"/>
  <c r="AE202" i="1"/>
  <c r="AJ202" s="1"/>
  <c r="AA283"/>
  <c r="AB283" s="1"/>
  <c r="U293"/>
  <c r="AD293" s="1"/>
  <c r="AE293" s="1"/>
  <c r="AJ293" s="1"/>
  <c r="AN206"/>
  <c r="D204" i="3" s="1"/>
  <c r="AZ165" i="1"/>
  <c r="AM457"/>
  <c r="AN457" s="1"/>
  <c r="AM404"/>
  <c r="AN404" s="1"/>
  <c r="AK470"/>
  <c r="BM470" s="1"/>
  <c r="AL470"/>
  <c r="AM470" s="1"/>
  <c r="AK560"/>
  <c r="BM560" s="1"/>
  <c r="T576"/>
  <c r="BN239"/>
  <c r="X187"/>
  <c r="AP187" s="1"/>
  <c r="AX216"/>
  <c r="AA301"/>
  <c r="AB301" s="1"/>
  <c r="AC283"/>
  <c r="BB194"/>
  <c r="AA294"/>
  <c r="AB294" s="1"/>
  <c r="BB142"/>
  <c r="AD300"/>
  <c r="AE300" s="1"/>
  <c r="AJ300" s="1"/>
  <c r="P302"/>
  <c r="Q302" s="1"/>
  <c r="R302" s="1"/>
  <c r="AA497"/>
  <c r="R595"/>
  <c r="P595"/>
  <c r="R577"/>
  <c r="P577"/>
  <c r="R588"/>
  <c r="P588"/>
  <c r="BB128"/>
  <c r="BB263"/>
  <c r="AC301"/>
  <c r="W301"/>
  <c r="AQ167"/>
  <c r="AR167" s="1"/>
  <c r="AS167" s="1"/>
  <c r="X249"/>
  <c r="AP249" s="1"/>
  <c r="W283"/>
  <c r="BB124"/>
  <c r="BB246"/>
  <c r="R294"/>
  <c r="U294" s="1"/>
  <c r="AX184"/>
  <c r="AY165"/>
  <c r="AR195"/>
  <c r="AS195" s="1"/>
  <c r="AD491"/>
  <c r="AF486"/>
  <c r="Z570"/>
  <c r="P284"/>
  <c r="Q284" s="1"/>
  <c r="R284" s="1"/>
  <c r="O578"/>
  <c r="BB155"/>
  <c r="AQ273"/>
  <c r="AR273" s="1"/>
  <c r="AS273" s="1"/>
  <c r="BM227"/>
  <c r="AG518"/>
  <c r="BB143"/>
  <c r="BD246"/>
  <c r="BG245" s="1"/>
  <c r="BI245" s="1"/>
  <c r="BB191"/>
  <c r="AN202"/>
  <c r="D200" i="3" s="1"/>
  <c r="BQ66" i="1"/>
  <c r="AC497"/>
  <c r="AF574"/>
  <c r="AT224"/>
  <c r="AU224" s="1"/>
  <c r="AV224" s="1"/>
  <c r="G222" i="3" s="1"/>
  <c r="AQ224" i="1"/>
  <c r="AR224" s="1"/>
  <c r="AT274"/>
  <c r="AU274" s="1"/>
  <c r="AV274" s="1"/>
  <c r="G272" i="3" s="1"/>
  <c r="AQ274" i="1"/>
  <c r="AR274" s="1"/>
  <c r="AS274" s="1"/>
  <c r="AT256"/>
  <c r="AU256" s="1"/>
  <c r="AV256" s="1"/>
  <c r="G254" i="3" s="1"/>
  <c r="AQ256" i="1"/>
  <c r="AR256" s="1"/>
  <c r="AS256" s="1"/>
  <c r="AQ267"/>
  <c r="AR267" s="1"/>
  <c r="AS267" s="1"/>
  <c r="AT267"/>
  <c r="AU267" s="1"/>
  <c r="AV267" s="1"/>
  <c r="G265" i="3" s="1"/>
  <c r="BC272" i="1"/>
  <c r="AZ272"/>
  <c r="BA272" s="1"/>
  <c r="AY272"/>
  <c r="U268"/>
  <c r="AD268" s="1"/>
  <c r="AE268" s="1"/>
  <c r="AJ268" s="1"/>
  <c r="V283"/>
  <c r="T283" s="1"/>
  <c r="Y283" s="1"/>
  <c r="Z283" s="1"/>
  <c r="BN68"/>
  <c r="BO68"/>
  <c r="BP68" s="1"/>
  <c r="BQ68" s="1"/>
  <c r="BC163"/>
  <c r="AZ163"/>
  <c r="BA163" s="1"/>
  <c r="AY163"/>
  <c r="BM69"/>
  <c r="P67" i="3" s="1"/>
  <c r="BD69" i="1"/>
  <c r="BG68" s="1"/>
  <c r="BI68" s="1"/>
  <c r="N66" i="3" s="1"/>
  <c r="BC144" i="1"/>
  <c r="AZ144"/>
  <c r="AY144"/>
  <c r="AU192"/>
  <c r="AV192" s="1"/>
  <c r="G190" i="3" s="1"/>
  <c r="AX192" i="1"/>
  <c r="K190" i="3" s="1"/>
  <c r="BM70" i="1"/>
  <c r="P68" i="3" s="1"/>
  <c r="BD70" i="1"/>
  <c r="BG69" s="1"/>
  <c r="BI69" s="1"/>
  <c r="N67" i="3" s="1"/>
  <c r="BC146" i="1"/>
  <c r="AZ146"/>
  <c r="BA146" s="1"/>
  <c r="AY146"/>
  <c r="BC228"/>
  <c r="AZ228"/>
  <c r="BA228" s="1"/>
  <c r="AY228"/>
  <c r="BC177"/>
  <c r="AZ177"/>
  <c r="BA177" s="1"/>
  <c r="BB177" s="1"/>
  <c r="AY177"/>
  <c r="U232"/>
  <c r="AD232" s="1"/>
  <c r="AE232" s="1"/>
  <c r="AJ232" s="1"/>
  <c r="BM262"/>
  <c r="P260" i="3" s="1"/>
  <c r="BD262" i="1"/>
  <c r="BG261" s="1"/>
  <c r="BI261" s="1"/>
  <c r="AW174"/>
  <c r="BH174"/>
  <c r="AL174" s="1"/>
  <c r="AM174" s="1"/>
  <c r="AQ183"/>
  <c r="AT183"/>
  <c r="AU183" s="1"/>
  <c r="AV183" s="1"/>
  <c r="G181" i="3" s="1"/>
  <c r="BN259" i="1"/>
  <c r="BO259"/>
  <c r="BP259" s="1"/>
  <c r="BQ259" s="1"/>
  <c r="AT204"/>
  <c r="AQ204"/>
  <c r="AR204" s="1"/>
  <c r="AS204" s="1"/>
  <c r="W258"/>
  <c r="S258"/>
  <c r="AC258"/>
  <c r="AA258"/>
  <c r="AB258" s="1"/>
  <c r="R258"/>
  <c r="A557"/>
  <c r="BE263"/>
  <c r="BM263" s="1"/>
  <c r="P261" i="3" s="1"/>
  <c r="AU162" i="1"/>
  <c r="AV162" s="1"/>
  <c r="G160" i="3" s="1"/>
  <c r="AX162" i="1"/>
  <c r="K160" i="3" s="1"/>
  <c r="AU199" i="1"/>
  <c r="AV199" s="1"/>
  <c r="G197" i="3" s="1"/>
  <c r="AX199" i="1"/>
  <c r="K197" i="3" s="1"/>
  <c r="V275" i="1"/>
  <c r="T275" s="1"/>
  <c r="Y275" s="1"/>
  <c r="Z275" s="1"/>
  <c r="AN275" s="1"/>
  <c r="D273" i="3" s="1"/>
  <c r="V257" i="1"/>
  <c r="T257" s="1"/>
  <c r="Y257" s="1"/>
  <c r="Z257" s="1"/>
  <c r="AN257" s="1"/>
  <c r="D255" i="3" s="1"/>
  <c r="BM261" i="1"/>
  <c r="P259" i="3" s="1"/>
  <c r="BD261" i="1"/>
  <c r="BG260" s="1"/>
  <c r="BI260" s="1"/>
  <c r="N258" i="3" s="1"/>
  <c r="AU195" i="1"/>
  <c r="AV195" s="1"/>
  <c r="G193" i="3" s="1"/>
  <c r="AX195" i="1"/>
  <c r="K193" i="3" s="1"/>
  <c r="BH184" i="1"/>
  <c r="AL184" s="1"/>
  <c r="AM184" s="1"/>
  <c r="AW184"/>
  <c r="BL64"/>
  <c r="Y300"/>
  <c r="Z300" s="1"/>
  <c r="AN300" s="1"/>
  <c r="D298" i="3" s="1"/>
  <c r="BB227" i="1"/>
  <c r="BK52"/>
  <c r="BL52" s="1"/>
  <c r="X202"/>
  <c r="AP202" s="1"/>
  <c r="I200" i="3" s="1"/>
  <c r="BB213" i="1"/>
  <c r="BB158"/>
  <c r="BB130"/>
  <c r="AS216"/>
  <c r="BJ66"/>
  <c r="AW178"/>
  <c r="BH178"/>
  <c r="AL178" s="1"/>
  <c r="AM178" s="1"/>
  <c r="U250"/>
  <c r="AD250" s="1"/>
  <c r="AE250" s="1"/>
  <c r="AJ250" s="1"/>
  <c r="AT185"/>
  <c r="AQ185"/>
  <c r="AR185" s="1"/>
  <c r="AS185" s="1"/>
  <c r="W276"/>
  <c r="S276"/>
  <c r="R276"/>
  <c r="AC276"/>
  <c r="AA276"/>
  <c r="AB276" s="1"/>
  <c r="BN67"/>
  <c r="BO67"/>
  <c r="BP67" s="1"/>
  <c r="BQ67" s="1"/>
  <c r="A74"/>
  <c r="A366"/>
  <c r="G366" s="1"/>
  <c r="A266"/>
  <c r="BE72"/>
  <c r="V268"/>
  <c r="T268" s="1"/>
  <c r="X268" s="1"/>
  <c r="AP268" s="1"/>
  <c r="I266" i="3" s="1"/>
  <c r="AQ292" i="1"/>
  <c r="AR292" s="1"/>
  <c r="AT292"/>
  <c r="BC174"/>
  <c r="AZ174"/>
  <c r="BA174" s="1"/>
  <c r="BB174" s="1"/>
  <c r="AY174"/>
  <c r="BO246"/>
  <c r="BP246" s="1"/>
  <c r="BN246"/>
  <c r="BH157"/>
  <c r="AL157" s="1"/>
  <c r="AM157" s="1"/>
  <c r="AW157"/>
  <c r="AT181"/>
  <c r="AQ181"/>
  <c r="AR181" s="1"/>
  <c r="AS181" s="1"/>
  <c r="U275"/>
  <c r="AD275" s="1"/>
  <c r="AE275" s="1"/>
  <c r="AJ275" s="1"/>
  <c r="BH144"/>
  <c r="AL144" s="1"/>
  <c r="AM144" s="1"/>
  <c r="AW144"/>
  <c r="U257"/>
  <c r="AD257" s="1"/>
  <c r="AE257" s="1"/>
  <c r="AJ257" s="1"/>
  <c r="Y267"/>
  <c r="Z267" s="1"/>
  <c r="AN267" s="1"/>
  <c r="D265" i="3" s="1"/>
  <c r="X242" i="1"/>
  <c r="AP242" s="1"/>
  <c r="I240" i="3" s="1"/>
  <c r="Y256" i="1"/>
  <c r="Z256" s="1"/>
  <c r="AN256" s="1"/>
  <c r="D254" i="3" s="1"/>
  <c r="BD227" i="1"/>
  <c r="BG226" s="1"/>
  <c r="BI226" s="1"/>
  <c r="AX266"/>
  <c r="K264" i="3" s="1"/>
  <c r="AU149" i="1"/>
  <c r="AV149" s="1"/>
  <c r="G147" i="3" s="1"/>
  <c r="AX149" i="1"/>
  <c r="K147" i="3" s="1"/>
  <c r="V301" i="1"/>
  <c r="T301" s="1"/>
  <c r="AT281"/>
  <c r="AQ281"/>
  <c r="AR281" s="1"/>
  <c r="AS281" s="1"/>
  <c r="AZ157"/>
  <c r="BA157" s="1"/>
  <c r="BC157"/>
  <c r="AY157"/>
  <c r="AW266"/>
  <c r="BH266"/>
  <c r="AL266" s="1"/>
  <c r="AM266" s="1"/>
  <c r="AZ196"/>
  <c r="A558"/>
  <c r="BE264"/>
  <c r="V250"/>
  <c r="T250" s="1"/>
  <c r="X250" s="1"/>
  <c r="AP250" s="1"/>
  <c r="I248" i="3" s="1"/>
  <c r="AW146" i="1"/>
  <c r="BH146"/>
  <c r="AL146" s="1"/>
  <c r="AM146" s="1"/>
  <c r="BH228"/>
  <c r="AL228" s="1"/>
  <c r="AM228" s="1"/>
  <c r="AW228"/>
  <c r="BN226"/>
  <c r="BO226"/>
  <c r="BP226" s="1"/>
  <c r="BQ226" s="1"/>
  <c r="V232"/>
  <c r="T232" s="1"/>
  <c r="X232" s="1"/>
  <c r="AP232" s="1"/>
  <c r="I230" i="3" s="1"/>
  <c r="BJ67" i="1"/>
  <c r="BK67" s="1"/>
  <c r="BL67" s="1"/>
  <c r="BJ259"/>
  <c r="BK259" s="1"/>
  <c r="BL259" s="1"/>
  <c r="BC280"/>
  <c r="AZ280"/>
  <c r="BA280" s="1"/>
  <c r="AY280"/>
  <c r="A73"/>
  <c r="A365"/>
  <c r="A265"/>
  <c r="BE71"/>
  <c r="BH216"/>
  <c r="AL216" s="1"/>
  <c r="AM216" s="1"/>
  <c r="AW216"/>
  <c r="Y274"/>
  <c r="Z274" s="1"/>
  <c r="AN274" s="1"/>
  <c r="D272" i="3" s="1"/>
  <c r="BM213" i="1"/>
  <c r="P211" i="3" s="1"/>
  <c r="AX178" i="1"/>
  <c r="K176" i="3" s="1"/>
  <c r="AH561" i="1" l="1"/>
  <c r="AI561" s="1"/>
  <c r="AJ561" s="1"/>
  <c r="AK561" s="1"/>
  <c r="AF518"/>
  <c r="AE544"/>
  <c r="Y526"/>
  <c r="AL591"/>
  <c r="AM591" s="1"/>
  <c r="AN591" s="1"/>
  <c r="AU384"/>
  <c r="AP534"/>
  <c r="AP442"/>
  <c r="AW492"/>
  <c r="AS465"/>
  <c r="AT465" s="1"/>
  <c r="AU465" s="1"/>
  <c r="BX399"/>
  <c r="L219" i="3"/>
  <c r="AN554" i="1"/>
  <c r="CG685"/>
  <c r="BU648"/>
  <c r="BV648" s="1"/>
  <c r="AS672"/>
  <c r="AT672" s="1"/>
  <c r="AU672" s="1"/>
  <c r="BC198"/>
  <c r="AC526"/>
  <c r="AL598"/>
  <c r="AM598" s="1"/>
  <c r="AL560"/>
  <c r="AM560" s="1"/>
  <c r="AN560" s="1"/>
  <c r="AK462"/>
  <c r="BM462" s="1"/>
  <c r="AS424"/>
  <c r="AP516"/>
  <c r="AQ572"/>
  <c r="BA485"/>
  <c r="E189" i="3" s="1"/>
  <c r="BC570" i="1"/>
  <c r="AP579"/>
  <c r="AL488"/>
  <c r="AM488" s="1"/>
  <c r="AN488" s="1"/>
  <c r="AQ515"/>
  <c r="L123" i="3"/>
  <c r="BT648" i="1"/>
  <c r="AV593"/>
  <c r="AW593" s="1"/>
  <c r="CE615"/>
  <c r="AH480"/>
  <c r="AI480" s="1"/>
  <c r="AJ480" s="1"/>
  <c r="AL480" s="1"/>
  <c r="AM480" s="1"/>
  <c r="AN480" s="1"/>
  <c r="AN548"/>
  <c r="AW561"/>
  <c r="AA526"/>
  <c r="AK487"/>
  <c r="BM487" s="1"/>
  <c r="AK535"/>
  <c r="BM535" s="1"/>
  <c r="AW493"/>
  <c r="AY591"/>
  <c r="AZ591" s="1"/>
  <c r="AP474"/>
  <c r="AQ474" s="1"/>
  <c r="AP559"/>
  <c r="L263" i="3" s="1"/>
  <c r="AW536" i="1"/>
  <c r="AL524"/>
  <c r="AM524" s="1"/>
  <c r="AN524" s="1"/>
  <c r="CC323"/>
  <c r="CD323" s="1"/>
  <c r="CE323" s="1"/>
  <c r="AP554"/>
  <c r="AS554" s="1"/>
  <c r="AT554" s="1"/>
  <c r="AU554" s="1"/>
  <c r="AH592"/>
  <c r="AI592" s="1"/>
  <c r="AJ592" s="1"/>
  <c r="J296" i="3" s="1"/>
  <c r="AV575" i="1"/>
  <c r="CC612"/>
  <c r="CD612" s="1"/>
  <c r="CE612" s="1"/>
  <c r="AG489"/>
  <c r="AY476"/>
  <c r="AZ476" s="1"/>
  <c r="BU373"/>
  <c r="BV373" s="1"/>
  <c r="BW373" s="1"/>
  <c r="BC196"/>
  <c r="AY196"/>
  <c r="AD498"/>
  <c r="AE551"/>
  <c r="AN558"/>
  <c r="AL487"/>
  <c r="AM487" s="1"/>
  <c r="AN487" s="1"/>
  <c r="AL535"/>
  <c r="AM535" s="1"/>
  <c r="AN535" s="1"/>
  <c r="AP471"/>
  <c r="AS471" s="1"/>
  <c r="AT471" s="1"/>
  <c r="AU471" s="1"/>
  <c r="CB646"/>
  <c r="Y498"/>
  <c r="AV498" s="1"/>
  <c r="AP483"/>
  <c r="AS483" s="1"/>
  <c r="AT483" s="1"/>
  <c r="AU483" s="1"/>
  <c r="AS455"/>
  <c r="AT455" s="1"/>
  <c r="AU455" s="1"/>
  <c r="AD562"/>
  <c r="AK476"/>
  <c r="BM476" s="1"/>
  <c r="AK458"/>
  <c r="BM458" s="1"/>
  <c r="AK549"/>
  <c r="BM549" s="1"/>
  <c r="AK524"/>
  <c r="BM524" s="1"/>
  <c r="AP457"/>
  <c r="L161" i="3" s="1"/>
  <c r="BC499" i="1"/>
  <c r="AY501"/>
  <c r="AZ501" s="1"/>
  <c r="AV569"/>
  <c r="AX569" s="1"/>
  <c r="AW585"/>
  <c r="AQ419"/>
  <c r="BR419" s="1"/>
  <c r="AL549"/>
  <c r="AM549" s="1"/>
  <c r="AN549" s="1"/>
  <c r="L159" i="3"/>
  <c r="CC638" i="1"/>
  <c r="CD638" s="1"/>
  <c r="AH543"/>
  <c r="AI543" s="1"/>
  <c r="AJ543" s="1"/>
  <c r="AK543" s="1"/>
  <c r="BM543" s="1"/>
  <c r="AF497"/>
  <c r="AH536"/>
  <c r="AI536" s="1"/>
  <c r="AJ536" s="1"/>
  <c r="J240" i="3" s="1"/>
  <c r="AY159" i="1"/>
  <c r="AL476"/>
  <c r="AM476" s="1"/>
  <c r="AN476" s="1"/>
  <c r="AL458"/>
  <c r="AM458" s="1"/>
  <c r="AN458" s="1"/>
  <c r="AK580"/>
  <c r="BM580" s="1"/>
  <c r="AD569"/>
  <c r="AC569"/>
  <c r="AK485"/>
  <c r="BM485" s="1"/>
  <c r="AQ424"/>
  <c r="BR424" s="1"/>
  <c r="BX532"/>
  <c r="BS399"/>
  <c r="BF569"/>
  <c r="BG569" s="1"/>
  <c r="CH569" s="1"/>
  <c r="BI569" s="1"/>
  <c r="BJ569" s="1"/>
  <c r="CB650"/>
  <c r="X570"/>
  <c r="AC570" s="1"/>
  <c r="Z496"/>
  <c r="AA496" s="1"/>
  <c r="AA495"/>
  <c r="AG495" s="1"/>
  <c r="Y562"/>
  <c r="AF562" s="1"/>
  <c r="AL567"/>
  <c r="AM567" s="1"/>
  <c r="AN567" s="1"/>
  <c r="AC586"/>
  <c r="AX480"/>
  <c r="AY480" s="1"/>
  <c r="AZ480" s="1"/>
  <c r="AW518"/>
  <c r="BQ346"/>
  <c r="CA642"/>
  <c r="CC642" s="1"/>
  <c r="AE586"/>
  <c r="V499"/>
  <c r="W499" s="1"/>
  <c r="S496"/>
  <c r="U496" s="1"/>
  <c r="AB496" s="1"/>
  <c r="AD586"/>
  <c r="AK479"/>
  <c r="BM479" s="1"/>
  <c r="BD496"/>
  <c r="AK501"/>
  <c r="BM501" s="1"/>
  <c r="BQ414"/>
  <c r="CB349"/>
  <c r="X499"/>
  <c r="Y499" s="1"/>
  <c r="AE593"/>
  <c r="AL479"/>
  <c r="AM479" s="1"/>
  <c r="AN479" s="1"/>
  <c r="AB544"/>
  <c r="BY653"/>
  <c r="BZ653" s="1"/>
  <c r="AV491"/>
  <c r="AX491" s="1"/>
  <c r="AH585"/>
  <c r="AI585" s="1"/>
  <c r="AJ585" s="1"/>
  <c r="J289" i="3" s="1"/>
  <c r="AF569" i="1"/>
  <c r="AF593"/>
  <c r="AK472"/>
  <c r="BM472" s="1"/>
  <c r="AF491"/>
  <c r="AB491"/>
  <c r="AB497"/>
  <c r="BW408"/>
  <c r="AD593"/>
  <c r="Z500"/>
  <c r="AA500" s="1"/>
  <c r="AL472"/>
  <c r="AM472" s="1"/>
  <c r="AN472" s="1"/>
  <c r="AC593"/>
  <c r="BC587"/>
  <c r="BF489"/>
  <c r="BG489" s="1"/>
  <c r="CH489" s="1"/>
  <c r="BI489" s="1"/>
  <c r="BJ489" s="1"/>
  <c r="AP523"/>
  <c r="AQ523" s="1"/>
  <c r="AX489"/>
  <c r="BA489" s="1"/>
  <c r="E193" i="3" s="1"/>
  <c r="AU397" i="1"/>
  <c r="N235" i="3"/>
  <c r="AG593" i="1"/>
  <c r="AG544"/>
  <c r="AU464"/>
  <c r="J189" i="3"/>
  <c r="AH568" i="1"/>
  <c r="AI568" s="1"/>
  <c r="AJ568" s="1"/>
  <c r="AK568" s="1"/>
  <c r="BM568" s="1"/>
  <c r="AH477"/>
  <c r="AI477" s="1"/>
  <c r="AJ477" s="1"/>
  <c r="J181" i="3" s="1"/>
  <c r="AH525" i="1"/>
  <c r="AI525" s="1"/>
  <c r="AJ525" s="1"/>
  <c r="J229" i="3" s="1"/>
  <c r="AH490" i="1"/>
  <c r="AI490" s="1"/>
  <c r="AJ490" s="1"/>
  <c r="AL490" s="1"/>
  <c r="AM490" s="1"/>
  <c r="AN490" s="1"/>
  <c r="BT539"/>
  <c r="BX539"/>
  <c r="AC551"/>
  <c r="AD495"/>
  <c r="AC575"/>
  <c r="BE552"/>
  <c r="CI552" s="1"/>
  <c r="BD576"/>
  <c r="BS565"/>
  <c r="AV494"/>
  <c r="AW494" s="1"/>
  <c r="AZ198"/>
  <c r="BA198" s="1"/>
  <c r="AY198"/>
  <c r="X576"/>
  <c r="Y576" s="1"/>
  <c r="BQ351"/>
  <c r="CB645"/>
  <c r="AF575"/>
  <c r="AH493"/>
  <c r="AI493" s="1"/>
  <c r="AJ493" s="1"/>
  <c r="J197" i="3" s="1"/>
  <c r="AH492" i="1"/>
  <c r="AI492" s="1"/>
  <c r="AJ492" s="1"/>
  <c r="J196" i="3" s="1"/>
  <c r="AH550" i="1"/>
  <c r="AI550" s="1"/>
  <c r="AJ550" s="1"/>
  <c r="J254" i="3" s="1"/>
  <c r="AV497" i="1"/>
  <c r="AW497" s="1"/>
  <c r="BC291"/>
  <c r="AD551"/>
  <c r="Z552"/>
  <c r="AE552" s="1"/>
  <c r="AY291"/>
  <c r="Z576"/>
  <c r="AA576" s="1"/>
  <c r="AD575"/>
  <c r="AK598"/>
  <c r="BM598" s="1"/>
  <c r="BW444"/>
  <c r="AP548"/>
  <c r="L252" i="3" s="1"/>
  <c r="BY602" i="1"/>
  <c r="BZ602" s="1"/>
  <c r="AC491"/>
  <c r="AL580"/>
  <c r="AM580" s="1"/>
  <c r="AL462"/>
  <c r="AM462" s="1"/>
  <c r="BF497"/>
  <c r="BG497" s="1"/>
  <c r="CH497" s="1"/>
  <c r="BI497" s="1"/>
  <c r="BJ497" s="1"/>
  <c r="AS572"/>
  <c r="AT572" s="1"/>
  <c r="CB329"/>
  <c r="AK517"/>
  <c r="BM517" s="1"/>
  <c r="AX592"/>
  <c r="BA592" s="1"/>
  <c r="E296" i="3" s="1"/>
  <c r="AX550" i="1"/>
  <c r="BA550" s="1"/>
  <c r="E254" i="3" s="1"/>
  <c r="AG497" i="1"/>
  <c r="AK484"/>
  <c r="BM484" s="1"/>
  <c r="AF544"/>
  <c r="AD497"/>
  <c r="AL484"/>
  <c r="AM484" s="1"/>
  <c r="AL517"/>
  <c r="AM517" s="1"/>
  <c r="AN517" s="1"/>
  <c r="BQ369"/>
  <c r="BF575"/>
  <c r="BG575" s="1"/>
  <c r="CH575" s="1"/>
  <c r="BI575" s="1"/>
  <c r="BJ575" s="1"/>
  <c r="AZ291"/>
  <c r="BA291" s="1"/>
  <c r="BB291" s="1"/>
  <c r="S499"/>
  <c r="U499" s="1"/>
  <c r="S576"/>
  <c r="U576" s="1"/>
  <c r="V570"/>
  <c r="W570" s="1"/>
  <c r="X496"/>
  <c r="Y496" s="1"/>
  <c r="AF489"/>
  <c r="AH489" s="1"/>
  <c r="AI489" s="1"/>
  <c r="AJ489" s="1"/>
  <c r="Z594"/>
  <c r="AE594" s="1"/>
  <c r="AK591"/>
  <c r="BM591" s="1"/>
  <c r="AC495"/>
  <c r="BD570"/>
  <c r="BE496"/>
  <c r="CI496" s="1"/>
  <c r="BE499"/>
  <c r="CI499" s="1"/>
  <c r="BE500"/>
  <c r="CI500" s="1"/>
  <c r="AP467"/>
  <c r="L171" i="3" s="1"/>
  <c r="BW556" i="1"/>
  <c r="BC576"/>
  <c r="BU379"/>
  <c r="BV379" s="1"/>
  <c r="BW379" s="1"/>
  <c r="BQ520"/>
  <c r="CB315"/>
  <c r="Q53" i="3"/>
  <c r="Q38"/>
  <c r="Z499" i="1"/>
  <c r="AE499" s="1"/>
  <c r="V576"/>
  <c r="W576" s="1"/>
  <c r="S570"/>
  <c r="U570" s="1"/>
  <c r="AB570" s="1"/>
  <c r="Z587"/>
  <c r="AA587" s="1"/>
  <c r="V496"/>
  <c r="W496" s="1"/>
  <c r="CB334"/>
  <c r="AF495"/>
  <c r="BY647"/>
  <c r="BZ647" s="1"/>
  <c r="BY603"/>
  <c r="BZ603" s="1"/>
  <c r="CA649"/>
  <c r="CC649" s="1"/>
  <c r="CD649" s="1"/>
  <c r="AY535"/>
  <c r="AZ535" s="1"/>
  <c r="BF593"/>
  <c r="BG593" s="1"/>
  <c r="CH593" s="1"/>
  <c r="BI593" s="1"/>
  <c r="BJ593" s="1"/>
  <c r="CE646"/>
  <c r="CA648"/>
  <c r="CB648" s="1"/>
  <c r="CA601"/>
  <c r="CC601" s="1"/>
  <c r="AU691"/>
  <c r="AT693"/>
  <c r="AU693" s="1"/>
  <c r="AK573"/>
  <c r="BM573" s="1"/>
  <c r="AU686"/>
  <c r="BW602"/>
  <c r="AL573"/>
  <c r="AM573" s="1"/>
  <c r="AN573" s="1"/>
  <c r="AL584"/>
  <c r="AM584" s="1"/>
  <c r="AN584" s="1"/>
  <c r="BW648"/>
  <c r="BU686"/>
  <c r="BV686" s="1"/>
  <c r="BW686" s="1"/>
  <c r="BS686"/>
  <c r="BT686"/>
  <c r="BX686"/>
  <c r="BO686"/>
  <c r="BP686" s="1"/>
  <c r="BQ686" s="1"/>
  <c r="BK686"/>
  <c r="BL686" s="1"/>
  <c r="BU683"/>
  <c r="BV683" s="1"/>
  <c r="BT683"/>
  <c r="BS683"/>
  <c r="BX683"/>
  <c r="CC654"/>
  <c r="CD654" s="1"/>
  <c r="CE654" s="1"/>
  <c r="CB654"/>
  <c r="BX669"/>
  <c r="BU669"/>
  <c r="BV669" s="1"/>
  <c r="BW669" s="1"/>
  <c r="BT669"/>
  <c r="BS669"/>
  <c r="BO675"/>
  <c r="BK675"/>
  <c r="BL675" s="1"/>
  <c r="BT679"/>
  <c r="BS679"/>
  <c r="BU679"/>
  <c r="BV679" s="1"/>
  <c r="BW679" s="1"/>
  <c r="BX679"/>
  <c r="BT694"/>
  <c r="BS694"/>
  <c r="BX694"/>
  <c r="BU694"/>
  <c r="BV694" s="1"/>
  <c r="BW694" s="1"/>
  <c r="BT685"/>
  <c r="BU685"/>
  <c r="BV685" s="1"/>
  <c r="BW685" s="1"/>
  <c r="BS685"/>
  <c r="BX685"/>
  <c r="BU692"/>
  <c r="BV692" s="1"/>
  <c r="BT692"/>
  <c r="BX692"/>
  <c r="BS692"/>
  <c r="CB637"/>
  <c r="CC637"/>
  <c r="CD637" s="1"/>
  <c r="CB644"/>
  <c r="CC644"/>
  <c r="CD644" s="1"/>
  <c r="CE644" s="1"/>
  <c r="BO695"/>
  <c r="BP695" s="1"/>
  <c r="BQ695" s="1"/>
  <c r="BK695"/>
  <c r="BL695" s="1"/>
  <c r="BO689"/>
  <c r="BP689" s="1"/>
  <c r="BK689"/>
  <c r="BL689" s="1"/>
  <c r="BO693"/>
  <c r="BP693" s="1"/>
  <c r="BQ693" s="1"/>
  <c r="BK693"/>
  <c r="BL693" s="1"/>
  <c r="BX677"/>
  <c r="BT677"/>
  <c r="BS677"/>
  <c r="BU677"/>
  <c r="BV677" s="1"/>
  <c r="BO676"/>
  <c r="BP676" s="1"/>
  <c r="BK676"/>
  <c r="BL676" s="1"/>
  <c r="BO679"/>
  <c r="BP679" s="1"/>
  <c r="BK679"/>
  <c r="BL679" s="1"/>
  <c r="CG670"/>
  <c r="BN670"/>
  <c r="BS680"/>
  <c r="BX680"/>
  <c r="BU680"/>
  <c r="BV680" s="1"/>
  <c r="BT680"/>
  <c r="BX695"/>
  <c r="BS695"/>
  <c r="BU695"/>
  <c r="BV695" s="1"/>
  <c r="BW695" s="1"/>
  <c r="BT695"/>
  <c r="BS691"/>
  <c r="BX691"/>
  <c r="BT691"/>
  <c r="BU691"/>
  <c r="BV691" s="1"/>
  <c r="BO682"/>
  <c r="BP682" s="1"/>
  <c r="BQ682" s="1"/>
  <c r="BK682"/>
  <c r="BL682" s="1"/>
  <c r="BO671"/>
  <c r="BP671" s="1"/>
  <c r="BQ671" s="1"/>
  <c r="BK671"/>
  <c r="BL671" s="1"/>
  <c r="BU693"/>
  <c r="BV693" s="1"/>
  <c r="BW693" s="1"/>
  <c r="BT693"/>
  <c r="BS693"/>
  <c r="BX693"/>
  <c r="CA602"/>
  <c r="BB145"/>
  <c r="AA575"/>
  <c r="AG575" s="1"/>
  <c r="AA491"/>
  <c r="AG491" s="1"/>
  <c r="AA562"/>
  <c r="AA569"/>
  <c r="AG569" s="1"/>
  <c r="BF495"/>
  <c r="BG495" s="1"/>
  <c r="CH495" s="1"/>
  <c r="BI495" s="1"/>
  <c r="BJ495" s="1"/>
  <c r="J288" i="3"/>
  <c r="BY601" i="1"/>
  <c r="BZ601" s="1"/>
  <c r="CA603"/>
  <c r="BY649"/>
  <c r="BZ649" s="1"/>
  <c r="BY654"/>
  <c r="BZ654" s="1"/>
  <c r="BW647"/>
  <c r="CC652"/>
  <c r="CD652" s="1"/>
  <c r="CE652" s="1"/>
  <c r="CB652"/>
  <c r="BO680"/>
  <c r="BP680" s="1"/>
  <c r="BK680"/>
  <c r="BL680" s="1"/>
  <c r="BU678"/>
  <c r="BV678" s="1"/>
  <c r="BW678" s="1"/>
  <c r="BS678"/>
  <c r="BX678"/>
  <c r="BT678"/>
  <c r="BT667"/>
  <c r="BU667"/>
  <c r="BV667" s="1"/>
  <c r="BS667"/>
  <c r="BX667"/>
  <c r="CC643"/>
  <c r="CD643" s="1"/>
  <c r="CE643" s="1"/>
  <c r="CB643"/>
  <c r="BO694"/>
  <c r="BP694" s="1"/>
  <c r="BK694"/>
  <c r="BL694" s="1"/>
  <c r="BO685"/>
  <c r="BP685" s="1"/>
  <c r="BQ685" s="1"/>
  <c r="BK685"/>
  <c r="BL685" s="1"/>
  <c r="BO692"/>
  <c r="BP692" s="1"/>
  <c r="BK692"/>
  <c r="BL692" s="1"/>
  <c r="BO681"/>
  <c r="BP681" s="1"/>
  <c r="BQ681" s="1"/>
  <c r="BK681"/>
  <c r="BL681" s="1"/>
  <c r="BU673"/>
  <c r="BV673" s="1"/>
  <c r="BW673" s="1"/>
  <c r="BX673"/>
  <c r="BS673"/>
  <c r="BT673"/>
  <c r="BU674"/>
  <c r="BV674" s="1"/>
  <c r="BT674"/>
  <c r="BS674"/>
  <c r="BX674"/>
  <c r="BW674"/>
  <c r="BO678"/>
  <c r="BP678" s="1"/>
  <c r="BQ678" s="1"/>
  <c r="BK678"/>
  <c r="BL678" s="1"/>
  <c r="BO668"/>
  <c r="BP668" s="1"/>
  <c r="BK668"/>
  <c r="BL668" s="1"/>
  <c r="BX681"/>
  <c r="BT681"/>
  <c r="BU681"/>
  <c r="BV681" s="1"/>
  <c r="BS681"/>
  <c r="AQ670"/>
  <c r="BR670" s="1"/>
  <c r="AS670"/>
  <c r="AT670" s="1"/>
  <c r="BX668"/>
  <c r="BS668"/>
  <c r="BT668"/>
  <c r="BU668"/>
  <c r="BV668" s="1"/>
  <c r="BW668" s="1"/>
  <c r="BO669"/>
  <c r="BP669" s="1"/>
  <c r="BQ669" s="1"/>
  <c r="BK669"/>
  <c r="BL669" s="1"/>
  <c r="BO690"/>
  <c r="BK690"/>
  <c r="BL690" s="1"/>
  <c r="BO677"/>
  <c r="BP677" s="1"/>
  <c r="BQ677" s="1"/>
  <c r="BK677"/>
  <c r="BL677" s="1"/>
  <c r="BQ238"/>
  <c r="AE494"/>
  <c r="AA498"/>
  <c r="AC494"/>
  <c r="BX377"/>
  <c r="BQ659"/>
  <c r="CD645"/>
  <c r="CE645" s="1"/>
  <c r="BY648"/>
  <c r="BZ648" s="1"/>
  <c r="CD613"/>
  <c r="CE613" s="1"/>
  <c r="CB634"/>
  <c r="CC634"/>
  <c r="CD634" s="1"/>
  <c r="BS682"/>
  <c r="BX682"/>
  <c r="BU682"/>
  <c r="BV682" s="1"/>
  <c r="BW682" s="1"/>
  <c r="BT682"/>
  <c r="CB636"/>
  <c r="CC636"/>
  <c r="CD636" s="1"/>
  <c r="CE636" s="1"/>
  <c r="BO672"/>
  <c r="BP672" s="1"/>
  <c r="BQ672" s="1"/>
  <c r="BK672"/>
  <c r="BL672" s="1"/>
  <c r="CC641"/>
  <c r="CD641" s="1"/>
  <c r="CE641" s="1"/>
  <c r="CB641"/>
  <c r="BX672"/>
  <c r="BT672"/>
  <c r="BS672"/>
  <c r="BU672"/>
  <c r="BV672" s="1"/>
  <c r="BW672" s="1"/>
  <c r="CB653"/>
  <c r="CC653"/>
  <c r="CD653" s="1"/>
  <c r="CB651"/>
  <c r="CC651"/>
  <c r="CD651" s="1"/>
  <c r="CB640"/>
  <c r="CC640"/>
  <c r="BO683"/>
  <c r="BP683" s="1"/>
  <c r="BK683"/>
  <c r="BL683" s="1"/>
  <c r="BS671"/>
  <c r="BT671"/>
  <c r="BU671"/>
  <c r="BV671" s="1"/>
  <c r="BW671" s="1"/>
  <c r="BX671"/>
  <c r="BT689"/>
  <c r="BU689"/>
  <c r="BV689" s="1"/>
  <c r="BS689"/>
  <c r="BX689"/>
  <c r="BO684"/>
  <c r="BP684" s="1"/>
  <c r="BQ684" s="1"/>
  <c r="BK684"/>
  <c r="BL684" s="1"/>
  <c r="BO673"/>
  <c r="BP673" s="1"/>
  <c r="BQ673" s="1"/>
  <c r="BK673"/>
  <c r="BL673" s="1"/>
  <c r="BO691"/>
  <c r="BP691" s="1"/>
  <c r="BQ691" s="1"/>
  <c r="BK691"/>
  <c r="BL691" s="1"/>
  <c r="BU687"/>
  <c r="BV687" s="1"/>
  <c r="BW687" s="1"/>
  <c r="BX687"/>
  <c r="BT687"/>
  <c r="BS687"/>
  <c r="BU688"/>
  <c r="BX688"/>
  <c r="BT688"/>
  <c r="BS688"/>
  <c r="BX690"/>
  <c r="BT690"/>
  <c r="BS690"/>
  <c r="BU690"/>
  <c r="BV690" s="1"/>
  <c r="BW690" s="1"/>
  <c r="BO674"/>
  <c r="BP674" s="1"/>
  <c r="BQ674" s="1"/>
  <c r="BK674"/>
  <c r="BL674" s="1"/>
  <c r="BO667"/>
  <c r="BP667" s="1"/>
  <c r="BQ667" s="1"/>
  <c r="BK667"/>
  <c r="BL667" s="1"/>
  <c r="BO688"/>
  <c r="BP688" s="1"/>
  <c r="BQ688" s="1"/>
  <c r="BK688"/>
  <c r="BL688" s="1"/>
  <c r="BX675"/>
  <c r="BT675"/>
  <c r="BS675"/>
  <c r="BU675"/>
  <c r="BV675" s="1"/>
  <c r="BX684"/>
  <c r="BU684"/>
  <c r="BV684" s="1"/>
  <c r="BS684"/>
  <c r="BT684"/>
  <c r="BO687"/>
  <c r="BP687" s="1"/>
  <c r="BQ687" s="1"/>
  <c r="BK687"/>
  <c r="BL687" s="1"/>
  <c r="BS676"/>
  <c r="BT676"/>
  <c r="BU676"/>
  <c r="BV676" s="1"/>
  <c r="BX676"/>
  <c r="BW666"/>
  <c r="AD494"/>
  <c r="AX197"/>
  <c r="K195" i="3" s="1"/>
  <c r="BQ431" i="1"/>
  <c r="CC324"/>
  <c r="CD324" s="1"/>
  <c r="CE324" s="1"/>
  <c r="CA520"/>
  <c r="BQ602"/>
  <c r="BP649"/>
  <c r="BQ649" s="1"/>
  <c r="CE608"/>
  <c r="CA647"/>
  <c r="CD614"/>
  <c r="CE614" s="1"/>
  <c r="AT681"/>
  <c r="AU681" s="1"/>
  <c r="AU678"/>
  <c r="AT667"/>
  <c r="AU667" s="1"/>
  <c r="X500"/>
  <c r="Y500" s="1"/>
  <c r="X587"/>
  <c r="Y587" s="1"/>
  <c r="X594"/>
  <c r="AD594" s="1"/>
  <c r="X552"/>
  <c r="Y552" s="1"/>
  <c r="AV552" s="1"/>
  <c r="BD587"/>
  <c r="BD500"/>
  <c r="BE594"/>
  <c r="CI594" s="1"/>
  <c r="BD552"/>
  <c r="BT379"/>
  <c r="AS509"/>
  <c r="AT509" s="1"/>
  <c r="AU509" s="1"/>
  <c r="CA555"/>
  <c r="Q259" i="3" s="1"/>
  <c r="CA506" i="1"/>
  <c r="Q210" i="3" s="1"/>
  <c r="BY505" i="1"/>
  <c r="BZ505" s="1"/>
  <c r="O209" i="3" s="1"/>
  <c r="G557" i="1"/>
  <c r="G655" s="1"/>
  <c r="A655"/>
  <c r="Q588"/>
  <c r="X588" s="1"/>
  <c r="Y588" s="1"/>
  <c r="BH588"/>
  <c r="Q595"/>
  <c r="BE595" s="1"/>
  <c r="CI595" s="1"/>
  <c r="BH595"/>
  <c r="BN253"/>
  <c r="S500"/>
  <c r="U500" s="1"/>
  <c r="AB500" s="1"/>
  <c r="V587"/>
  <c r="W587" s="1"/>
  <c r="S594"/>
  <c r="U594" s="1"/>
  <c r="AB594" s="1"/>
  <c r="V552"/>
  <c r="W552" s="1"/>
  <c r="BC500"/>
  <c r="BD594"/>
  <c r="BC552"/>
  <c r="BW368"/>
  <c r="BX394"/>
  <c r="AQ509"/>
  <c r="BR509" s="1"/>
  <c r="M213" i="3" s="1"/>
  <c r="CA366" i="1"/>
  <c r="Q70" i="3" s="1"/>
  <c r="Q28"/>
  <c r="CA529" i="1"/>
  <c r="Q233" i="3" s="1"/>
  <c r="Q577" i="1"/>
  <c r="BD577" s="1"/>
  <c r="BH577"/>
  <c r="G558"/>
  <c r="G656" s="1"/>
  <c r="A656"/>
  <c r="AX255"/>
  <c r="K253" i="3" s="1"/>
  <c r="BH255" i="1"/>
  <c r="AL255" s="1"/>
  <c r="AM255" s="1"/>
  <c r="S587"/>
  <c r="U587" s="1"/>
  <c r="V594"/>
  <c r="W594" s="1"/>
  <c r="BM561"/>
  <c r="BW428"/>
  <c r="BQ555"/>
  <c r="CB512"/>
  <c r="BY362"/>
  <c r="BZ362" s="1"/>
  <c r="O66" i="3" s="1"/>
  <c r="CA362" i="1"/>
  <c r="CC362" s="1"/>
  <c r="CD362" s="1"/>
  <c r="CE362" s="1"/>
  <c r="BY342"/>
  <c r="BZ342" s="1"/>
  <c r="O46" i="3" s="1"/>
  <c r="CA342" i="1"/>
  <c r="Q46" i="3" s="1"/>
  <c r="BY352" i="1"/>
  <c r="BZ352" s="1"/>
  <c r="O56" i="3" s="1"/>
  <c r="CA352" i="1"/>
  <c r="Q56" i="3" s="1"/>
  <c r="BY350" i="1"/>
  <c r="BZ350" s="1"/>
  <c r="O54" i="3" s="1"/>
  <c r="CA350" i="1"/>
  <c r="CC350" s="1"/>
  <c r="CD350" s="1"/>
  <c r="CE350" s="1"/>
  <c r="BY363"/>
  <c r="BZ363" s="1"/>
  <c r="O67" i="3" s="1"/>
  <c r="CA363" i="1"/>
  <c r="Q67" i="3" s="1"/>
  <c r="BY355" i="1"/>
  <c r="BZ355" s="1"/>
  <c r="O59" i="3" s="1"/>
  <c r="CA355" i="1"/>
  <c r="CC355" s="1"/>
  <c r="Q19" i="3"/>
  <c r="BY358" i="1"/>
  <c r="BZ358" s="1"/>
  <c r="O62" i="3" s="1"/>
  <c r="BY336" i="1"/>
  <c r="BZ336" s="1"/>
  <c r="O40" i="3" s="1"/>
  <c r="CB336" i="1"/>
  <c r="Q63" i="3"/>
  <c r="BY359" i="1"/>
  <c r="BZ359" s="1"/>
  <c r="O63" i="3" s="1"/>
  <c r="BY343" i="1"/>
  <c r="BZ343" s="1"/>
  <c r="O47" i="3" s="1"/>
  <c r="BK530" i="1"/>
  <c r="BL530" s="1"/>
  <c r="CA530" s="1"/>
  <c r="BK413"/>
  <c r="BL413" s="1"/>
  <c r="BK393"/>
  <c r="BL393" s="1"/>
  <c r="BK360"/>
  <c r="BL360" s="1"/>
  <c r="CA360" s="1"/>
  <c r="CC345"/>
  <c r="CD345" s="1"/>
  <c r="CE345" s="1"/>
  <c r="BY345"/>
  <c r="BZ345" s="1"/>
  <c r="O49" i="3" s="1"/>
  <c r="Q23"/>
  <c r="CC319" i="1"/>
  <c r="CD319" s="1"/>
  <c r="CE319" s="1"/>
  <c r="CB319"/>
  <c r="BK436"/>
  <c r="BL436" s="1"/>
  <c r="BK375"/>
  <c r="BL375" s="1"/>
  <c r="BK527"/>
  <c r="BL527" s="1"/>
  <c r="CA527" s="1"/>
  <c r="BK394"/>
  <c r="BL394" s="1"/>
  <c r="BK464"/>
  <c r="BL464" s="1"/>
  <c r="BK399"/>
  <c r="BL399" s="1"/>
  <c r="BK418"/>
  <c r="BL418" s="1"/>
  <c r="BK422"/>
  <c r="BL422" s="1"/>
  <c r="BY340"/>
  <c r="BZ340" s="1"/>
  <c r="O44" i="3" s="1"/>
  <c r="BY506" i="1"/>
  <c r="BZ506" s="1"/>
  <c r="O210" i="3" s="1"/>
  <c r="BO521" i="1"/>
  <c r="BP521" s="1"/>
  <c r="BQ521" s="1"/>
  <c r="BK521"/>
  <c r="BL521" s="1"/>
  <c r="BQ412"/>
  <c r="CC312"/>
  <c r="CD312" s="1"/>
  <c r="CE312" s="1"/>
  <c r="BO435"/>
  <c r="BP435" s="1"/>
  <c r="BQ435" s="1"/>
  <c r="BK368"/>
  <c r="BL368" s="1"/>
  <c r="BK545"/>
  <c r="BL545" s="1"/>
  <c r="CA545" s="1"/>
  <c r="BK402"/>
  <c r="BL402" s="1"/>
  <c r="BK449"/>
  <c r="BL449" s="1"/>
  <c r="BY519"/>
  <c r="BZ519" s="1"/>
  <c r="O223" i="3" s="1"/>
  <c r="BY520" i="1"/>
  <c r="BZ520" s="1"/>
  <c r="O224" i="3" s="1"/>
  <c r="BK356" i="1"/>
  <c r="BL356" s="1"/>
  <c r="CA356" s="1"/>
  <c r="BY366"/>
  <c r="BY555"/>
  <c r="BZ555" s="1"/>
  <c r="O259" i="3" s="1"/>
  <c r="Q51"/>
  <c r="BY347" i="1"/>
  <c r="BZ347" s="1"/>
  <c r="O51" i="3" s="1"/>
  <c r="Q50"/>
  <c r="BY346" i="1"/>
  <c r="BZ346" s="1"/>
  <c r="O50" i="3" s="1"/>
  <c r="BK408" i="1"/>
  <c r="BL408" s="1"/>
  <c r="BK373"/>
  <c r="BL373" s="1"/>
  <c r="BK531"/>
  <c r="BL531" s="1"/>
  <c r="BK563"/>
  <c r="BL563" s="1"/>
  <c r="BY341"/>
  <c r="BZ341" s="1"/>
  <c r="O45" i="3" s="1"/>
  <c r="BK513" i="1"/>
  <c r="BL513" s="1"/>
  <c r="CC511"/>
  <c r="CD511" s="1"/>
  <c r="CE511" s="1"/>
  <c r="Q215" i="3"/>
  <c r="CB511" i="1"/>
  <c r="CC512"/>
  <c r="CD512" s="1"/>
  <c r="CE512" s="1"/>
  <c r="BO360"/>
  <c r="BP360" s="1"/>
  <c r="BQ366"/>
  <c r="CB312"/>
  <c r="CB316"/>
  <c r="BQ350"/>
  <c r="BQ425"/>
  <c r="CE504"/>
  <c r="CB310"/>
  <c r="Q14" i="3"/>
  <c r="Q26"/>
  <c r="CC336" i="1"/>
  <c r="CD336" s="1"/>
  <c r="CE336" s="1"/>
  <c r="CC329"/>
  <c r="CD329" s="1"/>
  <c r="CE329" s="1"/>
  <c r="CC344"/>
  <c r="CD344" s="1"/>
  <c r="CB344"/>
  <c r="CB322"/>
  <c r="CC316"/>
  <c r="CD316" s="1"/>
  <c r="CE316" s="1"/>
  <c r="G365"/>
  <c r="BC159"/>
  <c r="AZ180"/>
  <c r="BA180" s="1"/>
  <c r="BB180" s="1"/>
  <c r="BU436"/>
  <c r="BV436" s="1"/>
  <c r="BU383"/>
  <c r="BV383" s="1"/>
  <c r="BW383" s="1"/>
  <c r="BU433"/>
  <c r="BV433" s="1"/>
  <c r="BW433" s="1"/>
  <c r="BN446"/>
  <c r="BQ417"/>
  <c r="BN398"/>
  <c r="BO398" s="1"/>
  <c r="BP398" s="1"/>
  <c r="BQ445"/>
  <c r="BO513"/>
  <c r="BP513" s="1"/>
  <c r="AZ159"/>
  <c r="BA159" s="1"/>
  <c r="BO253"/>
  <c r="BP253" s="1"/>
  <c r="BQ253" s="1"/>
  <c r="AY180"/>
  <c r="BD253"/>
  <c r="BG252" s="1"/>
  <c r="BI252" s="1"/>
  <c r="BJ252" s="1"/>
  <c r="BK252" s="1"/>
  <c r="BL252" s="1"/>
  <c r="BT436"/>
  <c r="BT383"/>
  <c r="H102" i="3"/>
  <c r="AQ541" i="1"/>
  <c r="H150" i="3"/>
  <c r="BN553" i="1"/>
  <c r="Q57" i="3"/>
  <c r="CB353" i="1"/>
  <c r="H83" i="3"/>
  <c r="CB358" i="1"/>
  <c r="BN382"/>
  <c r="BN389"/>
  <c r="BO389" s="1"/>
  <c r="BP389" s="1"/>
  <c r="BQ389" s="1"/>
  <c r="H257" i="3"/>
  <c r="CG554" i="1"/>
  <c r="CG424"/>
  <c r="BR455"/>
  <c r="CG455"/>
  <c r="BR468"/>
  <c r="BX468" s="1"/>
  <c r="CG468"/>
  <c r="BR423"/>
  <c r="CG423"/>
  <c r="BR450"/>
  <c r="BU450" s="1"/>
  <c r="BV450" s="1"/>
  <c r="BW450" s="1"/>
  <c r="CG450"/>
  <c r="BR508"/>
  <c r="BT508" s="1"/>
  <c r="CG508"/>
  <c r="BR589"/>
  <c r="CG589"/>
  <c r="BR572"/>
  <c r="CG572"/>
  <c r="BR582"/>
  <c r="CG582"/>
  <c r="CH491"/>
  <c r="BI491" s="1"/>
  <c r="BJ491" s="1"/>
  <c r="BR448"/>
  <c r="BU448" s="1"/>
  <c r="BV448" s="1"/>
  <c r="CG448"/>
  <c r="BR420"/>
  <c r="BX420" s="1"/>
  <c r="CG420"/>
  <c r="BR465"/>
  <c r="BT465" s="1"/>
  <c r="CG465"/>
  <c r="BR533"/>
  <c r="BX533" s="1"/>
  <c r="CG533"/>
  <c r="BR441"/>
  <c r="CG441"/>
  <c r="BR437"/>
  <c r="CG437"/>
  <c r="BR540"/>
  <c r="BR546"/>
  <c r="BP341"/>
  <c r="BQ341" s="1"/>
  <c r="M104" i="3"/>
  <c r="BS400" i="1"/>
  <c r="BT400"/>
  <c r="BS571"/>
  <c r="M275" i="3"/>
  <c r="BS395" i="1"/>
  <c r="M99" i="3"/>
  <c r="BS418" i="1"/>
  <c r="M122" i="3"/>
  <c r="M106"/>
  <c r="BS402" i="1"/>
  <c r="M107" i="3"/>
  <c r="BS403" i="1"/>
  <c r="BS449"/>
  <c r="M153" i="3"/>
  <c r="BS384" i="1"/>
  <c r="BU384"/>
  <c r="BV384" s="1"/>
  <c r="BX384"/>
  <c r="M88" i="3"/>
  <c r="BT384" i="1"/>
  <c r="M242" i="3"/>
  <c r="BS538" i="1"/>
  <c r="M168" i="3"/>
  <c r="BS464" i="1"/>
  <c r="BV416"/>
  <c r="BW416" s="1"/>
  <c r="Q207" i="3"/>
  <c r="CB503" i="1"/>
  <c r="CC503"/>
  <c r="CD503" s="1"/>
  <c r="BS390"/>
  <c r="M94" i="3"/>
  <c r="M86"/>
  <c r="BS382" i="1"/>
  <c r="BU382"/>
  <c r="BV382" s="1"/>
  <c r="BW382" s="1"/>
  <c r="M102" i="3"/>
  <c r="BS398" i="1"/>
  <c r="M93" i="3"/>
  <c r="BS389" i="1"/>
  <c r="BX389"/>
  <c r="BT389"/>
  <c r="BU389"/>
  <c r="BS415"/>
  <c r="BX415"/>
  <c r="BT415"/>
  <c r="BU415"/>
  <c r="BV415" s="1"/>
  <c r="BW415" s="1"/>
  <c r="M119" i="3"/>
  <c r="BS581" i="1"/>
  <c r="M285" i="3"/>
  <c r="BS463" i="1"/>
  <c r="M167" i="3"/>
  <c r="M81"/>
  <c r="BS377" i="1"/>
  <c r="BU377"/>
  <c r="BV377" s="1"/>
  <c r="BW377" s="1"/>
  <c r="BS393"/>
  <c r="M97" i="3"/>
  <c r="BT393" i="1"/>
  <c r="BU393"/>
  <c r="BV393" s="1"/>
  <c r="BX393"/>
  <c r="M95" i="3"/>
  <c r="BS391" i="1"/>
  <c r="BR522"/>
  <c r="BU522" s="1"/>
  <c r="BV522" s="1"/>
  <c r="BW522" s="1"/>
  <c r="CG522"/>
  <c r="BR482"/>
  <c r="CG482"/>
  <c r="BR514"/>
  <c r="CG514"/>
  <c r="BR469"/>
  <c r="CG469"/>
  <c r="BX418"/>
  <c r="CG419"/>
  <c r="BR515"/>
  <c r="CG515"/>
  <c r="M151" i="3"/>
  <c r="BS447" i="1"/>
  <c r="M87" i="3"/>
  <c r="BS383" i="1"/>
  <c r="BS387"/>
  <c r="M91" i="3"/>
  <c r="M80"/>
  <c r="BS376" i="1"/>
  <c r="CG390"/>
  <c r="H94" i="3"/>
  <c r="BN390" i="1"/>
  <c r="BK390" s="1"/>
  <c r="BO214"/>
  <c r="BP214" s="1"/>
  <c r="BQ214" s="1"/>
  <c r="BU430"/>
  <c r="BV430" s="1"/>
  <c r="BW430" s="1"/>
  <c r="BT433"/>
  <c r="BU539"/>
  <c r="BV539" s="1"/>
  <c r="BW539" s="1"/>
  <c r="BO545"/>
  <c r="BP545" s="1"/>
  <c r="BN447"/>
  <c r="BK447" s="1"/>
  <c r="AW248"/>
  <c r="BB147"/>
  <c r="BN214"/>
  <c r="BC180"/>
  <c r="AW168"/>
  <c r="BU418"/>
  <c r="BV418" s="1"/>
  <c r="BW418" s="1"/>
  <c r="BT464"/>
  <c r="AS541"/>
  <c r="AT541" s="1"/>
  <c r="AU541" s="1"/>
  <c r="BX400"/>
  <c r="BT382"/>
  <c r="BO563"/>
  <c r="BP563" s="1"/>
  <c r="BD214"/>
  <c r="BG213" s="1"/>
  <c r="BI213" s="1"/>
  <c r="N211" i="3" s="1"/>
  <c r="BX538" i="1"/>
  <c r="AU440"/>
  <c r="H151" i="3"/>
  <c r="H140"/>
  <c r="BU400" i="1"/>
  <c r="AU508"/>
  <c r="H79" i="3"/>
  <c r="BT538" i="1"/>
  <c r="BR452"/>
  <c r="BX452" s="1"/>
  <c r="CG452"/>
  <c r="M105" i="3"/>
  <c r="BS401" i="1"/>
  <c r="BU401"/>
  <c r="BV401" s="1"/>
  <c r="BW401" s="1"/>
  <c r="BT401"/>
  <c r="BX401"/>
  <c r="BP537"/>
  <c r="BQ537" s="1"/>
  <c r="M261" i="3"/>
  <c r="BS557" i="1"/>
  <c r="M77" i="3"/>
  <c r="BS373" i="1"/>
  <c r="BT373"/>
  <c r="BS396"/>
  <c r="M100" i="3"/>
  <c r="M79"/>
  <c r="BS375" i="1"/>
  <c r="BT375"/>
  <c r="BU375"/>
  <c r="BV375" s="1"/>
  <c r="BW375" s="1"/>
  <c r="M136" i="3"/>
  <c r="BS432" i="1"/>
  <c r="M137" i="3"/>
  <c r="BS433" i="1"/>
  <c r="BS381"/>
  <c r="M85" i="3"/>
  <c r="BX381" i="1"/>
  <c r="BU381"/>
  <c r="BV381" s="1"/>
  <c r="BW381" s="1"/>
  <c r="BT381"/>
  <c r="BS374"/>
  <c r="M78" i="3"/>
  <c r="BT374" i="1"/>
  <c r="BU374"/>
  <c r="BV374" s="1"/>
  <c r="BW374" s="1"/>
  <c r="BX374"/>
  <c r="M126" i="3"/>
  <c r="BS422" i="1"/>
  <c r="M134" i="3"/>
  <c r="BS430" i="1"/>
  <c r="M236" i="3"/>
  <c r="BS532" i="1"/>
  <c r="BS539"/>
  <c r="M243" i="3"/>
  <c r="M125"/>
  <c r="BS421" i="1"/>
  <c r="BX421"/>
  <c r="BT421"/>
  <c r="BU421"/>
  <c r="BV421" s="1"/>
  <c r="M211" i="3"/>
  <c r="BS507" i="1"/>
  <c r="BS528"/>
  <c r="BU528"/>
  <c r="BX528"/>
  <c r="M232" i="3"/>
  <c r="BT528" i="1"/>
  <c r="BV528"/>
  <c r="BW528" s="1"/>
  <c r="M98" i="3"/>
  <c r="BS394" i="1"/>
  <c r="BT394"/>
  <c r="M268" i="3"/>
  <c r="BS564" i="1"/>
  <c r="M90" i="3"/>
  <c r="BS386" i="1"/>
  <c r="CH544"/>
  <c r="BI544" s="1"/>
  <c r="BJ544" s="1"/>
  <c r="BR388"/>
  <c r="CG388"/>
  <c r="BR392"/>
  <c r="BX392" s="1"/>
  <c r="CG392"/>
  <c r="BR397"/>
  <c r="CG397"/>
  <c r="BR440"/>
  <c r="BX440" s="1"/>
  <c r="CG440"/>
  <c r="M89" i="3"/>
  <c r="BS385" i="1"/>
  <c r="M83" i="3"/>
  <c r="BS379" i="1"/>
  <c r="M150" i="3"/>
  <c r="BS446" i="1"/>
  <c r="BU446"/>
  <c r="BV446" s="1"/>
  <c r="BW446" s="1"/>
  <c r="BX446"/>
  <c r="BT446"/>
  <c r="M257" i="3"/>
  <c r="BS553" i="1"/>
  <c r="CG373"/>
  <c r="H77" i="3"/>
  <c r="BV520" i="1"/>
  <c r="BW520" s="1"/>
  <c r="BP352"/>
  <c r="BQ352" s="1"/>
  <c r="BS436"/>
  <c r="M140" i="3"/>
  <c r="M82"/>
  <c r="BS378" i="1"/>
  <c r="AX248"/>
  <c r="K246" i="3" s="1"/>
  <c r="AN501" i="1"/>
  <c r="BU532"/>
  <c r="BV532" s="1"/>
  <c r="BX430"/>
  <c r="BU464"/>
  <c r="BV464" s="1"/>
  <c r="BX432"/>
  <c r="BO422"/>
  <c r="BP422" s="1"/>
  <c r="BU538"/>
  <c r="BV538" s="1"/>
  <c r="BW538" s="1"/>
  <c r="BQ355"/>
  <c r="H89" i="3"/>
  <c r="CG509" i="1"/>
  <c r="BO418"/>
  <c r="BP418" s="1"/>
  <c r="BO413"/>
  <c r="BP413" s="1"/>
  <c r="BO436"/>
  <c r="BP436" s="1"/>
  <c r="BO393"/>
  <c r="BP393" s="1"/>
  <c r="BQ393" s="1"/>
  <c r="Q47" i="3"/>
  <c r="CC343" i="1"/>
  <c r="CD343" s="1"/>
  <c r="CB343"/>
  <c r="CD327"/>
  <c r="CE327" s="1"/>
  <c r="BO374"/>
  <c r="BP374" s="1"/>
  <c r="BQ374" s="1"/>
  <c r="BL374"/>
  <c r="BO571"/>
  <c r="BP571" s="1"/>
  <c r="BL571"/>
  <c r="BO382"/>
  <c r="BP382" s="1"/>
  <c r="BQ382" s="1"/>
  <c r="CC359"/>
  <c r="CB359"/>
  <c r="BH164"/>
  <c r="AL164" s="1"/>
  <c r="AM164" s="1"/>
  <c r="BD247"/>
  <c r="BG246" s="1"/>
  <c r="BI246" s="1"/>
  <c r="N244" i="3" s="1"/>
  <c r="AU468" i="1"/>
  <c r="AP488"/>
  <c r="L192" i="3" s="1"/>
  <c r="BO399" i="1"/>
  <c r="BP399" s="1"/>
  <c r="BO402"/>
  <c r="BP402" s="1"/>
  <c r="BO384"/>
  <c r="BL384"/>
  <c r="CB347"/>
  <c r="BO556"/>
  <c r="BP556" s="1"/>
  <c r="BQ556" s="1"/>
  <c r="BL556"/>
  <c r="CA556" s="1"/>
  <c r="BO532"/>
  <c r="BP532" s="1"/>
  <c r="BL532"/>
  <c r="Q13" i="3"/>
  <c r="CC309" i="1"/>
  <c r="CD309" s="1"/>
  <c r="CE309" s="1"/>
  <c r="CB309"/>
  <c r="AX203"/>
  <c r="AY203" s="1"/>
  <c r="AU392"/>
  <c r="BO464"/>
  <c r="BP464" s="1"/>
  <c r="BO385"/>
  <c r="BP385" s="1"/>
  <c r="BL385"/>
  <c r="BO432"/>
  <c r="BP432" s="1"/>
  <c r="BQ432" s="1"/>
  <c r="BL432"/>
  <c r="BO372"/>
  <c r="BP372" s="1"/>
  <c r="BL372"/>
  <c r="BO380"/>
  <c r="BP380" s="1"/>
  <c r="BL380"/>
  <c r="BO565"/>
  <c r="BP565" s="1"/>
  <c r="BL565"/>
  <c r="BO430"/>
  <c r="BP430" s="1"/>
  <c r="BL430"/>
  <c r="BO557"/>
  <c r="BP557" s="1"/>
  <c r="BL557"/>
  <c r="BO395"/>
  <c r="BP395" s="1"/>
  <c r="BQ395" s="1"/>
  <c r="BL395"/>
  <c r="BO391"/>
  <c r="BP391" s="1"/>
  <c r="BL391"/>
  <c r="Q49" i="3"/>
  <c r="Q35"/>
  <c r="CC331" i="1"/>
  <c r="CB331"/>
  <c r="AX164"/>
  <c r="K162" i="3" s="1"/>
  <c r="AX201" i="1"/>
  <c r="K199" i="3" s="1"/>
  <c r="AW164" i="1"/>
  <c r="AU448"/>
  <c r="BO449"/>
  <c r="BP449" s="1"/>
  <c r="BQ506"/>
  <c r="BJ238"/>
  <c r="BK238" s="1"/>
  <c r="AX230"/>
  <c r="K228" i="3" s="1"/>
  <c r="BH248" i="1"/>
  <c r="AL248" s="1"/>
  <c r="AM248" s="1"/>
  <c r="AW255"/>
  <c r="AX168"/>
  <c r="K166" i="3" s="1"/>
  <c r="BH230" i="1"/>
  <c r="AL230" s="1"/>
  <c r="AM230" s="1"/>
  <c r="BH168"/>
  <c r="AL168" s="1"/>
  <c r="AM168" s="1"/>
  <c r="AU388"/>
  <c r="AW230"/>
  <c r="BL258"/>
  <c r="K177" i="3"/>
  <c r="AS460" i="1"/>
  <c r="AT460" s="1"/>
  <c r="BC179"/>
  <c r="BH280"/>
  <c r="AL280" s="1"/>
  <c r="AM280" s="1"/>
  <c r="AY179"/>
  <c r="AQ460"/>
  <c r="AU299"/>
  <c r="AV299" s="1"/>
  <c r="G297" i="3" s="1"/>
  <c r="AW280" i="1"/>
  <c r="AU167"/>
  <c r="AV167" s="1"/>
  <c r="G165" i="3" s="1"/>
  <c r="AQ454" i="1"/>
  <c r="BH273"/>
  <c r="AL273" s="1"/>
  <c r="AM273" s="1"/>
  <c r="AS454"/>
  <c r="AT454" s="1"/>
  <c r="AU454" s="1"/>
  <c r="AW273"/>
  <c r="BJ251"/>
  <c r="BK251" s="1"/>
  <c r="BL251" s="1"/>
  <c r="AZ299"/>
  <c r="BA299" s="1"/>
  <c r="BB299" s="1"/>
  <c r="K297" i="3"/>
  <c r="BC167" i="1"/>
  <c r="K165" i="3"/>
  <c r="BN420" i="1"/>
  <c r="BK420" s="1"/>
  <c r="H124" i="3"/>
  <c r="BN533" i="1"/>
  <c r="BK533" s="1"/>
  <c r="H237" i="3"/>
  <c r="BN254" i="1"/>
  <c r="P252" i="3"/>
  <c r="AL568" i="1"/>
  <c r="AM568" s="1"/>
  <c r="AN568" s="1"/>
  <c r="AS547"/>
  <c r="AT547" s="1"/>
  <c r="AU547" s="1"/>
  <c r="L251" i="3"/>
  <c r="AQ566" i="1"/>
  <c r="L270" i="3"/>
  <c r="AS579" i="1"/>
  <c r="AT579" s="1"/>
  <c r="AU579" s="1"/>
  <c r="L283" i="3"/>
  <c r="BJ226" i="1"/>
  <c r="BK226" s="1"/>
  <c r="BL226" s="1"/>
  <c r="N224" i="3"/>
  <c r="BO227" i="1"/>
  <c r="BP227" s="1"/>
  <c r="P225" i="3"/>
  <c r="BC184" i="1"/>
  <c r="K182" i="3"/>
  <c r="AT293" i="1"/>
  <c r="AU293" s="1"/>
  <c r="I291" i="3"/>
  <c r="BJ212" i="1"/>
  <c r="BK212" s="1"/>
  <c r="N210" i="3"/>
  <c r="AQ205" i="1"/>
  <c r="AR205" s="1"/>
  <c r="AS205" s="1"/>
  <c r="I203" i="3"/>
  <c r="AQ206" i="1"/>
  <c r="AR206" s="1"/>
  <c r="AS206" s="1"/>
  <c r="I204" i="3"/>
  <c r="BN260" i="1"/>
  <c r="P258" i="3"/>
  <c r="AS558" i="1"/>
  <c r="AT558" s="1"/>
  <c r="AU558" s="1"/>
  <c r="L262" i="3"/>
  <c r="AS442" i="1"/>
  <c r="AT442" s="1"/>
  <c r="AU442" s="1"/>
  <c r="L146" i="3"/>
  <c r="BN455" i="1"/>
  <c r="BK455" s="1"/>
  <c r="H159" i="3"/>
  <c r="AL510" i="1"/>
  <c r="AM510" s="1"/>
  <c r="AN510" s="1"/>
  <c r="J214" i="3"/>
  <c r="AS404" i="1"/>
  <c r="AT404" s="1"/>
  <c r="L108" i="3"/>
  <c r="AS523" i="1"/>
  <c r="AT523" s="1"/>
  <c r="AU523" s="1"/>
  <c r="AS443"/>
  <c r="AT443" s="1"/>
  <c r="AU443" s="1"/>
  <c r="L147" i="3"/>
  <c r="AY229" i="1"/>
  <c r="K227" i="3"/>
  <c r="AK542" i="1"/>
  <c r="BM542" s="1"/>
  <c r="J246" i="3"/>
  <c r="BN508" i="1"/>
  <c r="H212" i="3"/>
  <c r="BN452" i="1"/>
  <c r="BK452" s="1"/>
  <c r="H156" i="3"/>
  <c r="AQ451" i="1"/>
  <c r="L155" i="3"/>
  <c r="BN437" i="1"/>
  <c r="BK437" s="1"/>
  <c r="H141" i="3"/>
  <c r="BN378" i="1"/>
  <c r="BO378" s="1"/>
  <c r="BP378" s="1"/>
  <c r="BQ378" s="1"/>
  <c r="H82" i="3"/>
  <c r="BN383" i="1"/>
  <c r="H87" i="3"/>
  <c r="AS466" i="1"/>
  <c r="AT466" s="1"/>
  <c r="AU466" s="1"/>
  <c r="L170" i="3"/>
  <c r="BN376" i="1"/>
  <c r="BK376" s="1"/>
  <c r="H80" i="3"/>
  <c r="AT187" i="1"/>
  <c r="AU187" s="1"/>
  <c r="AV187" s="1"/>
  <c r="G185" i="3" s="1"/>
  <c r="I185"/>
  <c r="AK490" i="1"/>
  <c r="BM490" s="1"/>
  <c r="AT186"/>
  <c r="AU186" s="1"/>
  <c r="AV186" s="1"/>
  <c r="G184" i="3" s="1"/>
  <c r="I184"/>
  <c r="AS516" i="1"/>
  <c r="AT516" s="1"/>
  <c r="AU516" s="1"/>
  <c r="L220" i="3"/>
  <c r="L178"/>
  <c r="AS459" i="1"/>
  <c r="AT459" s="1"/>
  <c r="AU459" s="1"/>
  <c r="L163" i="3"/>
  <c r="BN564" i="1"/>
  <c r="BK564" s="1"/>
  <c r="H268" i="3"/>
  <c r="BN400" i="1"/>
  <c r="BO400" s="1"/>
  <c r="H104" i="3"/>
  <c r="BN450" i="1"/>
  <c r="H154" i="3"/>
  <c r="BJ245" i="1"/>
  <c r="BK245" s="1"/>
  <c r="BL245" s="1"/>
  <c r="N243" i="3"/>
  <c r="BC216" i="1"/>
  <c r="BM216" s="1"/>
  <c r="K214" i="3"/>
  <c r="J184"/>
  <c r="BH197" i="1"/>
  <c r="AL197" s="1"/>
  <c r="AM197" s="1"/>
  <c r="AV197"/>
  <c r="G195" i="3" s="1"/>
  <c r="BJ219" i="1"/>
  <c r="BK219" s="1"/>
  <c r="BL219" s="1"/>
  <c r="N217" i="3"/>
  <c r="AZ240" i="1"/>
  <c r="BA240" s="1"/>
  <c r="BB240" s="1"/>
  <c r="K238" i="3"/>
  <c r="BH298" i="1"/>
  <c r="AL298" s="1"/>
  <c r="AM298" s="1"/>
  <c r="AV298"/>
  <c r="G296" i="3" s="1"/>
  <c r="AS439" i="1"/>
  <c r="AT439" s="1"/>
  <c r="AU439" s="1"/>
  <c r="L143" i="3"/>
  <c r="BN582" i="1"/>
  <c r="BK582" s="1"/>
  <c r="H286" i="3"/>
  <c r="AS456" i="1"/>
  <c r="AT456" s="1"/>
  <c r="L160" i="3"/>
  <c r="BH201" i="1"/>
  <c r="AL201" s="1"/>
  <c r="AM201" s="1"/>
  <c r="AV201"/>
  <c r="G199" i="3" s="1"/>
  <c r="BJ220" i="1"/>
  <c r="BK220" s="1"/>
  <c r="BL220" s="1"/>
  <c r="N218" i="3"/>
  <c r="BN433" i="1"/>
  <c r="BK433" s="1"/>
  <c r="H137" i="3"/>
  <c r="BN441" i="1"/>
  <c r="H145" i="3"/>
  <c r="AY173" i="1"/>
  <c r="K171" i="3"/>
  <c r="BN515" i="1"/>
  <c r="BK515" s="1"/>
  <c r="H219" i="3"/>
  <c r="AX273" i="1"/>
  <c r="K271" i="3" s="1"/>
  <c r="AL481" i="1"/>
  <c r="AM481" s="1"/>
  <c r="AN481" s="1"/>
  <c r="J185" i="3"/>
  <c r="AQ453" i="1"/>
  <c r="L157" i="3"/>
  <c r="AS583" i="1"/>
  <c r="AT583" s="1"/>
  <c r="AU583" s="1"/>
  <c r="L287" i="3"/>
  <c r="BN396" i="1"/>
  <c r="BK396" s="1"/>
  <c r="H100" i="3"/>
  <c r="BN465" i="1"/>
  <c r="BK465" s="1"/>
  <c r="H169" i="3"/>
  <c r="BN377" i="1"/>
  <c r="BK377" s="1"/>
  <c r="H81" i="3"/>
  <c r="BN539" i="1"/>
  <c r="BK539" s="1"/>
  <c r="H243" i="3"/>
  <c r="BN401" i="1"/>
  <c r="BK401" s="1"/>
  <c r="H105" i="3"/>
  <c r="BJ261" i="1"/>
  <c r="BK261" s="1"/>
  <c r="BL261" s="1"/>
  <c r="N259" i="3"/>
  <c r="N250"/>
  <c r="AT249" i="1"/>
  <c r="AU249" s="1"/>
  <c r="AV249" s="1"/>
  <c r="G247" i="3" s="1"/>
  <c r="I247"/>
  <c r="J247"/>
  <c r="AL550" i="1"/>
  <c r="AM550" s="1"/>
  <c r="AN550" s="1"/>
  <c r="AQ231"/>
  <c r="AR231" s="1"/>
  <c r="AS231" s="1"/>
  <c r="I229" i="3"/>
  <c r="BH182" i="1"/>
  <c r="AL182" s="1"/>
  <c r="AM182" s="1"/>
  <c r="AV182"/>
  <c r="G180" i="3" s="1"/>
  <c r="AL561" i="1"/>
  <c r="AM561" s="1"/>
  <c r="AN561" s="1"/>
  <c r="J265" i="3"/>
  <c r="BN589" i="1"/>
  <c r="BK589" s="1"/>
  <c r="H293" i="3"/>
  <c r="AS534" i="1"/>
  <c r="AT534" s="1"/>
  <c r="AU534" s="1"/>
  <c r="L238" i="3"/>
  <c r="L175"/>
  <c r="BN572" i="1"/>
  <c r="BK572" s="1"/>
  <c r="H276" i="3"/>
  <c r="AS597" i="1"/>
  <c r="AT597" s="1"/>
  <c r="L301" i="3"/>
  <c r="BC222" i="1"/>
  <c r="BD222" s="1"/>
  <c r="BG221" s="1"/>
  <c r="BI221" s="1"/>
  <c r="K220" i="3"/>
  <c r="AS438" i="1"/>
  <c r="AT438" s="1"/>
  <c r="AU438" s="1"/>
  <c r="L142" i="3"/>
  <c r="BN387" i="1"/>
  <c r="BK387" s="1"/>
  <c r="H91" i="3"/>
  <c r="BN581" i="1"/>
  <c r="BK581" s="1"/>
  <c r="H285" i="3"/>
  <c r="BN403" i="1"/>
  <c r="BO403" s="1"/>
  <c r="BP403" s="1"/>
  <c r="H107" i="3"/>
  <c r="AY166" i="1"/>
  <c r="K164" i="3"/>
  <c r="AQ434" i="1"/>
  <c r="L138" i="3"/>
  <c r="BJ244" i="1"/>
  <c r="BK244" s="1"/>
  <c r="BL244" s="1"/>
  <c r="N242" i="3"/>
  <c r="AN461" i="1"/>
  <c r="AN590"/>
  <c r="BZ366"/>
  <c r="O70" i="3" s="1"/>
  <c r="BZ529" i="1"/>
  <c r="O233" i="3" s="1"/>
  <c r="AU420" i="1"/>
  <c r="CD321"/>
  <c r="CE321" s="1"/>
  <c r="CD315"/>
  <c r="CE315" s="1"/>
  <c r="CC361"/>
  <c r="CD361" s="1"/>
  <c r="CE361" s="1"/>
  <c r="CB361"/>
  <c r="CC364"/>
  <c r="CB364"/>
  <c r="CB339"/>
  <c r="CC339"/>
  <c r="CD339" s="1"/>
  <c r="CB354"/>
  <c r="CC354"/>
  <c r="CD354" s="1"/>
  <c r="CE354" s="1"/>
  <c r="CC357"/>
  <c r="CD357" s="1"/>
  <c r="CB357"/>
  <c r="CB351"/>
  <c r="CC351"/>
  <c r="CE328"/>
  <c r="CE317"/>
  <c r="CB346"/>
  <c r="CC346"/>
  <c r="CD346" s="1"/>
  <c r="CE346" s="1"/>
  <c r="Q209" i="3"/>
  <c r="AP473" i="1"/>
  <c r="AQ466"/>
  <c r="AX241"/>
  <c r="BC173"/>
  <c r="AS164"/>
  <c r="AZ173"/>
  <c r="BA173" s="1"/>
  <c r="AS434"/>
  <c r="AT434" s="1"/>
  <c r="AU434" s="1"/>
  <c r="AZ166"/>
  <c r="BA166" s="1"/>
  <c r="BB166" s="1"/>
  <c r="BH203"/>
  <c r="AL203" s="1"/>
  <c r="AM203" s="1"/>
  <c r="AU452"/>
  <c r="BC166"/>
  <c r="AW203"/>
  <c r="AS453"/>
  <c r="AT453" s="1"/>
  <c r="AU453" s="1"/>
  <c r="BW380"/>
  <c r="BQ411"/>
  <c r="BQ347"/>
  <c r="AH486"/>
  <c r="AI486" s="1"/>
  <c r="AJ486" s="1"/>
  <c r="BB278"/>
  <c r="AP590"/>
  <c r="BH241"/>
  <c r="AL241" s="1"/>
  <c r="AM241" s="1"/>
  <c r="BT418"/>
  <c r="BQ343"/>
  <c r="AW241"/>
  <c r="AY240"/>
  <c r="BO356"/>
  <c r="BP356" s="1"/>
  <c r="BQ356" s="1"/>
  <c r="BO531"/>
  <c r="BP531" s="1"/>
  <c r="BO530"/>
  <c r="AX200"/>
  <c r="AL542"/>
  <c r="AM542" s="1"/>
  <c r="AN542" s="1"/>
  <c r="BU396"/>
  <c r="BV396" s="1"/>
  <c r="BP394"/>
  <c r="BQ394" s="1"/>
  <c r="BP359"/>
  <c r="BQ359" s="1"/>
  <c r="BP416"/>
  <c r="BQ416" s="1"/>
  <c r="BO408"/>
  <c r="BO368"/>
  <c r="BP368" s="1"/>
  <c r="BB193"/>
  <c r="BT449"/>
  <c r="BT396"/>
  <c r="BX396"/>
  <c r="BO375"/>
  <c r="BO527"/>
  <c r="BP527" s="1"/>
  <c r="BO373"/>
  <c r="BC229"/>
  <c r="BM229" s="1"/>
  <c r="BD215"/>
  <c r="BG214" s="1"/>
  <c r="BI214" s="1"/>
  <c r="AQ597"/>
  <c r="AS451"/>
  <c r="AT451" s="1"/>
  <c r="AU451" s="1"/>
  <c r="AQ534"/>
  <c r="AZ222"/>
  <c r="BA222" s="1"/>
  <c r="BB222" s="1"/>
  <c r="AD283"/>
  <c r="AE283" s="1"/>
  <c r="AJ283" s="1"/>
  <c r="BN381"/>
  <c r="BN540"/>
  <c r="BN386"/>
  <c r="BN507"/>
  <c r="BN424"/>
  <c r="BN538"/>
  <c r="BX376"/>
  <c r="BU376"/>
  <c r="BT376"/>
  <c r="BB221"/>
  <c r="BC299"/>
  <c r="AZ229"/>
  <c r="BA229" s="1"/>
  <c r="BB229" s="1"/>
  <c r="BN379"/>
  <c r="BN421"/>
  <c r="BN463"/>
  <c r="BN415"/>
  <c r="BN528"/>
  <c r="AY222"/>
  <c r="AQ483"/>
  <c r="AQ438"/>
  <c r="BX414"/>
  <c r="AK510"/>
  <c r="BM510" s="1"/>
  <c r="AQ459"/>
  <c r="AQ439"/>
  <c r="H96" i="3"/>
  <c r="BX506" i="1"/>
  <c r="BU506"/>
  <c r="BV506" s="1"/>
  <c r="BW506" s="1"/>
  <c r="BT422"/>
  <c r="BU395"/>
  <c r="BV395" s="1"/>
  <c r="BW395" s="1"/>
  <c r="BX395"/>
  <c r="BT395"/>
  <c r="BU386"/>
  <c r="BV386" s="1"/>
  <c r="BW386" s="1"/>
  <c r="BT386"/>
  <c r="BX386"/>
  <c r="BU507"/>
  <c r="BV507" s="1"/>
  <c r="BW507" s="1"/>
  <c r="BX507"/>
  <c r="BT507"/>
  <c r="BU563"/>
  <c r="BV563" s="1"/>
  <c r="BW563" s="1"/>
  <c r="BT563"/>
  <c r="BX563"/>
  <c r="BU527"/>
  <c r="BV527" s="1"/>
  <c r="BW527" s="1"/>
  <c r="BX527"/>
  <c r="BU414"/>
  <c r="BV414" s="1"/>
  <c r="BW414" s="1"/>
  <c r="BU399"/>
  <c r="BV399" s="1"/>
  <c r="BW399" s="1"/>
  <c r="BT399"/>
  <c r="AY299"/>
  <c r="AW197"/>
  <c r="BX449"/>
  <c r="BT553"/>
  <c r="H258" i="3"/>
  <c r="H152"/>
  <c r="AQ443" i="1"/>
  <c r="BU449"/>
  <c r="BV449" s="1"/>
  <c r="BW449" s="1"/>
  <c r="H218" i="3"/>
  <c r="BT378" i="1"/>
  <c r="BU378"/>
  <c r="BV378" s="1"/>
  <c r="BW378" s="1"/>
  <c r="BX378"/>
  <c r="BU402"/>
  <c r="BV402" s="1"/>
  <c r="BW402" s="1"/>
  <c r="BX402"/>
  <c r="BT385"/>
  <c r="BU385"/>
  <c r="BV385" s="1"/>
  <c r="BW385" s="1"/>
  <c r="BX385"/>
  <c r="BT537"/>
  <c r="BY537" s="1"/>
  <c r="BU432"/>
  <c r="BT432"/>
  <c r="AX223"/>
  <c r="BC240"/>
  <c r="BM240" s="1"/>
  <c r="AT205"/>
  <c r="AX205" s="1"/>
  <c r="BO260"/>
  <c r="BP260" s="1"/>
  <c r="BQ260" s="1"/>
  <c r="AH574"/>
  <c r="AI574" s="1"/>
  <c r="AJ574" s="1"/>
  <c r="AQ516"/>
  <c r="BB176"/>
  <c r="BB126"/>
  <c r="X301"/>
  <c r="AP301" s="1"/>
  <c r="BB279"/>
  <c r="AQ583"/>
  <c r="AU540"/>
  <c r="AW201"/>
  <c r="AW298"/>
  <c r="AW182"/>
  <c r="BB179"/>
  <c r="AZ216"/>
  <c r="BA216" s="1"/>
  <c r="BB216" s="1"/>
  <c r="AZ184"/>
  <c r="BA184" s="1"/>
  <c r="BB184" s="1"/>
  <c r="BM221"/>
  <c r="P219" i="3" s="1"/>
  <c r="AT300" i="1"/>
  <c r="AX300" s="1"/>
  <c r="AQ300"/>
  <c r="AR300" s="1"/>
  <c r="AS300" s="1"/>
  <c r="BX390"/>
  <c r="BT390"/>
  <c r="BU390"/>
  <c r="BV390" s="1"/>
  <c r="BW390" s="1"/>
  <c r="AY184"/>
  <c r="AY167"/>
  <c r="AQ442"/>
  <c r="BX445"/>
  <c r="BT445"/>
  <c r="BU445"/>
  <c r="BX463"/>
  <c r="BT463"/>
  <c r="BU463"/>
  <c r="BV463" s="1"/>
  <c r="BW463" s="1"/>
  <c r="AQ579"/>
  <c r="AQ558"/>
  <c r="BO254"/>
  <c r="BP254" s="1"/>
  <c r="AQ186"/>
  <c r="AR186" s="1"/>
  <c r="AS186" s="1"/>
  <c r="AT231"/>
  <c r="AU231" s="1"/>
  <c r="BF494"/>
  <c r="BG494" s="1"/>
  <c r="AX494"/>
  <c r="AP458"/>
  <c r="BC595"/>
  <c r="AP560"/>
  <c r="AP475"/>
  <c r="AP567"/>
  <c r="AP462"/>
  <c r="AP584"/>
  <c r="AY478"/>
  <c r="AZ478" s="1"/>
  <c r="BA478"/>
  <c r="E182" i="3" s="1"/>
  <c r="AY462" i="1"/>
  <c r="AZ462" s="1"/>
  <c r="BA462"/>
  <c r="E166" i="3" s="1"/>
  <c r="AY543" i="1"/>
  <c r="AZ543" s="1"/>
  <c r="BA543"/>
  <c r="E247" i="3" s="1"/>
  <c r="BA480" i="1"/>
  <c r="E184" i="3" s="1"/>
  <c r="AY518" i="1"/>
  <c r="AZ518" s="1"/>
  <c r="BA518"/>
  <c r="E222" i="3" s="1"/>
  <c r="BD254" i="1"/>
  <c r="BG253" s="1"/>
  <c r="BI253" s="1"/>
  <c r="W302"/>
  <c r="AG551"/>
  <c r="AQ547"/>
  <c r="AS566"/>
  <c r="AT566" s="1"/>
  <c r="AU566" s="1"/>
  <c r="BF586"/>
  <c r="BG586" s="1"/>
  <c r="CH586" s="1"/>
  <c r="BI586" s="1"/>
  <c r="BJ586" s="1"/>
  <c r="AY477"/>
  <c r="AZ477" s="1"/>
  <c r="BA477"/>
  <c r="E181" i="3" s="1"/>
  <c r="AX551" i="1"/>
  <c r="AW551"/>
  <c r="BU564"/>
  <c r="BV564" s="1"/>
  <c r="BX564"/>
  <c r="BT564"/>
  <c r="BA536"/>
  <c r="E240" i="3" s="1"/>
  <c r="AY536" i="1"/>
  <c r="AZ536" s="1"/>
  <c r="AY585"/>
  <c r="AZ585" s="1"/>
  <c r="BA585"/>
  <c r="E289" i="3" s="1"/>
  <c r="AB552" i="1"/>
  <c r="AP461"/>
  <c r="AP470"/>
  <c r="AQ470" s="1"/>
  <c r="BR470" s="1"/>
  <c r="BS470" s="1"/>
  <c r="AP479"/>
  <c r="AP549"/>
  <c r="AY490"/>
  <c r="AZ490" s="1"/>
  <c r="BA490"/>
  <c r="E194" i="3" s="1"/>
  <c r="AY510" i="1"/>
  <c r="AZ510" s="1"/>
  <c r="BA510"/>
  <c r="E214" i="3" s="1"/>
  <c r="AY525" i="1"/>
  <c r="AZ525" s="1"/>
  <c r="BA525"/>
  <c r="E229" i="3" s="1"/>
  <c r="AY542" i="1"/>
  <c r="AZ542" s="1"/>
  <c r="BA542"/>
  <c r="E246" i="3" s="1"/>
  <c r="AY481" i="1"/>
  <c r="AZ481" s="1"/>
  <c r="BA481"/>
  <c r="E185" i="3" s="1"/>
  <c r="AX544" i="1"/>
  <c r="AW544"/>
  <c r="AW569"/>
  <c r="AQ404"/>
  <c r="AQ456"/>
  <c r="AV526"/>
  <c r="BF526"/>
  <c r="BG526" s="1"/>
  <c r="CH526" s="1"/>
  <c r="BI526" s="1"/>
  <c r="BJ526" s="1"/>
  <c r="AX574"/>
  <c r="AW574"/>
  <c r="AY493"/>
  <c r="AZ493" s="1"/>
  <c r="BA493"/>
  <c r="E197" i="3" s="1"/>
  <c r="AP487" i="1"/>
  <c r="AP580"/>
  <c r="AP591"/>
  <c r="AP561"/>
  <c r="AT424"/>
  <c r="AU424" s="1"/>
  <c r="AX593"/>
  <c r="AX486"/>
  <c r="AW486"/>
  <c r="AX575"/>
  <c r="AW575"/>
  <c r="BA568"/>
  <c r="E272" i="3" s="1"/>
  <c r="AY568" i="1"/>
  <c r="AZ568" s="1"/>
  <c r="BA492"/>
  <c r="E196" i="3" s="1"/>
  <c r="AY492" i="1"/>
  <c r="AZ492" s="1"/>
  <c r="BX398"/>
  <c r="BU398"/>
  <c r="BV398" s="1"/>
  <c r="BW398" s="1"/>
  <c r="BT398"/>
  <c r="AY561"/>
  <c r="AZ561" s="1"/>
  <c r="BA561"/>
  <c r="E265" i="3" s="1"/>
  <c r="AX495" i="1"/>
  <c r="AW495"/>
  <c r="AV586"/>
  <c r="BF551"/>
  <c r="BG551" s="1"/>
  <c r="CH551" s="1"/>
  <c r="BI551" s="1"/>
  <c r="BJ551" s="1"/>
  <c r="BD263"/>
  <c r="BG262" s="1"/>
  <c r="BI262" s="1"/>
  <c r="AQ293"/>
  <c r="AR293" s="1"/>
  <c r="AS293" s="1"/>
  <c r="AQ249"/>
  <c r="AR249" s="1"/>
  <c r="AS249" s="1"/>
  <c r="AD294"/>
  <c r="AE294" s="1"/>
  <c r="AJ294" s="1"/>
  <c r="AK481"/>
  <c r="BM481" s="1"/>
  <c r="AW223"/>
  <c r="BB215"/>
  <c r="AG494"/>
  <c r="AX182"/>
  <c r="K180" i="3" s="1"/>
  <c r="Y282" i="1"/>
  <c r="Z282" s="1"/>
  <c r="AN282" s="1"/>
  <c r="D280" i="3" s="1"/>
  <c r="AN598" i="1"/>
  <c r="W284"/>
  <c r="BH223"/>
  <c r="AL223" s="1"/>
  <c r="AM223" s="1"/>
  <c r="AT206"/>
  <c r="AU206" s="1"/>
  <c r="AY216"/>
  <c r="AA284"/>
  <c r="AB284" s="1"/>
  <c r="BN227"/>
  <c r="BD228"/>
  <c r="BG227" s="1"/>
  <c r="BI227" s="1"/>
  <c r="BH200"/>
  <c r="AL200" s="1"/>
  <c r="AM200" s="1"/>
  <c r="AT282"/>
  <c r="AX282" s="1"/>
  <c r="K280" i="3" s="1"/>
  <c r="AQ282" i="1"/>
  <c r="AR282" s="1"/>
  <c r="AS282" s="1"/>
  <c r="AQ187"/>
  <c r="AR187" s="1"/>
  <c r="AS187" s="1"/>
  <c r="S302"/>
  <c r="V302" s="1"/>
  <c r="T302" s="1"/>
  <c r="Y302" s="1"/>
  <c r="Z302" s="1"/>
  <c r="AW200"/>
  <c r="AN283"/>
  <c r="D281" i="3" s="1"/>
  <c r="AD301" i="1"/>
  <c r="AE301" s="1"/>
  <c r="AJ301" s="1"/>
  <c r="AH518"/>
  <c r="AI518" s="1"/>
  <c r="AJ518" s="1"/>
  <c r="AX183"/>
  <c r="AA302"/>
  <c r="AB302" s="1"/>
  <c r="T577"/>
  <c r="AK478"/>
  <c r="BM478" s="1"/>
  <c r="AL478"/>
  <c r="AM478" s="1"/>
  <c r="T588"/>
  <c r="T595"/>
  <c r="AK525"/>
  <c r="BM525" s="1"/>
  <c r="AL525"/>
  <c r="AM525" s="1"/>
  <c r="AN525" s="1"/>
  <c r="X283"/>
  <c r="AP283" s="1"/>
  <c r="AC284"/>
  <c r="AC302"/>
  <c r="AX224"/>
  <c r="AL592"/>
  <c r="AM592" s="1"/>
  <c r="AN592" s="1"/>
  <c r="S284"/>
  <c r="V284" s="1"/>
  <c r="T284" s="1"/>
  <c r="Y284" s="1"/>
  <c r="Z284" s="1"/>
  <c r="BA165"/>
  <c r="BB165" s="1"/>
  <c r="X294"/>
  <c r="AP294" s="1"/>
  <c r="Y232"/>
  <c r="Z232" s="1"/>
  <c r="AN232" s="1"/>
  <c r="D230" i="3" s="1"/>
  <c r="AX256" i="1"/>
  <c r="AN470"/>
  <c r="R578"/>
  <c r="P578"/>
  <c r="R596"/>
  <c r="P596"/>
  <c r="BB157"/>
  <c r="Y301"/>
  <c r="Z301" s="1"/>
  <c r="AN301" s="1"/>
  <c r="D299" i="3" s="1"/>
  <c r="AZ167" i="1"/>
  <c r="BA167" s="1"/>
  <c r="BB167" s="1"/>
  <c r="AX274"/>
  <c r="AF551"/>
  <c r="BB228"/>
  <c r="X257"/>
  <c r="AP257" s="1"/>
  <c r="X275"/>
  <c r="AP275" s="1"/>
  <c r="AS224"/>
  <c r="AF494"/>
  <c r="AE570"/>
  <c r="AA570"/>
  <c r="V595"/>
  <c r="W595" s="1"/>
  <c r="AE496"/>
  <c r="AE576"/>
  <c r="AF586"/>
  <c r="AG586"/>
  <c r="AG526"/>
  <c r="AF526"/>
  <c r="AR183"/>
  <c r="AS183" s="1"/>
  <c r="AX267"/>
  <c r="AQ232"/>
  <c r="AR232" s="1"/>
  <c r="AT232"/>
  <c r="AU232" s="1"/>
  <c r="AV232" s="1"/>
  <c r="G230" i="3" s="1"/>
  <c r="AT250" i="1"/>
  <c r="AU250" s="1"/>
  <c r="AV250" s="1"/>
  <c r="G248" i="3" s="1"/>
  <c r="AQ250" i="1"/>
  <c r="AR250" s="1"/>
  <c r="AS250" s="1"/>
  <c r="AQ268"/>
  <c r="AR268" s="1"/>
  <c r="AT268"/>
  <c r="AU268" s="1"/>
  <c r="AV268" s="1"/>
  <c r="G266" i="3" s="1"/>
  <c r="BN213" i="1"/>
  <c r="BO213"/>
  <c r="BP213" s="1"/>
  <c r="BQ213" s="1"/>
  <c r="A75"/>
  <c r="A367"/>
  <c r="A267"/>
  <c r="BE73"/>
  <c r="BM72"/>
  <c r="P70" i="3" s="1"/>
  <c r="BD72" i="1"/>
  <c r="BG71" s="1"/>
  <c r="BI71" s="1"/>
  <c r="N69" i="3" s="1"/>
  <c r="BH195" i="1"/>
  <c r="AL195" s="1"/>
  <c r="AM195" s="1"/>
  <c r="AW195"/>
  <c r="U258"/>
  <c r="AD258" s="1"/>
  <c r="AE258" s="1"/>
  <c r="AJ258" s="1"/>
  <c r="BN70"/>
  <c r="BO70"/>
  <c r="BP70" s="1"/>
  <c r="BQ70" s="1"/>
  <c r="BN215"/>
  <c r="BO215"/>
  <c r="BP215" s="1"/>
  <c r="BQ215" s="1"/>
  <c r="BM264"/>
  <c r="P262" i="3" s="1"/>
  <c r="BD264" i="1"/>
  <c r="BG263" s="1"/>
  <c r="BI263" s="1"/>
  <c r="BH149"/>
  <c r="AL149" s="1"/>
  <c r="AM149" s="1"/>
  <c r="AW149"/>
  <c r="AU292"/>
  <c r="AV292" s="1"/>
  <c r="G290" i="3" s="1"/>
  <c r="AX292" i="1"/>
  <c r="K290" i="3" s="1"/>
  <c r="V276" i="1"/>
  <c r="T276" s="1"/>
  <c r="X276" s="1"/>
  <c r="AP276" s="1"/>
  <c r="I274" i="3" s="1"/>
  <c r="AQ202" i="1"/>
  <c r="AR202" s="1"/>
  <c r="AS202" s="1"/>
  <c r="AT202"/>
  <c r="BC199"/>
  <c r="AZ199"/>
  <c r="BA199" s="1"/>
  <c r="BB199" s="1"/>
  <c r="AY199"/>
  <c r="BO263"/>
  <c r="BP263" s="1"/>
  <c r="BN263"/>
  <c r="BH183"/>
  <c r="AL183" s="1"/>
  <c r="AM183" s="1"/>
  <c r="AW183"/>
  <c r="BH192"/>
  <c r="AL192" s="1"/>
  <c r="AM192" s="1"/>
  <c r="AW192"/>
  <c r="BO69"/>
  <c r="BP69" s="1"/>
  <c r="BQ69" s="1"/>
  <c r="BN69"/>
  <c r="BH224"/>
  <c r="AL224" s="1"/>
  <c r="AM224" s="1"/>
  <c r="AW224"/>
  <c r="Y268"/>
  <c r="Z268" s="1"/>
  <c r="AN268" s="1"/>
  <c r="D266" i="3" s="1"/>
  <c r="BM228" i="1"/>
  <c r="P226" i="3" s="1"/>
  <c r="BB146" i="1"/>
  <c r="BA144"/>
  <c r="BB144" s="1"/>
  <c r="BB163"/>
  <c r="BB272"/>
  <c r="BC178"/>
  <c r="AZ178"/>
  <c r="BA178" s="1"/>
  <c r="AY178"/>
  <c r="BJ260"/>
  <c r="BK260" s="1"/>
  <c r="BL260" s="1"/>
  <c r="BN262"/>
  <c r="BO262"/>
  <c r="BP262" s="1"/>
  <c r="A559"/>
  <c r="BE265"/>
  <c r="BM71"/>
  <c r="P69" i="3" s="1"/>
  <c r="BD71" i="1"/>
  <c r="BG70" s="1"/>
  <c r="BI70" s="1"/>
  <c r="N68" i="3" s="1"/>
  <c r="AU281" i="1"/>
  <c r="AV281" s="1"/>
  <c r="G279" i="3" s="1"/>
  <c r="AX281" i="1"/>
  <c r="K279" i="3" s="1"/>
  <c r="BC149" i="1"/>
  <c r="AZ149"/>
  <c r="BA149" s="1"/>
  <c r="BB149" s="1"/>
  <c r="AY149"/>
  <c r="AU181"/>
  <c r="AV181" s="1"/>
  <c r="G179" i="3" s="1"/>
  <c r="AX181" i="1"/>
  <c r="K179" i="3" s="1"/>
  <c r="A560" i="1"/>
  <c r="BE266"/>
  <c r="U276"/>
  <c r="AD276" s="1"/>
  <c r="AE276" s="1"/>
  <c r="AJ276" s="1"/>
  <c r="AU185"/>
  <c r="AV185" s="1"/>
  <c r="G183" i="3" s="1"/>
  <c r="AX185" i="1"/>
  <c r="K183" i="3" s="1"/>
  <c r="BO247" i="1"/>
  <c r="BP247" s="1"/>
  <c r="BQ247" s="1"/>
  <c r="BN247"/>
  <c r="BO261"/>
  <c r="BP261" s="1"/>
  <c r="BQ261" s="1"/>
  <c r="BN261"/>
  <c r="AW162"/>
  <c r="BH162"/>
  <c r="AL162" s="1"/>
  <c r="AM162" s="1"/>
  <c r="AU204"/>
  <c r="AV204" s="1"/>
  <c r="G202" i="3" s="1"/>
  <c r="AX204" i="1"/>
  <c r="K202" i="3" s="1"/>
  <c r="BC192" i="1"/>
  <c r="AZ192"/>
  <c r="BA192" s="1"/>
  <c r="AY192"/>
  <c r="BJ68"/>
  <c r="BK68" s="1"/>
  <c r="BL68" s="1"/>
  <c r="AW274"/>
  <c r="BH274"/>
  <c r="AL274" s="1"/>
  <c r="AM274" s="1"/>
  <c r="BB280"/>
  <c r="Y250"/>
  <c r="Z250" s="1"/>
  <c r="AN250" s="1"/>
  <c r="D248" i="3" s="1"/>
  <c r="BA196" i="1"/>
  <c r="BB196" s="1"/>
  <c r="BQ246"/>
  <c r="AS292"/>
  <c r="BK66"/>
  <c r="BL66" s="1"/>
  <c r="AT242"/>
  <c r="AQ242"/>
  <c r="AR242" s="1"/>
  <c r="AS242" s="1"/>
  <c r="BC162"/>
  <c r="AZ162"/>
  <c r="AY162"/>
  <c r="U284"/>
  <c r="BC266"/>
  <c r="AZ266"/>
  <c r="AY266"/>
  <c r="U302"/>
  <c r="A76"/>
  <c r="A268"/>
  <c r="BE74"/>
  <c r="A368"/>
  <c r="G368" s="1"/>
  <c r="BC195"/>
  <c r="AZ195"/>
  <c r="BA195" s="1"/>
  <c r="BB195" s="1"/>
  <c r="AY195"/>
  <c r="BH199"/>
  <c r="AL199" s="1"/>
  <c r="AM199" s="1"/>
  <c r="AW199"/>
  <c r="V258"/>
  <c r="T258" s="1"/>
  <c r="X258" s="1"/>
  <c r="AP258" s="1"/>
  <c r="I256" i="3" s="1"/>
  <c r="BJ69" i="1"/>
  <c r="BK69" s="1"/>
  <c r="BL69" s="1"/>
  <c r="AW267"/>
  <c r="BH267"/>
  <c r="AL267" s="1"/>
  <c r="AM267" s="1"/>
  <c r="BH256"/>
  <c r="AL256" s="1"/>
  <c r="AM256" s="1"/>
  <c r="AW256"/>
  <c r="Y294"/>
  <c r="Z294" s="1"/>
  <c r="AN294" s="1"/>
  <c r="D292" i="3" s="1"/>
  <c r="BF576" i="1" l="1"/>
  <c r="BG576" s="1"/>
  <c r="AE500"/>
  <c r="AK592"/>
  <c r="BM592" s="1"/>
  <c r="AK480"/>
  <c r="BM480" s="1"/>
  <c r="AP517"/>
  <c r="AS517" s="1"/>
  <c r="AT517" s="1"/>
  <c r="AU517" s="1"/>
  <c r="AP485"/>
  <c r="AS474"/>
  <c r="AT474" s="1"/>
  <c r="AU474" s="1"/>
  <c r="BT392"/>
  <c r="AQ471"/>
  <c r="AQ467"/>
  <c r="AQ548"/>
  <c r="CE638"/>
  <c r="AV496"/>
  <c r="AW496" s="1"/>
  <c r="BF499"/>
  <c r="AP535"/>
  <c r="L239" i="3" s="1"/>
  <c r="AD499" i="1"/>
  <c r="AK536"/>
  <c r="BM536" s="1"/>
  <c r="L227" i="3"/>
  <c r="J272"/>
  <c r="AG562" i="1"/>
  <c r="AH562" s="1"/>
  <c r="AI562" s="1"/>
  <c r="AJ562" s="1"/>
  <c r="J266" i="3" s="1"/>
  <c r="AV499" i="1"/>
  <c r="AW499" s="1"/>
  <c r="AG576"/>
  <c r="AQ554"/>
  <c r="BR554" s="1"/>
  <c r="AH593"/>
  <c r="AI593" s="1"/>
  <c r="AJ593" s="1"/>
  <c r="J297" i="3" s="1"/>
  <c r="V588" i="1"/>
  <c r="W588" s="1"/>
  <c r="BF588" s="1"/>
  <c r="AK493"/>
  <c r="BM493" s="1"/>
  <c r="AL536"/>
  <c r="AM536" s="1"/>
  <c r="AN536" s="1"/>
  <c r="AN462"/>
  <c r="AC499"/>
  <c r="BT533"/>
  <c r="AS559"/>
  <c r="AT559" s="1"/>
  <c r="AU559" s="1"/>
  <c r="AL493"/>
  <c r="AM493" s="1"/>
  <c r="AN493" s="1"/>
  <c r="BF562"/>
  <c r="BG562" s="1"/>
  <c r="CH562" s="1"/>
  <c r="BI562" s="1"/>
  <c r="BJ562" s="1"/>
  <c r="AP524"/>
  <c r="AQ559"/>
  <c r="BR559" s="1"/>
  <c r="BX559" s="1"/>
  <c r="AY592"/>
  <c r="AZ592" s="1"/>
  <c r="AP484"/>
  <c r="AS484" s="1"/>
  <c r="AT484" s="1"/>
  <c r="AV562"/>
  <c r="AW562" s="1"/>
  <c r="AQ457"/>
  <c r="BR457" s="1"/>
  <c r="BU457" s="1"/>
  <c r="L187" i="3"/>
  <c r="L258"/>
  <c r="AX498" i="1"/>
  <c r="AY498" s="1"/>
  <c r="AZ498" s="1"/>
  <c r="AW498"/>
  <c r="BW384"/>
  <c r="AD500"/>
  <c r="AF498"/>
  <c r="AE587"/>
  <c r="AA499"/>
  <c r="AG499" s="1"/>
  <c r="AL477"/>
  <c r="AM477" s="1"/>
  <c r="AN477" s="1"/>
  <c r="AK585"/>
  <c r="BM585" s="1"/>
  <c r="AL543"/>
  <c r="AM543" s="1"/>
  <c r="AN543" s="1"/>
  <c r="AB499"/>
  <c r="AS467"/>
  <c r="AT467" s="1"/>
  <c r="AU467" s="1"/>
  <c r="AS548"/>
  <c r="AT548" s="1"/>
  <c r="AS457"/>
  <c r="AT457" s="1"/>
  <c r="AU457" s="1"/>
  <c r="CB642"/>
  <c r="AH569"/>
  <c r="AI569" s="1"/>
  <c r="AJ569" s="1"/>
  <c r="AL569" s="1"/>
  <c r="AM569" s="1"/>
  <c r="AN569" s="1"/>
  <c r="AF500"/>
  <c r="AZ197"/>
  <c r="BA197" s="1"/>
  <c r="BB197" s="1"/>
  <c r="Y570"/>
  <c r="AP476"/>
  <c r="L180" i="3" s="1"/>
  <c r="AZ248" i="1"/>
  <c r="BA248" s="1"/>
  <c r="BB248" s="1"/>
  <c r="AN580"/>
  <c r="AF499"/>
  <c r="AL585"/>
  <c r="AM585" s="1"/>
  <c r="AN585" s="1"/>
  <c r="AW491"/>
  <c r="BF498"/>
  <c r="BG498" s="1"/>
  <c r="CH498" s="1"/>
  <c r="BI498" s="1"/>
  <c r="BJ498" s="1"/>
  <c r="AG498"/>
  <c r="AP501"/>
  <c r="L205" i="3" s="1"/>
  <c r="CB350" i="1"/>
  <c r="AC576"/>
  <c r="AH576" s="1"/>
  <c r="AI576" s="1"/>
  <c r="AJ576" s="1"/>
  <c r="J280" i="3" s="1"/>
  <c r="AN484" i="1"/>
  <c r="AY489"/>
  <c r="AZ489" s="1"/>
  <c r="AD576"/>
  <c r="AD570"/>
  <c r="AX497"/>
  <c r="AP472"/>
  <c r="AQ472" s="1"/>
  <c r="AF576"/>
  <c r="AV576"/>
  <c r="AW576" s="1"/>
  <c r="AH544"/>
  <c r="AI544" s="1"/>
  <c r="AJ544" s="1"/>
  <c r="J248" i="3" s="1"/>
  <c r="BC197" i="1"/>
  <c r="AC500"/>
  <c r="AK477"/>
  <c r="BM477" s="1"/>
  <c r="AH491"/>
  <c r="AI491" s="1"/>
  <c r="AJ491" s="1"/>
  <c r="J195" i="3" s="1"/>
  <c r="AZ273" i="1"/>
  <c r="BA273" s="1"/>
  <c r="BB273" s="1"/>
  <c r="BJ246"/>
  <c r="BK246" s="1"/>
  <c r="BL246" s="1"/>
  <c r="BB198"/>
  <c r="AA594"/>
  <c r="AK492"/>
  <c r="BM492" s="1"/>
  <c r="J194" i="3"/>
  <c r="AH575" i="1"/>
  <c r="AI575" s="1"/>
  <c r="AJ575" s="1"/>
  <c r="J279" i="3" s="1"/>
  <c r="AH497" i="1"/>
  <c r="AI497" s="1"/>
  <c r="AJ497" s="1"/>
  <c r="J201" i="3" s="1"/>
  <c r="AL492" i="1"/>
  <c r="AM492" s="1"/>
  <c r="AB576"/>
  <c r="Y594"/>
  <c r="AF594" s="1"/>
  <c r="BL238"/>
  <c r="BU533"/>
  <c r="BV533" s="1"/>
  <c r="BW533" s="1"/>
  <c r="BW532"/>
  <c r="X595"/>
  <c r="Y595" s="1"/>
  <c r="AA552"/>
  <c r="AK550"/>
  <c r="BM550" s="1"/>
  <c r="AP598"/>
  <c r="AQ598" s="1"/>
  <c r="AC587"/>
  <c r="BC577"/>
  <c r="AV587"/>
  <c r="AX587" s="1"/>
  <c r="CB649"/>
  <c r="AZ255"/>
  <c r="BA255" s="1"/>
  <c r="BB255" s="1"/>
  <c r="S577"/>
  <c r="U577" s="1"/>
  <c r="S595"/>
  <c r="U595" s="1"/>
  <c r="AB595" s="1"/>
  <c r="AD587"/>
  <c r="BD595"/>
  <c r="AU572"/>
  <c r="CC648"/>
  <c r="CD648" s="1"/>
  <c r="AY248"/>
  <c r="AC594"/>
  <c r="BG499"/>
  <c r="BJ213"/>
  <c r="BK213" s="1"/>
  <c r="BL213" s="1"/>
  <c r="AY550"/>
  <c r="AZ550" s="1"/>
  <c r="BW464"/>
  <c r="BW667"/>
  <c r="AH495"/>
  <c r="AI495" s="1"/>
  <c r="AJ495" s="1"/>
  <c r="J199" i="3" s="1"/>
  <c r="BF496" i="1"/>
  <c r="BG496" s="1"/>
  <c r="CH496" s="1"/>
  <c r="BI496" s="1"/>
  <c r="BJ496" s="1"/>
  <c r="AG496"/>
  <c r="AF496"/>
  <c r="BQ402"/>
  <c r="AC496"/>
  <c r="AD496"/>
  <c r="AZ203"/>
  <c r="BA203" s="1"/>
  <c r="BD588"/>
  <c r="AP573"/>
  <c r="L277" i="3" s="1"/>
  <c r="BC255" i="1"/>
  <c r="BM255" s="1"/>
  <c r="P253" i="3" s="1"/>
  <c r="Z588" i="1"/>
  <c r="BC588"/>
  <c r="CE649"/>
  <c r="BQ683"/>
  <c r="AU670"/>
  <c r="AG570"/>
  <c r="BW681"/>
  <c r="BQ422"/>
  <c r="BW393"/>
  <c r="AF587"/>
  <c r="BQ689"/>
  <c r="AY197"/>
  <c r="AY255"/>
  <c r="Z595"/>
  <c r="AE595" s="1"/>
  <c r="S588"/>
  <c r="U588" s="1"/>
  <c r="BC203"/>
  <c r="BE588"/>
  <c r="CI588" s="1"/>
  <c r="AB587"/>
  <c r="BU392"/>
  <c r="BV392" s="1"/>
  <c r="BW392" s="1"/>
  <c r="BQ668"/>
  <c r="BW691"/>
  <c r="BQ676"/>
  <c r="CB601"/>
  <c r="BW680"/>
  <c r="AV500"/>
  <c r="BQ679"/>
  <c r="CA656"/>
  <c r="BY656"/>
  <c r="BZ656" s="1"/>
  <c r="BX670"/>
  <c r="BS670"/>
  <c r="BU670"/>
  <c r="BV670" s="1"/>
  <c r="BT670"/>
  <c r="CA655"/>
  <c r="BY655"/>
  <c r="BZ655" s="1"/>
  <c r="CC647"/>
  <c r="CD647" s="1"/>
  <c r="CB647"/>
  <c r="CC602"/>
  <c r="CD602" s="1"/>
  <c r="CE602" s="1"/>
  <c r="CB602"/>
  <c r="BO670"/>
  <c r="BP670" s="1"/>
  <c r="BK670"/>
  <c r="BL670" s="1"/>
  <c r="X577"/>
  <c r="Y577" s="1"/>
  <c r="AV577" s="1"/>
  <c r="BS509"/>
  <c r="AZ164"/>
  <c r="BA164" s="1"/>
  <c r="AX187"/>
  <c r="K185" i="3" s="1"/>
  <c r="V577" i="1"/>
  <c r="W577" s="1"/>
  <c r="BF577" s="1"/>
  <c r="BE577"/>
  <c r="CI577" s="1"/>
  <c r="BF587"/>
  <c r="BG587" s="1"/>
  <c r="CH587" s="1"/>
  <c r="BI587" s="1"/>
  <c r="BJ587" s="1"/>
  <c r="BQ413"/>
  <c r="BQ398"/>
  <c r="BW676"/>
  <c r="CD640"/>
  <c r="CE640" s="1"/>
  <c r="BW677"/>
  <c r="AX186"/>
  <c r="K184" i="3" s="1"/>
  <c r="BC164" i="1"/>
  <c r="AG587"/>
  <c r="Z577"/>
  <c r="AA577" s="1"/>
  <c r="AG577" s="1"/>
  <c r="AG500"/>
  <c r="BF500"/>
  <c r="BG500" s="1"/>
  <c r="CH500" s="1"/>
  <c r="BI500" s="1"/>
  <c r="BJ500" s="1"/>
  <c r="AS488"/>
  <c r="AT488" s="1"/>
  <c r="BU440"/>
  <c r="BV440" s="1"/>
  <c r="BQ545"/>
  <c r="BQ449"/>
  <c r="K201" i="3"/>
  <c r="BW684" i="1"/>
  <c r="BV688"/>
  <c r="BW688" s="1"/>
  <c r="BW689"/>
  <c r="CE651"/>
  <c r="CE634"/>
  <c r="BP690"/>
  <c r="BQ690" s="1"/>
  <c r="BQ692"/>
  <c r="BQ680"/>
  <c r="CE637"/>
  <c r="BP675"/>
  <c r="BQ675" s="1"/>
  <c r="CD601"/>
  <c r="CE601" s="1"/>
  <c r="CC603"/>
  <c r="CD603" s="1"/>
  <c r="CE603" s="1"/>
  <c r="CB603"/>
  <c r="CA537"/>
  <c r="Q241" i="3" s="1"/>
  <c r="BW675" i="1"/>
  <c r="CD642"/>
  <c r="CE642" s="1"/>
  <c r="CE653"/>
  <c r="BQ694"/>
  <c r="BW692"/>
  <c r="BW683"/>
  <c r="G559"/>
  <c r="G657" s="1"/>
  <c r="A657"/>
  <c r="Q596"/>
  <c r="BE596" s="1"/>
  <c r="CI596" s="1"/>
  <c r="BH596"/>
  <c r="G560"/>
  <c r="G658" s="1"/>
  <c r="A658"/>
  <c r="CA365"/>
  <c r="Q69" i="3" s="1"/>
  <c r="BY365" i="1"/>
  <c r="BZ365" s="1"/>
  <c r="O69" i="3" s="1"/>
  <c r="AF552" i="1"/>
  <c r="AC552"/>
  <c r="BF552"/>
  <c r="BG552" s="1"/>
  <c r="CH552" s="1"/>
  <c r="BI552" s="1"/>
  <c r="BJ552" s="1"/>
  <c r="BQ360"/>
  <c r="Q578"/>
  <c r="BC578" s="1"/>
  <c r="BH578"/>
  <c r="AZ168"/>
  <c r="BA168" s="1"/>
  <c r="BB168" s="1"/>
  <c r="AD552"/>
  <c r="BT450"/>
  <c r="AY168"/>
  <c r="AG552"/>
  <c r="CA368"/>
  <c r="Q72" i="3" s="1"/>
  <c r="BY531" i="1"/>
  <c r="BZ531" s="1"/>
  <c r="O235" i="3" s="1"/>
  <c r="CA531" i="1"/>
  <c r="CC531" s="1"/>
  <c r="CD531" s="1"/>
  <c r="CE531" s="1"/>
  <c r="BY532"/>
  <c r="BZ532" s="1"/>
  <c r="O236" i="3" s="1"/>
  <c r="CA532" i="1"/>
  <c r="Q236" i="3" s="1"/>
  <c r="BY368" i="1"/>
  <c r="BZ368" s="1"/>
  <c r="O72" i="3" s="1"/>
  <c r="BY356" i="1"/>
  <c r="BZ356" s="1"/>
  <c r="O60" i="3" s="1"/>
  <c r="BY360" i="1"/>
  <c r="BZ360" s="1"/>
  <c r="O64" i="3" s="1"/>
  <c r="BK507" i="1"/>
  <c r="BL507" s="1"/>
  <c r="CA507" s="1"/>
  <c r="BK383"/>
  <c r="BL383" s="1"/>
  <c r="BK446"/>
  <c r="BL446" s="1"/>
  <c r="CB520"/>
  <c r="Q224" i="3"/>
  <c r="BY545" i="1"/>
  <c r="BZ545" s="1"/>
  <c r="O249" i="3" s="1"/>
  <c r="Q231"/>
  <c r="BY527" i="1"/>
  <c r="BZ527" s="1"/>
  <c r="O231" i="3" s="1"/>
  <c r="BK424" i="1"/>
  <c r="BL424" s="1"/>
  <c r="BK441"/>
  <c r="BL441" s="1"/>
  <c r="BK421"/>
  <c r="BL421" s="1"/>
  <c r="BK386"/>
  <c r="BL386" s="1"/>
  <c r="BY556"/>
  <c r="BZ556" s="1"/>
  <c r="O260" i="3" s="1"/>
  <c r="BK389" i="1"/>
  <c r="BL389" s="1"/>
  <c r="BQ436"/>
  <c r="CC347"/>
  <c r="CD347" s="1"/>
  <c r="CE347" s="1"/>
  <c r="CB345"/>
  <c r="CC520"/>
  <c r="CD520" s="1"/>
  <c r="CE520" s="1"/>
  <c r="BQ513"/>
  <c r="BK463"/>
  <c r="BL463" s="1"/>
  <c r="BK450"/>
  <c r="BL450" s="1"/>
  <c r="BO553"/>
  <c r="BP553" s="1"/>
  <c r="BK553"/>
  <c r="BL553" s="1"/>
  <c r="CA553" s="1"/>
  <c r="BK415"/>
  <c r="BL415" s="1"/>
  <c r="BK381"/>
  <c r="BL381" s="1"/>
  <c r="CB362"/>
  <c r="Q66" i="3"/>
  <c r="Q234"/>
  <c r="BY530" i="1"/>
  <c r="BZ530" s="1"/>
  <c r="O234" i="3" s="1"/>
  <c r="Q62"/>
  <c r="CC358" i="1"/>
  <c r="CD358" s="1"/>
  <c r="CE358" s="1"/>
  <c r="BK528"/>
  <c r="BL528" s="1"/>
  <c r="CA528" s="1"/>
  <c r="BK379"/>
  <c r="BL379" s="1"/>
  <c r="BK538"/>
  <c r="BL538" s="1"/>
  <c r="CA538" s="1"/>
  <c r="BK540"/>
  <c r="BL540" s="1"/>
  <c r="BK403"/>
  <c r="BL403" s="1"/>
  <c r="BK400"/>
  <c r="BL400" s="1"/>
  <c r="BK378"/>
  <c r="BL378" s="1"/>
  <c r="BK508"/>
  <c r="BL508" s="1"/>
  <c r="CA508" s="1"/>
  <c r="BK382"/>
  <c r="BL382" s="1"/>
  <c r="BK398"/>
  <c r="BL398" s="1"/>
  <c r="BQ532"/>
  <c r="BO446"/>
  <c r="BP446" s="1"/>
  <c r="BQ446" s="1"/>
  <c r="BQ571"/>
  <c r="CE344"/>
  <c r="BQ553"/>
  <c r="Q40" i="3"/>
  <c r="CB363" i="1"/>
  <c r="CC342"/>
  <c r="CD342" s="1"/>
  <c r="CE342" s="1"/>
  <c r="Q59" i="3"/>
  <c r="CB352" i="1"/>
  <c r="CB342"/>
  <c r="CB355"/>
  <c r="CC352"/>
  <c r="CD352" s="1"/>
  <c r="CE352" s="1"/>
  <c r="CC363"/>
  <c r="CD363" s="1"/>
  <c r="CB360"/>
  <c r="Q54" i="3"/>
  <c r="G367" i="1"/>
  <c r="BR541"/>
  <c r="BT541" s="1"/>
  <c r="BW436"/>
  <c r="BX465"/>
  <c r="BW421"/>
  <c r="BB159"/>
  <c r="BX448"/>
  <c r="AQ488"/>
  <c r="BR488" s="1"/>
  <c r="BX508"/>
  <c r="BN522"/>
  <c r="M174" i="3"/>
  <c r="BO441" i="1"/>
  <c r="BP441" s="1"/>
  <c r="BQ441" s="1"/>
  <c r="BQ430"/>
  <c r="BQ372"/>
  <c r="H226" i="3"/>
  <c r="CE503" i="1"/>
  <c r="BR516"/>
  <c r="BT516" s="1"/>
  <c r="CG516"/>
  <c r="BR459"/>
  <c r="BT459" s="1"/>
  <c r="CG459"/>
  <c r="BT482"/>
  <c r="BR483"/>
  <c r="CG483"/>
  <c r="BR453"/>
  <c r="BT453" s="1"/>
  <c r="CG453"/>
  <c r="BR404"/>
  <c r="CG404"/>
  <c r="CH494"/>
  <c r="BI494" s="1"/>
  <c r="BJ494" s="1"/>
  <c r="BR558"/>
  <c r="CG558"/>
  <c r="BR471"/>
  <c r="CG471"/>
  <c r="BR583"/>
  <c r="BU583" s="1"/>
  <c r="BV583" s="1"/>
  <c r="BW583" s="1"/>
  <c r="CG583"/>
  <c r="BR443"/>
  <c r="CG443"/>
  <c r="BR597"/>
  <c r="CG597"/>
  <c r="BR523"/>
  <c r="CG523"/>
  <c r="BU465"/>
  <c r="BV465" s="1"/>
  <c r="BW465" s="1"/>
  <c r="BR466"/>
  <c r="CG466"/>
  <c r="BR434"/>
  <c r="CG434"/>
  <c r="BR454"/>
  <c r="BX454" s="1"/>
  <c r="CG454"/>
  <c r="BR460"/>
  <c r="BU460" s="1"/>
  <c r="BV460" s="1"/>
  <c r="CG460"/>
  <c r="BL447"/>
  <c r="BO447"/>
  <c r="BP447" s="1"/>
  <c r="M123" i="3"/>
  <c r="BS419" i="1"/>
  <c r="BT419"/>
  <c r="BU419"/>
  <c r="BV419" s="1"/>
  <c r="BW419" s="1"/>
  <c r="BX419"/>
  <c r="M186" i="3"/>
  <c r="BS482" i="1"/>
  <c r="M226" i="3"/>
  <c r="BS522" i="1"/>
  <c r="BV389"/>
  <c r="BW389" s="1"/>
  <c r="M244" i="3"/>
  <c r="BS540" i="1"/>
  <c r="BU540"/>
  <c r="BV540" s="1"/>
  <c r="BX540"/>
  <c r="BT540"/>
  <c r="M145" i="3"/>
  <c r="BS441" i="1"/>
  <c r="M169" i="3"/>
  <c r="BS465" i="1"/>
  <c r="M152" i="3"/>
  <c r="BS448" i="1"/>
  <c r="M276" i="3"/>
  <c r="BS572" i="1"/>
  <c r="M154" i="3"/>
  <c r="BS450" i="1"/>
  <c r="M172" i="3"/>
  <c r="BS468" i="1"/>
  <c r="BS455"/>
  <c r="M159" i="3"/>
  <c r="M128"/>
  <c r="BX424" i="1"/>
  <c r="BS424"/>
  <c r="BT424"/>
  <c r="BU424"/>
  <c r="BV424" s="1"/>
  <c r="BR456"/>
  <c r="CG456"/>
  <c r="CH576"/>
  <c r="BI576" s="1"/>
  <c r="BJ576" s="1"/>
  <c r="CH499"/>
  <c r="BI499" s="1"/>
  <c r="BJ499" s="1"/>
  <c r="BR442"/>
  <c r="CG442"/>
  <c r="BR467"/>
  <c r="BT467" s="1"/>
  <c r="CG467"/>
  <c r="BR534"/>
  <c r="CG534"/>
  <c r="M144" i="3"/>
  <c r="BS440" i="1"/>
  <c r="BT440"/>
  <c r="BS388"/>
  <c r="BX388"/>
  <c r="BU388"/>
  <c r="BV388" s="1"/>
  <c r="M92" i="3"/>
  <c r="BT388" i="1"/>
  <c r="M173" i="3"/>
  <c r="BS469" i="1"/>
  <c r="CG540"/>
  <c r="H244" i="3"/>
  <c r="BT452" i="1"/>
  <c r="BT420"/>
  <c r="CE343"/>
  <c r="BN440"/>
  <c r="BK440" s="1"/>
  <c r="H92" i="3"/>
  <c r="BC168" i="1"/>
  <c r="AY164"/>
  <c r="BC248"/>
  <c r="BM248" s="1"/>
  <c r="P246" i="3" s="1"/>
  <c r="BT448" i="1"/>
  <c r="BX522"/>
  <c r="BX450"/>
  <c r="BT468"/>
  <c r="BQ563"/>
  <c r="CG470"/>
  <c r="BU397"/>
  <c r="BV397" s="1"/>
  <c r="BW397" s="1"/>
  <c r="M101" i="3"/>
  <c r="BT397" i="1"/>
  <c r="BS397"/>
  <c r="BX397"/>
  <c r="M156" i="3"/>
  <c r="BS452" i="1"/>
  <c r="BV400"/>
  <c r="BW400" s="1"/>
  <c r="BL390"/>
  <c r="BO390"/>
  <c r="BP390" s="1"/>
  <c r="M219" i="3"/>
  <c r="BS515" i="1"/>
  <c r="BS514"/>
  <c r="M218" i="3"/>
  <c r="BU514" i="1"/>
  <c r="BV514" s="1"/>
  <c r="BW514" s="1"/>
  <c r="BX514"/>
  <c r="BT514"/>
  <c r="M250" i="3"/>
  <c r="BS546" i="1"/>
  <c r="M141" i="3"/>
  <c r="BS437" i="1"/>
  <c r="M237" i="3"/>
  <c r="BS533" i="1"/>
  <c r="M124" i="3"/>
  <c r="BS420" i="1"/>
  <c r="M286" i="3"/>
  <c r="BS582" i="1"/>
  <c r="M293" i="3"/>
  <c r="BS589" i="1"/>
  <c r="M212" i="3"/>
  <c r="BS508" i="1"/>
  <c r="BU508"/>
  <c r="M127" i="3"/>
  <c r="BS423" i="1"/>
  <c r="CG559"/>
  <c r="BR547"/>
  <c r="BU547" s="1"/>
  <c r="BV547" s="1"/>
  <c r="BW547" s="1"/>
  <c r="CG547"/>
  <c r="BR579"/>
  <c r="CG579"/>
  <c r="BR439"/>
  <c r="CG439"/>
  <c r="BR438"/>
  <c r="BU438" s="1"/>
  <c r="BV438" s="1"/>
  <c r="BW438" s="1"/>
  <c r="CG438"/>
  <c r="BR548"/>
  <c r="BX548" s="1"/>
  <c r="CG548"/>
  <c r="CG457"/>
  <c r="BR474"/>
  <c r="BU474" s="1"/>
  <c r="BV474" s="1"/>
  <c r="BW474" s="1"/>
  <c r="CG474"/>
  <c r="BR451"/>
  <c r="BR566"/>
  <c r="BX566" s="1"/>
  <c r="CG566"/>
  <c r="Q45" i="3"/>
  <c r="CC341" i="1"/>
  <c r="CD341" s="1"/>
  <c r="CE341" s="1"/>
  <c r="CB341"/>
  <c r="M96" i="3"/>
  <c r="BS392" i="1"/>
  <c r="CG546"/>
  <c r="H250" i="3"/>
  <c r="BN546" i="1"/>
  <c r="BK546" s="1"/>
  <c r="CG573"/>
  <c r="BT522"/>
  <c r="BU452"/>
  <c r="BV452" s="1"/>
  <c r="BU420"/>
  <c r="BV420" s="1"/>
  <c r="BW420" s="1"/>
  <c r="BN388"/>
  <c r="BU468"/>
  <c r="BV468" s="1"/>
  <c r="BQ399"/>
  <c r="H144" i="3"/>
  <c r="CG488" i="1"/>
  <c r="H128" i="3"/>
  <c r="BQ418" i="1"/>
  <c r="BQ565"/>
  <c r="BQ557"/>
  <c r="BQ385"/>
  <c r="BO376"/>
  <c r="BP376" s="1"/>
  <c r="BL376"/>
  <c r="BO533"/>
  <c r="BP533" s="1"/>
  <c r="BQ533" s="1"/>
  <c r="BL533"/>
  <c r="CA533" s="1"/>
  <c r="Q223" i="3"/>
  <c r="CC519" i="1"/>
  <c r="CD519" s="1"/>
  <c r="CB519"/>
  <c r="Q44" i="3"/>
  <c r="CC340" i="1"/>
  <c r="CD340" s="1"/>
  <c r="CE340" s="1"/>
  <c r="CB340"/>
  <c r="CD359"/>
  <c r="CE359" s="1"/>
  <c r="BO387"/>
  <c r="BP387" s="1"/>
  <c r="BQ387" s="1"/>
  <c r="BL387"/>
  <c r="BO589"/>
  <c r="BP589" s="1"/>
  <c r="BQ589" s="1"/>
  <c r="BL589"/>
  <c r="BO539"/>
  <c r="BP539" s="1"/>
  <c r="BL539"/>
  <c r="CA539" s="1"/>
  <c r="BO465"/>
  <c r="BP465" s="1"/>
  <c r="BL465"/>
  <c r="AX293"/>
  <c r="K291" i="3" s="1"/>
  <c r="BC201" i="1"/>
  <c r="BH187"/>
  <c r="AL187" s="1"/>
  <c r="AM187" s="1"/>
  <c r="BQ391"/>
  <c r="BQ464"/>
  <c r="BO515"/>
  <c r="BP515" s="1"/>
  <c r="BQ515" s="1"/>
  <c r="BL515"/>
  <c r="BO433"/>
  <c r="BP433" s="1"/>
  <c r="BL433"/>
  <c r="BO582"/>
  <c r="BP582" s="1"/>
  <c r="BQ582" s="1"/>
  <c r="BL582"/>
  <c r="BO564"/>
  <c r="BP564" s="1"/>
  <c r="BQ564" s="1"/>
  <c r="BL564"/>
  <c r="BO437"/>
  <c r="BP437" s="1"/>
  <c r="BQ437" s="1"/>
  <c r="BL437"/>
  <c r="BO452"/>
  <c r="BP452" s="1"/>
  <c r="BL452"/>
  <c r="BO455"/>
  <c r="BP455" s="1"/>
  <c r="BL455"/>
  <c r="BO420"/>
  <c r="BP420" s="1"/>
  <c r="BQ420" s="1"/>
  <c r="BL420"/>
  <c r="CD331"/>
  <c r="CE331" s="1"/>
  <c r="Q60" i="3"/>
  <c r="CB356" i="1"/>
  <c r="CC356"/>
  <c r="CD356" s="1"/>
  <c r="CE356" s="1"/>
  <c r="AZ201"/>
  <c r="BA201" s="1"/>
  <c r="BB201" s="1"/>
  <c r="AW186"/>
  <c r="AW187"/>
  <c r="BO383"/>
  <c r="BP383" s="1"/>
  <c r="BQ383" s="1"/>
  <c r="BO508"/>
  <c r="BP508" s="1"/>
  <c r="BO450"/>
  <c r="BP450" s="1"/>
  <c r="BO581"/>
  <c r="BP581" s="1"/>
  <c r="BL581"/>
  <c r="BO572"/>
  <c r="BP572" s="1"/>
  <c r="BL572"/>
  <c r="BO401"/>
  <c r="BP401" s="1"/>
  <c r="BL401"/>
  <c r="BO377"/>
  <c r="BP377" s="1"/>
  <c r="BL377"/>
  <c r="BO396"/>
  <c r="BP396" s="1"/>
  <c r="BQ396" s="1"/>
  <c r="BL396"/>
  <c r="BP384"/>
  <c r="BQ384" s="1"/>
  <c r="AY201"/>
  <c r="BH186"/>
  <c r="AL186" s="1"/>
  <c r="AM186" s="1"/>
  <c r="AU456"/>
  <c r="BQ380"/>
  <c r="H164" i="3"/>
  <c r="AY230" i="1"/>
  <c r="BM222"/>
  <c r="BN222" s="1"/>
  <c r="AD284"/>
  <c r="AE284" s="1"/>
  <c r="AJ284" s="1"/>
  <c r="BC230"/>
  <c r="BM230" s="1"/>
  <c r="P228" i="3" s="1"/>
  <c r="BH299" i="1"/>
  <c r="AL299" s="1"/>
  <c r="AM299" s="1"/>
  <c r="AZ230"/>
  <c r="BA230" s="1"/>
  <c r="AX249"/>
  <c r="K247" i="3" s="1"/>
  <c r="AU597" i="1"/>
  <c r="BH249"/>
  <c r="AL249" s="1"/>
  <c r="AM249" s="1"/>
  <c r="AW299"/>
  <c r="AW249"/>
  <c r="AU460"/>
  <c r="AP543"/>
  <c r="AS543" s="1"/>
  <c r="AT543" s="1"/>
  <c r="AU543" s="1"/>
  <c r="AY273"/>
  <c r="BH167"/>
  <c r="AL167" s="1"/>
  <c r="AM167" s="1"/>
  <c r="BL212"/>
  <c r="AW167"/>
  <c r="AP542"/>
  <c r="L246" i="3" s="1"/>
  <c r="BQ227" i="1"/>
  <c r="BD216"/>
  <c r="BG215" s="1"/>
  <c r="BI215" s="1"/>
  <c r="N213" i="3" s="1"/>
  <c r="BC273" i="1"/>
  <c r="AU404"/>
  <c r="AP490"/>
  <c r="AS490" s="1"/>
  <c r="AT490" s="1"/>
  <c r="AU490" s="1"/>
  <c r="AT283"/>
  <c r="AU283" s="1"/>
  <c r="AV283" s="1"/>
  <c r="G281" i="3" s="1"/>
  <c r="I281"/>
  <c r="AW293" i="1"/>
  <c r="AV293"/>
  <c r="G291" i="3" s="1"/>
  <c r="BN559" i="1"/>
  <c r="BK559" s="1"/>
  <c r="H263" i="3"/>
  <c r="AY267" i="1"/>
  <c r="K265" i="3"/>
  <c r="BJ221" i="1"/>
  <c r="BK221" s="1"/>
  <c r="BL221" s="1"/>
  <c r="N219" i="3"/>
  <c r="AZ183" i="1"/>
  <c r="BA183" s="1"/>
  <c r="BB183" s="1"/>
  <c r="K181" i="3"/>
  <c r="AS561" i="1"/>
  <c r="AT561" s="1"/>
  <c r="AU561" s="1"/>
  <c r="L265" i="3"/>
  <c r="AS479" i="1"/>
  <c r="AT479" s="1"/>
  <c r="AU479" s="1"/>
  <c r="L183" i="3"/>
  <c r="AQ461" i="1"/>
  <c r="L165" i="3"/>
  <c r="BN547" i="1"/>
  <c r="BK547" s="1"/>
  <c r="H251" i="3"/>
  <c r="BJ253" i="1"/>
  <c r="BK253" s="1"/>
  <c r="BL253" s="1"/>
  <c r="N251" i="3"/>
  <c r="AS485" i="1"/>
  <c r="AT485" s="1"/>
  <c r="AU485" s="1"/>
  <c r="L189" i="3"/>
  <c r="AQ462" i="1"/>
  <c r="L166" i="3"/>
  <c r="AQ458" i="1"/>
  <c r="L162" i="3"/>
  <c r="AZ200" i="1"/>
  <c r="BA200" s="1"/>
  <c r="K198" i="3"/>
  <c r="AL486" i="1"/>
  <c r="AM486" s="1"/>
  <c r="J190" i="3"/>
  <c r="BC256" i="1"/>
  <c r="BD256" s="1"/>
  <c r="BG255" s="1"/>
  <c r="BI255" s="1"/>
  <c r="K254" i="3"/>
  <c r="AL518" i="1"/>
  <c r="AM518" s="1"/>
  <c r="AN518" s="1"/>
  <c r="J222" i="3"/>
  <c r="AL489" i="1"/>
  <c r="AM489" s="1"/>
  <c r="AN489" s="1"/>
  <c r="J193" i="3"/>
  <c r="L221"/>
  <c r="L188"/>
  <c r="AY223" i="1"/>
  <c r="K221" i="3"/>
  <c r="AY241" i="1"/>
  <c r="K239" i="3"/>
  <c r="BJ263" i="1"/>
  <c r="BK263" s="1"/>
  <c r="BL263" s="1"/>
  <c r="N261" i="3"/>
  <c r="BN216" i="1"/>
  <c r="P214" i="3"/>
  <c r="AT275" i="1"/>
  <c r="AU275" s="1"/>
  <c r="AV275" s="1"/>
  <c r="G273" i="3" s="1"/>
  <c r="I273"/>
  <c r="AY274" i="1"/>
  <c r="K272" i="3"/>
  <c r="BJ227" i="1"/>
  <c r="BK227" s="1"/>
  <c r="BL227" s="1"/>
  <c r="N225" i="3"/>
  <c r="BH206" i="1"/>
  <c r="AL206" s="1"/>
  <c r="AM206" s="1"/>
  <c r="AV206"/>
  <c r="G204" i="3" s="1"/>
  <c r="BJ262" i="1"/>
  <c r="BK262" s="1"/>
  <c r="N260" i="3"/>
  <c r="H277"/>
  <c r="AS524" i="1"/>
  <c r="AT524" s="1"/>
  <c r="AU524" s="1"/>
  <c r="L228" i="3"/>
  <c r="AS580" i="1"/>
  <c r="AT580" s="1"/>
  <c r="L284" i="3"/>
  <c r="AS598" i="1"/>
  <c r="AT598" s="1"/>
  <c r="AU598" s="1"/>
  <c r="AQ549"/>
  <c r="L253" i="3"/>
  <c r="AS475" i="1"/>
  <c r="AT475" s="1"/>
  <c r="AU475" s="1"/>
  <c r="L179" i="3"/>
  <c r="AQ560" i="1"/>
  <c r="L264" i="3"/>
  <c r="AW231" i="1"/>
  <c r="AV231"/>
  <c r="G229" i="3" s="1"/>
  <c r="BC300" i="1"/>
  <c r="K298" i="3"/>
  <c r="AT301" i="1"/>
  <c r="AU301" s="1"/>
  <c r="AV301" s="1"/>
  <c r="G299" i="3" s="1"/>
  <c r="I299"/>
  <c r="BO240" i="1"/>
  <c r="BP240" s="1"/>
  <c r="P238" i="3"/>
  <c r="H178"/>
  <c r="BN423" i="1"/>
  <c r="BO423" s="1"/>
  <c r="BP423" s="1"/>
  <c r="H127" i="3"/>
  <c r="BN534" i="1"/>
  <c r="H238" i="3"/>
  <c r="BJ214" i="1"/>
  <c r="BK214" s="1"/>
  <c r="BL214" s="1"/>
  <c r="N212" i="3"/>
  <c r="BN397" i="1"/>
  <c r="H101" i="3"/>
  <c r="H227"/>
  <c r="AS590" i="1"/>
  <c r="AT590" s="1"/>
  <c r="AU590" s="1"/>
  <c r="L294" i="3"/>
  <c r="AQ473" i="1"/>
  <c r="L177" i="3"/>
  <c r="AQ257" i="1"/>
  <c r="AR257" s="1"/>
  <c r="AS257" s="1"/>
  <c r="I255" i="3"/>
  <c r="AS472" i="1"/>
  <c r="AT472" s="1"/>
  <c r="AL574"/>
  <c r="AM574" s="1"/>
  <c r="J278" i="3"/>
  <c r="BN468" i="1"/>
  <c r="BO468" s="1"/>
  <c r="H172" i="3"/>
  <c r="BO229" i="1"/>
  <c r="BP229" s="1"/>
  <c r="BQ229" s="1"/>
  <c r="P227" i="3"/>
  <c r="BN457" i="1"/>
  <c r="H161" i="3"/>
  <c r="AQ294" i="1"/>
  <c r="AR294" s="1"/>
  <c r="AS294" s="1"/>
  <c r="I292" i="3"/>
  <c r="AY224" i="1"/>
  <c r="K222" i="3"/>
  <c r="AS591" i="1"/>
  <c r="AT591" s="1"/>
  <c r="AU591" s="1"/>
  <c r="L295" i="3"/>
  <c r="AS487" i="1"/>
  <c r="AT487" s="1"/>
  <c r="AU487" s="1"/>
  <c r="L191" i="3"/>
  <c r="BN456" i="1"/>
  <c r="BO456" s="1"/>
  <c r="H160" i="3"/>
  <c r="AS470" i="1"/>
  <c r="AT470" s="1"/>
  <c r="AU470" s="1"/>
  <c r="L174" i="3"/>
  <c r="AS584" i="1"/>
  <c r="AT584" s="1"/>
  <c r="L288" i="3"/>
  <c r="AS567" i="1"/>
  <c r="AT567" s="1"/>
  <c r="AU567" s="1"/>
  <c r="L271" i="3"/>
  <c r="AY205" i="1"/>
  <c r="K203" i="3"/>
  <c r="BN482" i="1"/>
  <c r="BK482" s="1"/>
  <c r="H186" i="3"/>
  <c r="H157"/>
  <c r="BN509" i="1"/>
  <c r="BK509" s="1"/>
  <c r="H213" i="3"/>
  <c r="BN469" i="1"/>
  <c r="H173" i="3"/>
  <c r="BN419" i="1"/>
  <c r="BK419" s="1"/>
  <c r="H123" i="3"/>
  <c r="CC366" i="1"/>
  <c r="CD366" s="1"/>
  <c r="CE366" s="1"/>
  <c r="CB366"/>
  <c r="CD364"/>
  <c r="CE364" s="1"/>
  <c r="CE357"/>
  <c r="CB555"/>
  <c r="CC555"/>
  <c r="CD555" s="1"/>
  <c r="CE555" s="1"/>
  <c r="CB527"/>
  <c r="CC527"/>
  <c r="CD527" s="1"/>
  <c r="CB506"/>
  <c r="CC506"/>
  <c r="CD506" s="1"/>
  <c r="CD355"/>
  <c r="CE355" s="1"/>
  <c r="BZ537"/>
  <c r="O241" i="3" s="1"/>
  <c r="CD351" i="1"/>
  <c r="CE351" s="1"/>
  <c r="CC505"/>
  <c r="CD505" s="1"/>
  <c r="CB505"/>
  <c r="CB529"/>
  <c r="CC529"/>
  <c r="CD529" s="1"/>
  <c r="CE339"/>
  <c r="AS473"/>
  <c r="AT473" s="1"/>
  <c r="AU473" s="1"/>
  <c r="BN229"/>
  <c r="AX231"/>
  <c r="BB173"/>
  <c r="BC241"/>
  <c r="BM241" s="1"/>
  <c r="AK486"/>
  <c r="BM486" s="1"/>
  <c r="BH231"/>
  <c r="AL231" s="1"/>
  <c r="AM231" s="1"/>
  <c r="AZ241"/>
  <c r="BA241" s="1"/>
  <c r="AU205"/>
  <c r="BH205" s="1"/>
  <c r="AL205" s="1"/>
  <c r="AM205" s="1"/>
  <c r="AQ590"/>
  <c r="AS549"/>
  <c r="AT549" s="1"/>
  <c r="AU549" s="1"/>
  <c r="AP510"/>
  <c r="BH293"/>
  <c r="AL293" s="1"/>
  <c r="AM293" s="1"/>
  <c r="AP568"/>
  <c r="BP530"/>
  <c r="BQ530" s="1"/>
  <c r="BQ527"/>
  <c r="AQ475"/>
  <c r="BQ368"/>
  <c r="BW396"/>
  <c r="BC200"/>
  <c r="AY200"/>
  <c r="BQ531"/>
  <c r="AS461"/>
  <c r="AT461" s="1"/>
  <c r="AU461" s="1"/>
  <c r="BQ403"/>
  <c r="AY300"/>
  <c r="BO528"/>
  <c r="BP528" s="1"/>
  <c r="BQ528" s="1"/>
  <c r="BO463"/>
  <c r="BP463" s="1"/>
  <c r="BO379"/>
  <c r="BO538"/>
  <c r="BP538" s="1"/>
  <c r="BQ538" s="1"/>
  <c r="BO424"/>
  <c r="BP424" s="1"/>
  <c r="BO386"/>
  <c r="BP386" s="1"/>
  <c r="BQ386" s="1"/>
  <c r="BO381"/>
  <c r="AQ567"/>
  <c r="BP400"/>
  <c r="BQ400" s="1"/>
  <c r="BO415"/>
  <c r="BO421"/>
  <c r="BO507"/>
  <c r="BO540"/>
  <c r="BP540" s="1"/>
  <c r="BP408"/>
  <c r="BQ408" s="1"/>
  <c r="BP373"/>
  <c r="BQ373" s="1"/>
  <c r="AH551"/>
  <c r="AI551" s="1"/>
  <c r="AJ551" s="1"/>
  <c r="AQ584"/>
  <c r="BP375"/>
  <c r="BQ375" s="1"/>
  <c r="BQ254"/>
  <c r="BD229"/>
  <c r="BG228" s="1"/>
  <c r="BI228" s="1"/>
  <c r="AK569"/>
  <c r="BM569" s="1"/>
  <c r="AQ524"/>
  <c r="BN404"/>
  <c r="BN448"/>
  <c r="BN392"/>
  <c r="BC223"/>
  <c r="BM223" s="1"/>
  <c r="AK574"/>
  <c r="BM574" s="1"/>
  <c r="AS458"/>
  <c r="AT458" s="1"/>
  <c r="AU458" s="1"/>
  <c r="BX482"/>
  <c r="BN554"/>
  <c r="AZ223"/>
  <c r="BA223" s="1"/>
  <c r="BB223" s="1"/>
  <c r="AQ561"/>
  <c r="BU482"/>
  <c r="BV482" s="1"/>
  <c r="BW482" s="1"/>
  <c r="BN514"/>
  <c r="BN451"/>
  <c r="BV376"/>
  <c r="BW376" s="1"/>
  <c r="AZ300"/>
  <c r="BA300" s="1"/>
  <c r="BB300" s="1"/>
  <c r="H171" i="3"/>
  <c r="BX391" i="1"/>
  <c r="BT391"/>
  <c r="BT582"/>
  <c r="BU515"/>
  <c r="BV515" s="1"/>
  <c r="BW515" s="1"/>
  <c r="BV432"/>
  <c r="BW432" s="1"/>
  <c r="H174" i="3"/>
  <c r="BU447" i="1"/>
  <c r="BV447" s="1"/>
  <c r="BW447" s="1"/>
  <c r="BX447"/>
  <c r="BT447"/>
  <c r="H147" i="3"/>
  <c r="BX553" i="1"/>
  <c r="BU553"/>
  <c r="BV553" s="1"/>
  <c r="BW553" s="1"/>
  <c r="BU422"/>
  <c r="BV422" s="1"/>
  <c r="BW422" s="1"/>
  <c r="BX422"/>
  <c r="BD240"/>
  <c r="BG239" s="1"/>
  <c r="BI239" s="1"/>
  <c r="BU391"/>
  <c r="BV391" s="1"/>
  <c r="BW391" s="1"/>
  <c r="BX513"/>
  <c r="BT513"/>
  <c r="BY513" s="1"/>
  <c r="AQ479"/>
  <c r="BU513"/>
  <c r="BV513" s="1"/>
  <c r="AN302"/>
  <c r="D300" i="3" s="1"/>
  <c r="AQ580" i="1"/>
  <c r="AX562"/>
  <c r="BA562" s="1"/>
  <c r="E266" i="3" s="1"/>
  <c r="BC183" i="1"/>
  <c r="BB203"/>
  <c r="AK518"/>
  <c r="BM518" s="1"/>
  <c r="AS462"/>
  <c r="AT462" s="1"/>
  <c r="AU462" s="1"/>
  <c r="BN240"/>
  <c r="AH494"/>
  <c r="AI494" s="1"/>
  <c r="AJ494" s="1"/>
  <c r="AT257"/>
  <c r="AU257" s="1"/>
  <c r="AZ256"/>
  <c r="BA256" s="1"/>
  <c r="BB256" s="1"/>
  <c r="BO221"/>
  <c r="BP221" s="1"/>
  <c r="BQ221" s="1"/>
  <c r="BN221"/>
  <c r="BW564"/>
  <c r="AQ487"/>
  <c r="AU300"/>
  <c r="BC205"/>
  <c r="AS560"/>
  <c r="AT560" s="1"/>
  <c r="BV445"/>
  <c r="BW445" s="1"/>
  <c r="AQ535"/>
  <c r="AQ591"/>
  <c r="AQ485"/>
  <c r="AP477"/>
  <c r="AP480"/>
  <c r="AX586"/>
  <c r="AW586"/>
  <c r="AY575"/>
  <c r="AZ575" s="1"/>
  <c r="BA575"/>
  <c r="E279" i="3" s="1"/>
  <c r="AY486" i="1"/>
  <c r="AZ486" s="1"/>
  <c r="BA486"/>
  <c r="E190" i="3" s="1"/>
  <c r="AY497" i="1"/>
  <c r="AZ497" s="1"/>
  <c r="BA497"/>
  <c r="E201" i="3" s="1"/>
  <c r="AX526" i="1"/>
  <c r="AW526"/>
  <c r="AX496"/>
  <c r="AY551"/>
  <c r="AZ551" s="1"/>
  <c r="BA551"/>
  <c r="E255" i="3" s="1"/>
  <c r="AY491" i="1"/>
  <c r="AZ491" s="1"/>
  <c r="BA491"/>
  <c r="E195" i="3" s="1"/>
  <c r="AX576" i="1"/>
  <c r="BU565"/>
  <c r="BV565" s="1"/>
  <c r="BW565" s="1"/>
  <c r="BX565"/>
  <c r="BT565"/>
  <c r="AB577"/>
  <c r="AP493"/>
  <c r="AP525"/>
  <c r="BT469"/>
  <c r="BX469"/>
  <c r="BU469"/>
  <c r="AP481"/>
  <c r="AY495"/>
  <c r="AZ495" s="1"/>
  <c r="BA495"/>
  <c r="E199" i="3" s="1"/>
  <c r="BU581" i="1"/>
  <c r="BV581" s="1"/>
  <c r="BW581" s="1"/>
  <c r="BX581"/>
  <c r="BT581"/>
  <c r="AW552"/>
  <c r="AX552"/>
  <c r="AP478"/>
  <c r="BU423"/>
  <c r="BV423" s="1"/>
  <c r="BW423" s="1"/>
  <c r="BT423"/>
  <c r="BX423"/>
  <c r="BT387"/>
  <c r="BU387"/>
  <c r="BV387" s="1"/>
  <c r="BW387" s="1"/>
  <c r="BX387"/>
  <c r="BA498"/>
  <c r="E202" i="3" s="1"/>
  <c r="BT521" i="1"/>
  <c r="CA521" s="1"/>
  <c r="BX521"/>
  <c r="BU521"/>
  <c r="BV521" s="1"/>
  <c r="BW521" s="1"/>
  <c r="BU571"/>
  <c r="BV571" s="1"/>
  <c r="BW571" s="1"/>
  <c r="BT571"/>
  <c r="BX571"/>
  <c r="AX499"/>
  <c r="AY494"/>
  <c r="AZ494" s="1"/>
  <c r="BA494"/>
  <c r="E198" i="3" s="1"/>
  <c r="BW448" i="1"/>
  <c r="BF570"/>
  <c r="BG570" s="1"/>
  <c r="CH570" s="1"/>
  <c r="BI570" s="1"/>
  <c r="BJ570" s="1"/>
  <c r="AY593"/>
  <c r="AZ593" s="1"/>
  <c r="BA593"/>
  <c r="E297" i="3" s="1"/>
  <c r="AY574" i="1"/>
  <c r="AZ574" s="1"/>
  <c r="BA574"/>
  <c r="E278" i="3" s="1"/>
  <c r="AY569" i="1"/>
  <c r="AZ569" s="1"/>
  <c r="BA569"/>
  <c r="E273" i="3" s="1"/>
  <c r="BA544" i="1"/>
  <c r="E248" i="3" s="1"/>
  <c r="AY544" i="1"/>
  <c r="AZ544" s="1"/>
  <c r="AW500"/>
  <c r="AX500"/>
  <c r="AV570"/>
  <c r="BD266"/>
  <c r="BG265" s="1"/>
  <c r="BI265" s="1"/>
  <c r="AX250"/>
  <c r="AZ182"/>
  <c r="AY182"/>
  <c r="BC182"/>
  <c r="AN284"/>
  <c r="D282" i="3" s="1"/>
  <c r="AH526" i="1"/>
  <c r="AI526" s="1"/>
  <c r="AJ526" s="1"/>
  <c r="AK489"/>
  <c r="BM489" s="1"/>
  <c r="AW206"/>
  <c r="X302"/>
  <c r="AP302" s="1"/>
  <c r="AQ301"/>
  <c r="AR301" s="1"/>
  <c r="AS301" s="1"/>
  <c r="BC224"/>
  <c r="BM224" s="1"/>
  <c r="AT294"/>
  <c r="AU294" s="1"/>
  <c r="AN478"/>
  <c r="BC267"/>
  <c r="AD302"/>
  <c r="AE302" s="1"/>
  <c r="AJ302" s="1"/>
  <c r="AX206"/>
  <c r="BC282"/>
  <c r="AZ282"/>
  <c r="BA282" s="1"/>
  <c r="BB282" s="1"/>
  <c r="AY282"/>
  <c r="BC274"/>
  <c r="Y276"/>
  <c r="Z276" s="1"/>
  <c r="AN276" s="1"/>
  <c r="D274" i="3" s="1"/>
  <c r="AU282" i="1"/>
  <c r="AV282" s="1"/>
  <c r="G280" i="3" s="1"/>
  <c r="AQ283" i="1"/>
  <c r="AR283" s="1"/>
  <c r="AS283" s="1"/>
  <c r="AZ274"/>
  <c r="BA274" s="1"/>
  <c r="AZ224"/>
  <c r="BA224" s="1"/>
  <c r="AY183"/>
  <c r="BO216"/>
  <c r="BP216" s="1"/>
  <c r="AQ275"/>
  <c r="AR275" s="1"/>
  <c r="AS275" s="1"/>
  <c r="AK562"/>
  <c r="BM562" s="1"/>
  <c r="AL562"/>
  <c r="AM562" s="1"/>
  <c r="AK497"/>
  <c r="BM497" s="1"/>
  <c r="AL497"/>
  <c r="AM497" s="1"/>
  <c r="AN497" s="1"/>
  <c r="T596"/>
  <c r="T578"/>
  <c r="AK575"/>
  <c r="BM575" s="1"/>
  <c r="AF577"/>
  <c r="AZ205"/>
  <c r="BA205" s="1"/>
  <c r="AS232"/>
  <c r="AK593"/>
  <c r="BM593" s="1"/>
  <c r="AL593"/>
  <c r="AM593" s="1"/>
  <c r="AN593" s="1"/>
  <c r="AK491"/>
  <c r="BM491" s="1"/>
  <c r="AL491"/>
  <c r="AM491" s="1"/>
  <c r="AN491" s="1"/>
  <c r="AK544"/>
  <c r="BM544" s="1"/>
  <c r="AL544"/>
  <c r="AM544" s="1"/>
  <c r="AY256"/>
  <c r="AH499"/>
  <c r="AI499" s="1"/>
  <c r="AJ499" s="1"/>
  <c r="J203" i="3" s="1"/>
  <c r="AE577" i="1"/>
  <c r="AD588"/>
  <c r="AF570"/>
  <c r="AA588"/>
  <c r="AE588"/>
  <c r="AZ267"/>
  <c r="BA267" s="1"/>
  <c r="BB267" s="1"/>
  <c r="AX232"/>
  <c r="AH586"/>
  <c r="AI586" s="1"/>
  <c r="AJ586" s="1"/>
  <c r="J290" i="3" s="1"/>
  <c r="AC588" i="1"/>
  <c r="AG594"/>
  <c r="AX268"/>
  <c r="AT258"/>
  <c r="AU258" s="1"/>
  <c r="AV258" s="1"/>
  <c r="G256" i="3" s="1"/>
  <c r="AQ258" i="1"/>
  <c r="AR258" s="1"/>
  <c r="AS258" s="1"/>
  <c r="BJ70"/>
  <c r="BK70" s="1"/>
  <c r="BN228"/>
  <c r="BO228"/>
  <c r="BP228" s="1"/>
  <c r="BQ228" s="1"/>
  <c r="BC292"/>
  <c r="AZ292"/>
  <c r="AY292"/>
  <c r="BJ71"/>
  <c r="BK71" s="1"/>
  <c r="BL71" s="1"/>
  <c r="A561"/>
  <c r="BE267"/>
  <c r="A78"/>
  <c r="A370"/>
  <c r="A270"/>
  <c r="BE76"/>
  <c r="BC185"/>
  <c r="AZ185"/>
  <c r="BA185" s="1"/>
  <c r="BB185" s="1"/>
  <c r="AY185"/>
  <c r="AU202"/>
  <c r="AV202" s="1"/>
  <c r="G200" i="3" s="1"/>
  <c r="AX202" i="1"/>
  <c r="K200" i="3" s="1"/>
  <c r="BO264" i="1"/>
  <c r="BP264" s="1"/>
  <c r="BN264"/>
  <c r="A77"/>
  <c r="A369"/>
  <c r="A269"/>
  <c r="BE75"/>
  <c r="BA266"/>
  <c r="BB266" s="1"/>
  <c r="BA162"/>
  <c r="BB162" s="1"/>
  <c r="BB192"/>
  <c r="BM266"/>
  <c r="P264" i="3" s="1"/>
  <c r="BQ262" i="1"/>
  <c r="BB178"/>
  <c r="BQ263"/>
  <c r="AS268"/>
  <c r="BM74"/>
  <c r="P72" i="3" s="1"/>
  <c r="BD74" i="1"/>
  <c r="BG73" s="1"/>
  <c r="BI73" s="1"/>
  <c r="N71" i="3" s="1"/>
  <c r="BC181" i="1"/>
  <c r="AZ181"/>
  <c r="BA181" s="1"/>
  <c r="AY181"/>
  <c r="BH281"/>
  <c r="AL281" s="1"/>
  <c r="AM281" s="1"/>
  <c r="AW281"/>
  <c r="A562"/>
  <c r="BE268"/>
  <c r="BH204"/>
  <c r="AL204" s="1"/>
  <c r="AM204" s="1"/>
  <c r="AW204"/>
  <c r="BH181"/>
  <c r="AL181" s="1"/>
  <c r="AM181" s="1"/>
  <c r="AW181"/>
  <c r="BO71"/>
  <c r="BP71" s="1"/>
  <c r="BQ71" s="1"/>
  <c r="BN71"/>
  <c r="BM265"/>
  <c r="P263" i="3" s="1"/>
  <c r="BD265" i="1"/>
  <c r="BG264" s="1"/>
  <c r="BI264" s="1"/>
  <c r="BH292"/>
  <c r="AL292" s="1"/>
  <c r="AM292" s="1"/>
  <c r="AW292"/>
  <c r="BO72"/>
  <c r="BP72" s="1"/>
  <c r="BN72"/>
  <c r="BH250"/>
  <c r="AL250" s="1"/>
  <c r="AM250" s="1"/>
  <c r="AW250"/>
  <c r="BH232"/>
  <c r="AL232" s="1"/>
  <c r="AM232" s="1"/>
  <c r="AW232"/>
  <c r="Y258"/>
  <c r="Z258" s="1"/>
  <c r="AN258" s="1"/>
  <c r="D256" i="3" s="1"/>
  <c r="BC204" i="1"/>
  <c r="AZ204"/>
  <c r="BA204" s="1"/>
  <c r="AY204"/>
  <c r="AQ276"/>
  <c r="AR276" s="1"/>
  <c r="AT276"/>
  <c r="AU276" s="1"/>
  <c r="AV276" s="1"/>
  <c r="G274" i="3" s="1"/>
  <c r="AZ187" i="1"/>
  <c r="BA187" s="1"/>
  <c r="BB187" s="1"/>
  <c r="AU242"/>
  <c r="AV242" s="1"/>
  <c r="G240" i="3" s="1"/>
  <c r="AX242" i="1"/>
  <c r="K240" i="3" s="1"/>
  <c r="BH185" i="1"/>
  <c r="AL185" s="1"/>
  <c r="AM185" s="1"/>
  <c r="AW185"/>
  <c r="BC281"/>
  <c r="AZ281"/>
  <c r="BA281" s="1"/>
  <c r="BB281" s="1"/>
  <c r="AY281"/>
  <c r="BM73"/>
  <c r="P71" i="3" s="1"/>
  <c r="BD73" i="1"/>
  <c r="BG72" s="1"/>
  <c r="BI72" s="1"/>
  <c r="N70" i="3" s="1"/>
  <c r="BH268" i="1"/>
  <c r="AL268" s="1"/>
  <c r="AM268" s="1"/>
  <c r="AW268"/>
  <c r="X284"/>
  <c r="AP284" s="1"/>
  <c r="I282" i="3" s="1"/>
  <c r="BG588" i="1" l="1"/>
  <c r="AY187"/>
  <c r="BC187"/>
  <c r="Z578"/>
  <c r="AC595"/>
  <c r="AD595"/>
  <c r="AL575"/>
  <c r="AM575" s="1"/>
  <c r="AN575" s="1"/>
  <c r="BF594"/>
  <c r="BG594" s="1"/>
  <c r="CH594" s="1"/>
  <c r="BI594" s="1"/>
  <c r="BJ594" s="1"/>
  <c r="BT566"/>
  <c r="AP536"/>
  <c r="AV594"/>
  <c r="AX594" s="1"/>
  <c r="AP592"/>
  <c r="AQ484"/>
  <c r="BR484" s="1"/>
  <c r="BU484" s="1"/>
  <c r="BV484" s="1"/>
  <c r="AQ517"/>
  <c r="AS535"/>
  <c r="AT535" s="1"/>
  <c r="AU535" s="1"/>
  <c r="AF588"/>
  <c r="BU554"/>
  <c r="BV554" s="1"/>
  <c r="BW554" s="1"/>
  <c r="M258" i="3"/>
  <c r="BX554" i="1"/>
  <c r="BS554"/>
  <c r="L302" i="3"/>
  <c r="BT554" i="1"/>
  <c r="AH500"/>
  <c r="AI500" s="1"/>
  <c r="AJ500" s="1"/>
  <c r="J204" i="3" s="1"/>
  <c r="AS573" i="1"/>
  <c r="AT573" s="1"/>
  <c r="AU573" s="1"/>
  <c r="AH587"/>
  <c r="AI587" s="1"/>
  <c r="AJ587" s="1"/>
  <c r="J291" i="3" s="1"/>
  <c r="AH498" i="1"/>
  <c r="AI498" s="1"/>
  <c r="AJ498" s="1"/>
  <c r="V596"/>
  <c r="W596" s="1"/>
  <c r="AP585"/>
  <c r="AS585" s="1"/>
  <c r="AT585" s="1"/>
  <c r="AU585" s="1"/>
  <c r="AS476"/>
  <c r="AT476" s="1"/>
  <c r="J273" i="3"/>
  <c r="AU548" i="1"/>
  <c r="AQ476"/>
  <c r="BR476" s="1"/>
  <c r="BX476" s="1"/>
  <c r="BN248"/>
  <c r="AL495"/>
  <c r="AM495" s="1"/>
  <c r="AN495" s="1"/>
  <c r="AP550"/>
  <c r="AQ550" s="1"/>
  <c r="AW587"/>
  <c r="BX541"/>
  <c r="AA595"/>
  <c r="AG595" s="1"/>
  <c r="L176" i="3"/>
  <c r="AS501" i="1"/>
  <c r="AT501" s="1"/>
  <c r="AU501" s="1"/>
  <c r="AQ501"/>
  <c r="AC577"/>
  <c r="AP492"/>
  <c r="AS492" s="1"/>
  <c r="AT492" s="1"/>
  <c r="BT460"/>
  <c r="BT438"/>
  <c r="BB230"/>
  <c r="AD577"/>
  <c r="BX457"/>
  <c r="BX467"/>
  <c r="CE648"/>
  <c r="AH570"/>
  <c r="AI570" s="1"/>
  <c r="AJ570" s="1"/>
  <c r="J274" i="3" s="1"/>
  <c r="AK495" i="1"/>
  <c r="BM495" s="1"/>
  <c r="AN492"/>
  <c r="BU453"/>
  <c r="BV453" s="1"/>
  <c r="BW453" s="1"/>
  <c r="AF595"/>
  <c r="AN486"/>
  <c r="AX275"/>
  <c r="K273" i="3" s="1"/>
  <c r="BH275" i="1"/>
  <c r="AL275" s="1"/>
  <c r="AM275" s="1"/>
  <c r="BQ450"/>
  <c r="AV595"/>
  <c r="AW595" s="1"/>
  <c r="BU454"/>
  <c r="BV454" s="1"/>
  <c r="BW454" s="1"/>
  <c r="BU541"/>
  <c r="BV541" s="1"/>
  <c r="BW541" s="1"/>
  <c r="BF595"/>
  <c r="BG595" s="1"/>
  <c r="CE363"/>
  <c r="AW275"/>
  <c r="AZ249"/>
  <c r="BA249" s="1"/>
  <c r="BB249" s="1"/>
  <c r="BQ377"/>
  <c r="BQ572"/>
  <c r="AG588"/>
  <c r="AB588"/>
  <c r="AQ573"/>
  <c r="BR573" s="1"/>
  <c r="BU573" s="1"/>
  <c r="BV573" s="1"/>
  <c r="BW573" s="1"/>
  <c r="AH496"/>
  <c r="AI496" s="1"/>
  <c r="AJ496" s="1"/>
  <c r="J200" i="3" s="1"/>
  <c r="AV588" i="1"/>
  <c r="AX588" s="1"/>
  <c r="BX438"/>
  <c r="BQ240"/>
  <c r="AU580"/>
  <c r="AH552"/>
  <c r="AI552" s="1"/>
  <c r="AJ552" s="1"/>
  <c r="J256" i="3" s="1"/>
  <c r="BC186" i="1"/>
  <c r="BD255"/>
  <c r="BG254" s="1"/>
  <c r="BI254" s="1"/>
  <c r="N252" i="3" s="1"/>
  <c r="BW440" i="1"/>
  <c r="AZ186"/>
  <c r="BA186" s="1"/>
  <c r="BN255"/>
  <c r="CE647"/>
  <c r="AY186"/>
  <c r="BO255"/>
  <c r="BP255" s="1"/>
  <c r="BQ255" s="1"/>
  <c r="BG577"/>
  <c r="BU459"/>
  <c r="BV459" s="1"/>
  <c r="BW459" s="1"/>
  <c r="BE578"/>
  <c r="CI578" s="1"/>
  <c r="BT454"/>
  <c r="BD578"/>
  <c r="S578"/>
  <c r="U578" s="1"/>
  <c r="AB578" s="1"/>
  <c r="X578"/>
  <c r="AD578" s="1"/>
  <c r="V578"/>
  <c r="W578" s="1"/>
  <c r="AU472"/>
  <c r="BW540"/>
  <c r="BW670"/>
  <c r="CC655"/>
  <c r="CD655" s="1"/>
  <c r="CE655" s="1"/>
  <c r="CB655"/>
  <c r="BX459"/>
  <c r="BW452"/>
  <c r="CA513"/>
  <c r="Q217" i="3" s="1"/>
  <c r="BQ670" i="1"/>
  <c r="CA658"/>
  <c r="BY658"/>
  <c r="BZ658" s="1"/>
  <c r="CA657"/>
  <c r="BY657"/>
  <c r="BZ657" s="1"/>
  <c r="CB656"/>
  <c r="CC656"/>
  <c r="CD656" s="1"/>
  <c r="CE656" s="1"/>
  <c r="CC365"/>
  <c r="CD365" s="1"/>
  <c r="CE365" s="1"/>
  <c r="BB164"/>
  <c r="BD248"/>
  <c r="BG247" s="1"/>
  <c r="BI247" s="1"/>
  <c r="N245" i="3" s="1"/>
  <c r="BO248" i="1"/>
  <c r="BP248" s="1"/>
  <c r="BD596"/>
  <c r="AU488"/>
  <c r="BW388"/>
  <c r="Z596"/>
  <c r="AE596" s="1"/>
  <c r="BC596"/>
  <c r="CB365"/>
  <c r="BY367"/>
  <c r="BZ367" s="1"/>
  <c r="O71" i="3" s="1"/>
  <c r="CA367" i="1"/>
  <c r="Q71" i="3" s="1"/>
  <c r="S596" i="1"/>
  <c r="U596" s="1"/>
  <c r="AB596" s="1"/>
  <c r="BY521"/>
  <c r="BZ521" s="1"/>
  <c r="O225" i="3" s="1"/>
  <c r="G561" i="1"/>
  <c r="G659" s="1"/>
  <c r="A659"/>
  <c r="G562"/>
  <c r="G660" s="1"/>
  <c r="A660"/>
  <c r="AX283"/>
  <c r="K281" i="3" s="1"/>
  <c r="AZ293" i="1"/>
  <c r="BA293" s="1"/>
  <c r="X596"/>
  <c r="Y596" s="1"/>
  <c r="BQ376"/>
  <c r="BQ447"/>
  <c r="CA540"/>
  <c r="CB531"/>
  <c r="Q235" i="3"/>
  <c r="Q212"/>
  <c r="BY508" i="1"/>
  <c r="BZ508" s="1"/>
  <c r="O212" i="3" s="1"/>
  <c r="BY540" i="1"/>
  <c r="BZ540" s="1"/>
  <c r="O244" i="3" s="1"/>
  <c r="BK534" i="1"/>
  <c r="BL534" s="1"/>
  <c r="BK522"/>
  <c r="BL522" s="1"/>
  <c r="CA522" s="1"/>
  <c r="BY538"/>
  <c r="BZ538" s="1"/>
  <c r="O242" i="3" s="1"/>
  <c r="Q232"/>
  <c r="BY528" i="1"/>
  <c r="BZ528" s="1"/>
  <c r="O232" i="3" s="1"/>
  <c r="Q211"/>
  <c r="BY507" i="1"/>
  <c r="BZ507" s="1"/>
  <c r="O211" i="3" s="1"/>
  <c r="BK514" i="1"/>
  <c r="BL514" s="1"/>
  <c r="CA514" s="1"/>
  <c r="BK554"/>
  <c r="BL554" s="1"/>
  <c r="CA554" s="1"/>
  <c r="BK469"/>
  <c r="BL469" s="1"/>
  <c r="BK423"/>
  <c r="BL423" s="1"/>
  <c r="BY539"/>
  <c r="BZ539" s="1"/>
  <c r="O243" i="3" s="1"/>
  <c r="CB545" i="1"/>
  <c r="Q249" i="3"/>
  <c r="CC545" i="1"/>
  <c r="CB530"/>
  <c r="BO534"/>
  <c r="BP534" s="1"/>
  <c r="BQ539"/>
  <c r="CC530"/>
  <c r="CD530" s="1"/>
  <c r="CE530" s="1"/>
  <c r="BK448"/>
  <c r="BL448" s="1"/>
  <c r="BK397"/>
  <c r="BL397" s="1"/>
  <c r="BK392"/>
  <c r="BL392" s="1"/>
  <c r="Q237" i="3"/>
  <c r="BY533" i="1"/>
  <c r="BZ533" s="1"/>
  <c r="O237" i="3" s="1"/>
  <c r="BK388" i="1"/>
  <c r="BL388" s="1"/>
  <c r="BK451"/>
  <c r="BL451" s="1"/>
  <c r="BK404"/>
  <c r="BL404" s="1"/>
  <c r="BK456"/>
  <c r="BL456" s="1"/>
  <c r="BK457"/>
  <c r="BL457" s="1"/>
  <c r="BK468"/>
  <c r="BL468" s="1"/>
  <c r="Q257" i="3"/>
  <c r="BY553" i="1"/>
  <c r="BZ553" s="1"/>
  <c r="O257" i="3" s="1"/>
  <c r="CC360" i="1"/>
  <c r="Q64" i="3"/>
  <c r="BQ581" i="1"/>
  <c r="BQ455"/>
  <c r="BO522"/>
  <c r="BP522" s="1"/>
  <c r="CC532"/>
  <c r="CD532" s="1"/>
  <c r="CE532" s="1"/>
  <c r="CB532"/>
  <c r="G370"/>
  <c r="BS488"/>
  <c r="M192" i="3"/>
  <c r="AY293" i="1"/>
  <c r="BL262"/>
  <c r="BM256"/>
  <c r="BN256" s="1"/>
  <c r="BU559"/>
  <c r="BV559" s="1"/>
  <c r="BW559" s="1"/>
  <c r="BO388"/>
  <c r="BP388" s="1"/>
  <c r="BQ388" s="1"/>
  <c r="BN566"/>
  <c r="BK566" s="1"/>
  <c r="BL566" s="1"/>
  <c r="BQ390"/>
  <c r="CG541"/>
  <c r="BN541"/>
  <c r="BK541" s="1"/>
  <c r="H245" i="3"/>
  <c r="BC293" i="1"/>
  <c r="BQ452"/>
  <c r="H270" i="3"/>
  <c r="G369" i="1"/>
  <c r="M245" i="3"/>
  <c r="BS541" i="1"/>
  <c r="BO230"/>
  <c r="BP230" s="1"/>
  <c r="BQ230" s="1"/>
  <c r="BT559"/>
  <c r="BD230"/>
  <c r="BG229" s="1"/>
  <c r="BI229" s="1"/>
  <c r="N227" i="3" s="1"/>
  <c r="BQ433" i="1"/>
  <c r="BN453"/>
  <c r="H158" i="3"/>
  <c r="BN474" i="1"/>
  <c r="BQ401"/>
  <c r="CE519"/>
  <c r="H108" i="3"/>
  <c r="BR535" i="1"/>
  <c r="CG535"/>
  <c r="BR487"/>
  <c r="BT487" s="1"/>
  <c r="CG487"/>
  <c r="CG484"/>
  <c r="BR580"/>
  <c r="CG580"/>
  <c r="BR479"/>
  <c r="BU479" s="1"/>
  <c r="BV479" s="1"/>
  <c r="BW479" s="1"/>
  <c r="CG479"/>
  <c r="BR561"/>
  <c r="CG561"/>
  <c r="BX523"/>
  <c r="BR524"/>
  <c r="BT524" s="1"/>
  <c r="CG524"/>
  <c r="BR475"/>
  <c r="CG475"/>
  <c r="M270" i="3"/>
  <c r="BS566" i="1"/>
  <c r="M178" i="3"/>
  <c r="BS474" i="1"/>
  <c r="M252" i="3"/>
  <c r="BS548" i="1"/>
  <c r="M283" i="3"/>
  <c r="BS579" i="1"/>
  <c r="M263" i="3"/>
  <c r="BS559" i="1"/>
  <c r="M238" i="3"/>
  <c r="BS534" i="1"/>
  <c r="M146" i="3"/>
  <c r="BS442" i="1"/>
  <c r="M187" i="3"/>
  <c r="BS483" i="1"/>
  <c r="CH588"/>
  <c r="BI588" s="1"/>
  <c r="BJ588" s="1"/>
  <c r="BR591"/>
  <c r="BX591" s="1"/>
  <c r="CG591"/>
  <c r="BR598"/>
  <c r="CG598"/>
  <c r="BX471"/>
  <c r="BR472"/>
  <c r="CG472"/>
  <c r="BR590"/>
  <c r="CG590"/>
  <c r="BR462"/>
  <c r="BR461"/>
  <c r="CG461"/>
  <c r="BL546"/>
  <c r="BO546"/>
  <c r="BP546" s="1"/>
  <c r="M142" i="3"/>
  <c r="BS438" i="1"/>
  <c r="BT434"/>
  <c r="BS434"/>
  <c r="BX434"/>
  <c r="BU434"/>
  <c r="BV434" s="1"/>
  <c r="BW434" s="1"/>
  <c r="M138" i="3"/>
  <c r="M301"/>
  <c r="BS597" i="1"/>
  <c r="M287" i="3"/>
  <c r="BS583" i="1"/>
  <c r="M262" i="3"/>
  <c r="BS558" i="1"/>
  <c r="M163" i="3"/>
  <c r="BS459" i="1"/>
  <c r="BX453"/>
  <c r="BW468"/>
  <c r="H301" i="3"/>
  <c r="H138"/>
  <c r="BU548" i="1"/>
  <c r="BV548" s="1"/>
  <c r="BT474"/>
  <c r="BO397"/>
  <c r="BP397" s="1"/>
  <c r="BO469"/>
  <c r="BP469" s="1"/>
  <c r="BQ469" s="1"/>
  <c r="BN523"/>
  <c r="BN454"/>
  <c r="BK454" s="1"/>
  <c r="BL454" s="1"/>
  <c r="BN434"/>
  <c r="BW424"/>
  <c r="BN460"/>
  <c r="BK460" s="1"/>
  <c r="CH577"/>
  <c r="BI577" s="1"/>
  <c r="BJ577" s="1"/>
  <c r="CH595"/>
  <c r="BI595" s="1"/>
  <c r="BJ595" s="1"/>
  <c r="BR485"/>
  <c r="CG485"/>
  <c r="BR567"/>
  <c r="BX567" s="1"/>
  <c r="CG567"/>
  <c r="M155" i="3"/>
  <c r="BS451" i="1"/>
  <c r="BX451"/>
  <c r="BT451"/>
  <c r="BU451"/>
  <c r="BV451" s="1"/>
  <c r="BW451" s="1"/>
  <c r="M161" i="3"/>
  <c r="BS457" i="1"/>
  <c r="M251" i="3"/>
  <c r="BS547" i="1"/>
  <c r="BX547"/>
  <c r="M171" i="3"/>
  <c r="BS467" i="1"/>
  <c r="BU467"/>
  <c r="BV467" s="1"/>
  <c r="BW467" s="1"/>
  <c r="M160" i="3"/>
  <c r="BS456" i="1"/>
  <c r="BU456"/>
  <c r="BV456" s="1"/>
  <c r="BT456"/>
  <c r="BX456"/>
  <c r="M164" i="3"/>
  <c r="BS460" i="1"/>
  <c r="M170" i="3"/>
  <c r="BS466" i="1"/>
  <c r="M157" i="3"/>
  <c r="BS453" i="1"/>
  <c r="CG476"/>
  <c r="BT583"/>
  <c r="BR584"/>
  <c r="CG584"/>
  <c r="BX516"/>
  <c r="BR517"/>
  <c r="BU517" s="1"/>
  <c r="BV517" s="1"/>
  <c r="BW517" s="1"/>
  <c r="CG517"/>
  <c r="BR501"/>
  <c r="CG501"/>
  <c r="BR473"/>
  <c r="CG473"/>
  <c r="BR560"/>
  <c r="BT560" s="1"/>
  <c r="CG560"/>
  <c r="BR549"/>
  <c r="CG549"/>
  <c r="BR458"/>
  <c r="CG458"/>
  <c r="CG451"/>
  <c r="H155" i="3"/>
  <c r="M143"/>
  <c r="BS439" i="1"/>
  <c r="BU439"/>
  <c r="BV439" s="1"/>
  <c r="BW439" s="1"/>
  <c r="BT439"/>
  <c r="BX439"/>
  <c r="BV508"/>
  <c r="BW508" s="1"/>
  <c r="BL440"/>
  <c r="BO440"/>
  <c r="BP440" s="1"/>
  <c r="M158" i="3"/>
  <c r="BS454" i="1"/>
  <c r="M227" i="3"/>
  <c r="BS523" i="1"/>
  <c r="M147" i="3"/>
  <c r="BU443" i="1"/>
  <c r="BV443" s="1"/>
  <c r="BW443" s="1"/>
  <c r="BX443"/>
  <c r="BS443"/>
  <c r="BT443"/>
  <c r="M175" i="3"/>
  <c r="BS471" i="1"/>
  <c r="BT404"/>
  <c r="M108" i="3"/>
  <c r="BU404" i="1"/>
  <c r="BV404" s="1"/>
  <c r="BS404"/>
  <c r="BX404"/>
  <c r="M220" i="3"/>
  <c r="BS516" i="1"/>
  <c r="BN230"/>
  <c r="BT457"/>
  <c r="BU566"/>
  <c r="BV566" s="1"/>
  <c r="BW566" s="1"/>
  <c r="BX460"/>
  <c r="BT548"/>
  <c r="BX474"/>
  <c r="BN597"/>
  <c r="BK597" s="1"/>
  <c r="BN573"/>
  <c r="BO573" s="1"/>
  <c r="BP573" s="1"/>
  <c r="BQ573" s="1"/>
  <c r="BT547"/>
  <c r="BQ508"/>
  <c r="BO457"/>
  <c r="BP457" s="1"/>
  <c r="CB528"/>
  <c r="Q260" i="3"/>
  <c r="CB556" i="1"/>
  <c r="CC556"/>
  <c r="CD556" s="1"/>
  <c r="CE556" s="1"/>
  <c r="BO419"/>
  <c r="BP419" s="1"/>
  <c r="BQ419" s="1"/>
  <c r="BL419"/>
  <c r="BO509"/>
  <c r="BP509" s="1"/>
  <c r="BL509"/>
  <c r="BO547"/>
  <c r="BP547" s="1"/>
  <c r="BL547"/>
  <c r="AQ490"/>
  <c r="Q242" i="3"/>
  <c r="CC538" i="1"/>
  <c r="CB538"/>
  <c r="BQ465"/>
  <c r="BO482"/>
  <c r="BP482" s="1"/>
  <c r="BQ482" s="1"/>
  <c r="BL482"/>
  <c r="BO559"/>
  <c r="BP559" s="1"/>
  <c r="BQ559" s="1"/>
  <c r="BL559"/>
  <c r="L194" i="3"/>
  <c r="AU584" i="1"/>
  <c r="P220" i="3"/>
  <c r="AX301" i="1"/>
  <c r="K299" i="3" s="1"/>
  <c r="BB200" i="1"/>
  <c r="AN574"/>
  <c r="AU484"/>
  <c r="BO222"/>
  <c r="BP222" s="1"/>
  <c r="AY249"/>
  <c r="AS542"/>
  <c r="AT542" s="1"/>
  <c r="AU542" s="1"/>
  <c r="AQ542"/>
  <c r="BC249"/>
  <c r="BM249" s="1"/>
  <c r="P247" i="3" s="1"/>
  <c r="AQ543" i="1"/>
  <c r="L247" i="3"/>
  <c r="BJ215" i="1"/>
  <c r="BK215" s="1"/>
  <c r="BL215" s="1"/>
  <c r="BC206"/>
  <c r="K204" i="3"/>
  <c r="BJ265" i="1"/>
  <c r="BK265" s="1"/>
  <c r="BL265" s="1"/>
  <c r="N263" i="3"/>
  <c r="AQ525" i="1"/>
  <c r="L229" i="3"/>
  <c r="AQ480" i="1"/>
  <c r="L184" i="3"/>
  <c r="BN471" i="1"/>
  <c r="BK471" s="1"/>
  <c r="H175" i="3"/>
  <c r="BN459" i="1"/>
  <c r="BK459" s="1"/>
  <c r="H163" i="3"/>
  <c r="BJ264" i="1"/>
  <c r="BK264" s="1"/>
  <c r="BL264" s="1"/>
  <c r="N262" i="3"/>
  <c r="AZ268" i="1"/>
  <c r="BA268" s="1"/>
  <c r="K266" i="3"/>
  <c r="BC232" i="1"/>
  <c r="BD232" s="1"/>
  <c r="BG231" s="1"/>
  <c r="BI231" s="1"/>
  <c r="K230" i="3"/>
  <c r="BO224" i="1"/>
  <c r="BP224" s="1"/>
  <c r="BQ224" s="1"/>
  <c r="P222" i="3"/>
  <c r="AQ493" i="1"/>
  <c r="L197" i="3"/>
  <c r="AQ477" i="1"/>
  <c r="L181" i="3"/>
  <c r="BH257" i="1"/>
  <c r="AL257" s="1"/>
  <c r="AM257" s="1"/>
  <c r="AV257"/>
  <c r="G255" i="3" s="1"/>
  <c r="H165"/>
  <c r="BN442" i="1"/>
  <c r="BK442" s="1"/>
  <c r="H146" i="3"/>
  <c r="BN516" i="1"/>
  <c r="BK516" s="1"/>
  <c r="H220" i="3"/>
  <c r="BN488" i="1"/>
  <c r="H192" i="3"/>
  <c r="BN483" i="1"/>
  <c r="BK483" s="1"/>
  <c r="H187" i="3"/>
  <c r="BN439" i="1"/>
  <c r="H143" i="3"/>
  <c r="H205"/>
  <c r="AS510" i="1"/>
  <c r="AT510" s="1"/>
  <c r="AU510" s="1"/>
  <c r="L214" i="3"/>
  <c r="H294"/>
  <c r="AZ231" i="1"/>
  <c r="BA231" s="1"/>
  <c r="BB231" s="1"/>
  <c r="K229" i="3"/>
  <c r="BH294" i="1"/>
  <c r="AL294" s="1"/>
  <c r="AM294" s="1"/>
  <c r="AV294"/>
  <c r="G292" i="3" s="1"/>
  <c r="AQ585" i="1"/>
  <c r="L289" i="3"/>
  <c r="AW300" i="1"/>
  <c r="AV300"/>
  <c r="G298" i="3" s="1"/>
  <c r="BJ239" i="1"/>
  <c r="BK239" s="1"/>
  <c r="BL239" s="1"/>
  <c r="N237" i="3"/>
  <c r="H179"/>
  <c r="AT302" i="1"/>
  <c r="AU302" s="1"/>
  <c r="AV302" s="1"/>
  <c r="G300" i="3" s="1"/>
  <c r="I300"/>
  <c r="AZ250" i="1"/>
  <c r="BA250" s="1"/>
  <c r="K248" i="3"/>
  <c r="L254"/>
  <c r="AQ481" i="1"/>
  <c r="L185" i="3"/>
  <c r="AS536" i="1"/>
  <c r="AT536" s="1"/>
  <c r="L240" i="3"/>
  <c r="AL498" i="1"/>
  <c r="AM498" s="1"/>
  <c r="J202" i="3"/>
  <c r="BN583" i="1"/>
  <c r="BK583" s="1"/>
  <c r="H287" i="3"/>
  <c r="BN438" i="1"/>
  <c r="BK438" s="1"/>
  <c r="H142" i="3"/>
  <c r="BN548" i="1"/>
  <c r="BK548" s="1"/>
  <c r="H252" i="3"/>
  <c r="AL551" i="1"/>
  <c r="AM551" s="1"/>
  <c r="AN551" s="1"/>
  <c r="J255" i="3"/>
  <c r="BN466" i="1"/>
  <c r="BK466" s="1"/>
  <c r="H170" i="3"/>
  <c r="BJ255" i="1"/>
  <c r="BK255" s="1"/>
  <c r="BL255" s="1"/>
  <c r="N253" i="3"/>
  <c r="AL526" i="1"/>
  <c r="AM526" s="1"/>
  <c r="AN526" s="1"/>
  <c r="J230" i="3"/>
  <c r="AS478" i="1"/>
  <c r="AT478" s="1"/>
  <c r="AU478" s="1"/>
  <c r="L182" i="3"/>
  <c r="AS592" i="1"/>
  <c r="AT592" s="1"/>
  <c r="L296" i="3"/>
  <c r="AK494" i="1"/>
  <c r="BM494" s="1"/>
  <c r="J198" i="3"/>
  <c r="BN558" i="1"/>
  <c r="BK558" s="1"/>
  <c r="H262" i="3"/>
  <c r="BN579" i="1"/>
  <c r="BK579" s="1"/>
  <c r="H283" i="3"/>
  <c r="BO223" i="1"/>
  <c r="BP223" s="1"/>
  <c r="BQ223" s="1"/>
  <c r="P221" i="3"/>
  <c r="BJ228" i="1"/>
  <c r="BK228" s="1"/>
  <c r="BL228" s="1"/>
  <c r="N226" i="3"/>
  <c r="AS568" i="1"/>
  <c r="AT568" s="1"/>
  <c r="L272" i="3"/>
  <c r="AW205" i="1"/>
  <c r="AV205"/>
  <c r="G203" i="3" s="1"/>
  <c r="BN241" i="1"/>
  <c r="P239" i="3"/>
  <c r="BD267" i="1"/>
  <c r="BG266" s="1"/>
  <c r="BI266" s="1"/>
  <c r="N264" i="3" s="1"/>
  <c r="BB241" i="1"/>
  <c r="BD241"/>
  <c r="BG240" s="1"/>
  <c r="BI240" s="1"/>
  <c r="BC231"/>
  <c r="BD231" s="1"/>
  <c r="BG230" s="1"/>
  <c r="BI230" s="1"/>
  <c r="BD223"/>
  <c r="BG222" s="1"/>
  <c r="BI222" s="1"/>
  <c r="CE506"/>
  <c r="CC368"/>
  <c r="CD368" s="1"/>
  <c r="CE368" s="1"/>
  <c r="CB368"/>
  <c r="CE505"/>
  <c r="Q225" i="3"/>
  <c r="CC508" i="1"/>
  <c r="CE527"/>
  <c r="BZ513"/>
  <c r="O217" i="3" s="1"/>
  <c r="CC507" i="1"/>
  <c r="CD507" s="1"/>
  <c r="CE507" s="1"/>
  <c r="CB507"/>
  <c r="CB537"/>
  <c r="CC537"/>
  <c r="CB533"/>
  <c r="CC533"/>
  <c r="CD533" s="1"/>
  <c r="CE529"/>
  <c r="AY231"/>
  <c r="AP486"/>
  <c r="AY250"/>
  <c r="AS477"/>
  <c r="AT477" s="1"/>
  <c r="AU477" s="1"/>
  <c r="AK551"/>
  <c r="BM551" s="1"/>
  <c r="AQ592"/>
  <c r="BO241"/>
  <c r="BP241" s="1"/>
  <c r="BQ241" s="1"/>
  <c r="AK498"/>
  <c r="BM498" s="1"/>
  <c r="BH301"/>
  <c r="AL301" s="1"/>
  <c r="AM301" s="1"/>
  <c r="AQ568"/>
  <c r="AX257"/>
  <c r="AP569"/>
  <c r="AP574"/>
  <c r="AP518"/>
  <c r="AS525"/>
  <c r="AT525" s="1"/>
  <c r="AU525" s="1"/>
  <c r="AS481"/>
  <c r="AT481" s="1"/>
  <c r="AU481" s="1"/>
  <c r="AY562"/>
  <c r="AZ562" s="1"/>
  <c r="AQ510"/>
  <c r="BQ540"/>
  <c r="BQ424"/>
  <c r="BN224"/>
  <c r="BT471"/>
  <c r="BP415"/>
  <c r="BQ415" s="1"/>
  <c r="BP381"/>
  <c r="BQ381" s="1"/>
  <c r="BP379"/>
  <c r="BQ379" s="1"/>
  <c r="BQ463"/>
  <c r="BQ423"/>
  <c r="BP507"/>
  <c r="BQ507" s="1"/>
  <c r="BP421"/>
  <c r="BQ421" s="1"/>
  <c r="BP468"/>
  <c r="BQ468" s="1"/>
  <c r="BP456"/>
  <c r="BQ456" s="1"/>
  <c r="BO448"/>
  <c r="BP448" s="1"/>
  <c r="BO404"/>
  <c r="BP404" s="1"/>
  <c r="BX582"/>
  <c r="AW257"/>
  <c r="BU471"/>
  <c r="BV471" s="1"/>
  <c r="BW471" s="1"/>
  <c r="BX583"/>
  <c r="BU516"/>
  <c r="BV516" s="1"/>
  <c r="BO392"/>
  <c r="BB224"/>
  <c r="BO514"/>
  <c r="BO451"/>
  <c r="BP451" s="1"/>
  <c r="BO554"/>
  <c r="BP554" s="1"/>
  <c r="AQ302"/>
  <c r="AR302" s="1"/>
  <c r="AS493"/>
  <c r="AT493" s="1"/>
  <c r="AU493" s="1"/>
  <c r="BU523"/>
  <c r="BV523" s="1"/>
  <c r="BW523" s="1"/>
  <c r="BT523"/>
  <c r="BT437"/>
  <c r="BX437"/>
  <c r="BU437"/>
  <c r="BV437" s="1"/>
  <c r="BN458"/>
  <c r="BN470"/>
  <c r="BD224"/>
  <c r="BG223" s="1"/>
  <c r="BI223" s="1"/>
  <c r="BU560"/>
  <c r="BV560" s="1"/>
  <c r="BN443"/>
  <c r="BN467"/>
  <c r="AU560"/>
  <c r="BT441"/>
  <c r="BX441"/>
  <c r="BT466"/>
  <c r="BU466"/>
  <c r="BV466" s="1"/>
  <c r="BW466" s="1"/>
  <c r="BX466"/>
  <c r="BX509"/>
  <c r="H191" i="3"/>
  <c r="BU582" i="1"/>
  <c r="BV582" s="1"/>
  <c r="BW582" s="1"/>
  <c r="BM267"/>
  <c r="AQ478"/>
  <c r="H188" i="3"/>
  <c r="H284"/>
  <c r="BT442" i="1"/>
  <c r="BX442"/>
  <c r="BU442"/>
  <c r="BV442" s="1"/>
  <c r="BW442" s="1"/>
  <c r="BT470"/>
  <c r="BX470"/>
  <c r="BU470"/>
  <c r="BV470" s="1"/>
  <c r="BW470" s="1"/>
  <c r="BX557"/>
  <c r="BT557"/>
  <c r="BU557"/>
  <c r="BV557" s="1"/>
  <c r="BW557" s="1"/>
  <c r="BN223"/>
  <c r="BU441"/>
  <c r="BV441" s="1"/>
  <c r="BW441" s="1"/>
  <c r="BW513"/>
  <c r="BT589"/>
  <c r="BU589"/>
  <c r="BV589" s="1"/>
  <c r="BW589" s="1"/>
  <c r="BX589"/>
  <c r="BX515"/>
  <c r="BT515"/>
  <c r="CA515" s="1"/>
  <c r="BC250"/>
  <c r="BD250" s="1"/>
  <c r="BG249" s="1"/>
  <c r="BI249" s="1"/>
  <c r="AL494"/>
  <c r="AM494" s="1"/>
  <c r="AN494" s="1"/>
  <c r="AQ536"/>
  <c r="AW294"/>
  <c r="AW301"/>
  <c r="BH300"/>
  <c r="AL300" s="1"/>
  <c r="AM300" s="1"/>
  <c r="AZ206"/>
  <c r="BA206" s="1"/>
  <c r="AY232"/>
  <c r="AS480"/>
  <c r="AT480" s="1"/>
  <c r="AP544"/>
  <c r="AP575"/>
  <c r="BA500"/>
  <c r="E204" i="3" s="1"/>
  <c r="AY500" i="1"/>
  <c r="AZ500" s="1"/>
  <c r="BX572"/>
  <c r="BU572"/>
  <c r="BV572" s="1"/>
  <c r="BW572" s="1"/>
  <c r="BT572"/>
  <c r="AX577"/>
  <c r="AW577"/>
  <c r="AW594"/>
  <c r="BA576"/>
  <c r="E280" i="3" s="1"/>
  <c r="AY576" i="1"/>
  <c r="AZ576" s="1"/>
  <c r="AP562"/>
  <c r="BU455"/>
  <c r="BV455" s="1"/>
  <c r="BW455" s="1"/>
  <c r="BT455"/>
  <c r="BX455"/>
  <c r="BA552"/>
  <c r="E256" i="3" s="1"/>
  <c r="AY552" i="1"/>
  <c r="AZ552" s="1"/>
  <c r="BT403"/>
  <c r="BX403"/>
  <c r="BU403"/>
  <c r="BV403" s="1"/>
  <c r="BW403" s="1"/>
  <c r="BA496"/>
  <c r="E200" i="3" s="1"/>
  <c r="AY496" i="1"/>
  <c r="AZ496" s="1"/>
  <c r="AY526"/>
  <c r="AZ526" s="1"/>
  <c r="BA526"/>
  <c r="E230" i="3" s="1"/>
  <c r="AY586" i="1"/>
  <c r="AZ586" s="1"/>
  <c r="BA586"/>
  <c r="E290" i="3" s="1"/>
  <c r="AX294" i="1"/>
  <c r="AP495"/>
  <c r="AP491"/>
  <c r="AP593"/>
  <c r="AP489"/>
  <c r="AX595"/>
  <c r="AY499"/>
  <c r="AZ499" s="1"/>
  <c r="BA499"/>
  <c r="E203" i="3" s="1"/>
  <c r="AY587" i="1"/>
  <c r="AZ587" s="1"/>
  <c r="BA587"/>
  <c r="E291" i="3" s="1"/>
  <c r="BX546" i="1"/>
  <c r="BU546"/>
  <c r="BV546" s="1"/>
  <c r="BW546" s="1"/>
  <c r="BT546"/>
  <c r="BV457"/>
  <c r="BW457" s="1"/>
  <c r="BV469"/>
  <c r="BW469" s="1"/>
  <c r="AP497"/>
  <c r="AX570"/>
  <c r="AW570"/>
  <c r="BX558"/>
  <c r="BU558"/>
  <c r="BV558" s="1"/>
  <c r="BW558" s="1"/>
  <c r="BT558"/>
  <c r="BW460"/>
  <c r="AK526"/>
  <c r="BM526" s="1"/>
  <c r="BQ216"/>
  <c r="BA182"/>
  <c r="BB182" s="1"/>
  <c r="AY206"/>
  <c r="AW283"/>
  <c r="AN562"/>
  <c r="BH283"/>
  <c r="AL283" s="1"/>
  <c r="AM283" s="1"/>
  <c r="AZ232"/>
  <c r="BA232" s="1"/>
  <c r="BB232" s="1"/>
  <c r="AW282"/>
  <c r="AY268"/>
  <c r="AS276"/>
  <c r="BB274"/>
  <c r="AN544"/>
  <c r="BH282"/>
  <c r="AL282" s="1"/>
  <c r="AM282" s="1"/>
  <c r="AK586"/>
  <c r="BM586" s="1"/>
  <c r="AL586"/>
  <c r="AM586" s="1"/>
  <c r="AN586" s="1"/>
  <c r="AK576"/>
  <c r="BM576" s="1"/>
  <c r="AL576"/>
  <c r="AM576" s="1"/>
  <c r="AN576" s="1"/>
  <c r="AK570"/>
  <c r="BM570" s="1"/>
  <c r="BC268"/>
  <c r="BM268" s="1"/>
  <c r="P266" i="3" s="1"/>
  <c r="AK587" i="1"/>
  <c r="BM587" s="1"/>
  <c r="AK499"/>
  <c r="BM499" s="1"/>
  <c r="AL499"/>
  <c r="AM499" s="1"/>
  <c r="AN499" s="1"/>
  <c r="AK500"/>
  <c r="BM500" s="1"/>
  <c r="BB205"/>
  <c r="BB181"/>
  <c r="AE578"/>
  <c r="AA578"/>
  <c r="BQ72"/>
  <c r="BA292"/>
  <c r="BB292" s="1"/>
  <c r="BL70"/>
  <c r="AX276"/>
  <c r="AH594"/>
  <c r="AI594" s="1"/>
  <c r="AJ594" s="1"/>
  <c r="J298" i="3" s="1"/>
  <c r="AW242" i="1"/>
  <c r="BH242"/>
  <c r="AL242" s="1"/>
  <c r="AM242" s="1"/>
  <c r="AQ284"/>
  <c r="AR284" s="1"/>
  <c r="AT284"/>
  <c r="BM75"/>
  <c r="P73" i="3" s="1"/>
  <c r="BD75" i="1"/>
  <c r="BG74" s="1"/>
  <c r="BI74" s="1"/>
  <c r="N72" i="3" s="1"/>
  <c r="AW202" i="1"/>
  <c r="BH202"/>
  <c r="AL202" s="1"/>
  <c r="AM202" s="1"/>
  <c r="AY275"/>
  <c r="BH276"/>
  <c r="AL276" s="1"/>
  <c r="AM276" s="1"/>
  <c r="AW276"/>
  <c r="A79"/>
  <c r="BE77"/>
  <c r="A371"/>
  <c r="A271"/>
  <c r="BC202"/>
  <c r="AZ202"/>
  <c r="BA202" s="1"/>
  <c r="AY202"/>
  <c r="A564"/>
  <c r="BE270"/>
  <c r="BB204"/>
  <c r="BQ264"/>
  <c r="AX258"/>
  <c r="K256" i="3" s="1"/>
  <c r="BM232" i="1"/>
  <c r="P230" i="3" s="1"/>
  <c r="BN73" i="1"/>
  <c r="BO73"/>
  <c r="BP73" s="1"/>
  <c r="BQ73" s="1"/>
  <c r="BO74"/>
  <c r="BP74" s="1"/>
  <c r="BQ74" s="1"/>
  <c r="BN74"/>
  <c r="BM76"/>
  <c r="P74" i="3" s="1"/>
  <c r="BD76" i="1"/>
  <c r="BG75" s="1"/>
  <c r="BI75" s="1"/>
  <c r="N73" i="3" s="1"/>
  <c r="AW258" i="1"/>
  <c r="BH258"/>
  <c r="AL258" s="1"/>
  <c r="AM258" s="1"/>
  <c r="BJ72"/>
  <c r="BK72" s="1"/>
  <c r="BL72" s="1"/>
  <c r="BC242"/>
  <c r="AZ242"/>
  <c r="BA242" s="1"/>
  <c r="BB242" s="1"/>
  <c r="AY242"/>
  <c r="BO265"/>
  <c r="BP265" s="1"/>
  <c r="BQ265" s="1"/>
  <c r="BN265"/>
  <c r="BJ73"/>
  <c r="BK73" s="1"/>
  <c r="BL73" s="1"/>
  <c r="BN266"/>
  <c r="BO266"/>
  <c r="BP266" s="1"/>
  <c r="A563"/>
  <c r="A661" s="1"/>
  <c r="BE269"/>
  <c r="A80"/>
  <c r="A372"/>
  <c r="BE78"/>
  <c r="A272"/>
  <c r="AZ275" l="1"/>
  <c r="AL500"/>
  <c r="AM500" s="1"/>
  <c r="AN500" s="1"/>
  <c r="AL587"/>
  <c r="AM587" s="1"/>
  <c r="AN587" s="1"/>
  <c r="AS550"/>
  <c r="AT550" s="1"/>
  <c r="AU550" s="1"/>
  <c r="BJ254"/>
  <c r="BK254" s="1"/>
  <c r="L196" i="3"/>
  <c r="AH577" i="1"/>
  <c r="AI577" s="1"/>
  <c r="AJ577" s="1"/>
  <c r="J281" i="3" s="1"/>
  <c r="AU476" i="1"/>
  <c r="BT573"/>
  <c r="BO256"/>
  <c r="BP256" s="1"/>
  <c r="BQ256" s="1"/>
  <c r="AF596"/>
  <c r="AH595"/>
  <c r="AI595" s="1"/>
  <c r="AJ595" s="1"/>
  <c r="J299" i="3" s="1"/>
  <c r="BQ522" i="1"/>
  <c r="AQ492"/>
  <c r="BR492" s="1"/>
  <c r="BC283"/>
  <c r="AL570"/>
  <c r="AM570" s="1"/>
  <c r="BX573"/>
  <c r="BJ247"/>
  <c r="BK247" s="1"/>
  <c r="BL247" s="1"/>
  <c r="AH588"/>
  <c r="AI588" s="1"/>
  <c r="AJ588" s="1"/>
  <c r="J292" i="3" s="1"/>
  <c r="BC275" i="1"/>
  <c r="AA596"/>
  <c r="AG596" s="1"/>
  <c r="BQ248"/>
  <c r="BB293"/>
  <c r="AK496"/>
  <c r="BM496" s="1"/>
  <c r="BU476"/>
  <c r="BV476" s="1"/>
  <c r="BT591"/>
  <c r="BU487"/>
  <c r="BV487" s="1"/>
  <c r="BW487" s="1"/>
  <c r="CC367"/>
  <c r="CD367" s="1"/>
  <c r="CE367" s="1"/>
  <c r="AL496"/>
  <c r="AM496" s="1"/>
  <c r="AN496" s="1"/>
  <c r="BT476"/>
  <c r="CB367"/>
  <c r="AW588"/>
  <c r="BW548"/>
  <c r="BS573"/>
  <c r="M277" i="3"/>
  <c r="AK552" i="1"/>
  <c r="BM552" s="1"/>
  <c r="BO566"/>
  <c r="BP566" s="1"/>
  <c r="BB186"/>
  <c r="AL552"/>
  <c r="AM552" s="1"/>
  <c r="AN552" s="1"/>
  <c r="AP494"/>
  <c r="L198" i="3" s="1"/>
  <c r="BW404" i="1"/>
  <c r="BX479"/>
  <c r="AC578"/>
  <c r="Y578"/>
  <c r="AV578" s="1"/>
  <c r="BQ397"/>
  <c r="BU524"/>
  <c r="BV524" s="1"/>
  <c r="AC596"/>
  <c r="AV596"/>
  <c r="AX596" s="1"/>
  <c r="BX560"/>
  <c r="BQ534"/>
  <c r="BQ222"/>
  <c r="CC658"/>
  <c r="CD658" s="1"/>
  <c r="CE658" s="1"/>
  <c r="CB658"/>
  <c r="CA660"/>
  <c r="BY660"/>
  <c r="BZ660" s="1"/>
  <c r="CA659"/>
  <c r="BY659"/>
  <c r="BZ659" s="1"/>
  <c r="CB657"/>
  <c r="CC657"/>
  <c r="CD657" s="1"/>
  <c r="CE657" s="1"/>
  <c r="AD596"/>
  <c r="BF596"/>
  <c r="BG596" s="1"/>
  <c r="CH596" s="1"/>
  <c r="BI596" s="1"/>
  <c r="BJ596" s="1"/>
  <c r="BU567"/>
  <c r="BV567" s="1"/>
  <c r="BW567" s="1"/>
  <c r="P254" i="3"/>
  <c r="CA557" i="1"/>
  <c r="Q261" i="3" s="1"/>
  <c r="BY557" i="1"/>
  <c r="BZ557" s="1"/>
  <c r="O261" i="3" s="1"/>
  <c r="AZ283" i="1"/>
  <c r="BA283" s="1"/>
  <c r="BB283" s="1"/>
  <c r="BN249"/>
  <c r="CA546"/>
  <c r="Q250" i="3" s="1"/>
  <c r="BY515" i="1"/>
  <c r="BZ515" s="1"/>
  <c r="O219" i="3" s="1"/>
  <c r="G564" i="1"/>
  <c r="A662"/>
  <c r="CA369"/>
  <c r="Q73" i="3" s="1"/>
  <c r="BY369" i="1"/>
  <c r="BZ369" s="1"/>
  <c r="O73" i="3" s="1"/>
  <c r="BY370" i="1"/>
  <c r="BZ370" s="1"/>
  <c r="O74" i="3" s="1"/>
  <c r="CA370" i="1"/>
  <c r="Q74" i="3" s="1"/>
  <c r="AY283" i="1"/>
  <c r="BD249"/>
  <c r="BG248" s="1"/>
  <c r="BI248" s="1"/>
  <c r="BJ248" s="1"/>
  <c r="BK248" s="1"/>
  <c r="BL248" s="1"/>
  <c r="AY301"/>
  <c r="BO249"/>
  <c r="BP249" s="1"/>
  <c r="BQ249" s="1"/>
  <c r="CA547"/>
  <c r="BY559"/>
  <c r="BZ559" s="1"/>
  <c r="O263" i="3" s="1"/>
  <c r="CA559" i="1"/>
  <c r="CB559" s="1"/>
  <c r="BK474"/>
  <c r="BL474" s="1"/>
  <c r="CC514"/>
  <c r="CD514" s="1"/>
  <c r="CE514" s="1"/>
  <c r="BY514"/>
  <c r="BZ514" s="1"/>
  <c r="O218" i="3" s="1"/>
  <c r="BK443" i="1"/>
  <c r="BL443" s="1"/>
  <c r="BK467"/>
  <c r="BL467" s="1"/>
  <c r="BK470"/>
  <c r="BL470" s="1"/>
  <c r="BK439"/>
  <c r="BL439" s="1"/>
  <c r="BK488"/>
  <c r="BL488" s="1"/>
  <c r="BY546"/>
  <c r="BZ546" s="1"/>
  <c r="O250" i="3" s="1"/>
  <c r="BK453" i="1"/>
  <c r="BL453" s="1"/>
  <c r="CD360"/>
  <c r="CE360" s="1"/>
  <c r="CD545"/>
  <c r="CE545" s="1"/>
  <c r="CB554"/>
  <c r="BY554"/>
  <c r="BZ554" s="1"/>
  <c r="O258" i="3" s="1"/>
  <c r="BY522" i="1"/>
  <c r="BZ522" s="1"/>
  <c r="O226" i="3" s="1"/>
  <c r="BQ457" i="1"/>
  <c r="CB553"/>
  <c r="BO454"/>
  <c r="BP454" s="1"/>
  <c r="BQ454" s="1"/>
  <c r="BO474"/>
  <c r="BP474" s="1"/>
  <c r="BQ474" s="1"/>
  <c r="BK573"/>
  <c r="BL573" s="1"/>
  <c r="BK458"/>
  <c r="BL458" s="1"/>
  <c r="BK434"/>
  <c r="BL434" s="1"/>
  <c r="BY547"/>
  <c r="BZ547" s="1"/>
  <c r="O251" i="3" s="1"/>
  <c r="BK523" i="1"/>
  <c r="BL523" s="1"/>
  <c r="CA523" s="1"/>
  <c r="CC528"/>
  <c r="CD528" s="1"/>
  <c r="CE528" s="1"/>
  <c r="BQ509"/>
  <c r="CC553"/>
  <c r="CD553" s="1"/>
  <c r="CE553" s="1"/>
  <c r="CB508"/>
  <c r="G372"/>
  <c r="Q244" i="3"/>
  <c r="CB540" i="1"/>
  <c r="CC540"/>
  <c r="CD540" s="1"/>
  <c r="CE540" s="1"/>
  <c r="BO453"/>
  <c r="BP453" s="1"/>
  <c r="G371"/>
  <c r="BL541"/>
  <c r="CA541" s="1"/>
  <c r="BO541"/>
  <c r="BP541" s="1"/>
  <c r="BQ541" s="1"/>
  <c r="H271" i="3"/>
  <c r="BJ229" i="1"/>
  <c r="BK229" s="1"/>
  <c r="BL229" s="1"/>
  <c r="G563"/>
  <c r="H253" i="3"/>
  <c r="BN475" i="1"/>
  <c r="BK475" s="1"/>
  <c r="BL475" s="1"/>
  <c r="H177" i="3"/>
  <c r="BO523" i="1"/>
  <c r="BS458"/>
  <c r="M162" i="3"/>
  <c r="BT458" i="1"/>
  <c r="BU458"/>
  <c r="BV458" s="1"/>
  <c r="BW458" s="1"/>
  <c r="BX458"/>
  <c r="CG492"/>
  <c r="BT567"/>
  <c r="BR568"/>
  <c r="M272" i="3" s="1"/>
  <c r="CG568" i="1"/>
  <c r="BR592"/>
  <c r="BT592" s="1"/>
  <c r="CG592"/>
  <c r="BR542"/>
  <c r="BX542" s="1"/>
  <c r="CG542"/>
  <c r="BL597"/>
  <c r="BO597"/>
  <c r="BP597" s="1"/>
  <c r="BQ597" s="1"/>
  <c r="M288" i="3"/>
  <c r="BS584" i="1"/>
  <c r="BO460"/>
  <c r="BP460" s="1"/>
  <c r="BL460"/>
  <c r="M295" i="3"/>
  <c r="BS591" i="1"/>
  <c r="BS475"/>
  <c r="M179" i="3"/>
  <c r="BS479" i="1"/>
  <c r="M183" i="3"/>
  <c r="M188"/>
  <c r="BS484" i="1"/>
  <c r="BS535"/>
  <c r="M239" i="3"/>
  <c r="BR478" i="1"/>
  <c r="BX478" s="1"/>
  <c r="CG478"/>
  <c r="BR477"/>
  <c r="CG477"/>
  <c r="BR525"/>
  <c r="CG525"/>
  <c r="BR490"/>
  <c r="BT490" s="1"/>
  <c r="CG490"/>
  <c r="M264" i="3"/>
  <c r="BS560" i="1"/>
  <c r="BT501"/>
  <c r="M205" i="3"/>
  <c r="BU501" i="1"/>
  <c r="BV501" s="1"/>
  <c r="BW501" s="1"/>
  <c r="BS501"/>
  <c r="BX501"/>
  <c r="BS476"/>
  <c r="M180" i="3"/>
  <c r="BS485" i="1"/>
  <c r="M189" i="3"/>
  <c r="M166"/>
  <c r="BS462" i="1"/>
  <c r="BU462"/>
  <c r="BV462" s="1"/>
  <c r="BW462" s="1"/>
  <c r="BX462"/>
  <c r="BT462"/>
  <c r="BT472"/>
  <c r="BS472"/>
  <c r="BU472"/>
  <c r="BV472" s="1"/>
  <c r="BX472"/>
  <c r="M176" i="3"/>
  <c r="BX487" i="1"/>
  <c r="BQ547"/>
  <c r="H264" i="3"/>
  <c r="BT479" i="1"/>
  <c r="BU591"/>
  <c r="BV591" s="1"/>
  <c r="BW591" s="1"/>
  <c r="BN567"/>
  <c r="BK567" s="1"/>
  <c r="BL567" s="1"/>
  <c r="BN590"/>
  <c r="BK590" s="1"/>
  <c r="BL590" s="1"/>
  <c r="BN501"/>
  <c r="BK501" s="1"/>
  <c r="BN461"/>
  <c r="BK461" s="1"/>
  <c r="BO434"/>
  <c r="BP434" s="1"/>
  <c r="BQ434" s="1"/>
  <c r="BW456"/>
  <c r="H162" i="3"/>
  <c r="BR536" i="1"/>
  <c r="CG536"/>
  <c r="BR550"/>
  <c r="CG550"/>
  <c r="BR543"/>
  <c r="CG543"/>
  <c r="CG462"/>
  <c r="H166" i="3"/>
  <c r="BS598" i="1"/>
  <c r="BX598"/>
  <c r="BT598"/>
  <c r="M302" i="3"/>
  <c r="BU598" i="1"/>
  <c r="BV598" s="1"/>
  <c r="BW598" s="1"/>
  <c r="M228" i="3"/>
  <c r="BS524" i="1"/>
  <c r="BT580"/>
  <c r="BU580"/>
  <c r="BV580" s="1"/>
  <c r="M284" i="3"/>
  <c r="BS580" i="1"/>
  <c r="BX580"/>
  <c r="M191" i="3"/>
  <c r="BS487" i="1"/>
  <c r="BR510"/>
  <c r="CG510"/>
  <c r="H185" i="3"/>
  <c r="BR481" i="1"/>
  <c r="CG481"/>
  <c r="BR585"/>
  <c r="CG585"/>
  <c r="BR493"/>
  <c r="CG493"/>
  <c r="BR480"/>
  <c r="CG480"/>
  <c r="M253" i="3"/>
  <c r="BS549" i="1"/>
  <c r="BS473"/>
  <c r="BX473"/>
  <c r="M177" i="3"/>
  <c r="BU473" i="1"/>
  <c r="BV473" s="1"/>
  <c r="BW473" s="1"/>
  <c r="BT473"/>
  <c r="M221" i="3"/>
  <c r="BS517" i="1"/>
  <c r="M271" i="3"/>
  <c r="BS567" i="1"/>
  <c r="BS461"/>
  <c r="M165" i="3"/>
  <c r="BU461" i="1"/>
  <c r="BV461" s="1"/>
  <c r="BW461" s="1"/>
  <c r="BX461"/>
  <c r="BT461"/>
  <c r="M294" i="3"/>
  <c r="BS590" i="1"/>
  <c r="M265" i="3"/>
  <c r="BS561" i="1"/>
  <c r="BX524"/>
  <c r="BN462"/>
  <c r="BN560"/>
  <c r="BO560" s="1"/>
  <c r="BP560" s="1"/>
  <c r="BN549"/>
  <c r="BN473"/>
  <c r="BQ440"/>
  <c r="BQ546"/>
  <c r="BO488"/>
  <c r="BP488" s="1"/>
  <c r="BO439"/>
  <c r="BP439" s="1"/>
  <c r="BO579"/>
  <c r="BP579" s="1"/>
  <c r="BL579"/>
  <c r="BO558"/>
  <c r="BP558" s="1"/>
  <c r="BQ558" s="1"/>
  <c r="BL558"/>
  <c r="BO466"/>
  <c r="BP466" s="1"/>
  <c r="BQ466" s="1"/>
  <c r="BL466"/>
  <c r="BO548"/>
  <c r="BP548" s="1"/>
  <c r="BL548"/>
  <c r="CA548" s="1"/>
  <c r="BO583"/>
  <c r="BP583" s="1"/>
  <c r="BL583"/>
  <c r="BO483"/>
  <c r="BP483" s="1"/>
  <c r="BL483"/>
  <c r="BO516"/>
  <c r="BP516" s="1"/>
  <c r="BL516"/>
  <c r="CA516" s="1"/>
  <c r="BO471"/>
  <c r="BP471" s="1"/>
  <c r="BQ471" s="1"/>
  <c r="BL471"/>
  <c r="CD538"/>
  <c r="CE538" s="1"/>
  <c r="CB514"/>
  <c r="BO438"/>
  <c r="BP438" s="1"/>
  <c r="BL438"/>
  <c r="BO442"/>
  <c r="BP442" s="1"/>
  <c r="BL442"/>
  <c r="BO459"/>
  <c r="BP459" s="1"/>
  <c r="BQ459" s="1"/>
  <c r="BL459"/>
  <c r="Q243" i="3"/>
  <c r="CC539" i="1"/>
  <c r="CD539" s="1"/>
  <c r="CE539" s="1"/>
  <c r="CB539"/>
  <c r="H246" i="3"/>
  <c r="AZ301" i="1"/>
  <c r="BA301" s="1"/>
  <c r="BB301" s="1"/>
  <c r="BC301"/>
  <c r="BM231"/>
  <c r="P229" i="3" s="1"/>
  <c r="AN498" i="1"/>
  <c r="AU568"/>
  <c r="BB250"/>
  <c r="BB268"/>
  <c r="AX302"/>
  <c r="K300" i="3" s="1"/>
  <c r="BN525" i="1"/>
  <c r="BK525" s="1"/>
  <c r="H229" i="3"/>
  <c r="BN479" i="1"/>
  <c r="BK479" s="1"/>
  <c r="H183" i="3"/>
  <c r="BN535" i="1"/>
  <c r="BK535" s="1"/>
  <c r="H239" i="3"/>
  <c r="AS562" i="1"/>
  <c r="AT562" s="1"/>
  <c r="AU562" s="1"/>
  <c r="L266" i="3"/>
  <c r="AQ489" i="1"/>
  <c r="L193" i="3"/>
  <c r="BN524" i="1"/>
  <c r="BK524" s="1"/>
  <c r="H228" i="3"/>
  <c r="AZ276" i="1"/>
  <c r="BA276" s="1"/>
  <c r="BB276" s="1"/>
  <c r="K274" i="3"/>
  <c r="BN485" i="1"/>
  <c r="BK485" s="1"/>
  <c r="H189" i="3"/>
  <c r="BN480" i="1"/>
  <c r="BK480" s="1"/>
  <c r="H184" i="3"/>
  <c r="BN585" i="1"/>
  <c r="BK585" s="1"/>
  <c r="H289" i="3"/>
  <c r="BN584" i="1"/>
  <c r="BK584" s="1"/>
  <c r="H288" i="3"/>
  <c r="BN472" i="1"/>
  <c r="H176" i="3"/>
  <c r="AS518" i="1"/>
  <c r="AT518" s="1"/>
  <c r="AU518" s="1"/>
  <c r="L222" i="3"/>
  <c r="BJ240" i="1"/>
  <c r="BK240" s="1"/>
  <c r="BL240" s="1"/>
  <c r="N238" i="3"/>
  <c r="BJ266" i="1"/>
  <c r="BK266" s="1"/>
  <c r="BL266" s="1"/>
  <c r="AU592"/>
  <c r="AZ294"/>
  <c r="BA294" s="1"/>
  <c r="BB294" s="1"/>
  <c r="K292" i="3"/>
  <c r="AS575" i="1"/>
  <c r="AT575" s="1"/>
  <c r="AU575" s="1"/>
  <c r="L279" i="3"/>
  <c r="BN493" i="1"/>
  <c r="H197" i="3"/>
  <c r="BN598" i="1"/>
  <c r="BK598" s="1"/>
  <c r="H302" i="3"/>
  <c r="BN591" i="1"/>
  <c r="BK591" s="1"/>
  <c r="H295" i="3"/>
  <c r="BN561" i="1"/>
  <c r="BK561" s="1"/>
  <c r="H265" i="3"/>
  <c r="BJ231" i="1"/>
  <c r="BK231" s="1"/>
  <c r="BL231" s="1"/>
  <c r="N229" i="3"/>
  <c r="AS491" i="1"/>
  <c r="AT491" s="1"/>
  <c r="AU491" s="1"/>
  <c r="L195" i="3"/>
  <c r="BJ249" i="1"/>
  <c r="BK249" s="1"/>
  <c r="BL249" s="1"/>
  <c r="N247" i="3"/>
  <c r="BJ223" i="1"/>
  <c r="BK223" s="1"/>
  <c r="BL223" s="1"/>
  <c r="N221" i="3"/>
  <c r="AS569" i="1"/>
  <c r="AT569" s="1"/>
  <c r="AU569" s="1"/>
  <c r="L273" i="3"/>
  <c r="BJ222" i="1"/>
  <c r="BK222" s="1"/>
  <c r="BL222" s="1"/>
  <c r="N220" i="3"/>
  <c r="AQ497" i="1"/>
  <c r="L201" i="3"/>
  <c r="AQ593" i="1"/>
  <c r="L297" i="3"/>
  <c r="AS495" i="1"/>
  <c r="AT495" s="1"/>
  <c r="AU495" s="1"/>
  <c r="L199" i="3"/>
  <c r="AS544" i="1"/>
  <c r="AT544" s="1"/>
  <c r="AU544" s="1"/>
  <c r="L248" i="3"/>
  <c r="BN267" i="1"/>
  <c r="P265" i="3"/>
  <c r="BN476" i="1"/>
  <c r="BK476" s="1"/>
  <c r="H180" i="3"/>
  <c r="BN517" i="1"/>
  <c r="BK517" s="1"/>
  <c r="H221" i="3"/>
  <c r="AQ574" i="1"/>
  <c r="L278" i="3"/>
  <c r="AY257" i="1"/>
  <c r="K255" i="3"/>
  <c r="AS486" i="1"/>
  <c r="AT486" s="1"/>
  <c r="AU486" s="1"/>
  <c r="L190" i="3"/>
  <c r="BJ230" i="1"/>
  <c r="BK230" s="1"/>
  <c r="N228" i="3"/>
  <c r="AU536" i="1"/>
  <c r="BL254"/>
  <c r="AU492"/>
  <c r="AS574"/>
  <c r="AT574" s="1"/>
  <c r="AU574" s="1"/>
  <c r="AS302"/>
  <c r="AZ257"/>
  <c r="BA257" s="1"/>
  <c r="BB257" s="1"/>
  <c r="AP551"/>
  <c r="CD508"/>
  <c r="CE508" s="1"/>
  <c r="CC513"/>
  <c r="CD513" s="1"/>
  <c r="CE513" s="1"/>
  <c r="CB513"/>
  <c r="AQ569"/>
  <c r="CE533"/>
  <c r="CD537"/>
  <c r="CE537" s="1"/>
  <c r="Q219" i="3"/>
  <c r="CB521" i="1"/>
  <c r="CC521"/>
  <c r="CD521" s="1"/>
  <c r="AQ518"/>
  <c r="AQ486"/>
  <c r="BQ404"/>
  <c r="AP498"/>
  <c r="L202" i="3" s="1"/>
  <c r="BC257" i="1"/>
  <c r="BM257" s="1"/>
  <c r="BQ451"/>
  <c r="BQ448"/>
  <c r="BQ554"/>
  <c r="BW516"/>
  <c r="AQ495"/>
  <c r="BO267"/>
  <c r="BP267" s="1"/>
  <c r="BQ267" s="1"/>
  <c r="BP392"/>
  <c r="BQ392" s="1"/>
  <c r="BO470"/>
  <c r="BP470" s="1"/>
  <c r="AS497"/>
  <c r="AT497" s="1"/>
  <c r="BW484"/>
  <c r="BP514"/>
  <c r="BQ514" s="1"/>
  <c r="BO443"/>
  <c r="BP443" s="1"/>
  <c r="BQ443" s="1"/>
  <c r="BO467"/>
  <c r="BP467" s="1"/>
  <c r="BO458"/>
  <c r="BP458" s="1"/>
  <c r="BU584"/>
  <c r="BV584" s="1"/>
  <c r="BW437"/>
  <c r="BN484"/>
  <c r="BN487"/>
  <c r="BN481"/>
  <c r="BW560"/>
  <c r="BN580"/>
  <c r="AQ491"/>
  <c r="H182" i="3"/>
  <c r="BT509" i="1"/>
  <c r="BY509" s="1"/>
  <c r="BT579"/>
  <c r="BU579"/>
  <c r="BV579" s="1"/>
  <c r="BW579" s="1"/>
  <c r="BX579"/>
  <c r="BX590"/>
  <c r="BU590"/>
  <c r="BV590" s="1"/>
  <c r="BW590" s="1"/>
  <c r="BT590"/>
  <c r="BX584"/>
  <c r="BX484"/>
  <c r="BT484"/>
  <c r="BT475"/>
  <c r="BU475"/>
  <c r="BV475" s="1"/>
  <c r="BW475" s="1"/>
  <c r="BX475"/>
  <c r="AS593"/>
  <c r="AT593" s="1"/>
  <c r="BT584"/>
  <c r="BX597"/>
  <c r="BT597"/>
  <c r="BU597"/>
  <c r="BV597" s="1"/>
  <c r="BW597" s="1"/>
  <c r="H240" i="3"/>
  <c r="BX534" i="1"/>
  <c r="BU534"/>
  <c r="BT534"/>
  <c r="CA534" s="1"/>
  <c r="BU483"/>
  <c r="BV483" s="1"/>
  <c r="BW483" s="1"/>
  <c r="BX483"/>
  <c r="BT483"/>
  <c r="BB206"/>
  <c r="BU509"/>
  <c r="BV509" s="1"/>
  <c r="BW509" s="1"/>
  <c r="BT517"/>
  <c r="BM250"/>
  <c r="AS489"/>
  <c r="AT489" s="1"/>
  <c r="AU489" s="1"/>
  <c r="BX517"/>
  <c r="BC294"/>
  <c r="AU480"/>
  <c r="BM242"/>
  <c r="AQ544"/>
  <c r="AY294"/>
  <c r="AQ562"/>
  <c r="AQ575"/>
  <c r="BW476"/>
  <c r="AP500"/>
  <c r="AP570"/>
  <c r="AP576"/>
  <c r="AP586"/>
  <c r="BA588"/>
  <c r="E292" i="3" s="1"/>
  <c r="AY588" i="1"/>
  <c r="AZ588" s="1"/>
  <c r="BT488"/>
  <c r="BX488"/>
  <c r="BU488"/>
  <c r="BV488" s="1"/>
  <c r="AW596"/>
  <c r="AP499"/>
  <c r="AP526"/>
  <c r="AY570"/>
  <c r="AZ570" s="1"/>
  <c r="BA570"/>
  <c r="E274" i="3" s="1"/>
  <c r="AY594" i="1"/>
  <c r="AZ594" s="1"/>
  <c r="BA594"/>
  <c r="E298" i="3" s="1"/>
  <c r="AP587" i="1"/>
  <c r="AY595"/>
  <c r="AZ595" s="1"/>
  <c r="BA595"/>
  <c r="E299" i="3" s="1"/>
  <c r="AY577" i="1"/>
  <c r="AZ577" s="1"/>
  <c r="BA577"/>
  <c r="E281" i="3" s="1"/>
  <c r="BH302" i="1"/>
  <c r="AL302" s="1"/>
  <c r="AM302" s="1"/>
  <c r="BD268"/>
  <c r="BG267" s="1"/>
  <c r="BI267" s="1"/>
  <c r="AW302"/>
  <c r="BC276"/>
  <c r="AY276"/>
  <c r="AK577"/>
  <c r="BM577" s="1"/>
  <c r="AK594"/>
  <c r="BM594" s="1"/>
  <c r="AL594"/>
  <c r="BN232"/>
  <c r="BO232"/>
  <c r="BP232" s="1"/>
  <c r="BQ232" s="1"/>
  <c r="A565"/>
  <c r="A663" s="1"/>
  <c r="BE271"/>
  <c r="A566"/>
  <c r="BE272"/>
  <c r="BM269"/>
  <c r="P267" i="3" s="1"/>
  <c r="BD269" i="1"/>
  <c r="BG268" s="1"/>
  <c r="BI268" s="1"/>
  <c r="N266" i="3" s="1"/>
  <c r="BO76" i="1"/>
  <c r="BP76" s="1"/>
  <c r="BN76"/>
  <c r="BO268"/>
  <c r="BP268" s="1"/>
  <c r="BQ268" s="1"/>
  <c r="BN268"/>
  <c r="BM77"/>
  <c r="P75" i="3" s="1"/>
  <c r="BD77" i="1"/>
  <c r="BG76" s="1"/>
  <c r="BI76" s="1"/>
  <c r="N74" i="3" s="1"/>
  <c r="BQ266" i="1"/>
  <c r="BB202"/>
  <c r="BA275"/>
  <c r="BB275" s="1"/>
  <c r="BD242"/>
  <c r="BG241" s="1"/>
  <c r="BI241" s="1"/>
  <c r="BC258"/>
  <c r="BM258" s="1"/>
  <c r="P256" i="3" s="1"/>
  <c r="AZ258" i="1"/>
  <c r="BA258" s="1"/>
  <c r="BB258" s="1"/>
  <c r="AY258"/>
  <c r="A82"/>
  <c r="A374"/>
  <c r="A274"/>
  <c r="BE80"/>
  <c r="BJ75"/>
  <c r="BK75" s="1"/>
  <c r="BL75" s="1"/>
  <c r="BM270"/>
  <c r="P268" i="3" s="1"/>
  <c r="BD270" i="1"/>
  <c r="BG269" s="1"/>
  <c r="BI269" s="1"/>
  <c r="BO75"/>
  <c r="BP75" s="1"/>
  <c r="BQ75" s="1"/>
  <c r="BN75"/>
  <c r="AU284"/>
  <c r="AV284" s="1"/>
  <c r="G282" i="3" s="1"/>
  <c r="AX284" i="1"/>
  <c r="K282" i="3" s="1"/>
  <c r="BM78" i="1"/>
  <c r="P76" i="3" s="1"/>
  <c r="BD78" i="1"/>
  <c r="BG77" s="1"/>
  <c r="BI77" s="1"/>
  <c r="N75" i="3" s="1"/>
  <c r="A81" i="1"/>
  <c r="A373"/>
  <c r="A273"/>
  <c r="BE79"/>
  <c r="BJ74"/>
  <c r="BK74" s="1"/>
  <c r="AS284"/>
  <c r="AL577" l="1"/>
  <c r="AM577" s="1"/>
  <c r="AN577" s="1"/>
  <c r="AK595"/>
  <c r="BM595" s="1"/>
  <c r="BX592"/>
  <c r="AG578"/>
  <c r="AL595"/>
  <c r="AM595" s="1"/>
  <c r="AN595" s="1"/>
  <c r="AN570"/>
  <c r="AP496"/>
  <c r="AS496" s="1"/>
  <c r="AT496" s="1"/>
  <c r="AK588"/>
  <c r="BM588" s="1"/>
  <c r="BO567"/>
  <c r="BP567" s="1"/>
  <c r="AL588"/>
  <c r="AM588" s="1"/>
  <c r="AN588" s="1"/>
  <c r="CC369"/>
  <c r="CD369" s="1"/>
  <c r="CE369" s="1"/>
  <c r="CB369"/>
  <c r="BQ566"/>
  <c r="BF578"/>
  <c r="BG578" s="1"/>
  <c r="CH578" s="1"/>
  <c r="BI578" s="1"/>
  <c r="BJ578" s="1"/>
  <c r="AQ494"/>
  <c r="BR494" s="1"/>
  <c r="BS494" s="1"/>
  <c r="AS494"/>
  <c r="AT494" s="1"/>
  <c r="AU494" s="1"/>
  <c r="AF578"/>
  <c r="AH578" s="1"/>
  <c r="AI578" s="1"/>
  <c r="AJ578" s="1"/>
  <c r="AP552"/>
  <c r="L256" i="3" s="1"/>
  <c r="CC370" i="1"/>
  <c r="CD370" s="1"/>
  <c r="CE370" s="1"/>
  <c r="BU592"/>
  <c r="BV592" s="1"/>
  <c r="BW524"/>
  <c r="AH596"/>
  <c r="AI596" s="1"/>
  <c r="AJ596" s="1"/>
  <c r="J300" i="3" s="1"/>
  <c r="BC302" i="1"/>
  <c r="N246" i="3"/>
  <c r="CB659" i="1"/>
  <c r="CC659"/>
  <c r="CD659" s="1"/>
  <c r="CE659" s="1"/>
  <c r="BY534"/>
  <c r="BZ534" s="1"/>
  <c r="O238" i="3" s="1"/>
  <c r="BU542" i="1"/>
  <c r="BV542" s="1"/>
  <c r="BW542" s="1"/>
  <c r="BO231"/>
  <c r="BP231" s="1"/>
  <c r="BQ231" s="1"/>
  <c r="CB660"/>
  <c r="CC660"/>
  <c r="CD660" s="1"/>
  <c r="BW580"/>
  <c r="CA509"/>
  <c r="Q213" i="3" s="1"/>
  <c r="CA371" i="1"/>
  <c r="Q75" i="3" s="1"/>
  <c r="BY371" i="1"/>
  <c r="BZ371" s="1"/>
  <c r="O75" i="3" s="1"/>
  <c r="G661" i="1"/>
  <c r="CA563"/>
  <c r="Q267" i="3" s="1"/>
  <c r="BY563" i="1"/>
  <c r="BZ563" s="1"/>
  <c r="O267" i="3" s="1"/>
  <c r="BQ438" i="1"/>
  <c r="BO475"/>
  <c r="BP475" s="1"/>
  <c r="BQ475" s="1"/>
  <c r="G566"/>
  <c r="A664"/>
  <c r="BY372"/>
  <c r="BZ372" s="1"/>
  <c r="O76" i="3" s="1"/>
  <c r="CA372" i="1"/>
  <c r="Q76" i="3" s="1"/>
  <c r="G662" i="1"/>
  <c r="CA564"/>
  <c r="Q268" i="3" s="1"/>
  <c r="BY564" i="1"/>
  <c r="BZ564" s="1"/>
  <c r="O268" i="3" s="1"/>
  <c r="BN231" i="1"/>
  <c r="CB370"/>
  <c r="BY558"/>
  <c r="BZ558" s="1"/>
  <c r="O262" i="3" s="1"/>
  <c r="CA558" i="1"/>
  <c r="CB558" s="1"/>
  <c r="BK473"/>
  <c r="BL473" s="1"/>
  <c r="BY541"/>
  <c r="BZ541" s="1"/>
  <c r="O245" i="3" s="1"/>
  <c r="BY516" i="1"/>
  <c r="BZ516" s="1"/>
  <c r="O220" i="3" s="1"/>
  <c r="BK462" i="1"/>
  <c r="BL462" s="1"/>
  <c r="BK560"/>
  <c r="BL560" s="1"/>
  <c r="CA560" s="1"/>
  <c r="Q227" i="3"/>
  <c r="BY523" i="1"/>
  <c r="BZ523" s="1"/>
  <c r="O227" i="3" s="1"/>
  <c r="Q226"/>
  <c r="CC522" i="1"/>
  <c r="CB522"/>
  <c r="BQ516"/>
  <c r="Q258" i="3"/>
  <c r="CC554" i="1"/>
  <c r="CD554" s="1"/>
  <c r="CE554" s="1"/>
  <c r="Q218" i="3"/>
  <c r="BK580" i="1"/>
  <c r="BL580" s="1"/>
  <c r="BK484"/>
  <c r="BL484" s="1"/>
  <c r="BY548"/>
  <c r="BK487"/>
  <c r="BL487" s="1"/>
  <c r="BK472"/>
  <c r="BL472" s="1"/>
  <c r="BK481"/>
  <c r="BL481" s="1"/>
  <c r="BK493"/>
  <c r="BL493" s="1"/>
  <c r="BK549"/>
  <c r="BL549" s="1"/>
  <c r="BQ439"/>
  <c r="BQ453"/>
  <c r="Q263" i="3"/>
  <c r="CC559" i="1"/>
  <c r="CD559" s="1"/>
  <c r="BN510"/>
  <c r="BO510" s="1"/>
  <c r="BP510" s="1"/>
  <c r="BQ548"/>
  <c r="H296" i="3"/>
  <c r="G373" i="1"/>
  <c r="BN490"/>
  <c r="BK490" s="1"/>
  <c r="BL490" s="1"/>
  <c r="BN477"/>
  <c r="BK477" s="1"/>
  <c r="BL477" s="1"/>
  <c r="BO549"/>
  <c r="BP549" s="1"/>
  <c r="G565"/>
  <c r="G374"/>
  <c r="BP523"/>
  <c r="BQ523" s="1"/>
  <c r="H194" i="3"/>
  <c r="H181"/>
  <c r="BS480" i="1"/>
  <c r="M184" i="3"/>
  <c r="BU480" i="1"/>
  <c r="BV480" s="1"/>
  <c r="BT480"/>
  <c r="BX480"/>
  <c r="BR562"/>
  <c r="CG562"/>
  <c r="BR569"/>
  <c r="BU569" s="1"/>
  <c r="BV569" s="1"/>
  <c r="BW569" s="1"/>
  <c r="CG569"/>
  <c r="M197" i="3"/>
  <c r="BS493" i="1"/>
  <c r="BS481"/>
  <c r="BT481"/>
  <c r="BX481"/>
  <c r="BU481"/>
  <c r="BV481" s="1"/>
  <c r="BW481" s="1"/>
  <c r="M185" i="3"/>
  <c r="BL461" i="1"/>
  <c r="BO461"/>
  <c r="BP461" s="1"/>
  <c r="BS490"/>
  <c r="M194" i="3"/>
  <c r="BS477" i="1"/>
  <c r="M181" i="3"/>
  <c r="BR544" i="1"/>
  <c r="CG544"/>
  <c r="BU490"/>
  <c r="BV490" s="1"/>
  <c r="BW490" s="1"/>
  <c r="BR491"/>
  <c r="CG491"/>
  <c r="BR495"/>
  <c r="CG495"/>
  <c r="BR518"/>
  <c r="CG518"/>
  <c r="BR593"/>
  <c r="CG593"/>
  <c r="BT510"/>
  <c r="BS510"/>
  <c r="BX510"/>
  <c r="BU510"/>
  <c r="BV510" s="1"/>
  <c r="BW510" s="1"/>
  <c r="M214" i="3"/>
  <c r="BS543" i="1"/>
  <c r="M247" i="3"/>
  <c r="BS536" i="1"/>
  <c r="BX536"/>
  <c r="BT536"/>
  <c r="M240" i="3"/>
  <c r="BU536" i="1"/>
  <c r="BV536" s="1"/>
  <c r="BS568"/>
  <c r="BU478"/>
  <c r="BV478" s="1"/>
  <c r="BW478" s="1"/>
  <c r="BO462"/>
  <c r="BP462" s="1"/>
  <c r="H247" i="3"/>
  <c r="BO473" i="1"/>
  <c r="BP473" s="1"/>
  <c r="H214" i="3"/>
  <c r="BQ560" i="1"/>
  <c r="BO590"/>
  <c r="BP590" s="1"/>
  <c r="CG494"/>
  <c r="BQ460"/>
  <c r="BN542"/>
  <c r="BK542" s="1"/>
  <c r="BR575"/>
  <c r="BU575" s="1"/>
  <c r="BV575" s="1"/>
  <c r="BW575" s="1"/>
  <c r="CG575"/>
  <c r="BR486"/>
  <c r="CG486"/>
  <c r="M289" i="3"/>
  <c r="BS585" i="1"/>
  <c r="BS525"/>
  <c r="M229" i="3"/>
  <c r="M182"/>
  <c r="BS478" i="1"/>
  <c r="M246" i="3"/>
  <c r="BS542" i="1"/>
  <c r="BS492"/>
  <c r="M196" i="3"/>
  <c r="BX492" i="1"/>
  <c r="BT492"/>
  <c r="BU492"/>
  <c r="BR574"/>
  <c r="CG574"/>
  <c r="BR497"/>
  <c r="CG497"/>
  <c r="BR489"/>
  <c r="CG489"/>
  <c r="BS550"/>
  <c r="M254" i="3"/>
  <c r="BL501" i="1"/>
  <c r="BO501"/>
  <c r="BS592"/>
  <c r="M296" i="3"/>
  <c r="BT542" i="1"/>
  <c r="BT478"/>
  <c r="BN543"/>
  <c r="BN592"/>
  <c r="BO592" s="1"/>
  <c r="BP592" s="1"/>
  <c r="BW472"/>
  <c r="BQ488"/>
  <c r="BO472"/>
  <c r="BP472" s="1"/>
  <c r="BQ472" s="1"/>
  <c r="BQ583"/>
  <c r="BQ579"/>
  <c r="BO517"/>
  <c r="BP517" s="1"/>
  <c r="BL517"/>
  <c r="CA517" s="1"/>
  <c r="BO591"/>
  <c r="BP591" s="1"/>
  <c r="BL591"/>
  <c r="BO584"/>
  <c r="BP584" s="1"/>
  <c r="BL584"/>
  <c r="BO480"/>
  <c r="BP480" s="1"/>
  <c r="BQ480" s="1"/>
  <c r="BL480"/>
  <c r="Q251" i="3"/>
  <c r="CC547" i="1"/>
  <c r="CD547" s="1"/>
  <c r="CE547" s="1"/>
  <c r="CB547"/>
  <c r="BO476"/>
  <c r="BP476" s="1"/>
  <c r="BL476"/>
  <c r="BO561"/>
  <c r="BP561" s="1"/>
  <c r="BL561"/>
  <c r="BO598"/>
  <c r="BP598" s="1"/>
  <c r="BQ598" s="1"/>
  <c r="BL598"/>
  <c r="BO585"/>
  <c r="BP585" s="1"/>
  <c r="BQ585" s="1"/>
  <c r="BL585"/>
  <c r="BO485"/>
  <c r="BP485" s="1"/>
  <c r="BQ485" s="1"/>
  <c r="BL485"/>
  <c r="BO524"/>
  <c r="BP524" s="1"/>
  <c r="BQ524" s="1"/>
  <c r="BL524"/>
  <c r="CA524" s="1"/>
  <c r="BO479"/>
  <c r="BP479" s="1"/>
  <c r="BL479"/>
  <c r="BZ548"/>
  <c r="O252" i="3" s="1"/>
  <c r="AY302" i="1"/>
  <c r="BO493"/>
  <c r="BP493" s="1"/>
  <c r="BQ483"/>
  <c r="BQ442"/>
  <c r="BO535"/>
  <c r="BP535" s="1"/>
  <c r="BL535"/>
  <c r="BO525"/>
  <c r="BP525" s="1"/>
  <c r="BL525"/>
  <c r="AZ302"/>
  <c r="BA302" s="1"/>
  <c r="H201" i="3"/>
  <c r="AS586" i="1"/>
  <c r="AT586" s="1"/>
  <c r="AU586" s="1"/>
  <c r="L290" i="3"/>
  <c r="BO242" i="1"/>
  <c r="BP242" s="1"/>
  <c r="BQ242" s="1"/>
  <c r="P240" i="3"/>
  <c r="H297"/>
  <c r="AQ526" i="1"/>
  <c r="L230" i="3"/>
  <c r="BJ241" i="1"/>
  <c r="BK241" s="1"/>
  <c r="BL241" s="1"/>
  <c r="N239" i="3"/>
  <c r="BO250" i="1"/>
  <c r="BP250" s="1"/>
  <c r="BQ250" s="1"/>
  <c r="P248" i="3"/>
  <c r="BN550" i="1"/>
  <c r="H254" i="3"/>
  <c r="BN486" i="1"/>
  <c r="BO486" s="1"/>
  <c r="BP486" s="1"/>
  <c r="H190" i="3"/>
  <c r="BO257" i="1"/>
  <c r="BP257" s="1"/>
  <c r="BQ257" s="1"/>
  <c r="P255" i="3"/>
  <c r="BN569" i="1"/>
  <c r="BO569" s="1"/>
  <c r="BP569" s="1"/>
  <c r="H273" i="3"/>
  <c r="AS551" i="1"/>
  <c r="AT551" s="1"/>
  <c r="AU551" s="1"/>
  <c r="L255" i="3"/>
  <c r="BN568" i="1"/>
  <c r="BK568" s="1"/>
  <c r="H272" i="3"/>
  <c r="BJ269" i="1"/>
  <c r="BK269" s="1"/>
  <c r="BL269" s="1"/>
  <c r="N267" i="3"/>
  <c r="BJ267" i="1"/>
  <c r="BK267" s="1"/>
  <c r="BL267" s="1"/>
  <c r="N265" i="3"/>
  <c r="AS499" i="1"/>
  <c r="AT499" s="1"/>
  <c r="AU499" s="1"/>
  <c r="L203" i="3"/>
  <c r="BN492" i="1"/>
  <c r="BK492" s="1"/>
  <c r="H196" i="3"/>
  <c r="AQ500" i="1"/>
  <c r="L204" i="3"/>
  <c r="AS587" i="1"/>
  <c r="AT587" s="1"/>
  <c r="AU587" s="1"/>
  <c r="L291" i="3"/>
  <c r="AQ570" i="1"/>
  <c r="L274" i="3"/>
  <c r="AS576" i="1"/>
  <c r="AT576" s="1"/>
  <c r="L280" i="3"/>
  <c r="BL230" i="1"/>
  <c r="BD257"/>
  <c r="BG256" s="1"/>
  <c r="BI256" s="1"/>
  <c r="AQ551"/>
  <c r="BN257"/>
  <c r="CB372"/>
  <c r="BZ509"/>
  <c r="O213" i="3" s="1"/>
  <c r="CB523" i="1"/>
  <c r="CC523"/>
  <c r="CD523" s="1"/>
  <c r="CE523" s="1"/>
  <c r="CB557"/>
  <c r="CC557"/>
  <c r="CD557" s="1"/>
  <c r="CB515"/>
  <c r="CC515"/>
  <c r="CD515" s="1"/>
  <c r="CE515" s="1"/>
  <c r="CC546"/>
  <c r="CD546" s="1"/>
  <c r="CE546" s="1"/>
  <c r="CB546"/>
  <c r="Q238" i="3"/>
  <c r="CE521" i="1"/>
  <c r="AQ499"/>
  <c r="AQ498"/>
  <c r="AS498"/>
  <c r="AT498" s="1"/>
  <c r="AU498" s="1"/>
  <c r="AU497"/>
  <c r="BN250"/>
  <c r="BQ467"/>
  <c r="BN242"/>
  <c r="BQ458"/>
  <c r="BQ470"/>
  <c r="BO487"/>
  <c r="BP487" s="1"/>
  <c r="AS570"/>
  <c r="AT570" s="1"/>
  <c r="AU570" s="1"/>
  <c r="BO580"/>
  <c r="BP580" s="1"/>
  <c r="BX490"/>
  <c r="BO481"/>
  <c r="AS500"/>
  <c r="AT500" s="1"/>
  <c r="BO484"/>
  <c r="BP484" s="1"/>
  <c r="AQ576"/>
  <c r="BW584"/>
  <c r="BX485"/>
  <c r="BT485"/>
  <c r="BU485"/>
  <c r="BV485" s="1"/>
  <c r="BW485" s="1"/>
  <c r="BN536"/>
  <c r="BN478"/>
  <c r="BN489"/>
  <c r="BT549"/>
  <c r="BX549"/>
  <c r="BU549"/>
  <c r="BV549" s="1"/>
  <c r="BW549" s="1"/>
  <c r="BX568"/>
  <c r="BT568"/>
  <c r="BU477"/>
  <c r="BV477" s="1"/>
  <c r="BW477" s="1"/>
  <c r="BX477"/>
  <c r="BT477"/>
  <c r="H266" i="3"/>
  <c r="AQ586" i="1"/>
  <c r="BT535"/>
  <c r="BU535"/>
  <c r="BV535" s="1"/>
  <c r="BW535" s="1"/>
  <c r="BX543"/>
  <c r="H248" i="3"/>
  <c r="BV534" i="1"/>
  <c r="BW534" s="1"/>
  <c r="AU593"/>
  <c r="BU568"/>
  <c r="BV568" s="1"/>
  <c r="BX535"/>
  <c r="BT543"/>
  <c r="AS526"/>
  <c r="AT526" s="1"/>
  <c r="AU526" s="1"/>
  <c r="AQ587"/>
  <c r="AP588"/>
  <c r="AP577"/>
  <c r="BW488"/>
  <c r="BT575"/>
  <c r="BT525"/>
  <c r="BX525"/>
  <c r="BU525"/>
  <c r="BA596"/>
  <c r="E300" i="3" s="1"/>
  <c r="AY596" i="1"/>
  <c r="AZ596" s="1"/>
  <c r="AP594"/>
  <c r="AX578"/>
  <c r="AW578"/>
  <c r="AM594"/>
  <c r="AN594" s="1"/>
  <c r="BQ76"/>
  <c r="BO258"/>
  <c r="BP258" s="1"/>
  <c r="BQ258" s="1"/>
  <c r="BN258"/>
  <c r="A567"/>
  <c r="BE273"/>
  <c r="BM79"/>
  <c r="P77" i="3" s="1"/>
  <c r="BD79" i="1"/>
  <c r="BG78" s="1"/>
  <c r="BI78" s="1"/>
  <c r="N76" i="3" s="1"/>
  <c r="BJ77" i="1"/>
  <c r="BK77" s="1"/>
  <c r="BL77" s="1"/>
  <c r="BD258"/>
  <c r="BG257" s="1"/>
  <c r="BI257" s="1"/>
  <c r="N255" i="3" s="1"/>
  <c r="BC284" i="1"/>
  <c r="AZ284"/>
  <c r="BA284" s="1"/>
  <c r="BB284" s="1"/>
  <c r="AY284"/>
  <c r="BN269"/>
  <c r="BO269"/>
  <c r="BP269" s="1"/>
  <c r="BQ269" s="1"/>
  <c r="BN78"/>
  <c r="BO78"/>
  <c r="A83"/>
  <c r="A375"/>
  <c r="A275"/>
  <c r="BE81"/>
  <c r="BH284"/>
  <c r="AL284" s="1"/>
  <c r="AM284" s="1"/>
  <c r="AW284"/>
  <c r="A568"/>
  <c r="BE274"/>
  <c r="BM272"/>
  <c r="P270" i="3" s="1"/>
  <c r="BD272" i="1"/>
  <c r="BG271" s="1"/>
  <c r="BI271" s="1"/>
  <c r="N269" i="3" s="1"/>
  <c r="BM271" i="1"/>
  <c r="P269" i="3" s="1"/>
  <c r="BD271" i="1"/>
  <c r="BG270" s="1"/>
  <c r="BI270" s="1"/>
  <c r="N268" i="3" s="1"/>
  <c r="BL74" i="1"/>
  <c r="BM80"/>
  <c r="P78" i="3" s="1"/>
  <c r="BD80" i="1"/>
  <c r="BG79" s="1"/>
  <c r="BI79" s="1"/>
  <c r="N77" i="3" s="1"/>
  <c r="BN77" i="1"/>
  <c r="BO77"/>
  <c r="BP77" s="1"/>
  <c r="BQ77" s="1"/>
  <c r="BO270"/>
  <c r="BP270" s="1"/>
  <c r="BQ270" s="1"/>
  <c r="BN270"/>
  <c r="A84"/>
  <c r="A376"/>
  <c r="A276"/>
  <c r="BE82"/>
  <c r="BJ76"/>
  <c r="BK76" s="1"/>
  <c r="BL76" s="1"/>
  <c r="BJ268"/>
  <c r="BK268" s="1"/>
  <c r="BL268" s="1"/>
  <c r="BW480" l="1"/>
  <c r="BQ567"/>
  <c r="L200" i="3"/>
  <c r="BO490" i="1"/>
  <c r="BP490" s="1"/>
  <c r="BU494"/>
  <c r="BV494" s="1"/>
  <c r="BW494" s="1"/>
  <c r="AQ496"/>
  <c r="AP595"/>
  <c r="AS595" s="1"/>
  <c r="AT595" s="1"/>
  <c r="AU595" s="1"/>
  <c r="AK596"/>
  <c r="BM596" s="1"/>
  <c r="CC564"/>
  <c r="CD564" s="1"/>
  <c r="CE564" s="1"/>
  <c r="CB563"/>
  <c r="BX494"/>
  <c r="M198" i="3"/>
  <c r="AL596" i="1"/>
  <c r="AM596" s="1"/>
  <c r="AS552"/>
  <c r="AT552" s="1"/>
  <c r="BO477"/>
  <c r="BP477" s="1"/>
  <c r="AQ552"/>
  <c r="CC563"/>
  <c r="CD563" s="1"/>
  <c r="BQ461"/>
  <c r="BT494"/>
  <c r="BW592"/>
  <c r="CC372"/>
  <c r="CD372" s="1"/>
  <c r="CC371"/>
  <c r="CD371" s="1"/>
  <c r="CE371" s="1"/>
  <c r="CE660"/>
  <c r="BY661"/>
  <c r="BZ661" s="1"/>
  <c r="CA661"/>
  <c r="CB371"/>
  <c r="CA525"/>
  <c r="Q229" i="3" s="1"/>
  <c r="CA662" i="1"/>
  <c r="BY662"/>
  <c r="BZ662" s="1"/>
  <c r="CB564"/>
  <c r="G664"/>
  <c r="BY566"/>
  <c r="BZ566" s="1"/>
  <c r="O270" i="3" s="1"/>
  <c r="CA566" i="1"/>
  <c r="Q270" i="3" s="1"/>
  <c r="BY374" i="1"/>
  <c r="BZ374" s="1"/>
  <c r="O78" i="3" s="1"/>
  <c r="CA374" i="1"/>
  <c r="Q78" i="3" s="1"/>
  <c r="CA549" i="1"/>
  <c r="Q253" i="3" s="1"/>
  <c r="CA373" i="1"/>
  <c r="Q77" i="3" s="1"/>
  <c r="BY373" i="1"/>
  <c r="BZ373" s="1"/>
  <c r="O77" i="3" s="1"/>
  <c r="G568" i="1"/>
  <c r="G666" s="1"/>
  <c r="A666"/>
  <c r="CA535"/>
  <c r="Q239" i="3" s="1"/>
  <c r="G663" i="1"/>
  <c r="BY565"/>
  <c r="BZ565" s="1"/>
  <c r="O269" i="3" s="1"/>
  <c r="CA565" i="1"/>
  <c r="Q269" i="3" s="1"/>
  <c r="G567" i="1"/>
  <c r="A665"/>
  <c r="AU496"/>
  <c r="BK550"/>
  <c r="BL550" s="1"/>
  <c r="BY525"/>
  <c r="BZ525" s="1"/>
  <c r="O229" i="3" s="1"/>
  <c r="Q221"/>
  <c r="BY517" i="1"/>
  <c r="BZ517" s="1"/>
  <c r="O221" i="3" s="1"/>
  <c r="BK543" i="1"/>
  <c r="BL543" s="1"/>
  <c r="CA543" s="1"/>
  <c r="BY549"/>
  <c r="BZ549" s="1"/>
  <c r="O253" i="3" s="1"/>
  <c r="BK592" i="1"/>
  <c r="BL592" s="1"/>
  <c r="CC560"/>
  <c r="CD560" s="1"/>
  <c r="BY560"/>
  <c r="BZ560" s="1"/>
  <c r="O264" i="3" s="1"/>
  <c r="BK478" i="1"/>
  <c r="BL478" s="1"/>
  <c r="BK489"/>
  <c r="BL489" s="1"/>
  <c r="BQ561"/>
  <c r="BQ473"/>
  <c r="CD522"/>
  <c r="CE522" s="1"/>
  <c r="BK536"/>
  <c r="BL536" s="1"/>
  <c r="CA536" s="1"/>
  <c r="BY524"/>
  <c r="BZ524" s="1"/>
  <c r="O228" i="3" s="1"/>
  <c r="BK569" i="1"/>
  <c r="BL569" s="1"/>
  <c r="BK486"/>
  <c r="BL486" s="1"/>
  <c r="BY535"/>
  <c r="BZ535" s="1"/>
  <c r="O239" i="3" s="1"/>
  <c r="BK510" i="1"/>
  <c r="BL510" s="1"/>
  <c r="CA510" s="1"/>
  <c r="CC558"/>
  <c r="CD558" s="1"/>
  <c r="CE558" s="1"/>
  <c r="CE559"/>
  <c r="Q262" i="3"/>
  <c r="Q245"/>
  <c r="CB541" i="1"/>
  <c r="CC541"/>
  <c r="CD541" s="1"/>
  <c r="BN518"/>
  <c r="BO518" s="1"/>
  <c r="BP518" s="1"/>
  <c r="BX569"/>
  <c r="G376"/>
  <c r="G375"/>
  <c r="BO550"/>
  <c r="BP550" s="1"/>
  <c r="BQ550" s="1"/>
  <c r="BQ549"/>
  <c r="BR498"/>
  <c r="CG498"/>
  <c r="H256" i="3"/>
  <c r="BR552" i="1"/>
  <c r="CG552"/>
  <c r="BV492"/>
  <c r="BW492" s="1"/>
  <c r="BS575"/>
  <c r="M279" i="3"/>
  <c r="BS544" i="1"/>
  <c r="BU544"/>
  <c r="BV544" s="1"/>
  <c r="BW544" s="1"/>
  <c r="M248" i="3"/>
  <c r="BT544" i="1"/>
  <c r="BX544"/>
  <c r="M273" i="3"/>
  <c r="BS569" i="1"/>
  <c r="BR496"/>
  <c r="CG496"/>
  <c r="BX575"/>
  <c r="BR576"/>
  <c r="CG576"/>
  <c r="BR499"/>
  <c r="CG499"/>
  <c r="BR551"/>
  <c r="CG551"/>
  <c r="BS574"/>
  <c r="M278" i="3"/>
  <c r="BX518" i="1"/>
  <c r="M222" i="3"/>
  <c r="BS518" i="1"/>
  <c r="BT518"/>
  <c r="BU518"/>
  <c r="BV518" s="1"/>
  <c r="BW518" s="1"/>
  <c r="H278" i="3"/>
  <c r="BO543" i="1"/>
  <c r="BP543" s="1"/>
  <c r="H222" i="3"/>
  <c r="BQ590" i="1"/>
  <c r="BT569"/>
  <c r="BQ517"/>
  <c r="H193" i="3"/>
  <c r="BW536" i="1"/>
  <c r="BR586"/>
  <c r="CG586"/>
  <c r="BS489"/>
  <c r="M193" i="3"/>
  <c r="BX489" i="1"/>
  <c r="BU489"/>
  <c r="BV489" s="1"/>
  <c r="BW489" s="1"/>
  <c r="BT489"/>
  <c r="BS486"/>
  <c r="M190" i="3"/>
  <c r="BT486" i="1"/>
  <c r="BX486"/>
  <c r="BU486"/>
  <c r="BV486" s="1"/>
  <c r="BW486" s="1"/>
  <c r="BS495"/>
  <c r="M199" i="3"/>
  <c r="BS562" i="1"/>
  <c r="BX562"/>
  <c r="BU562"/>
  <c r="BV562" s="1"/>
  <c r="BW562" s="1"/>
  <c r="M266" i="3"/>
  <c r="BT562" i="1"/>
  <c r="BR587"/>
  <c r="CG587"/>
  <c r="BR570"/>
  <c r="BR500"/>
  <c r="BN500"/>
  <c r="BR526"/>
  <c r="CG526"/>
  <c r="BP501"/>
  <c r="BQ501" s="1"/>
  <c r="BS497"/>
  <c r="M201" i="3"/>
  <c r="BU497" i="1"/>
  <c r="BV497" s="1"/>
  <c r="BW497" s="1"/>
  <c r="BX497"/>
  <c r="BT497"/>
  <c r="BO542"/>
  <c r="BP542" s="1"/>
  <c r="BQ542" s="1"/>
  <c r="BL542"/>
  <c r="BS593"/>
  <c r="M297" i="3"/>
  <c r="BS491" i="1"/>
  <c r="BU491"/>
  <c r="BV491" s="1"/>
  <c r="BW491" s="1"/>
  <c r="M195" i="3"/>
  <c r="BT491" i="1"/>
  <c r="BX491"/>
  <c r="BQ591"/>
  <c r="BQ462"/>
  <c r="BN574"/>
  <c r="BN593"/>
  <c r="BK593" s="1"/>
  <c r="BL593" s="1"/>
  <c r="BN497"/>
  <c r="BQ525"/>
  <c r="BQ592"/>
  <c r="Q264" i="3"/>
  <c r="CB560" i="1"/>
  <c r="Q220" i="3"/>
  <c r="CB516" i="1"/>
  <c r="CC516"/>
  <c r="CD516" s="1"/>
  <c r="CE516" s="1"/>
  <c r="Q252" i="3"/>
  <c r="CC548" i="1"/>
  <c r="CD548" s="1"/>
  <c r="CE548" s="1"/>
  <c r="CB548"/>
  <c r="BO492"/>
  <c r="BP492" s="1"/>
  <c r="BL492"/>
  <c r="BO568"/>
  <c r="BP568" s="1"/>
  <c r="BQ568" s="1"/>
  <c r="BL568"/>
  <c r="BQ535"/>
  <c r="BQ479"/>
  <c r="BQ493"/>
  <c r="BQ584"/>
  <c r="BQ476"/>
  <c r="AU552"/>
  <c r="BB302"/>
  <c r="AU576"/>
  <c r="AS588"/>
  <c r="AT588" s="1"/>
  <c r="AU588" s="1"/>
  <c r="L292" i="3"/>
  <c r="BN491" i="1"/>
  <c r="BK491" s="1"/>
  <c r="H195" i="3"/>
  <c r="BJ256" i="1"/>
  <c r="BK256" s="1"/>
  <c r="BL256" s="1"/>
  <c r="N254" i="3"/>
  <c r="L299"/>
  <c r="AS577" i="1"/>
  <c r="AT577" s="1"/>
  <c r="AU577" s="1"/>
  <c r="L281" i="3"/>
  <c r="BN495" i="1"/>
  <c r="BO495" s="1"/>
  <c r="H199" i="3"/>
  <c r="BN494" i="1"/>
  <c r="BK494" s="1"/>
  <c r="H198" i="3"/>
  <c r="AL578" i="1"/>
  <c r="AM578" s="1"/>
  <c r="AN578" s="1"/>
  <c r="J282" i="3"/>
  <c r="AS594" i="1"/>
  <c r="AT594" s="1"/>
  <c r="AU594" s="1"/>
  <c r="L298" i="3"/>
  <c r="BN575" i="1"/>
  <c r="H279" i="3"/>
  <c r="H255"/>
  <c r="CE557" i="1"/>
  <c r="CC534"/>
  <c r="CD534" s="1"/>
  <c r="CB534"/>
  <c r="CC509"/>
  <c r="CD509" s="1"/>
  <c r="CE509" s="1"/>
  <c r="CB509"/>
  <c r="BQ580"/>
  <c r="BQ487"/>
  <c r="BQ486"/>
  <c r="AU500"/>
  <c r="BW568"/>
  <c r="BP481"/>
  <c r="BQ481" s="1"/>
  <c r="BQ510"/>
  <c r="BQ569"/>
  <c r="BQ484"/>
  <c r="BO489"/>
  <c r="BP489" s="1"/>
  <c r="BO536"/>
  <c r="BP536" s="1"/>
  <c r="BT574"/>
  <c r="BO478"/>
  <c r="BP478" s="1"/>
  <c r="BN570"/>
  <c r="BN552"/>
  <c r="BN544"/>
  <c r="BN562"/>
  <c r="BT561"/>
  <c r="CA561" s="1"/>
  <c r="BU561"/>
  <c r="BV561" s="1"/>
  <c r="BW561" s="1"/>
  <c r="BX561"/>
  <c r="BX574"/>
  <c r="BU574"/>
  <c r="BV574" s="1"/>
  <c r="BW574" s="1"/>
  <c r="BU543"/>
  <c r="BV543" s="1"/>
  <c r="BW543" s="1"/>
  <c r="BT493"/>
  <c r="BU493"/>
  <c r="BV493" s="1"/>
  <c r="BW493" s="1"/>
  <c r="BX493"/>
  <c r="H200" i="3"/>
  <c r="BU550" i="1"/>
  <c r="BV550" s="1"/>
  <c r="BW550" s="1"/>
  <c r="BT550"/>
  <c r="BX550"/>
  <c r="AQ577"/>
  <c r="AQ588"/>
  <c r="AY578"/>
  <c r="AZ578" s="1"/>
  <c r="BA578"/>
  <c r="E282" i="3" s="1"/>
  <c r="AQ594" i="1"/>
  <c r="BV525"/>
  <c r="BW525" s="1"/>
  <c r="AK578"/>
  <c r="BM578" s="1"/>
  <c r="BJ270"/>
  <c r="BK270" s="1"/>
  <c r="BL270" s="1"/>
  <c r="BM274"/>
  <c r="P272" i="3" s="1"/>
  <c r="BD274" i="1"/>
  <c r="BG273" s="1"/>
  <c r="BI273" s="1"/>
  <c r="A85"/>
  <c r="A377"/>
  <c r="A277"/>
  <c r="BE83"/>
  <c r="BJ257"/>
  <c r="BK257" s="1"/>
  <c r="BL257" s="1"/>
  <c r="BO79"/>
  <c r="BP79" s="1"/>
  <c r="BQ79" s="1"/>
  <c r="BN79"/>
  <c r="BP78"/>
  <c r="BQ78" s="1"/>
  <c r="BO80"/>
  <c r="BN80"/>
  <c r="A569"/>
  <c r="A667" s="1"/>
  <c r="BE275"/>
  <c r="BM82"/>
  <c r="P80" i="3" s="1"/>
  <c r="BD82" i="1"/>
  <c r="BG81" s="1"/>
  <c r="BI81" s="1"/>
  <c r="N79" i="3" s="1"/>
  <c r="A86" i="1"/>
  <c r="A378"/>
  <c r="A278"/>
  <c r="BE84"/>
  <c r="BN272"/>
  <c r="BO272"/>
  <c r="BP272" s="1"/>
  <c r="BQ272" s="1"/>
  <c r="BJ78"/>
  <c r="BK78" s="1"/>
  <c r="BL78" s="1"/>
  <c r="BJ271"/>
  <c r="BK271" s="1"/>
  <c r="A570"/>
  <c r="BE276"/>
  <c r="BJ79"/>
  <c r="BK79" s="1"/>
  <c r="BL79" s="1"/>
  <c r="BO271"/>
  <c r="BP271" s="1"/>
  <c r="BQ271" s="1"/>
  <c r="BN271"/>
  <c r="BM81"/>
  <c r="P79" i="3" s="1"/>
  <c r="BD81" i="1"/>
  <c r="BG80" s="1"/>
  <c r="BI80" s="1"/>
  <c r="N78" i="3" s="1"/>
  <c r="BM273" i="1"/>
  <c r="P271" i="3" s="1"/>
  <c r="BD273" i="1"/>
  <c r="BG272" s="1"/>
  <c r="BI272" s="1"/>
  <c r="N270" i="3" s="1"/>
  <c r="CC566" i="1" l="1"/>
  <c r="CD566" s="1"/>
  <c r="CE566" s="1"/>
  <c r="BQ490"/>
  <c r="AP596"/>
  <c r="AQ596" s="1"/>
  <c r="AQ595"/>
  <c r="BR595" s="1"/>
  <c r="BQ477"/>
  <c r="AN596"/>
  <c r="CE563"/>
  <c r="CC374"/>
  <c r="CD374" s="1"/>
  <c r="CE374" s="1"/>
  <c r="CB374"/>
  <c r="CE372"/>
  <c r="CA663"/>
  <c r="BY663"/>
  <c r="BZ663" s="1"/>
  <c r="BY666"/>
  <c r="BZ666" s="1"/>
  <c r="CA666"/>
  <c r="CA664"/>
  <c r="BY664"/>
  <c r="BZ664" s="1"/>
  <c r="CC662"/>
  <c r="CD662" s="1"/>
  <c r="CB662"/>
  <c r="CB661"/>
  <c r="CC661"/>
  <c r="CD661" s="1"/>
  <c r="CB566"/>
  <c r="BO593"/>
  <c r="BP593" s="1"/>
  <c r="G665"/>
  <c r="BY567"/>
  <c r="BZ567" s="1"/>
  <c r="O271" i="3" s="1"/>
  <c r="CA567" i="1"/>
  <c r="Q271" i="3" s="1"/>
  <c r="BY561" i="1"/>
  <c r="BZ561" s="1"/>
  <c r="O265" i="3" s="1"/>
  <c r="CB565" i="1"/>
  <c r="G570"/>
  <c r="G668" s="1"/>
  <c r="A668"/>
  <c r="BY375"/>
  <c r="BZ375" s="1"/>
  <c r="O79" i="3" s="1"/>
  <c r="CA375" i="1"/>
  <c r="Q79" i="3" s="1"/>
  <c r="CC565" i="1"/>
  <c r="CD565" s="1"/>
  <c r="CE565" s="1"/>
  <c r="CB373"/>
  <c r="CA376"/>
  <c r="Q80" i="3" s="1"/>
  <c r="BY376" i="1"/>
  <c r="BZ376" s="1"/>
  <c r="O80" i="3" s="1"/>
  <c r="CC373" i="1"/>
  <c r="CD373" s="1"/>
  <c r="CE373" s="1"/>
  <c r="CA550"/>
  <c r="Q254" i="3" s="1"/>
  <c r="BY568" i="1"/>
  <c r="BZ568" s="1"/>
  <c r="O272" i="3" s="1"/>
  <c r="CA568" i="1"/>
  <c r="BY542"/>
  <c r="BZ542" s="1"/>
  <c r="O246" i="3" s="1"/>
  <c r="CA542" i="1"/>
  <c r="Q247" i="3"/>
  <c r="BY543" i="1"/>
  <c r="BZ543" s="1"/>
  <c r="O247" i="3" s="1"/>
  <c r="BK570" i="1"/>
  <c r="BL570" s="1"/>
  <c r="BK552"/>
  <c r="BL552" s="1"/>
  <c r="BY550"/>
  <c r="BZ550" s="1"/>
  <c r="O254" i="3" s="1"/>
  <c r="BK562" i="1"/>
  <c r="BL562" s="1"/>
  <c r="CA562" s="1"/>
  <c r="BK500"/>
  <c r="BL500" s="1"/>
  <c r="BQ492"/>
  <c r="CC517"/>
  <c r="CD517" s="1"/>
  <c r="BO574"/>
  <c r="BP574" s="1"/>
  <c r="BQ574" s="1"/>
  <c r="BK574"/>
  <c r="BL574" s="1"/>
  <c r="BK544"/>
  <c r="BL544" s="1"/>
  <c r="CA544" s="1"/>
  <c r="BK575"/>
  <c r="BL575" s="1"/>
  <c r="BK495"/>
  <c r="BL495" s="1"/>
  <c r="BO497"/>
  <c r="BP497" s="1"/>
  <c r="BQ497" s="1"/>
  <c r="BK497"/>
  <c r="BL497" s="1"/>
  <c r="BK518"/>
  <c r="BL518" s="1"/>
  <c r="CA518" s="1"/>
  <c r="BY510"/>
  <c r="BZ510" s="1"/>
  <c r="O214" i="3" s="1"/>
  <c r="CB536" i="1"/>
  <c r="BY536"/>
  <c r="BZ536" s="1"/>
  <c r="O240" i="3" s="1"/>
  <c r="CB517" i="1"/>
  <c r="Q272" i="3"/>
  <c r="CE541" i="1"/>
  <c r="G378"/>
  <c r="G377"/>
  <c r="BN498"/>
  <c r="G569"/>
  <c r="G667" s="1"/>
  <c r="H202" i="3"/>
  <c r="BS500" i="1"/>
  <c r="BT500"/>
  <c r="BU500"/>
  <c r="BV500" s="1"/>
  <c r="M204" i="3"/>
  <c r="BX500" i="1"/>
  <c r="BR577"/>
  <c r="CG577"/>
  <c r="BS570"/>
  <c r="BU570"/>
  <c r="BV570" s="1"/>
  <c r="BW570" s="1"/>
  <c r="BT570"/>
  <c r="M274" i="3"/>
  <c r="BX570" i="1"/>
  <c r="BX496"/>
  <c r="BS496"/>
  <c r="BU496"/>
  <c r="BV496" s="1"/>
  <c r="M200" i="3"/>
  <c r="BT496" i="1"/>
  <c r="BS498"/>
  <c r="M202" i="3"/>
  <c r="BU498" i="1"/>
  <c r="BV498" s="1"/>
  <c r="BW498" s="1"/>
  <c r="BX498"/>
  <c r="BT498"/>
  <c r="BR588"/>
  <c r="CG588"/>
  <c r="BS526"/>
  <c r="BU526"/>
  <c r="BV526" s="1"/>
  <c r="BW526" s="1"/>
  <c r="BT526"/>
  <c r="M230" i="3"/>
  <c r="BX526" i="1"/>
  <c r="CG570"/>
  <c r="H274" i="3"/>
  <c r="BS499" i="1"/>
  <c r="M203" i="3"/>
  <c r="BU499" i="1"/>
  <c r="BV499" s="1"/>
  <c r="BW499" s="1"/>
  <c r="BT499"/>
  <c r="BX499"/>
  <c r="H203" i="3"/>
  <c r="BQ543" i="1"/>
  <c r="H230" i="3"/>
  <c r="BN526" i="1"/>
  <c r="BO526" s="1"/>
  <c r="BP526" s="1"/>
  <c r="BO575"/>
  <c r="BP575" s="1"/>
  <c r="BN551"/>
  <c r="BR594"/>
  <c r="BX594" s="1"/>
  <c r="CG594"/>
  <c r="CG595"/>
  <c r="BS587"/>
  <c r="M291" i="3"/>
  <c r="CG500" i="1"/>
  <c r="H204" i="3"/>
  <c r="BS586" i="1"/>
  <c r="M290" i="3"/>
  <c r="BS551" i="1"/>
  <c r="M255" i="3"/>
  <c r="M280"/>
  <c r="BS576" i="1"/>
  <c r="BS552"/>
  <c r="BT552"/>
  <c r="BU552"/>
  <c r="BV552" s="1"/>
  <c r="M256" i="3"/>
  <c r="BX552" i="1"/>
  <c r="BN499"/>
  <c r="BO499" s="1"/>
  <c r="BP499" s="1"/>
  <c r="BQ499" s="1"/>
  <c r="BO494"/>
  <c r="BP494" s="1"/>
  <c r="BL494"/>
  <c r="BO491"/>
  <c r="BP491" s="1"/>
  <c r="BL491"/>
  <c r="Q240" i="3"/>
  <c r="CC536" i="1"/>
  <c r="CD536" s="1"/>
  <c r="CE536" s="1"/>
  <c r="CE560"/>
  <c r="Q228" i="3"/>
  <c r="CC524" i="1"/>
  <c r="CD524" s="1"/>
  <c r="CE524" s="1"/>
  <c r="CB524"/>
  <c r="BN594"/>
  <c r="BK594" s="1"/>
  <c r="H298" i="3"/>
  <c r="BN576" i="1"/>
  <c r="BK576" s="1"/>
  <c r="H280" i="3"/>
  <c r="BN586" i="1"/>
  <c r="H290" i="3"/>
  <c r="BJ273" i="1"/>
  <c r="BK273" s="1"/>
  <c r="BL273" s="1"/>
  <c r="N271" i="3"/>
  <c r="BN587" i="1"/>
  <c r="BK587" s="1"/>
  <c r="H291" i="3"/>
  <c r="CE534" i="1"/>
  <c r="CB535"/>
  <c r="CC535"/>
  <c r="CD535" s="1"/>
  <c r="CB525"/>
  <c r="CC525"/>
  <c r="CB549"/>
  <c r="CC549"/>
  <c r="CD549" s="1"/>
  <c r="Q265" i="3"/>
  <c r="CB543" i="1"/>
  <c r="CC543"/>
  <c r="CD543" s="1"/>
  <c r="BQ478"/>
  <c r="BQ489"/>
  <c r="BQ536"/>
  <c r="BQ518"/>
  <c r="BO500"/>
  <c r="BP500" s="1"/>
  <c r="BO544"/>
  <c r="BP544" s="1"/>
  <c r="BO570"/>
  <c r="BP570" s="1"/>
  <c r="BQ570" s="1"/>
  <c r="BP495"/>
  <c r="BQ495" s="1"/>
  <c r="BO562"/>
  <c r="BP562" s="1"/>
  <c r="BO552"/>
  <c r="BU586"/>
  <c r="BV586" s="1"/>
  <c r="BW586" s="1"/>
  <c r="BN496"/>
  <c r="BU495"/>
  <c r="BV495" s="1"/>
  <c r="BW495" s="1"/>
  <c r="BT495"/>
  <c r="BX495"/>
  <c r="BX586"/>
  <c r="BT585"/>
  <c r="BX585"/>
  <c r="BU585"/>
  <c r="BV585" s="1"/>
  <c r="BW585" s="1"/>
  <c r="BT586"/>
  <c r="H292" i="3"/>
  <c r="BX587" i="1"/>
  <c r="BU551"/>
  <c r="BV551" s="1"/>
  <c r="BW551" s="1"/>
  <c r="BT551"/>
  <c r="BX551"/>
  <c r="AP578"/>
  <c r="BM276"/>
  <c r="P274" i="3" s="1"/>
  <c r="BD276" i="1"/>
  <c r="BG275" s="1"/>
  <c r="BI275" s="1"/>
  <c r="N273" i="3" s="1"/>
  <c r="A88" i="1"/>
  <c r="A380"/>
  <c r="A280"/>
  <c r="BE86"/>
  <c r="BM83"/>
  <c r="P81" i="3" s="1"/>
  <c r="BD83" i="1"/>
  <c r="BG82" s="1"/>
  <c r="BI82" s="1"/>
  <c r="N80" i="3" s="1"/>
  <c r="BM275" i="1"/>
  <c r="P273" i="3" s="1"/>
  <c r="BD275" i="1"/>
  <c r="BG274" s="1"/>
  <c r="BI274" s="1"/>
  <c r="N272" i="3" s="1"/>
  <c r="A87" i="1"/>
  <c r="A279"/>
  <c r="A379"/>
  <c r="BE85"/>
  <c r="BO81"/>
  <c r="BP81" s="1"/>
  <c r="BQ81" s="1"/>
  <c r="BN81"/>
  <c r="A572"/>
  <c r="A670" s="1"/>
  <c r="BE278"/>
  <c r="BN82"/>
  <c r="BO82"/>
  <c r="BP82" s="1"/>
  <c r="BQ82" s="1"/>
  <c r="BL271"/>
  <c r="BP80"/>
  <c r="BQ80" s="1"/>
  <c r="BO273"/>
  <c r="BP273" s="1"/>
  <c r="BQ273" s="1"/>
  <c r="BN273"/>
  <c r="BJ272"/>
  <c r="BK272" s="1"/>
  <c r="BL272" s="1"/>
  <c r="BJ80"/>
  <c r="BK80" s="1"/>
  <c r="BL80" s="1"/>
  <c r="BM84"/>
  <c r="P82" i="3" s="1"/>
  <c r="BD84" i="1"/>
  <c r="BG83" s="1"/>
  <c r="BI83" s="1"/>
  <c r="N81" i="3" s="1"/>
  <c r="BJ81" i="1"/>
  <c r="BK81" s="1"/>
  <c r="BL81" s="1"/>
  <c r="A571"/>
  <c r="A669" s="1"/>
  <c r="BE277"/>
  <c r="BN274"/>
  <c r="BO274"/>
  <c r="BP274" s="1"/>
  <c r="BQ274" s="1"/>
  <c r="CC567" l="1"/>
  <c r="CD567" s="1"/>
  <c r="CE567" s="1"/>
  <c r="AS596"/>
  <c r="AT596" s="1"/>
  <c r="L300" i="3"/>
  <c r="CB375" i="1"/>
  <c r="CC375"/>
  <c r="CD375" s="1"/>
  <c r="CB567"/>
  <c r="CB376"/>
  <c r="BQ575"/>
  <c r="CC376"/>
  <c r="CD376" s="1"/>
  <c r="BQ593"/>
  <c r="CE662"/>
  <c r="CE661"/>
  <c r="CC663"/>
  <c r="CD663" s="1"/>
  <c r="CE663" s="1"/>
  <c r="CB663"/>
  <c r="CB664"/>
  <c r="CC664"/>
  <c r="CD664" s="1"/>
  <c r="CE664" s="1"/>
  <c r="CA667"/>
  <c r="BY667"/>
  <c r="BZ667" s="1"/>
  <c r="BY569"/>
  <c r="BZ569" s="1"/>
  <c r="O273" i="3" s="1"/>
  <c r="BY668" i="1"/>
  <c r="BZ668" s="1"/>
  <c r="CA668"/>
  <c r="BY665"/>
  <c r="BZ665" s="1"/>
  <c r="CA665"/>
  <c r="CC666"/>
  <c r="CD666" s="1"/>
  <c r="CB666"/>
  <c r="BY378"/>
  <c r="BZ378" s="1"/>
  <c r="O82" i="3" s="1"/>
  <c r="CA378" i="1"/>
  <c r="Q82" i="3" s="1"/>
  <c r="CA552" i="1"/>
  <c r="CC552" s="1"/>
  <c r="CD552" s="1"/>
  <c r="CE552" s="1"/>
  <c r="CA570"/>
  <c r="CB570" s="1"/>
  <c r="CA377"/>
  <c r="Q81" i="3" s="1"/>
  <c r="BY377" i="1"/>
  <c r="BZ377" s="1"/>
  <c r="O81" i="3" s="1"/>
  <c r="CA569" i="1"/>
  <c r="CB569" s="1"/>
  <c r="CE517"/>
  <c r="BY518"/>
  <c r="BZ518" s="1"/>
  <c r="O222" i="3" s="1"/>
  <c r="Q248"/>
  <c r="BY544" i="1"/>
  <c r="BZ544" s="1"/>
  <c r="O248" i="3" s="1"/>
  <c r="BK496" i="1"/>
  <c r="BL496" s="1"/>
  <c r="BK586"/>
  <c r="BL586" s="1"/>
  <c r="BK526"/>
  <c r="BL526" s="1"/>
  <c r="CA526" s="1"/>
  <c r="CC510"/>
  <c r="CD510" s="1"/>
  <c r="Q214" i="3"/>
  <c r="CB510" i="1"/>
  <c r="BK499"/>
  <c r="BL499" s="1"/>
  <c r="BK551"/>
  <c r="BL551" s="1"/>
  <c r="CA551" s="1"/>
  <c r="BK498"/>
  <c r="BL498" s="1"/>
  <c r="CB562"/>
  <c r="BY562"/>
  <c r="BZ562" s="1"/>
  <c r="O266" i="3" s="1"/>
  <c r="BY552" i="1"/>
  <c r="BZ552" s="1"/>
  <c r="O256" i="3" s="1"/>
  <c r="Q274"/>
  <c r="BY570" i="1"/>
  <c r="BZ570" s="1"/>
  <c r="O274" i="3" s="1"/>
  <c r="G380" i="1"/>
  <c r="BO498"/>
  <c r="BP498" s="1"/>
  <c r="BQ498" s="1"/>
  <c r="G572"/>
  <c r="G379"/>
  <c r="G571"/>
  <c r="BW500"/>
  <c r="M298" i="3"/>
  <c r="BS594" i="1"/>
  <c r="BR596"/>
  <c r="CG596"/>
  <c r="BS577"/>
  <c r="M281" i="3"/>
  <c r="BQ494" i="1"/>
  <c r="BO551"/>
  <c r="BP551" s="1"/>
  <c r="BQ551" s="1"/>
  <c r="BW496"/>
  <c r="BS595"/>
  <c r="M299" i="3"/>
  <c r="Q246"/>
  <c r="CB542" i="1"/>
  <c r="CC542"/>
  <c r="CD542" s="1"/>
  <c r="CE542" s="1"/>
  <c r="BX588"/>
  <c r="BT588"/>
  <c r="BS588"/>
  <c r="BU588"/>
  <c r="BV588" s="1"/>
  <c r="M292" i="3"/>
  <c r="BW552" i="1"/>
  <c r="CC568"/>
  <c r="CD568" s="1"/>
  <c r="CE568" s="1"/>
  <c r="CB568"/>
  <c r="BO587"/>
  <c r="BP587" s="1"/>
  <c r="BL587"/>
  <c r="BO594"/>
  <c r="BP594" s="1"/>
  <c r="BL594"/>
  <c r="CC544"/>
  <c r="CD544" s="1"/>
  <c r="CE544" s="1"/>
  <c r="Q256" i="3"/>
  <c r="BO586" i="1"/>
  <c r="BP586" s="1"/>
  <c r="BQ586" s="1"/>
  <c r="BQ491"/>
  <c r="BO576"/>
  <c r="BL576"/>
  <c r="Q266" i="3"/>
  <c r="CC562" i="1"/>
  <c r="CD562" s="1"/>
  <c r="BN595"/>
  <c r="BK595" s="1"/>
  <c r="H299" i="3"/>
  <c r="BN577" i="1"/>
  <c r="BK577" s="1"/>
  <c r="H281" i="3"/>
  <c r="BN596" i="1"/>
  <c r="BK596" s="1"/>
  <c r="H300" i="3"/>
  <c r="AS578" i="1"/>
  <c r="AT578" s="1"/>
  <c r="AU578" s="1"/>
  <c r="L282" i="3"/>
  <c r="CE375" i="1"/>
  <c r="CE543"/>
  <c r="CB561"/>
  <c r="CC561"/>
  <c r="CE549"/>
  <c r="CD525"/>
  <c r="CE525" s="1"/>
  <c r="CE535"/>
  <c r="CB550"/>
  <c r="CC550"/>
  <c r="CD550" s="1"/>
  <c r="BQ526"/>
  <c r="BQ562"/>
  <c r="BQ500"/>
  <c r="BQ544"/>
  <c r="BO496"/>
  <c r="BP496" s="1"/>
  <c r="BP552"/>
  <c r="BQ552" s="1"/>
  <c r="AU596"/>
  <c r="BN588"/>
  <c r="BT576"/>
  <c r="BU576"/>
  <c r="BV576" s="1"/>
  <c r="BW576" s="1"/>
  <c r="BX576"/>
  <c r="BU587"/>
  <c r="BV587" s="1"/>
  <c r="BW587" s="1"/>
  <c r="BT587"/>
  <c r="BT594"/>
  <c r="BU594"/>
  <c r="BV594" s="1"/>
  <c r="BW594" s="1"/>
  <c r="BT595"/>
  <c r="BX595"/>
  <c r="BU595"/>
  <c r="BV595" s="1"/>
  <c r="BW595" s="1"/>
  <c r="AQ578"/>
  <c r="BX593"/>
  <c r="BU593"/>
  <c r="BV593" s="1"/>
  <c r="BW593" s="1"/>
  <c r="BT593"/>
  <c r="BJ83"/>
  <c r="BK83" s="1"/>
  <c r="BL83" s="1"/>
  <c r="BJ274"/>
  <c r="BK274" s="1"/>
  <c r="A573"/>
  <c r="A671" s="1"/>
  <c r="BE279"/>
  <c r="BJ82"/>
  <c r="BK82" s="1"/>
  <c r="BO84"/>
  <c r="BP84" s="1"/>
  <c r="BN84"/>
  <c r="BN275"/>
  <c r="BO275"/>
  <c r="BP275" s="1"/>
  <c r="BQ275" s="1"/>
  <c r="A574"/>
  <c r="A672" s="1"/>
  <c r="BE280"/>
  <c r="BO276"/>
  <c r="BP276" s="1"/>
  <c r="BQ276" s="1"/>
  <c r="BN276"/>
  <c r="BM277"/>
  <c r="P275" i="3" s="1"/>
  <c r="BD277" i="1"/>
  <c r="BG276" s="1"/>
  <c r="BI276" s="1"/>
  <c r="N274" i="3" s="1"/>
  <c r="BM85" i="1"/>
  <c r="P83" i="3" s="1"/>
  <c r="BD85" i="1"/>
  <c r="BG84" s="1"/>
  <c r="BI84" s="1"/>
  <c r="N82" i="3" s="1"/>
  <c r="BM86" i="1"/>
  <c r="P84" i="3" s="1"/>
  <c r="BD86" i="1"/>
  <c r="BG85" s="1"/>
  <c r="BI85" s="1"/>
  <c r="N83" i="3" s="1"/>
  <c r="BJ275" i="1"/>
  <c r="BK275" s="1"/>
  <c r="BL275" s="1"/>
  <c r="BM278"/>
  <c r="P276" i="3" s="1"/>
  <c r="BD278" i="1"/>
  <c r="BG277" s="1"/>
  <c r="BI277" s="1"/>
  <c r="A89"/>
  <c r="A381"/>
  <c r="A281"/>
  <c r="BE87"/>
  <c r="BO83"/>
  <c r="BN83"/>
  <c r="A90"/>
  <c r="A382"/>
  <c r="A282"/>
  <c r="BE88"/>
  <c r="CE376" l="1"/>
  <c r="CC378"/>
  <c r="CD378" s="1"/>
  <c r="CE378" s="1"/>
  <c r="BQ587"/>
  <c r="CB378"/>
  <c r="CC569"/>
  <c r="CD569" s="1"/>
  <c r="CB552"/>
  <c r="Q273" i="3"/>
  <c r="CE666" i="1"/>
  <c r="CB665"/>
  <c r="CC665"/>
  <c r="CD665" s="1"/>
  <c r="CE665" s="1"/>
  <c r="CC377"/>
  <c r="CD377" s="1"/>
  <c r="CE377" s="1"/>
  <c r="CC668"/>
  <c r="CD668" s="1"/>
  <c r="CE668" s="1"/>
  <c r="CB668"/>
  <c r="CC667"/>
  <c r="CD667" s="1"/>
  <c r="CB667"/>
  <c r="CB377"/>
  <c r="BY379"/>
  <c r="BZ379" s="1"/>
  <c r="O83" i="3" s="1"/>
  <c r="CA379" i="1"/>
  <c r="Q83" i="3" s="1"/>
  <c r="G669" i="1"/>
  <c r="BY571"/>
  <c r="BZ571" s="1"/>
  <c r="O275" i="3" s="1"/>
  <c r="CA571" i="1"/>
  <c r="Q275" i="3" s="1"/>
  <c r="BY380" i="1"/>
  <c r="BZ380" s="1"/>
  <c r="O84" i="3" s="1"/>
  <c r="CA380" i="1"/>
  <c r="Q84" i="3" s="1"/>
  <c r="G670" i="1"/>
  <c r="BY572"/>
  <c r="BZ572" s="1"/>
  <c r="O276" i="3" s="1"/>
  <c r="CA572" i="1"/>
  <c r="Q276" i="3" s="1"/>
  <c r="Q255"/>
  <c r="BY551" i="1"/>
  <c r="BZ551" s="1"/>
  <c r="O255" i="3" s="1"/>
  <c r="BY526" i="1"/>
  <c r="BZ526" s="1"/>
  <c r="O230" i="3" s="1"/>
  <c r="BK588" i="1"/>
  <c r="BL588" s="1"/>
  <c r="CC570"/>
  <c r="CD570" s="1"/>
  <c r="CE570" s="1"/>
  <c r="CB544"/>
  <c r="CE510"/>
  <c r="CC518"/>
  <c r="CD518" s="1"/>
  <c r="CE518" s="1"/>
  <c r="Q222" i="3"/>
  <c r="CB518" i="1"/>
  <c r="G381"/>
  <c r="G382"/>
  <c r="G574"/>
  <c r="G573"/>
  <c r="BW588"/>
  <c r="BS596"/>
  <c r="BU596"/>
  <c r="BV596" s="1"/>
  <c r="BW596" s="1"/>
  <c r="BT596"/>
  <c r="M300" i="3"/>
  <c r="BX596" i="1"/>
  <c r="BR578"/>
  <c r="CG578"/>
  <c r="CE562"/>
  <c r="BO596"/>
  <c r="BL596"/>
  <c r="BO577"/>
  <c r="BP577" s="1"/>
  <c r="BQ577" s="1"/>
  <c r="BL577"/>
  <c r="BP576"/>
  <c r="BQ576" s="1"/>
  <c r="BO595"/>
  <c r="BP595" s="1"/>
  <c r="BQ595" s="1"/>
  <c r="BL595"/>
  <c r="BQ594"/>
  <c r="BJ277"/>
  <c r="BK277" s="1"/>
  <c r="BL277" s="1"/>
  <c r="N275" i="3"/>
  <c r="CE550" i="1"/>
  <c r="CB551"/>
  <c r="CD561"/>
  <c r="CE561" s="1"/>
  <c r="BQ496"/>
  <c r="BO588"/>
  <c r="BP83"/>
  <c r="BQ83" s="1"/>
  <c r="BL274"/>
  <c r="A575"/>
  <c r="A673" s="1"/>
  <c r="BE281"/>
  <c r="BM88"/>
  <c r="P86" i="3" s="1"/>
  <c r="BD88" i="1"/>
  <c r="BG87" s="1"/>
  <c r="BI87" s="1"/>
  <c r="N85" i="3" s="1"/>
  <c r="BM87" i="1"/>
  <c r="P85" i="3" s="1"/>
  <c r="BD87" i="1"/>
  <c r="BG86" s="1"/>
  <c r="BI86" s="1"/>
  <c r="N84" i="3" s="1"/>
  <c r="BJ85" i="1"/>
  <c r="BK85" s="1"/>
  <c r="BL85" s="1"/>
  <c r="BM279"/>
  <c r="P277" i="3" s="1"/>
  <c r="BD279" i="1"/>
  <c r="BG278" s="1"/>
  <c r="BI278" s="1"/>
  <c r="N276" i="3" s="1"/>
  <c r="BJ84" i="1"/>
  <c r="BK84" s="1"/>
  <c r="BQ84"/>
  <c r="A576"/>
  <c r="A674" s="1"/>
  <c r="BE282"/>
  <c r="BO278"/>
  <c r="BP278" s="1"/>
  <c r="BN278"/>
  <c r="BN86"/>
  <c r="BO86"/>
  <c r="BP86" s="1"/>
  <c r="BQ86" s="1"/>
  <c r="BN277"/>
  <c r="BO277"/>
  <c r="BP277" s="1"/>
  <c r="BQ277" s="1"/>
  <c r="BM280"/>
  <c r="P278" i="3" s="1"/>
  <c r="BD280" i="1"/>
  <c r="BG279" s="1"/>
  <c r="BI279" s="1"/>
  <c r="BL82"/>
  <c r="BJ276"/>
  <c r="BK276" s="1"/>
  <c r="A92"/>
  <c r="A284"/>
  <c r="BE90"/>
  <c r="A384"/>
  <c r="A91"/>
  <c r="A383"/>
  <c r="BE89"/>
  <c r="A283"/>
  <c r="BO85"/>
  <c r="BP85" s="1"/>
  <c r="BQ85" s="1"/>
  <c r="BN85"/>
  <c r="CB571" l="1"/>
  <c r="CC380"/>
  <c r="CD380" s="1"/>
  <c r="CE380" s="1"/>
  <c r="CC379"/>
  <c r="CD379" s="1"/>
  <c r="CB379"/>
  <c r="CC571"/>
  <c r="CD571" s="1"/>
  <c r="CE571" s="1"/>
  <c r="CE569"/>
  <c r="CA670"/>
  <c r="BY670"/>
  <c r="BZ670" s="1"/>
  <c r="CA669"/>
  <c r="BY669"/>
  <c r="BZ669" s="1"/>
  <c r="CE667"/>
  <c r="G672"/>
  <c r="BY574"/>
  <c r="BZ574" s="1"/>
  <c r="O278" i="3" s="1"/>
  <c r="CA574" i="1"/>
  <c r="Q278" i="3" s="1"/>
  <c r="G671" i="1"/>
  <c r="BY573"/>
  <c r="BZ573" s="1"/>
  <c r="O277" i="3" s="1"/>
  <c r="CA573" i="1"/>
  <c r="Q277" i="3" s="1"/>
  <c r="CB380" i="1"/>
  <c r="CA381"/>
  <c r="Q85" i="3" s="1"/>
  <c r="BY381" i="1"/>
  <c r="BZ381" s="1"/>
  <c r="O85" i="3" s="1"/>
  <c r="CB572" i="1"/>
  <c r="CA382"/>
  <c r="Q86" i="3" s="1"/>
  <c r="BY382" i="1"/>
  <c r="BZ382" s="1"/>
  <c r="O86" i="3" s="1"/>
  <c r="CC572" i="1"/>
  <c r="CD572" s="1"/>
  <c r="CE572" s="1"/>
  <c r="CB526"/>
  <c r="Q230" i="3"/>
  <c r="CC526" i="1"/>
  <c r="CC551"/>
  <c r="CD551" s="1"/>
  <c r="CE551" s="1"/>
  <c r="G576"/>
  <c r="G384"/>
  <c r="G575"/>
  <c r="G383"/>
  <c r="BN578"/>
  <c r="BO578" s="1"/>
  <c r="H282" i="3"/>
  <c r="BS578" i="1"/>
  <c r="BX578"/>
  <c r="M282" i="3"/>
  <c r="BU578" i="1"/>
  <c r="BV578" s="1"/>
  <c r="BW578" s="1"/>
  <c r="BT578"/>
  <c r="BP596"/>
  <c r="BQ596" s="1"/>
  <c r="BJ279"/>
  <c r="BK279" s="1"/>
  <c r="BL279" s="1"/>
  <c r="N277" i="3"/>
  <c r="CE379" i="1"/>
  <c r="BP588"/>
  <c r="BQ588" s="1"/>
  <c r="BX577"/>
  <c r="BU577"/>
  <c r="BV577" s="1"/>
  <c r="BW577" s="1"/>
  <c r="BT577"/>
  <c r="BL276"/>
  <c r="BQ278"/>
  <c r="A577"/>
  <c r="BE283"/>
  <c r="BO88"/>
  <c r="BP88" s="1"/>
  <c r="BQ88" s="1"/>
  <c r="BN88"/>
  <c r="A578"/>
  <c r="BE284"/>
  <c r="BO279"/>
  <c r="BP279" s="1"/>
  <c r="BQ279" s="1"/>
  <c r="BN279"/>
  <c r="BO87"/>
  <c r="BP87" s="1"/>
  <c r="BQ87" s="1"/>
  <c r="BN87"/>
  <c r="BL84"/>
  <c r="BM89"/>
  <c r="P87" i="3" s="1"/>
  <c r="BD89" i="1"/>
  <c r="BG88" s="1"/>
  <c r="BI88" s="1"/>
  <c r="N86" i="3" s="1"/>
  <c r="BM90" i="1"/>
  <c r="P88" i="3" s="1"/>
  <c r="BD90" i="1"/>
  <c r="BG89" s="1"/>
  <c r="BI89" s="1"/>
  <c r="N87" i="3" s="1"/>
  <c r="BJ278" i="1"/>
  <c r="BK278" s="1"/>
  <c r="BJ86"/>
  <c r="BK86" s="1"/>
  <c r="BM281"/>
  <c r="P279" i="3" s="1"/>
  <c r="BD281" i="1"/>
  <c r="BG280" s="1"/>
  <c r="BI280" s="1"/>
  <c r="N278" i="3" s="1"/>
  <c r="BO280" i="1"/>
  <c r="BP280" s="1"/>
  <c r="BQ280" s="1"/>
  <c r="BN280"/>
  <c r="A93"/>
  <c r="A385"/>
  <c r="A285"/>
  <c r="BE91"/>
  <c r="A94"/>
  <c r="A386"/>
  <c r="A286"/>
  <c r="BE92"/>
  <c r="BM282"/>
  <c r="P280" i="3" s="1"/>
  <c r="BD282" i="1"/>
  <c r="BG281" s="1"/>
  <c r="BI281" s="1"/>
  <c r="BJ87"/>
  <c r="BK87" s="1"/>
  <c r="BL87" s="1"/>
  <c r="CC574" l="1"/>
  <c r="CC382"/>
  <c r="CD382" s="1"/>
  <c r="CE382" s="1"/>
  <c r="CB574"/>
  <c r="CB573"/>
  <c r="CC573"/>
  <c r="CD573" s="1"/>
  <c r="CA672"/>
  <c r="BY672"/>
  <c r="BZ672" s="1"/>
  <c r="CA671"/>
  <c r="BY671"/>
  <c r="BZ671" s="1"/>
  <c r="CC669"/>
  <c r="CD669" s="1"/>
  <c r="CB669"/>
  <c r="CB670"/>
  <c r="CC670"/>
  <c r="CD670" s="1"/>
  <c r="CE670" s="1"/>
  <c r="BY383"/>
  <c r="BZ383" s="1"/>
  <c r="O87" i="3" s="1"/>
  <c r="CA383" i="1"/>
  <c r="Q87" i="3" s="1"/>
  <c r="CB382" i="1"/>
  <c r="G673"/>
  <c r="BY575"/>
  <c r="BZ575" s="1"/>
  <c r="O279" i="3" s="1"/>
  <c r="CA575" i="1"/>
  <c r="Q279" i="3" s="1"/>
  <c r="G578" i="1"/>
  <c r="G676" s="1"/>
  <c r="A676"/>
  <c r="G577"/>
  <c r="A675"/>
  <c r="G674"/>
  <c r="CA576"/>
  <c r="CC576" s="1"/>
  <c r="CD576" s="1"/>
  <c r="CE576" s="1"/>
  <c r="BY576"/>
  <c r="BZ576" s="1"/>
  <c r="O280" i="3" s="1"/>
  <c r="CB381" i="1"/>
  <c r="CA384"/>
  <c r="Q88" i="3" s="1"/>
  <c r="BY384" i="1"/>
  <c r="BZ384" s="1"/>
  <c r="O88" i="3" s="1"/>
  <c r="CC381" i="1"/>
  <c r="CD381" s="1"/>
  <c r="CE381" s="1"/>
  <c r="BK578"/>
  <c r="BL578" s="1"/>
  <c r="CA578" s="1"/>
  <c r="CD526"/>
  <c r="CE526" s="1"/>
  <c r="G386"/>
  <c r="G385"/>
  <c r="BJ281"/>
  <c r="BK281" s="1"/>
  <c r="BL281" s="1"/>
  <c r="N279" i="3"/>
  <c r="CD574" i="1"/>
  <c r="CE574" s="1"/>
  <c r="BP578"/>
  <c r="BQ578" s="1"/>
  <c r="BL86"/>
  <c r="BO282"/>
  <c r="BN282"/>
  <c r="A96"/>
  <c r="A388"/>
  <c r="A288"/>
  <c r="BE94"/>
  <c r="A95"/>
  <c r="BE93"/>
  <c r="A287"/>
  <c r="A387"/>
  <c r="BO281"/>
  <c r="BP281" s="1"/>
  <c r="BQ281" s="1"/>
  <c r="BN281"/>
  <c r="BO90"/>
  <c r="BN90"/>
  <c r="BL278"/>
  <c r="A580"/>
  <c r="A678" s="1"/>
  <c r="BE286"/>
  <c r="A579"/>
  <c r="A677" s="1"/>
  <c r="BE285"/>
  <c r="BJ280"/>
  <c r="BK280" s="1"/>
  <c r="BL280" s="1"/>
  <c r="BJ89"/>
  <c r="BK89" s="1"/>
  <c r="BL89" s="1"/>
  <c r="BM283"/>
  <c r="P281" i="3" s="1"/>
  <c r="BD283" i="1"/>
  <c r="BG282" s="1"/>
  <c r="BI282" s="1"/>
  <c r="BN89"/>
  <c r="BO89"/>
  <c r="BP89" s="1"/>
  <c r="BQ89" s="1"/>
  <c r="BM284"/>
  <c r="P282" i="3" s="1"/>
  <c r="BD284" i="1"/>
  <c r="BG283" s="1"/>
  <c r="BI283" s="1"/>
  <c r="N281" i="3" s="1"/>
  <c r="BM92" i="1"/>
  <c r="P90" i="3" s="1"/>
  <c r="BD92" i="1"/>
  <c r="BG91" s="1"/>
  <c r="BI91" s="1"/>
  <c r="N89" i="3" s="1"/>
  <c r="BM91" i="1"/>
  <c r="P89" i="3" s="1"/>
  <c r="BD91" i="1"/>
  <c r="BG90" s="1"/>
  <c r="BI90" s="1"/>
  <c r="N88" i="3" s="1"/>
  <c r="BJ88" i="1"/>
  <c r="BK88" s="1"/>
  <c r="BL88" s="1"/>
  <c r="CE573" l="1"/>
  <c r="CC575"/>
  <c r="CD575" s="1"/>
  <c r="CE575" s="1"/>
  <c r="CB383"/>
  <c r="CC383"/>
  <c r="CD383" s="1"/>
  <c r="CE383" s="1"/>
  <c r="CB575"/>
  <c r="CC384"/>
  <c r="CD384" s="1"/>
  <c r="CE384" s="1"/>
  <c r="CB384"/>
  <c r="Q280" i="3"/>
  <c r="BY673" i="1"/>
  <c r="BZ673" s="1"/>
  <c r="CA673"/>
  <c r="CB671"/>
  <c r="CC671"/>
  <c r="CD671" s="1"/>
  <c r="CE671" s="1"/>
  <c r="CE669"/>
  <c r="CC672"/>
  <c r="CD672" s="1"/>
  <c r="CE672" s="1"/>
  <c r="CB672"/>
  <c r="CA674"/>
  <c r="BY674"/>
  <c r="BZ674" s="1"/>
  <c r="CA676"/>
  <c r="BY676"/>
  <c r="BZ676" s="1"/>
  <c r="CB576"/>
  <c r="BY385"/>
  <c r="BZ385" s="1"/>
  <c r="O89" i="3" s="1"/>
  <c r="CA385" i="1"/>
  <c r="Q89" i="3" s="1"/>
  <c r="CA386" i="1"/>
  <c r="Q90" i="3" s="1"/>
  <c r="BY386" i="1"/>
  <c r="BZ386" s="1"/>
  <c r="O90" i="3" s="1"/>
  <c r="G675" i="1"/>
  <c r="CA577"/>
  <c r="Q281" i="3" s="1"/>
  <c r="BY577" i="1"/>
  <c r="BZ577" s="1"/>
  <c r="O281" i="3" s="1"/>
  <c r="Q282"/>
  <c r="BY578" i="1"/>
  <c r="BZ578" s="1"/>
  <c r="O282" i="3" s="1"/>
  <c r="G579" i="1"/>
  <c r="G387"/>
  <c r="G580"/>
  <c r="G388"/>
  <c r="BJ282"/>
  <c r="BK282" s="1"/>
  <c r="BL282" s="1"/>
  <c r="N280" i="3"/>
  <c r="BO284" i="1"/>
  <c r="BP284" s="1"/>
  <c r="BQ284" s="1"/>
  <c r="BN284"/>
  <c r="BM286"/>
  <c r="P284" i="3" s="1"/>
  <c r="BD286" i="1"/>
  <c r="BG285" s="1"/>
  <c r="BI285" s="1"/>
  <c r="A97"/>
  <c r="A389"/>
  <c r="A289"/>
  <c r="BE95"/>
  <c r="A98"/>
  <c r="A390"/>
  <c r="A290"/>
  <c r="BE96"/>
  <c r="BP90"/>
  <c r="BQ90" s="1"/>
  <c r="BO91"/>
  <c r="BP91" s="1"/>
  <c r="BQ91" s="1"/>
  <c r="BN91"/>
  <c r="BJ90"/>
  <c r="BJ283"/>
  <c r="BK283" s="1"/>
  <c r="BL283" s="1"/>
  <c r="BM93"/>
  <c r="P91" i="3" s="1"/>
  <c r="BD93" i="1"/>
  <c r="BG92" s="1"/>
  <c r="BI92" s="1"/>
  <c r="N90" i="3" s="1"/>
  <c r="BP282" i="1"/>
  <c r="BQ282" s="1"/>
  <c r="BO92"/>
  <c r="BP92" s="1"/>
  <c r="BN92"/>
  <c r="BM285"/>
  <c r="P283" i="3" s="1"/>
  <c r="BD285" i="1"/>
  <c r="BG284" s="1"/>
  <c r="BI284" s="1"/>
  <c r="N282" i="3" s="1"/>
  <c r="A581" i="1"/>
  <c r="A679" s="1"/>
  <c r="BE287"/>
  <c r="A582"/>
  <c r="A680" s="1"/>
  <c r="BE288"/>
  <c r="BJ91"/>
  <c r="BK91" s="1"/>
  <c r="BL91" s="1"/>
  <c r="BO283"/>
  <c r="BP283" s="1"/>
  <c r="BQ283" s="1"/>
  <c r="BN283"/>
  <c r="BM94"/>
  <c r="P92" i="3" s="1"/>
  <c r="BD94" i="1"/>
  <c r="BG93" s="1"/>
  <c r="BI93" s="1"/>
  <c r="N91" i="3" s="1"/>
  <c r="CC386" i="1" l="1"/>
  <c r="CD386" s="1"/>
  <c r="CE386" s="1"/>
  <c r="CB386"/>
  <c r="CB577"/>
  <c r="CB385"/>
  <c r="CC577"/>
  <c r="CD577" s="1"/>
  <c r="CE577" s="1"/>
  <c r="CC385"/>
  <c r="CD385" s="1"/>
  <c r="CE385" s="1"/>
  <c r="CA675"/>
  <c r="BY675"/>
  <c r="BZ675" s="1"/>
  <c r="CC674"/>
  <c r="CD674" s="1"/>
  <c r="CE674" s="1"/>
  <c r="CB674"/>
  <c r="CB676"/>
  <c r="CC676"/>
  <c r="CD676" s="1"/>
  <c r="CB673"/>
  <c r="CC673"/>
  <c r="CD673" s="1"/>
  <c r="CE673" s="1"/>
  <c r="BY388"/>
  <c r="BZ388" s="1"/>
  <c r="O92" i="3" s="1"/>
  <c r="CA388" i="1"/>
  <c r="Q92" i="3" s="1"/>
  <c r="G677" i="1"/>
  <c r="CA579"/>
  <c r="Q283" i="3" s="1"/>
  <c r="BY579" i="1"/>
  <c r="BZ579" s="1"/>
  <c r="O283" i="3" s="1"/>
  <c r="BY387" i="1"/>
  <c r="BZ387" s="1"/>
  <c r="O91" i="3" s="1"/>
  <c r="CA387" i="1"/>
  <c r="Q91" i="3" s="1"/>
  <c r="G678" i="1"/>
  <c r="BY580"/>
  <c r="BZ580" s="1"/>
  <c r="O284" i="3" s="1"/>
  <c r="CA580" i="1"/>
  <c r="Q284" i="3" s="1"/>
  <c r="CB578" i="1"/>
  <c r="CC578"/>
  <c r="CD578" s="1"/>
  <c r="CE578" s="1"/>
  <c r="G582"/>
  <c r="G581"/>
  <c r="G390"/>
  <c r="G389"/>
  <c r="BJ285"/>
  <c r="BK285" s="1"/>
  <c r="BL285" s="1"/>
  <c r="N283" i="3"/>
  <c r="BQ92" i="1"/>
  <c r="BM96"/>
  <c r="P94" i="3" s="1"/>
  <c r="BD96" i="1"/>
  <c r="BG95" s="1"/>
  <c r="BI95" s="1"/>
  <c r="N93" i="3" s="1"/>
  <c r="BM95" i="1"/>
  <c r="P93" i="3" s="1"/>
  <c r="BD95" i="1"/>
  <c r="BG94" s="1"/>
  <c r="BI94" s="1"/>
  <c r="N92" i="3" s="1"/>
  <c r="BN94" i="1"/>
  <c r="BO94"/>
  <c r="BP94" s="1"/>
  <c r="BN93"/>
  <c r="BO93"/>
  <c r="BP93" s="1"/>
  <c r="BQ93" s="1"/>
  <c r="BK90"/>
  <c r="BL90" s="1"/>
  <c r="BJ93"/>
  <c r="BK93" s="1"/>
  <c r="BL93" s="1"/>
  <c r="BM287"/>
  <c r="P285" i="3" s="1"/>
  <c r="BD287" i="1"/>
  <c r="BG286" s="1"/>
  <c r="BI286" s="1"/>
  <c r="N284" i="3" s="1"/>
  <c r="BJ92" i="1"/>
  <c r="BK92" s="1"/>
  <c r="BL92" s="1"/>
  <c r="A584"/>
  <c r="A682" s="1"/>
  <c r="BE290"/>
  <c r="A583"/>
  <c r="A681" s="1"/>
  <c r="BE289"/>
  <c r="BN286"/>
  <c r="BO286"/>
  <c r="BP286" s="1"/>
  <c r="BQ286" s="1"/>
  <c r="BN285"/>
  <c r="BO285"/>
  <c r="BP285" s="1"/>
  <c r="BQ285" s="1"/>
  <c r="BM288"/>
  <c r="P286" i="3" s="1"/>
  <c r="BD288" i="1"/>
  <c r="BG287" s="1"/>
  <c r="BI287" s="1"/>
  <c r="N285" i="3" s="1"/>
  <c r="BJ284" i="1"/>
  <c r="BK284" s="1"/>
  <c r="A100"/>
  <c r="A392"/>
  <c r="A292"/>
  <c r="BE98"/>
  <c r="A99"/>
  <c r="A391"/>
  <c r="A291"/>
  <c r="BE97"/>
  <c r="CC387" l="1"/>
  <c r="CD387" s="1"/>
  <c r="CE387" s="1"/>
  <c r="CB387"/>
  <c r="CB579"/>
  <c r="CC579"/>
  <c r="CD579" s="1"/>
  <c r="CA677"/>
  <c r="BY677"/>
  <c r="BZ677" s="1"/>
  <c r="CB388"/>
  <c r="CC675"/>
  <c r="CD675" s="1"/>
  <c r="CE675" s="1"/>
  <c r="CB675"/>
  <c r="BY678"/>
  <c r="BZ678" s="1"/>
  <c r="CA678"/>
  <c r="CC388"/>
  <c r="CD388" s="1"/>
  <c r="CE388" s="1"/>
  <c r="CE676"/>
  <c r="G679"/>
  <c r="CA581"/>
  <c r="Q285" i="3" s="1"/>
  <c r="BY581" i="1"/>
  <c r="BZ581" s="1"/>
  <c r="O285" i="3" s="1"/>
  <c r="G680" i="1"/>
  <c r="CA582"/>
  <c r="Q286" i="3" s="1"/>
  <c r="BY582" i="1"/>
  <c r="BZ582" s="1"/>
  <c r="O286" i="3" s="1"/>
  <c r="BY390" i="1"/>
  <c r="BZ390" s="1"/>
  <c r="O94" i="3" s="1"/>
  <c r="CA390" i="1"/>
  <c r="Q94" i="3" s="1"/>
  <c r="CC580" i="1"/>
  <c r="CD580" s="1"/>
  <c r="CE580" s="1"/>
  <c r="BY389"/>
  <c r="BZ389" s="1"/>
  <c r="O93" i="3" s="1"/>
  <c r="CA389" i="1"/>
  <c r="Q93" i="3" s="1"/>
  <c r="CB580" i="1"/>
  <c r="G391"/>
  <c r="G392"/>
  <c r="G584"/>
  <c r="G583"/>
  <c r="CE579"/>
  <c r="BQ94"/>
  <c r="BL284"/>
  <c r="BM97"/>
  <c r="P95" i="3" s="1"/>
  <c r="BD97" i="1"/>
  <c r="BG96" s="1"/>
  <c r="BI96" s="1"/>
  <c r="N94" i="3" s="1"/>
  <c r="BM290" i="1"/>
  <c r="P288" i="3" s="1"/>
  <c r="BD290" i="1"/>
  <c r="BG289" s="1"/>
  <c r="BI289" s="1"/>
  <c r="N287" i="3" s="1"/>
  <c r="BJ286" i="1"/>
  <c r="BK286" s="1"/>
  <c r="BL286" s="1"/>
  <c r="BJ94"/>
  <c r="BM289"/>
  <c r="P287" i="3" s="1"/>
  <c r="BD289" i="1"/>
  <c r="BG288" s="1"/>
  <c r="BI288" s="1"/>
  <c r="BJ287"/>
  <c r="BK287" s="1"/>
  <c r="BL287" s="1"/>
  <c r="A585"/>
  <c r="A683" s="1"/>
  <c r="BE291"/>
  <c r="A586"/>
  <c r="A684" s="1"/>
  <c r="BE292"/>
  <c r="BO96"/>
  <c r="BP96" s="1"/>
  <c r="BQ96" s="1"/>
  <c r="BN96"/>
  <c r="BM98"/>
  <c r="P96" i="3" s="1"/>
  <c r="BD98" i="1"/>
  <c r="BG97" s="1"/>
  <c r="BI97" s="1"/>
  <c r="N95" i="3" s="1"/>
  <c r="BJ95" i="1"/>
  <c r="BK95" s="1"/>
  <c r="A101"/>
  <c r="A393"/>
  <c r="BE99"/>
  <c r="A293"/>
  <c r="A102"/>
  <c r="A394"/>
  <c r="A294"/>
  <c r="BE100"/>
  <c r="BN288"/>
  <c r="BO288"/>
  <c r="BP288" s="1"/>
  <c r="BO287"/>
  <c r="BP287" s="1"/>
  <c r="BQ287" s="1"/>
  <c r="BN287"/>
  <c r="BN95"/>
  <c r="BO95"/>
  <c r="BP95" s="1"/>
  <c r="BQ95" s="1"/>
  <c r="CC390" l="1"/>
  <c r="CD390" s="1"/>
  <c r="CE390" s="1"/>
  <c r="CB390"/>
  <c r="CC581"/>
  <c r="CD581" s="1"/>
  <c r="CE581" s="1"/>
  <c r="CC678"/>
  <c r="CD678" s="1"/>
  <c r="CB678"/>
  <c r="CB581"/>
  <c r="CB677"/>
  <c r="CC677"/>
  <c r="CD677" s="1"/>
  <c r="CA680"/>
  <c r="BY680"/>
  <c r="BZ680" s="1"/>
  <c r="BY679"/>
  <c r="BZ679" s="1"/>
  <c r="CA679"/>
  <c r="CC389"/>
  <c r="CD389" s="1"/>
  <c r="CE389" s="1"/>
  <c r="BY392"/>
  <c r="BZ392" s="1"/>
  <c r="O96" i="3" s="1"/>
  <c r="CA392" i="1"/>
  <c r="Q96" i="3" s="1"/>
  <c r="G682" i="1"/>
  <c r="BY584"/>
  <c r="BZ584" s="1"/>
  <c r="O288" i="3" s="1"/>
  <c r="CA584" i="1"/>
  <c r="Q288" i="3" s="1"/>
  <c r="CC582" i="1"/>
  <c r="CD582" s="1"/>
  <c r="BY391"/>
  <c r="BZ391" s="1"/>
  <c r="O95" i="3" s="1"/>
  <c r="CA391" i="1"/>
  <c r="Q95" i="3" s="1"/>
  <c r="G681" i="1"/>
  <c r="CA583"/>
  <c r="Q287" i="3" s="1"/>
  <c r="BY583" i="1"/>
  <c r="BZ583" s="1"/>
  <c r="O287" i="3" s="1"/>
  <c r="CB582" i="1"/>
  <c r="CB389"/>
  <c r="G585"/>
  <c r="G586"/>
  <c r="G394"/>
  <c r="G393"/>
  <c r="BJ288"/>
  <c r="BK288" s="1"/>
  <c r="BL288" s="1"/>
  <c r="N286" i="3"/>
  <c r="BM291" i="1"/>
  <c r="P289" i="3" s="1"/>
  <c r="BD291" i="1"/>
  <c r="BG290" s="1"/>
  <c r="BI290" s="1"/>
  <c r="N288" i="3" s="1"/>
  <c r="BM100" i="1"/>
  <c r="P98" i="3" s="1"/>
  <c r="BD100" i="1"/>
  <c r="BG99" s="1"/>
  <c r="BI99" s="1"/>
  <c r="N97" i="3" s="1"/>
  <c r="A587" i="1"/>
  <c r="A685" s="1"/>
  <c r="BE293"/>
  <c r="BN98"/>
  <c r="BO98"/>
  <c r="BM292"/>
  <c r="P290" i="3" s="1"/>
  <c r="BD292" i="1"/>
  <c r="BG291" s="1"/>
  <c r="BI291" s="1"/>
  <c r="N289" i="3" s="1"/>
  <c r="BO97" i="1"/>
  <c r="BP97" s="1"/>
  <c r="BQ97" s="1"/>
  <c r="BN97"/>
  <c r="BL95"/>
  <c r="BK94"/>
  <c r="BL94" s="1"/>
  <c r="A104"/>
  <c r="A396"/>
  <c r="A296"/>
  <c r="BE102"/>
  <c r="A103"/>
  <c r="A295"/>
  <c r="A395"/>
  <c r="BE101"/>
  <c r="BJ97"/>
  <c r="BK97" s="1"/>
  <c r="BL97" s="1"/>
  <c r="BN289"/>
  <c r="BO289"/>
  <c r="BP289" s="1"/>
  <c r="BQ289" s="1"/>
  <c r="BJ96"/>
  <c r="BK96" s="1"/>
  <c r="BN290"/>
  <c r="BO290"/>
  <c r="BP290" s="1"/>
  <c r="BQ290" s="1"/>
  <c r="A588"/>
  <c r="A686" s="1"/>
  <c r="BE294"/>
  <c r="BM99"/>
  <c r="P97" i="3" s="1"/>
  <c r="BD99" i="1"/>
  <c r="BG98" s="1"/>
  <c r="BI98" s="1"/>
  <c r="N96" i="3" s="1"/>
  <c r="BJ289" i="1"/>
  <c r="BK289" s="1"/>
  <c r="BL289" s="1"/>
  <c r="BQ288"/>
  <c r="CB391" l="1"/>
  <c r="CC583"/>
  <c r="CD583" s="1"/>
  <c r="CE583" s="1"/>
  <c r="CB392"/>
  <c r="CE582"/>
  <c r="CC392"/>
  <c r="CD392" s="1"/>
  <c r="CB583"/>
  <c r="CA681"/>
  <c r="BY681"/>
  <c r="BZ681" s="1"/>
  <c r="CC680"/>
  <c r="CD680" s="1"/>
  <c r="CB680"/>
  <c r="CE678"/>
  <c r="CA682"/>
  <c r="BY682"/>
  <c r="BZ682" s="1"/>
  <c r="CB679"/>
  <c r="CC679"/>
  <c r="CD679" s="1"/>
  <c r="CE679" s="1"/>
  <c r="CC391"/>
  <c r="CD391" s="1"/>
  <c r="CE677"/>
  <c r="BY393"/>
  <c r="BZ393" s="1"/>
  <c r="O97" i="3" s="1"/>
  <c r="CA393" i="1"/>
  <c r="Q97" i="3" s="1"/>
  <c r="G683" i="1"/>
  <c r="BY585"/>
  <c r="BZ585" s="1"/>
  <c r="O289" i="3" s="1"/>
  <c r="CA585" i="1"/>
  <c r="Q289" i="3" s="1"/>
  <c r="CB584" i="1"/>
  <c r="G684"/>
  <c r="BY586"/>
  <c r="BZ586" s="1"/>
  <c r="O290" i="3" s="1"/>
  <c r="CA586" i="1"/>
  <c r="Q290" i="3" s="1"/>
  <c r="CC584" i="1"/>
  <c r="CD584" s="1"/>
  <c r="CE584" s="1"/>
  <c r="BY394"/>
  <c r="BZ394" s="1"/>
  <c r="O98" i="3" s="1"/>
  <c r="CA394" i="1"/>
  <c r="Q98" i="3" s="1"/>
  <c r="G396" i="1"/>
  <c r="G588"/>
  <c r="G395"/>
  <c r="G587"/>
  <c r="CB393"/>
  <c r="BN99"/>
  <c r="BO99"/>
  <c r="BP99" s="1"/>
  <c r="BQ99" s="1"/>
  <c r="A590"/>
  <c r="A688" s="1"/>
  <c r="BE296"/>
  <c r="BJ291"/>
  <c r="BK291" s="1"/>
  <c r="BL291" s="1"/>
  <c r="BJ99"/>
  <c r="BK99" s="1"/>
  <c r="BL99" s="1"/>
  <c r="A105"/>
  <c r="A397"/>
  <c r="A297"/>
  <c r="BE103"/>
  <c r="A106"/>
  <c r="A398"/>
  <c r="A298"/>
  <c r="BE104"/>
  <c r="BM293"/>
  <c r="P291" i="3" s="1"/>
  <c r="BD293" i="1"/>
  <c r="BG292" s="1"/>
  <c r="BI292" s="1"/>
  <c r="BJ98"/>
  <c r="BK98" s="1"/>
  <c r="BL98" s="1"/>
  <c r="BM101"/>
  <c r="P99" i="3" s="1"/>
  <c r="BD101" i="1"/>
  <c r="BG100" s="1"/>
  <c r="BI100" s="1"/>
  <c r="N98" i="3" s="1"/>
  <c r="BM102" i="1"/>
  <c r="P100" i="3" s="1"/>
  <c r="BD102" i="1"/>
  <c r="BG101" s="1"/>
  <c r="BI101" s="1"/>
  <c r="N99" i="3" s="1"/>
  <c r="BO291" i="1"/>
  <c r="BP291" s="1"/>
  <c r="BQ291" s="1"/>
  <c r="BN291"/>
  <c r="BP98"/>
  <c r="BQ98" s="1"/>
  <c r="BJ290"/>
  <c r="BK290" s="1"/>
  <c r="BM294"/>
  <c r="P292" i="3" s="1"/>
  <c r="BD294" i="1"/>
  <c r="BG293" s="1"/>
  <c r="BI293" s="1"/>
  <c r="A589"/>
  <c r="A687" s="1"/>
  <c r="BE295"/>
  <c r="BO292"/>
  <c r="BP292" s="1"/>
  <c r="BQ292" s="1"/>
  <c r="BN292"/>
  <c r="BN100"/>
  <c r="BO100"/>
  <c r="BP100" s="1"/>
  <c r="BL96"/>
  <c r="CE392" l="1"/>
  <c r="CE391"/>
  <c r="CC393"/>
  <c r="CD393" s="1"/>
  <c r="CE393" s="1"/>
  <c r="CB682"/>
  <c r="CC682"/>
  <c r="CB394"/>
  <c r="CE680"/>
  <c r="CC681"/>
  <c r="CD681" s="1"/>
  <c r="CE681" s="1"/>
  <c r="CB681"/>
  <c r="CA684"/>
  <c r="BY684"/>
  <c r="BZ684" s="1"/>
  <c r="BY683"/>
  <c r="BZ683" s="1"/>
  <c r="CA683"/>
  <c r="CC586"/>
  <c r="CD586" s="1"/>
  <c r="CE586" s="1"/>
  <c r="CC394"/>
  <c r="CD394" s="1"/>
  <c r="CE394" s="1"/>
  <c r="G685"/>
  <c r="CA587"/>
  <c r="Q291" i="3" s="1"/>
  <c r="BY587" i="1"/>
  <c r="BZ587" s="1"/>
  <c r="O291" i="3" s="1"/>
  <c r="CA396" i="1"/>
  <c r="Q100" i="3" s="1"/>
  <c r="BY396" i="1"/>
  <c r="BZ396" s="1"/>
  <c r="O100" i="3" s="1"/>
  <c r="G686" i="1"/>
  <c r="BY588"/>
  <c r="BZ588" s="1"/>
  <c r="O292" i="3" s="1"/>
  <c r="CA588" i="1"/>
  <c r="Q292" i="3" s="1"/>
  <c r="CB585" i="1"/>
  <c r="CA395"/>
  <c r="Q99" i="3" s="1"/>
  <c r="BY395" i="1"/>
  <c r="BZ395" s="1"/>
  <c r="O99" i="3" s="1"/>
  <c r="CB586" i="1"/>
  <c r="CC585"/>
  <c r="CD585" s="1"/>
  <c r="CE585" s="1"/>
  <c r="G590"/>
  <c r="G398"/>
  <c r="G397"/>
  <c r="G589"/>
  <c r="BJ293"/>
  <c r="BK293" s="1"/>
  <c r="BL293" s="1"/>
  <c r="N291" i="3"/>
  <c r="BJ292" i="1"/>
  <c r="BK292" s="1"/>
  <c r="BL292" s="1"/>
  <c r="N290" i="3"/>
  <c r="CC587" i="1"/>
  <c r="CD587" s="1"/>
  <c r="CE587" s="1"/>
  <c r="BQ100"/>
  <c r="BJ101"/>
  <c r="BK101" s="1"/>
  <c r="BL101" s="1"/>
  <c r="A108"/>
  <c r="BE106"/>
  <c r="A400"/>
  <c r="A300"/>
  <c r="BN294"/>
  <c r="BO294"/>
  <c r="BP294" s="1"/>
  <c r="BQ294" s="1"/>
  <c r="BJ100"/>
  <c r="BK100" s="1"/>
  <c r="BL100" s="1"/>
  <c r="A592"/>
  <c r="A690" s="1"/>
  <c r="BE298"/>
  <c r="A591"/>
  <c r="A689" s="1"/>
  <c r="BE297"/>
  <c r="BN102"/>
  <c r="BO102"/>
  <c r="BP102" s="1"/>
  <c r="BQ102" s="1"/>
  <c r="BM104"/>
  <c r="P102" i="3" s="1"/>
  <c r="BD104" i="1"/>
  <c r="BG103" s="1"/>
  <c r="BI103" s="1"/>
  <c r="N101" i="3" s="1"/>
  <c r="BM103" i="1"/>
  <c r="P101" i="3" s="1"/>
  <c r="BD103" i="1"/>
  <c r="BG102" s="1"/>
  <c r="BI102" s="1"/>
  <c r="N100" i="3" s="1"/>
  <c r="BM296" i="1"/>
  <c r="P294" i="3" s="1"/>
  <c r="BD296" i="1"/>
  <c r="BG295" s="1"/>
  <c r="BI295" s="1"/>
  <c r="N293" i="3" s="1"/>
  <c r="BO293" i="1"/>
  <c r="BP293" s="1"/>
  <c r="BQ293" s="1"/>
  <c r="BN293"/>
  <c r="A107"/>
  <c r="A399"/>
  <c r="A299"/>
  <c r="BE105"/>
  <c r="BM295"/>
  <c r="P293" i="3" s="1"/>
  <c r="BD295" i="1"/>
  <c r="BG294" s="1"/>
  <c r="BI294" s="1"/>
  <c r="N292" i="3" s="1"/>
  <c r="BO101" i="1"/>
  <c r="BP101" s="1"/>
  <c r="BQ101" s="1"/>
  <c r="BN101"/>
  <c r="BL290"/>
  <c r="CB587" l="1"/>
  <c r="CC395"/>
  <c r="CD395" s="1"/>
  <c r="CE395" s="1"/>
  <c r="CB395"/>
  <c r="CC396"/>
  <c r="CD396" s="1"/>
  <c r="CB588"/>
  <c r="CB396"/>
  <c r="CB684"/>
  <c r="CC684"/>
  <c r="CD684" s="1"/>
  <c r="CA685"/>
  <c r="BY685"/>
  <c r="BZ685" s="1"/>
  <c r="CC588"/>
  <c r="CD588" s="1"/>
  <c r="CE588" s="1"/>
  <c r="CD682"/>
  <c r="CE682" s="1"/>
  <c r="BY686"/>
  <c r="BZ686" s="1"/>
  <c r="CA686"/>
  <c r="CB683"/>
  <c r="CC683"/>
  <c r="CD683" s="1"/>
  <c r="CE683" s="1"/>
  <c r="G687"/>
  <c r="BY589"/>
  <c r="BZ589" s="1"/>
  <c r="O293" i="3" s="1"/>
  <c r="CA589" i="1"/>
  <c r="Q293" i="3" s="1"/>
  <c r="G688" i="1"/>
  <c r="CA590"/>
  <c r="Q294" i="3" s="1"/>
  <c r="BY590" i="1"/>
  <c r="BZ590" s="1"/>
  <c r="O294" i="3" s="1"/>
  <c r="BY398" i="1"/>
  <c r="BZ398" s="1"/>
  <c r="O102" i="3" s="1"/>
  <c r="CA398" i="1"/>
  <c r="Q102" i="3" s="1"/>
  <c r="CA397" i="1"/>
  <c r="Q101" i="3" s="1"/>
  <c r="BY397" i="1"/>
  <c r="BZ397" s="1"/>
  <c r="O101" i="3" s="1"/>
  <c r="G592" i="1"/>
  <c r="G399"/>
  <c r="G400"/>
  <c r="G591"/>
  <c r="BO296"/>
  <c r="BP296" s="1"/>
  <c r="BQ296" s="1"/>
  <c r="BN296"/>
  <c r="BN295"/>
  <c r="BO295"/>
  <c r="BP295" s="1"/>
  <c r="BQ295" s="1"/>
  <c r="BJ294"/>
  <c r="BK294" s="1"/>
  <c r="BL294" s="1"/>
  <c r="BO103"/>
  <c r="BP103" s="1"/>
  <c r="BQ103" s="1"/>
  <c r="BN103"/>
  <c r="BM105"/>
  <c r="P103" i="3" s="1"/>
  <c r="BD105" i="1"/>
  <c r="BG104" s="1"/>
  <c r="BI104" s="1"/>
  <c r="N102" i="3" s="1"/>
  <c r="A110" i="1"/>
  <c r="A402"/>
  <c r="A302"/>
  <c r="BE108"/>
  <c r="A109"/>
  <c r="A401"/>
  <c r="BE107"/>
  <c r="A301"/>
  <c r="A593"/>
  <c r="A691" s="1"/>
  <c r="BE299"/>
  <c r="BJ102"/>
  <c r="BK102" s="1"/>
  <c r="BM297"/>
  <c r="P295" i="3" s="1"/>
  <c r="BD297" i="1"/>
  <c r="BG296" s="1"/>
  <c r="BI296" s="1"/>
  <c r="N294" i="3" s="1"/>
  <c r="A594" i="1"/>
  <c r="A692" s="1"/>
  <c r="BE300"/>
  <c r="BN104"/>
  <c r="BO104"/>
  <c r="BP104" s="1"/>
  <c r="BQ104" s="1"/>
  <c r="BJ295"/>
  <c r="BJ103"/>
  <c r="BK103" s="1"/>
  <c r="BL103" s="1"/>
  <c r="BM298"/>
  <c r="P296" i="3" s="1"/>
  <c r="BD298" i="1"/>
  <c r="BG297" s="1"/>
  <c r="BI297" s="1"/>
  <c r="N295" i="3" s="1"/>
  <c r="BM106" i="1"/>
  <c r="P104" i="3" s="1"/>
  <c r="BD106" i="1"/>
  <c r="BG105" s="1"/>
  <c r="BI105" s="1"/>
  <c r="N103" i="3" s="1"/>
  <c r="CB398" i="1" l="1"/>
  <c r="CC398"/>
  <c r="CD398" s="1"/>
  <c r="CE398" s="1"/>
  <c r="CE396"/>
  <c r="CB590"/>
  <c r="CA688"/>
  <c r="BY688"/>
  <c r="BZ688" s="1"/>
  <c r="CB686"/>
  <c r="CC686"/>
  <c r="CD686" s="1"/>
  <c r="CE686" s="1"/>
  <c r="CA687"/>
  <c r="BY687"/>
  <c r="BZ687" s="1"/>
  <c r="CB589"/>
  <c r="CE684"/>
  <c r="CC685"/>
  <c r="CD685" s="1"/>
  <c r="CE685" s="1"/>
  <c r="CB685"/>
  <c r="CC589"/>
  <c r="CD589" s="1"/>
  <c r="CE589" s="1"/>
  <c r="CA399"/>
  <c r="Q103" i="3" s="1"/>
  <c r="BY399" i="1"/>
  <c r="BZ399" s="1"/>
  <c r="O103" i="3" s="1"/>
  <c r="BY400" i="1"/>
  <c r="BZ400" s="1"/>
  <c r="O104" i="3" s="1"/>
  <c r="CA400" i="1"/>
  <c r="Q104" i="3" s="1"/>
  <c r="G690" i="1"/>
  <c r="BY592"/>
  <c r="BZ592" s="1"/>
  <c r="O296" i="3" s="1"/>
  <c r="CA592" i="1"/>
  <c r="Q296" i="3" s="1"/>
  <c r="CB397" i="1"/>
  <c r="G689"/>
  <c r="CA591"/>
  <c r="Q295" i="3" s="1"/>
  <c r="BY591" i="1"/>
  <c r="BZ591" s="1"/>
  <c r="O295" i="3" s="1"/>
  <c r="CC397" i="1"/>
  <c r="CD397" s="1"/>
  <c r="CE397" s="1"/>
  <c r="CC590"/>
  <c r="CD590" s="1"/>
  <c r="G593"/>
  <c r="G594"/>
  <c r="G401"/>
  <c r="G402"/>
  <c r="CC592"/>
  <c r="CD592" s="1"/>
  <c r="CE592" s="1"/>
  <c r="CC400"/>
  <c r="CD400" s="1"/>
  <c r="CE400" s="1"/>
  <c r="BM300"/>
  <c r="P298" i="3" s="1"/>
  <c r="BD300" i="1"/>
  <c r="BG299" s="1"/>
  <c r="BI299" s="1"/>
  <c r="N297" i="3" s="1"/>
  <c r="BO298" i="1"/>
  <c r="BP298" s="1"/>
  <c r="BQ298" s="1"/>
  <c r="BN298"/>
  <c r="BN297"/>
  <c r="BO297"/>
  <c r="BP297" s="1"/>
  <c r="BQ297" s="1"/>
  <c r="BM299"/>
  <c r="P297" i="3" s="1"/>
  <c r="BD299" i="1"/>
  <c r="BG298" s="1"/>
  <c r="BI298" s="1"/>
  <c r="N296" i="3" s="1"/>
  <c r="BK295" i="1"/>
  <c r="BL295" s="1"/>
  <c r="BJ105"/>
  <c r="BK105" s="1"/>
  <c r="BL105" s="1"/>
  <c r="BJ297"/>
  <c r="BK297" s="1"/>
  <c r="BL297" s="1"/>
  <c r="BJ296"/>
  <c r="BK296" s="1"/>
  <c r="BL296" s="1"/>
  <c r="BM107"/>
  <c r="P105" i="3" s="1"/>
  <c r="BD107" i="1"/>
  <c r="BG106" s="1"/>
  <c r="BI106" s="1"/>
  <c r="N104" i="3" s="1"/>
  <c r="A596" i="1"/>
  <c r="A694" s="1"/>
  <c r="BE302"/>
  <c r="BN105"/>
  <c r="BO105"/>
  <c r="BP105" s="1"/>
  <c r="BQ105" s="1"/>
  <c r="BL102"/>
  <c r="A303"/>
  <c r="BE109"/>
  <c r="A403"/>
  <c r="A111"/>
  <c r="A112"/>
  <c r="A404"/>
  <c r="A304"/>
  <c r="A598" s="1"/>
  <c r="A696" s="1"/>
  <c r="BE110"/>
  <c r="BO106"/>
  <c r="BP106" s="1"/>
  <c r="BN106"/>
  <c r="A595"/>
  <c r="A693" s="1"/>
  <c r="BE301"/>
  <c r="BM108"/>
  <c r="P106" i="3" s="1"/>
  <c r="BD108" i="1"/>
  <c r="BG107" s="1"/>
  <c r="BI107" s="1"/>
  <c r="N105" i="3" s="1"/>
  <c r="BJ104" i="1"/>
  <c r="CB591" l="1"/>
  <c r="CB400"/>
  <c r="CA689"/>
  <c r="BY689"/>
  <c r="BZ689" s="1"/>
  <c r="BY690"/>
  <c r="BZ690" s="1"/>
  <c r="CA690"/>
  <c r="CB687"/>
  <c r="CC687"/>
  <c r="CD687" s="1"/>
  <c r="CC591"/>
  <c r="CD591" s="1"/>
  <c r="CE591" s="1"/>
  <c r="CC688"/>
  <c r="CD688" s="1"/>
  <c r="CB688"/>
  <c r="CB592"/>
  <c r="BY401"/>
  <c r="BZ401" s="1"/>
  <c r="O105" i="3" s="1"/>
  <c r="CA401" i="1"/>
  <c r="Q105" i="3" s="1"/>
  <c r="G691" i="1"/>
  <c r="BY593"/>
  <c r="BZ593" s="1"/>
  <c r="O297" i="3" s="1"/>
  <c r="CA593" i="1"/>
  <c r="Q297" i="3" s="1"/>
  <c r="CC399" i="1"/>
  <c r="CD399" s="1"/>
  <c r="BY402"/>
  <c r="BZ402" s="1"/>
  <c r="O106" i="3" s="1"/>
  <c r="CA402" i="1"/>
  <c r="Q106" i="3" s="1"/>
  <c r="CB399" i="1"/>
  <c r="G692"/>
  <c r="CA594"/>
  <c r="Q298" i="3" s="1"/>
  <c r="BY594" i="1"/>
  <c r="BZ594" s="1"/>
  <c r="O298" i="3" s="1"/>
  <c r="CE590" i="1"/>
  <c r="G404"/>
  <c r="G595"/>
  <c r="G598"/>
  <c r="G403"/>
  <c r="G596"/>
  <c r="BQ106"/>
  <c r="BJ107"/>
  <c r="BN299"/>
  <c r="BO299"/>
  <c r="BP299" s="1"/>
  <c r="BQ299" s="1"/>
  <c r="BO107"/>
  <c r="BP107" s="1"/>
  <c r="BQ107" s="1"/>
  <c r="BN107"/>
  <c r="BJ298"/>
  <c r="BK298" s="1"/>
  <c r="BO300"/>
  <c r="BP300" s="1"/>
  <c r="BQ300" s="1"/>
  <c r="BN300"/>
  <c r="BM110"/>
  <c r="P108" i="3" s="1"/>
  <c r="BD110" i="1"/>
  <c r="BG109" s="1"/>
  <c r="BI109" s="1"/>
  <c r="N107" i="3" s="1"/>
  <c r="BE111" i="1"/>
  <c r="A405"/>
  <c r="G405" s="1"/>
  <c r="A113"/>
  <c r="BM301"/>
  <c r="P299" i="3" s="1"/>
  <c r="BD301" i="1"/>
  <c r="BG300" s="1"/>
  <c r="BI300" s="1"/>
  <c r="N298" i="3" s="1"/>
  <c r="BJ106" i="1"/>
  <c r="BK106" s="1"/>
  <c r="BJ299"/>
  <c r="BK299" s="1"/>
  <c r="BL299" s="1"/>
  <c r="BM302"/>
  <c r="P300" i="3" s="1"/>
  <c r="BD302" i="1"/>
  <c r="BG301" s="1"/>
  <c r="BI301" s="1"/>
  <c r="A114"/>
  <c r="A406"/>
  <c r="BE112"/>
  <c r="A597"/>
  <c r="A695" s="1"/>
  <c r="BE303"/>
  <c r="BM109"/>
  <c r="P107" i="3" s="1"/>
  <c r="BD109" i="1"/>
  <c r="BG108" s="1"/>
  <c r="BI108" s="1"/>
  <c r="N106" i="3" s="1"/>
  <c r="BO108" i="1"/>
  <c r="BP108" s="1"/>
  <c r="BN108"/>
  <c r="BK104"/>
  <c r="BL104" s="1"/>
  <c r="CC402" l="1"/>
  <c r="CD402" s="1"/>
  <c r="CE402" s="1"/>
  <c r="CB594"/>
  <c r="CB402"/>
  <c r="CC593"/>
  <c r="CD593" s="1"/>
  <c r="CB401"/>
  <c r="CE399"/>
  <c r="CC401"/>
  <c r="CD401" s="1"/>
  <c r="CE401" s="1"/>
  <c r="CC689"/>
  <c r="CD689" s="1"/>
  <c r="CE689" s="1"/>
  <c r="CB689"/>
  <c r="BY692"/>
  <c r="BZ692" s="1"/>
  <c r="CA692"/>
  <c r="BY691"/>
  <c r="BZ691" s="1"/>
  <c r="CA691"/>
  <c r="CE688"/>
  <c r="CE687"/>
  <c r="CB690"/>
  <c r="CC690"/>
  <c r="CD690" s="1"/>
  <c r="CE690" s="1"/>
  <c r="CA403"/>
  <c r="Q107" i="3" s="1"/>
  <c r="BY403" i="1"/>
  <c r="BZ403" s="1"/>
  <c r="O107" i="3" s="1"/>
  <c r="CA405" i="1"/>
  <c r="BY405"/>
  <c r="G694"/>
  <c r="CA596"/>
  <c r="Q300" i="3" s="1"/>
  <c r="BY596" i="1"/>
  <c r="BZ596" s="1"/>
  <c r="O300" i="3" s="1"/>
  <c r="BY404" i="1"/>
  <c r="BZ404" s="1"/>
  <c r="O108" i="3" s="1"/>
  <c r="CA404" i="1"/>
  <c r="Q108" i="3" s="1"/>
  <c r="CC594" i="1"/>
  <c r="CD594" s="1"/>
  <c r="CE594" s="1"/>
  <c r="G693"/>
  <c r="CA595"/>
  <c r="Q299" i="3" s="1"/>
  <c r="BY595" i="1"/>
  <c r="BZ595" s="1"/>
  <c r="O299" i="3" s="1"/>
  <c r="G696" i="1"/>
  <c r="CA598"/>
  <c r="Q302" i="3" s="1"/>
  <c r="BY598" i="1"/>
  <c r="BZ598" s="1"/>
  <c r="O302" i="3" s="1"/>
  <c r="CB593" i="1"/>
  <c r="G406"/>
  <c r="G597"/>
  <c r="BJ301"/>
  <c r="BK301" s="1"/>
  <c r="BL301" s="1"/>
  <c r="N299" i="3"/>
  <c r="CB403" i="1"/>
  <c r="BJ109"/>
  <c r="BK109" s="1"/>
  <c r="BL109" s="1"/>
  <c r="BJ300"/>
  <c r="BK300" s="1"/>
  <c r="BD111"/>
  <c r="BG110" s="1"/>
  <c r="BI110" s="1"/>
  <c r="BM111"/>
  <c r="BM303"/>
  <c r="P301" i="3" s="1"/>
  <c r="BD303" i="1"/>
  <c r="BG302" s="1"/>
  <c r="BI302" s="1"/>
  <c r="A116"/>
  <c r="BE114"/>
  <c r="A408"/>
  <c r="BN109"/>
  <c r="BO109"/>
  <c r="BP109" s="1"/>
  <c r="BQ109" s="1"/>
  <c r="BQ108"/>
  <c r="BL106"/>
  <c r="BK107"/>
  <c r="BL107" s="1"/>
  <c r="BO301"/>
  <c r="BP301" s="1"/>
  <c r="BQ301" s="1"/>
  <c r="BN301"/>
  <c r="BJ108"/>
  <c r="BK108" s="1"/>
  <c r="BM112"/>
  <c r="P110" i="3" s="1"/>
  <c r="BD112" i="1"/>
  <c r="BG111" s="1"/>
  <c r="BI111" s="1"/>
  <c r="BO302"/>
  <c r="BP302" s="1"/>
  <c r="BQ302" s="1"/>
  <c r="BN302"/>
  <c r="A407"/>
  <c r="BE113"/>
  <c r="A115"/>
  <c r="BN110"/>
  <c r="BO110"/>
  <c r="BP110" s="1"/>
  <c r="BQ110" s="1"/>
  <c r="BL298"/>
  <c r="CB595" l="1"/>
  <c r="CC595"/>
  <c r="CD595" s="1"/>
  <c r="CE593"/>
  <c r="CC598"/>
  <c r="CD598" s="1"/>
  <c r="CB596"/>
  <c r="CC596"/>
  <c r="CD596" s="1"/>
  <c r="CE596" s="1"/>
  <c r="CA694"/>
  <c r="BY694"/>
  <c r="BZ694" s="1"/>
  <c r="CA693"/>
  <c r="BY693"/>
  <c r="BZ693" s="1"/>
  <c r="CC691"/>
  <c r="CD691" s="1"/>
  <c r="CB691"/>
  <c r="CC692"/>
  <c r="CD692" s="1"/>
  <c r="CE692" s="1"/>
  <c r="CB692"/>
  <c r="CB598"/>
  <c r="BY406"/>
  <c r="BZ406" s="1"/>
  <c r="O110" i="3" s="1"/>
  <c r="CA406" i="1"/>
  <c r="Q110" i="3" s="1"/>
  <c r="CC403" i="1"/>
  <c r="CD403" s="1"/>
  <c r="CE403" s="1"/>
  <c r="G695"/>
  <c r="CA597"/>
  <c r="Q301" i="3" s="1"/>
  <c r="BY597" i="1"/>
  <c r="BZ597" s="1"/>
  <c r="O301" i="3" s="1"/>
  <c r="CC404" i="1"/>
  <c r="CD404" s="1"/>
  <c r="CE404" s="1"/>
  <c r="CB404"/>
  <c r="G408"/>
  <c r="G407"/>
  <c r="BJ110"/>
  <c r="BK110" s="1"/>
  <c r="BL110" s="1"/>
  <c r="N108" i="3"/>
  <c r="BJ302" i="1"/>
  <c r="BK302" s="1"/>
  <c r="BL302" s="1"/>
  <c r="N300" i="3"/>
  <c r="CE595" i="1"/>
  <c r="BL300"/>
  <c r="BM114"/>
  <c r="P112" i="3" s="1"/>
  <c r="BD114" i="1"/>
  <c r="BG113" s="1"/>
  <c r="BI113" s="1"/>
  <c r="N111" i="3" s="1"/>
  <c r="BO112" i="1"/>
  <c r="BN112"/>
  <c r="A409"/>
  <c r="A117"/>
  <c r="BE115"/>
  <c r="A118"/>
  <c r="A410"/>
  <c r="BE116"/>
  <c r="BL108"/>
  <c r="BN111"/>
  <c r="BO111"/>
  <c r="BP111" s="1"/>
  <c r="BQ111" s="1"/>
  <c r="BM113"/>
  <c r="P111" i="3" s="1"/>
  <c r="BD113" i="1"/>
  <c r="BG112" s="1"/>
  <c r="BI112" s="1"/>
  <c r="N110" i="3" s="1"/>
  <c r="BJ111" i="1"/>
  <c r="BK111" s="1"/>
  <c r="BL111" s="1"/>
  <c r="BO303"/>
  <c r="BP303" s="1"/>
  <c r="BQ303" s="1"/>
  <c r="BN303"/>
  <c r="CE598" l="1"/>
  <c r="BY695"/>
  <c r="BZ695" s="1"/>
  <c r="CA695"/>
  <c r="CC693"/>
  <c r="CD693" s="1"/>
  <c r="CE693" s="1"/>
  <c r="CB693"/>
  <c r="CE691"/>
  <c r="CB406"/>
  <c r="CB694"/>
  <c r="CC694"/>
  <c r="CD694" s="1"/>
  <c r="CB597"/>
  <c r="CA407"/>
  <c r="Q111" i="3" s="1"/>
  <c r="BY407" i="1"/>
  <c r="BZ407" s="1"/>
  <c r="O111" i="3" s="1"/>
  <c r="CC597" i="1"/>
  <c r="CD597" s="1"/>
  <c r="CE597" s="1"/>
  <c r="CA408"/>
  <c r="Q112" i="3" s="1"/>
  <c r="BY408" i="1"/>
  <c r="BZ408" s="1"/>
  <c r="O112" i="3" s="1"/>
  <c r="CC406" i="1"/>
  <c r="CD406" s="1"/>
  <c r="CE406" s="1"/>
  <c r="G410"/>
  <c r="G409"/>
  <c r="BJ112"/>
  <c r="BK112" s="1"/>
  <c r="BL112" s="1"/>
  <c r="BM115"/>
  <c r="P113" i="3" s="1"/>
  <c r="BD115" i="1"/>
  <c r="BG114" s="1"/>
  <c r="BI114" s="1"/>
  <c r="N112" i="3" s="1"/>
  <c r="BO114" i="1"/>
  <c r="BN114"/>
  <c r="BP112"/>
  <c r="BQ112" s="1"/>
  <c r="A120"/>
  <c r="A412"/>
  <c r="BE118"/>
  <c r="BJ113"/>
  <c r="BK113" s="1"/>
  <c r="BL113" s="1"/>
  <c r="BN113"/>
  <c r="BO113"/>
  <c r="BP113" s="1"/>
  <c r="BQ113" s="1"/>
  <c r="BM116"/>
  <c r="P114" i="3" s="1"/>
  <c r="BD116" i="1"/>
  <c r="BG115" s="1"/>
  <c r="BI115" s="1"/>
  <c r="N113" i="3" s="1"/>
  <c r="A411" i="1"/>
  <c r="BE117"/>
  <c r="A119"/>
  <c r="CB408" l="1"/>
  <c r="CC408"/>
  <c r="CD408" s="1"/>
  <c r="CB695"/>
  <c r="CC695"/>
  <c r="CE694"/>
  <c r="BY409"/>
  <c r="BZ409" s="1"/>
  <c r="O113" i="3" s="1"/>
  <c r="CA409" i="1"/>
  <c r="Q113" i="3" s="1"/>
  <c r="CA410" i="1"/>
  <c r="Q114" i="3" s="1"/>
  <c r="BY410" i="1"/>
  <c r="BZ410" s="1"/>
  <c r="O114" i="3" s="1"/>
  <c r="CC407" i="1"/>
  <c r="CB407"/>
  <c r="G411"/>
  <c r="G412"/>
  <c r="CD407"/>
  <c r="CE407" s="1"/>
  <c r="CC410"/>
  <c r="CD410" s="1"/>
  <c r="CE410" s="1"/>
  <c r="CB410"/>
  <c r="CE408"/>
  <c r="BM117"/>
  <c r="P115" i="3" s="1"/>
  <c r="BD117" i="1"/>
  <c r="BG116" s="1"/>
  <c r="BI116" s="1"/>
  <c r="N114" i="3" s="1"/>
  <c r="BM118" i="1"/>
  <c r="P116" i="3" s="1"/>
  <c r="BD118" i="1"/>
  <c r="BG117" s="1"/>
  <c r="BI117" s="1"/>
  <c r="N115" i="3" s="1"/>
  <c r="BJ114" i="1"/>
  <c r="BK114" s="1"/>
  <c r="A413"/>
  <c r="BE119"/>
  <c r="A121"/>
  <c r="BN116"/>
  <c r="BO116"/>
  <c r="BP116" s="1"/>
  <c r="BP114"/>
  <c r="BQ114" s="1"/>
  <c r="BJ115"/>
  <c r="BK115" s="1"/>
  <c r="BL115" s="1"/>
  <c r="A122"/>
  <c r="A414"/>
  <c r="BE120"/>
  <c r="BN115"/>
  <c r="BO115"/>
  <c r="BP115" s="1"/>
  <c r="BQ115" s="1"/>
  <c r="CC409" l="1"/>
  <c r="CD409" s="1"/>
  <c r="CE409" s="1"/>
  <c r="CD695"/>
  <c r="CE695" s="1"/>
  <c r="CB409"/>
  <c r="CA411"/>
  <c r="Q115" i="3" s="1"/>
  <c r="BY411" i="1"/>
  <c r="BZ411" s="1"/>
  <c r="O115" i="3" s="1"/>
  <c r="CA412" i="1"/>
  <c r="Q116" i="3" s="1"/>
  <c r="BY412" i="1"/>
  <c r="BZ412" s="1"/>
  <c r="O116" i="3" s="1"/>
  <c r="G414" i="1"/>
  <c r="G413"/>
  <c r="BL114"/>
  <c r="BJ117"/>
  <c r="BK117" s="1"/>
  <c r="BL117" s="1"/>
  <c r="A415"/>
  <c r="BE121"/>
  <c r="A123"/>
  <c r="A124"/>
  <c r="A416"/>
  <c r="BE122"/>
  <c r="BM119"/>
  <c r="P117" i="3" s="1"/>
  <c r="BD119" i="1"/>
  <c r="BG118" s="1"/>
  <c r="BI118" s="1"/>
  <c r="N116" i="3" s="1"/>
  <c r="BO117" i="1"/>
  <c r="BP117" s="1"/>
  <c r="BQ117" s="1"/>
  <c r="BN117"/>
  <c r="BQ116"/>
  <c r="BJ116"/>
  <c r="BK116" s="1"/>
  <c r="BM120"/>
  <c r="P118" i="3" s="1"/>
  <c r="BD120" i="1"/>
  <c r="BG119" s="1"/>
  <c r="BI119" s="1"/>
  <c r="N117" i="3" s="1"/>
  <c r="BN118" i="1"/>
  <c r="BO118"/>
  <c r="BP118" s="1"/>
  <c r="BQ118" s="1"/>
  <c r="CC412" l="1"/>
  <c r="CD412" s="1"/>
  <c r="CE412" s="1"/>
  <c r="CB411"/>
  <c r="CB412"/>
  <c r="CA413"/>
  <c r="Q117" i="3" s="1"/>
  <c r="BY413" i="1"/>
  <c r="BZ413" s="1"/>
  <c r="O117" i="3" s="1"/>
  <c r="CC411" i="1"/>
  <c r="CD411" s="1"/>
  <c r="BY414"/>
  <c r="BZ414" s="1"/>
  <c r="O118" i="3" s="1"/>
  <c r="CA414" i="1"/>
  <c r="Q118" i="3" s="1"/>
  <c r="G416" i="1"/>
  <c r="G415"/>
  <c r="BL116"/>
  <c r="BJ119"/>
  <c r="BK119" s="1"/>
  <c r="BL119" s="1"/>
  <c r="BN119"/>
  <c r="BO119"/>
  <c r="BP119" s="1"/>
  <c r="BQ119" s="1"/>
  <c r="A417"/>
  <c r="BE123"/>
  <c r="A125"/>
  <c r="BJ118"/>
  <c r="BK118" s="1"/>
  <c r="A126"/>
  <c r="A418"/>
  <c r="BE124"/>
  <c r="BO120"/>
  <c r="BN120"/>
  <c r="BM122"/>
  <c r="P120" i="3" s="1"/>
  <c r="BD122" i="1"/>
  <c r="BG121" s="1"/>
  <c r="BI121" s="1"/>
  <c r="N119" i="3" s="1"/>
  <c r="BM121" i="1"/>
  <c r="P119" i="3" s="1"/>
  <c r="BD121" i="1"/>
  <c r="BG120" s="1"/>
  <c r="BI120" s="1"/>
  <c r="CE411" l="1"/>
  <c r="CA416"/>
  <c r="Q120" i="3" s="1"/>
  <c r="BY416" i="1"/>
  <c r="BZ416" s="1"/>
  <c r="O120" i="3" s="1"/>
  <c r="CC413" i="1"/>
  <c r="CD413" s="1"/>
  <c r="CE413" s="1"/>
  <c r="CB414"/>
  <c r="CB413"/>
  <c r="CA415"/>
  <c r="Q119" i="3" s="1"/>
  <c r="BY415" i="1"/>
  <c r="BZ415" s="1"/>
  <c r="O119" i="3" s="1"/>
  <c r="CC414" i="1"/>
  <c r="CD414" s="1"/>
  <c r="CE414" s="1"/>
  <c r="G417"/>
  <c r="G418"/>
  <c r="BJ120"/>
  <c r="BK120" s="1"/>
  <c r="BL120" s="1"/>
  <c r="N118" i="3"/>
  <c r="BP120" i="1"/>
  <c r="BQ120" s="1"/>
  <c r="BM124"/>
  <c r="P122" i="3" s="1"/>
  <c r="BD124" i="1"/>
  <c r="BG123" s="1"/>
  <c r="BI123" s="1"/>
  <c r="N121" i="3" s="1"/>
  <c r="BJ121" i="1"/>
  <c r="BK121" s="1"/>
  <c r="BL121" s="1"/>
  <c r="BO122"/>
  <c r="BN122"/>
  <c r="BL118"/>
  <c r="A128"/>
  <c r="A420"/>
  <c r="BE126"/>
  <c r="BM123"/>
  <c r="P121" i="3" s="1"/>
  <c r="BD123" i="1"/>
  <c r="BG122" s="1"/>
  <c r="BI122" s="1"/>
  <c r="BN121"/>
  <c r="BO121"/>
  <c r="BP121" s="1"/>
  <c r="BQ121" s="1"/>
  <c r="A419"/>
  <c r="BE125"/>
  <c r="A127"/>
  <c r="CB415" l="1"/>
  <c r="CA417"/>
  <c r="Q121" i="3" s="1"/>
  <c r="BY417" i="1"/>
  <c r="BZ417" s="1"/>
  <c r="O121" i="3" s="1"/>
  <c r="CA418" i="1"/>
  <c r="Q122" i="3" s="1"/>
  <c r="BY418" i="1"/>
  <c r="BZ418" s="1"/>
  <c r="O122" i="3" s="1"/>
  <c r="CC416" i="1"/>
  <c r="CD416" s="1"/>
  <c r="CE416" s="1"/>
  <c r="CB416"/>
  <c r="CC415"/>
  <c r="CD415" s="1"/>
  <c r="G419"/>
  <c r="G420"/>
  <c r="BJ122"/>
  <c r="BK122" s="1"/>
  <c r="BL122" s="1"/>
  <c r="N120" i="3"/>
  <c r="BM125" i="1"/>
  <c r="P123" i="3" s="1"/>
  <c r="BD125" i="1"/>
  <c r="BG124" s="1"/>
  <c r="BI124" s="1"/>
  <c r="N122" i="3" s="1"/>
  <c r="A421" i="1"/>
  <c r="BE127"/>
  <c r="A129"/>
  <c r="BN123"/>
  <c r="BO123"/>
  <c r="BP123" s="1"/>
  <c r="BQ123" s="1"/>
  <c r="BN124"/>
  <c r="BO124"/>
  <c r="BP124" s="1"/>
  <c r="BP122"/>
  <c r="BQ122" s="1"/>
  <c r="A130"/>
  <c r="A422"/>
  <c r="BE128"/>
  <c r="BJ123"/>
  <c r="BK123" s="1"/>
  <c r="BL123" s="1"/>
  <c r="BM126"/>
  <c r="P124" i="3" s="1"/>
  <c r="BD126" i="1"/>
  <c r="BG125" s="1"/>
  <c r="BI125" s="1"/>
  <c r="N123" i="3" s="1"/>
  <c r="CB418" i="1" l="1"/>
  <c r="CC418"/>
  <c r="CD418" s="1"/>
  <c r="CE418" s="1"/>
  <c r="CE415"/>
  <c r="CC417"/>
  <c r="CD417" s="1"/>
  <c r="CE417" s="1"/>
  <c r="BY420"/>
  <c r="BZ420" s="1"/>
  <c r="O124" i="3" s="1"/>
  <c r="CA420" i="1"/>
  <c r="Q124" i="3" s="1"/>
  <c r="CB417" i="1"/>
  <c r="BY419"/>
  <c r="BZ419" s="1"/>
  <c r="O123" i="3" s="1"/>
  <c r="CA419" i="1"/>
  <c r="Q123" i="3" s="1"/>
  <c r="G421" i="1"/>
  <c r="G422"/>
  <c r="CB420"/>
  <c r="A132"/>
  <c r="A424"/>
  <c r="BE130"/>
  <c r="BN126"/>
  <c r="BO126"/>
  <c r="BP126" s="1"/>
  <c r="BQ126" s="1"/>
  <c r="BJ125"/>
  <c r="BK125" s="1"/>
  <c r="BL125" s="1"/>
  <c r="BM128"/>
  <c r="P126" i="3" s="1"/>
  <c r="BD128" i="1"/>
  <c r="BG127" s="1"/>
  <c r="BI127" s="1"/>
  <c r="N125" i="3" s="1"/>
  <c r="BJ124" i="1"/>
  <c r="BK124" s="1"/>
  <c r="BQ124"/>
  <c r="BM127"/>
  <c r="P125" i="3" s="1"/>
  <c r="BD127" i="1"/>
  <c r="BG126" s="1"/>
  <c r="BI126" s="1"/>
  <c r="N124" i="3" s="1"/>
  <c r="A423" i="1"/>
  <c r="BE129"/>
  <c r="A131"/>
  <c r="BN125"/>
  <c r="BO125"/>
  <c r="BP125" s="1"/>
  <c r="BQ125" s="1"/>
  <c r="CC419" l="1"/>
  <c r="CD419" s="1"/>
  <c r="CB419"/>
  <c r="BY421"/>
  <c r="BZ421" s="1"/>
  <c r="O125" i="3" s="1"/>
  <c r="CA421" i="1"/>
  <c r="Q125" i="3" s="1"/>
  <c r="BY422" i="1"/>
  <c r="BZ422" s="1"/>
  <c r="O126" i="3" s="1"/>
  <c r="CA422" i="1"/>
  <c r="Q126" i="3" s="1"/>
  <c r="CC420" i="1"/>
  <c r="CD420" s="1"/>
  <c r="G423"/>
  <c r="G424"/>
  <c r="CE419"/>
  <c r="BL124"/>
  <c r="A425"/>
  <c r="BE131"/>
  <c r="A133"/>
  <c r="BM129"/>
  <c r="P127" i="3" s="1"/>
  <c r="BD129" i="1"/>
  <c r="BG128" s="1"/>
  <c r="BI128" s="1"/>
  <c r="N126" i="3" s="1"/>
  <c r="BN128" i="1"/>
  <c r="BO128"/>
  <c r="BP128" s="1"/>
  <c r="BQ128" s="1"/>
  <c r="A134"/>
  <c r="A426"/>
  <c r="BE132"/>
  <c r="BN127"/>
  <c r="BO127"/>
  <c r="BP127" s="1"/>
  <c r="BQ127" s="1"/>
  <c r="BJ127"/>
  <c r="BJ126"/>
  <c r="BK126" s="1"/>
  <c r="BL126" s="1"/>
  <c r="BM130"/>
  <c r="P128" i="3" s="1"/>
  <c r="BD130" i="1"/>
  <c r="BG129" s="1"/>
  <c r="BI129" s="1"/>
  <c r="N127" i="3" s="1"/>
  <c r="CB421" i="1" l="1"/>
  <c r="CC422"/>
  <c r="CD422" s="1"/>
  <c r="CE422" s="1"/>
  <c r="CB422"/>
  <c r="CC421"/>
  <c r="BY423"/>
  <c r="BZ423" s="1"/>
  <c r="O127" i="3" s="1"/>
  <c r="CA423" i="1"/>
  <c r="Q127" i="3" s="1"/>
  <c r="CA424" i="1"/>
  <c r="Q128" i="3" s="1"/>
  <c r="BY424" i="1"/>
  <c r="BZ424" s="1"/>
  <c r="O128" i="3" s="1"/>
  <c r="CE420" i="1"/>
  <c r="G426"/>
  <c r="G425"/>
  <c r="CB424"/>
  <c r="CC424"/>
  <c r="CD424" s="1"/>
  <c r="CD421"/>
  <c r="CE421" s="1"/>
  <c r="BM132"/>
  <c r="P130" i="3" s="1"/>
  <c r="BD132" i="1"/>
  <c r="BG131" s="1"/>
  <c r="BI131" s="1"/>
  <c r="N129" i="3" s="1"/>
  <c r="A427" i="1"/>
  <c r="BE133"/>
  <c r="A135"/>
  <c r="A136"/>
  <c r="BE134"/>
  <c r="A428"/>
  <c r="BJ128"/>
  <c r="BK128" s="1"/>
  <c r="BL128" s="1"/>
  <c r="BJ129"/>
  <c r="BK129" s="1"/>
  <c r="BL129" s="1"/>
  <c r="BM131"/>
  <c r="P129" i="3" s="1"/>
  <c r="BD131" i="1"/>
  <c r="BG130" s="1"/>
  <c r="BI130" s="1"/>
  <c r="N128" i="3" s="1"/>
  <c r="BK127" i="1"/>
  <c r="BL127" s="1"/>
  <c r="BO130"/>
  <c r="BP130" s="1"/>
  <c r="BQ130" s="1"/>
  <c r="BN130"/>
  <c r="BO129"/>
  <c r="BP129" s="1"/>
  <c r="BQ129" s="1"/>
  <c r="BN129"/>
  <c r="CB423" l="1"/>
  <c r="CC423"/>
  <c r="CD423" s="1"/>
  <c r="CE423" s="1"/>
  <c r="CA426"/>
  <c r="Q130" i="3" s="1"/>
  <c r="BY426" i="1"/>
  <c r="BZ426" s="1"/>
  <c r="O130" i="3" s="1"/>
  <c r="CA425" i="1"/>
  <c r="Q129" i="3" s="1"/>
  <c r="BY425" i="1"/>
  <c r="BZ425" s="1"/>
  <c r="O129" i="3" s="1"/>
  <c r="G428" i="1"/>
  <c r="G427"/>
  <c r="CE424"/>
  <c r="A138"/>
  <c r="A430"/>
  <c r="BE136"/>
  <c r="BM133"/>
  <c r="P131" i="3" s="1"/>
  <c r="BD133" i="1"/>
  <c r="BG132" s="1"/>
  <c r="BI132" s="1"/>
  <c r="N130" i="3" s="1"/>
  <c r="BN131" i="1"/>
  <c r="BO131"/>
  <c r="BP131" s="1"/>
  <c r="BQ131" s="1"/>
  <c r="A429"/>
  <c r="A137"/>
  <c r="BE135"/>
  <c r="BO132"/>
  <c r="BP132" s="1"/>
  <c r="BN132"/>
  <c r="BJ130"/>
  <c r="BK130" s="1"/>
  <c r="BL130" s="1"/>
  <c r="BJ131"/>
  <c r="BK131" s="1"/>
  <c r="BL131" s="1"/>
  <c r="BM134"/>
  <c r="P132" i="3" s="1"/>
  <c r="BD134" i="1"/>
  <c r="BG133" s="1"/>
  <c r="BI133" s="1"/>
  <c r="N131" i="3" s="1"/>
  <c r="CB425" i="1" l="1"/>
  <c r="CC425"/>
  <c r="CD425" s="1"/>
  <c r="CE425" s="1"/>
  <c r="CB426"/>
  <c r="BY428"/>
  <c r="BZ428" s="1"/>
  <c r="O132" i="3" s="1"/>
  <c r="CA428" i="1"/>
  <c r="Q132" i="3" s="1"/>
  <c r="BY427" i="1"/>
  <c r="BZ427" s="1"/>
  <c r="O131" i="3" s="1"/>
  <c r="CA427" i="1"/>
  <c r="Q131" i="3" s="1"/>
  <c r="CC426" i="1"/>
  <c r="CD426" s="1"/>
  <c r="CE426" s="1"/>
  <c r="G429"/>
  <c r="G430"/>
  <c r="BJ133"/>
  <c r="BK133" s="1"/>
  <c r="BL133" s="1"/>
  <c r="A431"/>
  <c r="BE137"/>
  <c r="A139"/>
  <c r="BJ132"/>
  <c r="BK132" s="1"/>
  <c r="A140"/>
  <c r="A432"/>
  <c r="BE138"/>
  <c r="BQ132"/>
  <c r="BO134"/>
  <c r="BP134" s="1"/>
  <c r="BQ134" s="1"/>
  <c r="BN134"/>
  <c r="BM135"/>
  <c r="P133" i="3" s="1"/>
  <c r="BD135" i="1"/>
  <c r="BG134" s="1"/>
  <c r="BI134" s="1"/>
  <c r="N132" i="3" s="1"/>
  <c r="BM136" i="1"/>
  <c r="P134" i="3" s="1"/>
  <c r="BD136" i="1"/>
  <c r="BG135" s="1"/>
  <c r="BI135" s="1"/>
  <c r="N133" i="3" s="1"/>
  <c r="BN133" i="1"/>
  <c r="BO133"/>
  <c r="BP133" s="1"/>
  <c r="BQ133" s="1"/>
  <c r="CB428" l="1"/>
  <c r="CC428"/>
  <c r="CD428" s="1"/>
  <c r="CE428" s="1"/>
  <c r="CB427"/>
  <c r="CC427"/>
  <c r="CD427" s="1"/>
  <c r="BY429"/>
  <c r="BZ429" s="1"/>
  <c r="O133" i="3" s="1"/>
  <c r="CA429" i="1"/>
  <c r="Q133" i="3" s="1"/>
  <c r="CA430" i="1"/>
  <c r="Q134" i="3" s="1"/>
  <c r="BY430" i="1"/>
  <c r="BZ430" s="1"/>
  <c r="O134" i="3" s="1"/>
  <c r="G431" i="1"/>
  <c r="G432"/>
  <c r="CE427"/>
  <c r="BJ134"/>
  <c r="BK134" s="1"/>
  <c r="A433"/>
  <c r="A141"/>
  <c r="BE139"/>
  <c r="BN136"/>
  <c r="BO136"/>
  <c r="BP136" s="1"/>
  <c r="BQ136" s="1"/>
  <c r="BM138"/>
  <c r="P136" i="3" s="1"/>
  <c r="BD138" i="1"/>
  <c r="BG137" s="1"/>
  <c r="BI137" s="1"/>
  <c r="N135" i="3" s="1"/>
  <c r="BL132" i="1"/>
  <c r="BJ135"/>
  <c r="BK135" s="1"/>
  <c r="BL135" s="1"/>
  <c r="BO135"/>
  <c r="BP135" s="1"/>
  <c r="BN135"/>
  <c r="A142"/>
  <c r="A434"/>
  <c r="BE140"/>
  <c r="BM137"/>
  <c r="P135" i="3" s="1"/>
  <c r="BD137" i="1"/>
  <c r="BG136" s="1"/>
  <c r="BI136" s="1"/>
  <c r="N134" i="3" s="1"/>
  <c r="CC429" i="1" l="1"/>
  <c r="CD429" s="1"/>
  <c r="CE429" s="1"/>
  <c r="CB429"/>
  <c r="CB430"/>
  <c r="CC430"/>
  <c r="CD430" s="1"/>
  <c r="CE430" s="1"/>
  <c r="BY431"/>
  <c r="BZ431" s="1"/>
  <c r="O135" i="3" s="1"/>
  <c r="CA431" i="1"/>
  <c r="Q135" i="3" s="1"/>
  <c r="CA432" i="1"/>
  <c r="Q136" i="3" s="1"/>
  <c r="BY432" i="1"/>
  <c r="BZ432" s="1"/>
  <c r="O136" i="3" s="1"/>
  <c r="G434" i="1"/>
  <c r="G433"/>
  <c r="BJ136"/>
  <c r="BK136" s="1"/>
  <c r="BL136" s="1"/>
  <c r="A144"/>
  <c r="A436"/>
  <c r="BE142"/>
  <c r="BJ137"/>
  <c r="BK137" s="1"/>
  <c r="BL137" s="1"/>
  <c r="BL134"/>
  <c r="BM139"/>
  <c r="P137" i="3" s="1"/>
  <c r="BD139" i="1"/>
  <c r="BG138" s="1"/>
  <c r="BI138" s="1"/>
  <c r="N136" i="3" s="1"/>
  <c r="BM140" i="1"/>
  <c r="P138" i="3" s="1"/>
  <c r="BD140" i="1"/>
  <c r="BG139" s="1"/>
  <c r="BI139" s="1"/>
  <c r="N137" i="3" s="1"/>
  <c r="BO138" i="1"/>
  <c r="BN138"/>
  <c r="BN137"/>
  <c r="BO137"/>
  <c r="BP137" s="1"/>
  <c r="BQ137" s="1"/>
  <c r="A435"/>
  <c r="A143"/>
  <c r="BE141"/>
  <c r="BQ135"/>
  <c r="CB431" l="1"/>
  <c r="CC431"/>
  <c r="CD431" s="1"/>
  <c r="CE431" s="1"/>
  <c r="CB432"/>
  <c r="CC432"/>
  <c r="CD432" s="1"/>
  <c r="CE432" s="1"/>
  <c r="BY434"/>
  <c r="BZ434" s="1"/>
  <c r="O138" i="3" s="1"/>
  <c r="CA434" i="1"/>
  <c r="Q138" i="3" s="1"/>
  <c r="CA433" i="1"/>
  <c r="Q137" i="3" s="1"/>
  <c r="BY433" i="1"/>
  <c r="BZ433" s="1"/>
  <c r="O137" i="3" s="1"/>
  <c r="G435" i="1"/>
  <c r="G436"/>
  <c r="A437"/>
  <c r="BE143"/>
  <c r="A145"/>
  <c r="BJ138"/>
  <c r="BK138" s="1"/>
  <c r="BL138" s="1"/>
  <c r="BO140"/>
  <c r="BP140" s="1"/>
  <c r="BN140"/>
  <c r="A146"/>
  <c r="A438"/>
  <c r="BE144"/>
  <c r="BP138"/>
  <c r="BQ138" s="1"/>
  <c r="BN139"/>
  <c r="BO139"/>
  <c r="BP139" s="1"/>
  <c r="BQ139" s="1"/>
  <c r="BM142"/>
  <c r="P140" i="3" s="1"/>
  <c r="BD142" i="1"/>
  <c r="BG141" s="1"/>
  <c r="BI141" s="1"/>
  <c r="N139" i="3" s="1"/>
  <c r="BM141" i="1"/>
  <c r="P139" i="3" s="1"/>
  <c r="BD141" i="1"/>
  <c r="BG140" s="1"/>
  <c r="BI140" s="1"/>
  <c r="N138" i="3" s="1"/>
  <c r="BJ139" i="1"/>
  <c r="CB434" l="1"/>
  <c r="CC434"/>
  <c r="CD434" s="1"/>
  <c r="CE434" s="1"/>
  <c r="CC433"/>
  <c r="CD433" s="1"/>
  <c r="CE433" s="1"/>
  <c r="CB433"/>
  <c r="CA435"/>
  <c r="Q139" i="3" s="1"/>
  <c r="BY435" i="1"/>
  <c r="BZ435" s="1"/>
  <c r="O139" i="3" s="1"/>
  <c r="BY436" i="1"/>
  <c r="BZ436" s="1"/>
  <c r="O140" i="3" s="1"/>
  <c r="CA436" i="1"/>
  <c r="Q140" i="3" s="1"/>
  <c r="G437" i="1"/>
  <c r="G438"/>
  <c r="CC436"/>
  <c r="CD436" s="1"/>
  <c r="CE436" s="1"/>
  <c r="CB436"/>
  <c r="BK139"/>
  <c r="BL139" s="1"/>
  <c r="BJ140"/>
  <c r="BK140" s="1"/>
  <c r="BJ141"/>
  <c r="BK141" s="1"/>
  <c r="BL141" s="1"/>
  <c r="BQ140"/>
  <c r="BN141"/>
  <c r="BO141"/>
  <c r="BP141" s="1"/>
  <c r="BQ141" s="1"/>
  <c r="A148"/>
  <c r="A440"/>
  <c r="BE146"/>
  <c r="BM143"/>
  <c r="P141" i="3" s="1"/>
  <c r="BD143" i="1"/>
  <c r="BG142" s="1"/>
  <c r="BI142" s="1"/>
  <c r="BO142"/>
  <c r="BN142"/>
  <c r="BM144"/>
  <c r="P142" i="3" s="1"/>
  <c r="BD144" i="1"/>
  <c r="BG143" s="1"/>
  <c r="BI143" s="1"/>
  <c r="N141" i="3" s="1"/>
  <c r="A439" i="1"/>
  <c r="BE145"/>
  <c r="A147"/>
  <c r="BY438" l="1"/>
  <c r="BZ438" s="1"/>
  <c r="O142" i="3" s="1"/>
  <c r="CA438" i="1"/>
  <c r="Q142" i="3" s="1"/>
  <c r="CB435" i="1"/>
  <c r="CA437"/>
  <c r="Q141" i="3" s="1"/>
  <c r="BY437" i="1"/>
  <c r="BZ437" s="1"/>
  <c r="O141" i="3" s="1"/>
  <c r="CC435" i="1"/>
  <c r="CD435" s="1"/>
  <c r="CE435" s="1"/>
  <c r="G439"/>
  <c r="G440"/>
  <c r="BJ142"/>
  <c r="BK142" s="1"/>
  <c r="BL142" s="1"/>
  <c r="N140" i="3"/>
  <c r="BL140" i="1"/>
  <c r="BN144"/>
  <c r="BO144"/>
  <c r="BP144" s="1"/>
  <c r="BM146"/>
  <c r="P144" i="3" s="1"/>
  <c r="BD146" i="1"/>
  <c r="BG145" s="1"/>
  <c r="BI145" s="1"/>
  <c r="N143" i="3" s="1"/>
  <c r="BJ143" i="1"/>
  <c r="BK143" s="1"/>
  <c r="BL143" s="1"/>
  <c r="BN143"/>
  <c r="BO143"/>
  <c r="BP143" s="1"/>
  <c r="BQ143" s="1"/>
  <c r="BP142"/>
  <c r="BQ142" s="1"/>
  <c r="A441"/>
  <c r="A149"/>
  <c r="BE147"/>
  <c r="BM145"/>
  <c r="P143" i="3" s="1"/>
  <c r="BD145" i="1"/>
  <c r="BG144" s="1"/>
  <c r="BI144" s="1"/>
  <c r="N142" i="3" s="1"/>
  <c r="A150" i="1"/>
  <c r="A442"/>
  <c r="BE148"/>
  <c r="CB438" l="1"/>
  <c r="CC438"/>
  <c r="CD438" s="1"/>
  <c r="CE438" s="1"/>
  <c r="CC437"/>
  <c r="CD437" s="1"/>
  <c r="CE437" s="1"/>
  <c r="CA439"/>
  <c r="Q143" i="3" s="1"/>
  <c r="BY439" i="1"/>
  <c r="BZ439" s="1"/>
  <c r="O143" i="3" s="1"/>
  <c r="CB437" i="1"/>
  <c r="BY440"/>
  <c r="BZ440" s="1"/>
  <c r="O144" i="3" s="1"/>
  <c r="CA440" i="1"/>
  <c r="Q144" i="3" s="1"/>
  <c r="G442" i="1"/>
  <c r="G441"/>
  <c r="BQ144"/>
  <c r="BO145"/>
  <c r="BP145" s="1"/>
  <c r="BQ145" s="1"/>
  <c r="BN145"/>
  <c r="BO146"/>
  <c r="BP146" s="1"/>
  <c r="BN146"/>
  <c r="BM147"/>
  <c r="P145" i="3" s="1"/>
  <c r="BD147" i="1"/>
  <c r="BG146" s="1"/>
  <c r="BI146" s="1"/>
  <c r="N144" i="3" s="1"/>
  <c r="BM148" i="1"/>
  <c r="P146" i="3" s="1"/>
  <c r="BD148" i="1"/>
  <c r="BG147" s="1"/>
  <c r="BI147" s="1"/>
  <c r="N145" i="3" s="1"/>
  <c r="BJ145" i="1"/>
  <c r="BK145" s="1"/>
  <c r="BL145" s="1"/>
  <c r="BJ144"/>
  <c r="BK144" s="1"/>
  <c r="BL144" s="1"/>
  <c r="A152"/>
  <c r="BE150"/>
  <c r="A444"/>
  <c r="A443"/>
  <c r="BE149"/>
  <c r="A151"/>
  <c r="CA442" l="1"/>
  <c r="Q146" i="3" s="1"/>
  <c r="BY442" i="1"/>
  <c r="BZ442" s="1"/>
  <c r="O146" i="3" s="1"/>
  <c r="CB440" i="1"/>
  <c r="BY441"/>
  <c r="BZ441" s="1"/>
  <c r="O145" i="3" s="1"/>
  <c r="CA441" i="1"/>
  <c r="Q145" i="3" s="1"/>
  <c r="CC440" i="1"/>
  <c r="CD440" s="1"/>
  <c r="CC439"/>
  <c r="CD439" s="1"/>
  <c r="CE439" s="1"/>
  <c r="CB439"/>
  <c r="G444"/>
  <c r="G443"/>
  <c r="BQ146"/>
  <c r="BJ147"/>
  <c r="BK147" s="1"/>
  <c r="BL147" s="1"/>
  <c r="BO148"/>
  <c r="BP148" s="1"/>
  <c r="BN148"/>
  <c r="BM149"/>
  <c r="P147" i="3" s="1"/>
  <c r="BD149" i="1"/>
  <c r="BG148" s="1"/>
  <c r="BI148" s="1"/>
  <c r="N146" i="3" s="1"/>
  <c r="A154" i="1"/>
  <c r="A446"/>
  <c r="BE152"/>
  <c r="BO147"/>
  <c r="BP147" s="1"/>
  <c r="BQ147" s="1"/>
  <c r="BN147"/>
  <c r="A445"/>
  <c r="BE151"/>
  <c r="A153"/>
  <c r="BM150"/>
  <c r="P148" i="3" s="1"/>
  <c r="BD150" i="1"/>
  <c r="BG149" s="1"/>
  <c r="BI149" s="1"/>
  <c r="N147" i="3" s="1"/>
  <c r="BJ146" i="1"/>
  <c r="BK146" s="1"/>
  <c r="BL146" s="1"/>
  <c r="CC442" l="1"/>
  <c r="CD442" s="1"/>
  <c r="CE442" s="1"/>
  <c r="CA444"/>
  <c r="Q148" i="3" s="1"/>
  <c r="BY444" i="1"/>
  <c r="BZ444" s="1"/>
  <c r="O148" i="3" s="1"/>
  <c r="CB441" i="1"/>
  <c r="CA443"/>
  <c r="Q147" i="3" s="1"/>
  <c r="BY443" i="1"/>
  <c r="BZ443" s="1"/>
  <c r="O147" i="3" s="1"/>
  <c r="CC441" i="1"/>
  <c r="CD441" s="1"/>
  <c r="CE441" s="1"/>
  <c r="CB442"/>
  <c r="CE440"/>
  <c r="G445"/>
  <c r="G446"/>
  <c r="BQ148"/>
  <c r="BO150"/>
  <c r="BN150"/>
  <c r="BJ149"/>
  <c r="BK149" s="1"/>
  <c r="BL149" s="1"/>
  <c r="BM152"/>
  <c r="P150" i="3" s="1"/>
  <c r="BD152" i="1"/>
  <c r="BG151" s="1"/>
  <c r="BI151" s="1"/>
  <c r="N149" i="3" s="1"/>
  <c r="BM151" i="1"/>
  <c r="P149" i="3" s="1"/>
  <c r="BD151" i="1"/>
  <c r="BG150" s="1"/>
  <c r="BI150" s="1"/>
  <c r="BJ148"/>
  <c r="BK148" s="1"/>
  <c r="BN149"/>
  <c r="BO149"/>
  <c r="BP149" s="1"/>
  <c r="BQ149" s="1"/>
  <c r="A447"/>
  <c r="BE153"/>
  <c r="A155"/>
  <c r="A156"/>
  <c r="A448"/>
  <c r="BE154"/>
  <c r="CC443" l="1"/>
  <c r="CD443" s="1"/>
  <c r="CE443" s="1"/>
  <c r="CB443"/>
  <c r="CA445"/>
  <c r="Q149" i="3" s="1"/>
  <c r="BY445" i="1"/>
  <c r="BZ445" s="1"/>
  <c r="O149" i="3" s="1"/>
  <c r="CC444" i="1"/>
  <c r="CD444" s="1"/>
  <c r="CE444" s="1"/>
  <c r="BY446"/>
  <c r="BZ446" s="1"/>
  <c r="O150" i="3" s="1"/>
  <c r="CA446" i="1"/>
  <c r="Q150" i="3" s="1"/>
  <c r="CB444" i="1"/>
  <c r="G448"/>
  <c r="G447"/>
  <c r="BJ150"/>
  <c r="BK150" s="1"/>
  <c r="BL150" s="1"/>
  <c r="N148" i="3"/>
  <c r="BL148" i="1"/>
  <c r="BP150"/>
  <c r="BQ150" s="1"/>
  <c r="A158"/>
  <c r="A450"/>
  <c r="BE156"/>
  <c r="BM154"/>
  <c r="P152" i="3" s="1"/>
  <c r="BD154" i="1"/>
  <c r="BG153" s="1"/>
  <c r="BI153" s="1"/>
  <c r="N151" i="3" s="1"/>
  <c r="BM153" i="1"/>
  <c r="P151" i="3" s="1"/>
  <c r="BD153" i="1"/>
  <c r="BG152" s="1"/>
  <c r="BI152" s="1"/>
  <c r="A449"/>
  <c r="BE155"/>
  <c r="A157"/>
  <c r="BO151"/>
  <c r="BP151" s="1"/>
  <c r="BQ151" s="1"/>
  <c r="BN151"/>
  <c r="BN152"/>
  <c r="BO152"/>
  <c r="BP152" s="1"/>
  <c r="BQ152" s="1"/>
  <c r="BJ151"/>
  <c r="BK151" s="1"/>
  <c r="BL151" s="1"/>
  <c r="CA447" l="1"/>
  <c r="Q151" i="3" s="1"/>
  <c r="BY447" i="1"/>
  <c r="BZ447" s="1"/>
  <c r="O151" i="3" s="1"/>
  <c r="CB445" i="1"/>
  <c r="BY448"/>
  <c r="BZ448" s="1"/>
  <c r="O152" i="3" s="1"/>
  <c r="CA448" i="1"/>
  <c r="Q152" i="3" s="1"/>
  <c r="CC445" i="1"/>
  <c r="CD445" s="1"/>
  <c r="CC446"/>
  <c r="CD446" s="1"/>
  <c r="CE446" s="1"/>
  <c r="CB446"/>
  <c r="G449"/>
  <c r="G450"/>
  <c r="BJ152"/>
  <c r="BK152" s="1"/>
  <c r="BL152" s="1"/>
  <c r="N150" i="3"/>
  <c r="CE445" i="1"/>
  <c r="A451"/>
  <c r="BE157"/>
  <c r="A159"/>
  <c r="BD155"/>
  <c r="BG154" s="1"/>
  <c r="BI154" s="1"/>
  <c r="BM155"/>
  <c r="P153" i="3" s="1"/>
  <c r="BJ153" i="1"/>
  <c r="BK153" s="1"/>
  <c r="BL153" s="1"/>
  <c r="A160"/>
  <c r="A452"/>
  <c r="BE158"/>
  <c r="BN153"/>
  <c r="BO153"/>
  <c r="BP153" s="1"/>
  <c r="BQ153" s="1"/>
  <c r="BM156"/>
  <c r="P154" i="3" s="1"/>
  <c r="BD156" i="1"/>
  <c r="BG155" s="1"/>
  <c r="BI155" s="1"/>
  <c r="BO154"/>
  <c r="BP154" s="1"/>
  <c r="BN154"/>
  <c r="CA449" l="1"/>
  <c r="Q153" i="3" s="1"/>
  <c r="BY449" i="1"/>
  <c r="BZ449" s="1"/>
  <c r="O153" i="3" s="1"/>
  <c r="CB448" i="1"/>
  <c r="CA450"/>
  <c r="Q154" i="3" s="1"/>
  <c r="BY450" i="1"/>
  <c r="BZ450" s="1"/>
  <c r="O154" i="3" s="1"/>
  <c r="CB447" i="1"/>
  <c r="CC447"/>
  <c r="CD447" s="1"/>
  <c r="CC448"/>
  <c r="CD448" s="1"/>
  <c r="CE448" s="1"/>
  <c r="G452"/>
  <c r="G451"/>
  <c r="BJ154"/>
  <c r="BK154" s="1"/>
  <c r="BL154" s="1"/>
  <c r="N152" i="3"/>
  <c r="BJ155" i="1"/>
  <c r="BK155" s="1"/>
  <c r="BL155" s="1"/>
  <c r="N153" i="3"/>
  <c r="CB450" i="1"/>
  <c r="CC450"/>
  <c r="CD450" s="1"/>
  <c r="CE450" s="1"/>
  <c r="BQ154"/>
  <c r="BO156"/>
  <c r="BP156" s="1"/>
  <c r="BN156"/>
  <c r="BM158"/>
  <c r="P156" i="3" s="1"/>
  <c r="BD158" i="1"/>
  <c r="BG157" s="1"/>
  <c r="BI157" s="1"/>
  <c r="N155" i="3" s="1"/>
  <c r="A162" i="1"/>
  <c r="A454"/>
  <c r="BE160"/>
  <c r="BN155"/>
  <c r="BO155"/>
  <c r="BP155" s="1"/>
  <c r="BQ155" s="1"/>
  <c r="BM157"/>
  <c r="P155" i="3" s="1"/>
  <c r="BD157" i="1"/>
  <c r="BG156" s="1"/>
  <c r="BI156" s="1"/>
  <c r="N154" i="3" s="1"/>
  <c r="A453" i="1"/>
  <c r="BE159"/>
  <c r="A161"/>
  <c r="CE447" l="1"/>
  <c r="CB449"/>
  <c r="BY451"/>
  <c r="BZ451" s="1"/>
  <c r="O155" i="3" s="1"/>
  <c r="CA451" i="1"/>
  <c r="Q155" i="3" s="1"/>
  <c r="BY452" i="1"/>
  <c r="BZ452" s="1"/>
  <c r="O156" i="3" s="1"/>
  <c r="CA452" i="1"/>
  <c r="Q156" i="3" s="1"/>
  <c r="CC449" i="1"/>
  <c r="CD449" s="1"/>
  <c r="CE449" s="1"/>
  <c r="G453"/>
  <c r="G454"/>
  <c r="CB451"/>
  <c r="BJ157"/>
  <c r="BK157" s="1"/>
  <c r="BL157" s="1"/>
  <c r="BD159"/>
  <c r="BG158" s="1"/>
  <c r="BI158" s="1"/>
  <c r="BM159"/>
  <c r="P157" i="3" s="1"/>
  <c r="A164" i="1"/>
  <c r="BE162"/>
  <c r="A456"/>
  <c r="A455"/>
  <c r="BE161"/>
  <c r="A163"/>
  <c r="BO157"/>
  <c r="BP157" s="1"/>
  <c r="BQ157" s="1"/>
  <c r="BN157"/>
  <c r="BQ156"/>
  <c r="BJ156"/>
  <c r="BK156" s="1"/>
  <c r="BM160"/>
  <c r="P158" i="3" s="1"/>
  <c r="BD160" i="1"/>
  <c r="BG159" s="1"/>
  <c r="BI159" s="1"/>
  <c r="N157" i="3" s="1"/>
  <c r="BO158" i="1"/>
  <c r="BP158" s="1"/>
  <c r="BN158"/>
  <c r="CC451" l="1"/>
  <c r="CD451" s="1"/>
  <c r="CE451" s="1"/>
  <c r="CC452"/>
  <c r="CD452" s="1"/>
  <c r="CE452" s="1"/>
  <c r="CA453"/>
  <c r="Q157" i="3" s="1"/>
  <c r="BY453" i="1"/>
  <c r="BZ453" s="1"/>
  <c r="O157" i="3" s="1"/>
  <c r="CB452" i="1"/>
  <c r="CA454"/>
  <c r="Q158" i="3" s="1"/>
  <c r="BY454" i="1"/>
  <c r="BZ454" s="1"/>
  <c r="O158" i="3" s="1"/>
  <c r="G455" i="1"/>
  <c r="G456"/>
  <c r="BJ158"/>
  <c r="BK158" s="1"/>
  <c r="BL158" s="1"/>
  <c r="N156" i="3"/>
  <c r="BJ159" i="1"/>
  <c r="BK159" s="1"/>
  <c r="BL159" s="1"/>
  <c r="BD161"/>
  <c r="BG160" s="1"/>
  <c r="BI160" s="1"/>
  <c r="BM161"/>
  <c r="P159" i="3" s="1"/>
  <c r="A166" i="1"/>
  <c r="A458"/>
  <c r="BE164"/>
  <c r="A457"/>
  <c r="BE163"/>
  <c r="A165"/>
  <c r="BM162"/>
  <c r="P160" i="3" s="1"/>
  <c r="BD162" i="1"/>
  <c r="BG161" s="1"/>
  <c r="BI161" s="1"/>
  <c r="N159" i="3" s="1"/>
  <c r="BQ158" i="1"/>
  <c r="BL156"/>
  <c r="BN160"/>
  <c r="BO160"/>
  <c r="BP160" s="1"/>
  <c r="BQ160" s="1"/>
  <c r="BO159"/>
  <c r="BP159" s="1"/>
  <c r="BQ159" s="1"/>
  <c r="BN159"/>
  <c r="CC454" l="1"/>
  <c r="CD454" s="1"/>
  <c r="CE454" s="1"/>
  <c r="CB454"/>
  <c r="BY455"/>
  <c r="BZ455" s="1"/>
  <c r="O159" i="3" s="1"/>
  <c r="CA455" i="1"/>
  <c r="Q159" i="3" s="1"/>
  <c r="CA456" i="1"/>
  <c r="Q160" i="3" s="1"/>
  <c r="BY456" i="1"/>
  <c r="BZ456" s="1"/>
  <c r="O160" i="3" s="1"/>
  <c r="CC453" i="1"/>
  <c r="CD453" s="1"/>
  <c r="CE453" s="1"/>
  <c r="CB453"/>
  <c r="G458"/>
  <c r="G457"/>
  <c r="BJ160"/>
  <c r="BK160" s="1"/>
  <c r="BL160" s="1"/>
  <c r="N158" i="3"/>
  <c r="CC455" i="1"/>
  <c r="CD455" s="1"/>
  <c r="CB455"/>
  <c r="BD163"/>
  <c r="BG162" s="1"/>
  <c r="BI162" s="1"/>
  <c r="N160" i="3" s="1"/>
  <c r="BM163" i="1"/>
  <c r="P161" i="3" s="1"/>
  <c r="A168" i="1"/>
  <c r="A460"/>
  <c r="BE166"/>
  <c r="BN162"/>
  <c r="BO162"/>
  <c r="BP162" s="1"/>
  <c r="BQ162" s="1"/>
  <c r="BM164"/>
  <c r="P162" i="3" s="1"/>
  <c r="BD164" i="1"/>
  <c r="BG163" s="1"/>
  <c r="BI163" s="1"/>
  <c r="N161" i="3" s="1"/>
  <c r="A459" i="1"/>
  <c r="A167"/>
  <c r="BE165"/>
  <c r="BJ161"/>
  <c r="BK161" s="1"/>
  <c r="BL161" s="1"/>
  <c r="BN161"/>
  <c r="BO161"/>
  <c r="BP161" s="1"/>
  <c r="BQ161" s="1"/>
  <c r="CC456" l="1"/>
  <c r="CD456" s="1"/>
  <c r="CB456"/>
  <c r="BY457"/>
  <c r="BZ457" s="1"/>
  <c r="O161" i="3" s="1"/>
  <c r="CA457" i="1"/>
  <c r="Q161" i="3" s="1"/>
  <c r="CA458" i="1"/>
  <c r="Q162" i="3" s="1"/>
  <c r="BY458" i="1"/>
  <c r="BZ458" s="1"/>
  <c r="O162" i="3" s="1"/>
  <c r="G459" i="1"/>
  <c r="G460"/>
  <c r="CE455"/>
  <c r="CB457"/>
  <c r="CC457"/>
  <c r="CD457" s="1"/>
  <c r="CE457" s="1"/>
  <c r="A461"/>
  <c r="A169"/>
  <c r="BE167"/>
  <c r="BM166"/>
  <c r="P164" i="3" s="1"/>
  <c r="BD166" i="1"/>
  <c r="BG165" s="1"/>
  <c r="BI165" s="1"/>
  <c r="N163" i="3" s="1"/>
  <c r="BJ162" i="1"/>
  <c r="BK162" s="1"/>
  <c r="BL162" s="1"/>
  <c r="BM165"/>
  <c r="P163" i="3" s="1"/>
  <c r="BD165" i="1"/>
  <c r="BG164" s="1"/>
  <c r="BI164" s="1"/>
  <c r="N162" i="3" s="1"/>
  <c r="BN163" i="1"/>
  <c r="BO163"/>
  <c r="BP163" s="1"/>
  <c r="BQ163" s="1"/>
  <c r="BO164"/>
  <c r="BP164" s="1"/>
  <c r="BQ164" s="1"/>
  <c r="BN164"/>
  <c r="BJ163"/>
  <c r="BK163" s="1"/>
  <c r="BL163" s="1"/>
  <c r="A170"/>
  <c r="A462"/>
  <c r="BE168"/>
  <c r="CC458" l="1"/>
  <c r="CD458" s="1"/>
  <c r="CE458" s="1"/>
  <c r="CB458"/>
  <c r="CE456"/>
  <c r="BY459"/>
  <c r="BZ459" s="1"/>
  <c r="O163" i="3" s="1"/>
  <c r="CA459" i="1"/>
  <c r="Q163" i="3" s="1"/>
  <c r="CA460" i="1"/>
  <c r="Q164" i="3" s="1"/>
  <c r="BY460" i="1"/>
  <c r="BZ460" s="1"/>
  <c r="O164" i="3" s="1"/>
  <c r="G462" i="1"/>
  <c r="G461"/>
  <c r="CC460"/>
  <c r="CD460" s="1"/>
  <c r="CE460" s="1"/>
  <c r="BJ165"/>
  <c r="BK165" s="1"/>
  <c r="BL165" s="1"/>
  <c r="A463"/>
  <c r="BE169"/>
  <c r="A171"/>
  <c r="BM168"/>
  <c r="P166" i="3" s="1"/>
  <c r="BD168" i="1"/>
  <c r="BG167" s="1"/>
  <c r="BI167" s="1"/>
  <c r="N165" i="3" s="1"/>
  <c r="BD167" i="1"/>
  <c r="BG166" s="1"/>
  <c r="BI166" s="1"/>
  <c r="BM167"/>
  <c r="P165" i="3" s="1"/>
  <c r="A172" i="1"/>
  <c r="A464"/>
  <c r="BE170"/>
  <c r="BJ164"/>
  <c r="BK164" s="1"/>
  <c r="BO165"/>
  <c r="BP165" s="1"/>
  <c r="BQ165" s="1"/>
  <c r="BN165"/>
  <c r="BO166"/>
  <c r="BP166" s="1"/>
  <c r="BQ166" s="1"/>
  <c r="BN166"/>
  <c r="CB459" l="1"/>
  <c r="CC459"/>
  <c r="CD459" s="1"/>
  <c r="CE459" s="1"/>
  <c r="CB460"/>
  <c r="BY462"/>
  <c r="BZ462" s="1"/>
  <c r="O166" i="3" s="1"/>
  <c r="CA462" i="1"/>
  <c r="Q166" i="3" s="1"/>
  <c r="BY461" i="1"/>
  <c r="BZ461" s="1"/>
  <c r="O165" i="3" s="1"/>
  <c r="CA461" i="1"/>
  <c r="Q165" i="3" s="1"/>
  <c r="G463" i="1"/>
  <c r="G464"/>
  <c r="BJ166"/>
  <c r="BK166" s="1"/>
  <c r="BL166" s="1"/>
  <c r="N164" i="3"/>
  <c r="BL164" i="1"/>
  <c r="BN167"/>
  <c r="BO167"/>
  <c r="BP167" s="1"/>
  <c r="BQ167" s="1"/>
  <c r="A465"/>
  <c r="A173"/>
  <c r="BE171"/>
  <c r="A174"/>
  <c r="BE172"/>
  <c r="A466"/>
  <c r="BN168"/>
  <c r="BO168"/>
  <c r="BP168" s="1"/>
  <c r="BJ167"/>
  <c r="BK167" s="1"/>
  <c r="BL167" s="1"/>
  <c r="BM170"/>
  <c r="P168" i="3" s="1"/>
  <c r="BD170" i="1"/>
  <c r="BG169" s="1"/>
  <c r="BI169" s="1"/>
  <c r="N167" i="3" s="1"/>
  <c r="BM169" i="1"/>
  <c r="P167" i="3" s="1"/>
  <c r="BD169" i="1"/>
  <c r="BG168" s="1"/>
  <c r="BI168" s="1"/>
  <c r="N166" i="3" s="1"/>
  <c r="CB461" i="1" l="1"/>
  <c r="CC461"/>
  <c r="CD461" s="1"/>
  <c r="CC462"/>
  <c r="CD462" s="1"/>
  <c r="CE462" s="1"/>
  <c r="CB462"/>
  <c r="CA463"/>
  <c r="Q167" i="3" s="1"/>
  <c r="BY463" i="1"/>
  <c r="BZ463" s="1"/>
  <c r="O167" i="3" s="1"/>
  <c r="CA464" i="1"/>
  <c r="Q168" i="3" s="1"/>
  <c r="BY464" i="1"/>
  <c r="BZ464" s="1"/>
  <c r="O168" i="3" s="1"/>
  <c r="G465" i="1"/>
  <c r="G466"/>
  <c r="BJ168"/>
  <c r="BK168" s="1"/>
  <c r="BL168" s="1"/>
  <c r="BM171"/>
  <c r="P169" i="3" s="1"/>
  <c r="BD171" i="1"/>
  <c r="BG170" s="1"/>
  <c r="BI170" s="1"/>
  <c r="BN170"/>
  <c r="BO170"/>
  <c r="A176"/>
  <c r="A468"/>
  <c r="BE174"/>
  <c r="BJ169"/>
  <c r="BK169" s="1"/>
  <c r="BL169" s="1"/>
  <c r="BM172"/>
  <c r="P170" i="3" s="1"/>
  <c r="BD172" i="1"/>
  <c r="BG171" s="1"/>
  <c r="BI171" s="1"/>
  <c r="N169" i="3" s="1"/>
  <c r="BN169" i="1"/>
  <c r="BO169"/>
  <c r="BP169" s="1"/>
  <c r="BQ169" s="1"/>
  <c r="A467"/>
  <c r="A175"/>
  <c r="BE173"/>
  <c r="BQ168"/>
  <c r="CE461" l="1"/>
  <c r="CC463"/>
  <c r="CD463" s="1"/>
  <c r="CB463"/>
  <c r="BY465"/>
  <c r="BZ465" s="1"/>
  <c r="O169" i="3" s="1"/>
  <c r="CA465" i="1"/>
  <c r="Q169" i="3" s="1"/>
  <c r="CB464" i="1"/>
  <c r="CA466"/>
  <c r="Q170" i="3" s="1"/>
  <c r="BY466" i="1"/>
  <c r="BZ466" s="1"/>
  <c r="O170" i="3" s="1"/>
  <c r="CC464" i="1"/>
  <c r="CD464" s="1"/>
  <c r="CE464" s="1"/>
  <c r="G467"/>
  <c r="G468"/>
  <c r="BJ170"/>
  <c r="BK170" s="1"/>
  <c r="BL170" s="1"/>
  <c r="N168" i="3"/>
  <c r="CE463" i="1"/>
  <c r="BN171"/>
  <c r="BO171"/>
  <c r="BP171" s="1"/>
  <c r="BQ171" s="1"/>
  <c r="A469"/>
  <c r="BE175"/>
  <c r="A177"/>
  <c r="BD173"/>
  <c r="BG172" s="1"/>
  <c r="BI172" s="1"/>
  <c r="N170" i="3" s="1"/>
  <c r="BM173" i="1"/>
  <c r="P171" i="3" s="1"/>
  <c r="A178" i="1"/>
  <c r="A470"/>
  <c r="BE176"/>
  <c r="BP170"/>
  <c r="BQ170" s="1"/>
  <c r="BO172"/>
  <c r="BP172" s="1"/>
  <c r="BQ172" s="1"/>
  <c r="BN172"/>
  <c r="BJ171"/>
  <c r="BK171" s="1"/>
  <c r="BL171" s="1"/>
  <c r="BM174"/>
  <c r="P172" i="3" s="1"/>
  <c r="BD174" i="1"/>
  <c r="BG173" s="1"/>
  <c r="BI173" s="1"/>
  <c r="N171" i="3" s="1"/>
  <c r="CC466" i="1" l="1"/>
  <c r="CD466" s="1"/>
  <c r="CE466" s="1"/>
  <c r="CB465"/>
  <c r="CB466"/>
  <c r="BY467"/>
  <c r="BZ467" s="1"/>
  <c r="O171" i="3" s="1"/>
  <c r="CA467" i="1"/>
  <c r="Q171" i="3" s="1"/>
  <c r="CC465" i="1"/>
  <c r="CD465" s="1"/>
  <c r="CA468"/>
  <c r="Q172" i="3" s="1"/>
  <c r="BY468" i="1"/>
  <c r="BZ468" s="1"/>
  <c r="O172" i="3" s="1"/>
  <c r="G469" i="1"/>
  <c r="G470"/>
  <c r="BM176"/>
  <c r="P174" i="3" s="1"/>
  <c r="BD176" i="1"/>
  <c r="BG175" s="1"/>
  <c r="BI175" s="1"/>
  <c r="N173" i="3" s="1"/>
  <c r="A180" i="1"/>
  <c r="A472"/>
  <c r="BE178"/>
  <c r="BD175"/>
  <c r="BG174" s="1"/>
  <c r="BI174" s="1"/>
  <c r="BM175"/>
  <c r="P173" i="3" s="1"/>
  <c r="BJ172" i="1"/>
  <c r="BK172" s="1"/>
  <c r="BL172" s="1"/>
  <c r="A471"/>
  <c r="A179"/>
  <c r="BE177"/>
  <c r="BO174"/>
  <c r="BN174"/>
  <c r="BJ173"/>
  <c r="BK173" s="1"/>
  <c r="BL173" s="1"/>
  <c r="BO173"/>
  <c r="BP173" s="1"/>
  <c r="BQ173" s="1"/>
  <c r="BN173"/>
  <c r="CC468" l="1"/>
  <c r="CD468" s="1"/>
  <c r="CE468" s="1"/>
  <c r="CB468"/>
  <c r="CE465"/>
  <c r="CA469"/>
  <c r="Q173" i="3" s="1"/>
  <c r="BY469" i="1"/>
  <c r="BZ469" s="1"/>
  <c r="O173" i="3" s="1"/>
  <c r="CA470" i="1"/>
  <c r="Q174" i="3" s="1"/>
  <c r="BY470" i="1"/>
  <c r="BZ470" s="1"/>
  <c r="O174" i="3" s="1"/>
  <c r="CC467" i="1"/>
  <c r="CD467" s="1"/>
  <c r="CB467"/>
  <c r="G471"/>
  <c r="G472"/>
  <c r="BJ174"/>
  <c r="BK174" s="1"/>
  <c r="BL174" s="1"/>
  <c r="N172" i="3"/>
  <c r="CB469" i="1"/>
  <c r="A473"/>
  <c r="BE179"/>
  <c r="A181"/>
  <c r="BM178"/>
  <c r="P176" i="3" s="1"/>
  <c r="BD178" i="1"/>
  <c r="BG177" s="1"/>
  <c r="BI177" s="1"/>
  <c r="N175" i="3" s="1"/>
  <c r="BN176" i="1"/>
  <c r="BO176"/>
  <c r="BP176" s="1"/>
  <c r="BP174"/>
  <c r="BQ174" s="1"/>
  <c r="BJ175"/>
  <c r="BK175" s="1"/>
  <c r="BL175" s="1"/>
  <c r="BO175"/>
  <c r="BP175" s="1"/>
  <c r="BQ175" s="1"/>
  <c r="BN175"/>
  <c r="A182"/>
  <c r="A474"/>
  <c r="BE180"/>
  <c r="BD177"/>
  <c r="BG176" s="1"/>
  <c r="BI176" s="1"/>
  <c r="BM177"/>
  <c r="P175" i="3" s="1"/>
  <c r="CC470" i="1" l="1"/>
  <c r="CD470" s="1"/>
  <c r="CE470" s="1"/>
  <c r="CB470"/>
  <c r="CA471"/>
  <c r="Q175" i="3" s="1"/>
  <c r="BY471" i="1"/>
  <c r="BZ471" s="1"/>
  <c r="O175" i="3" s="1"/>
  <c r="CE467" i="1"/>
  <c r="BY472"/>
  <c r="BZ472" s="1"/>
  <c r="O176" i="3" s="1"/>
  <c r="CA472" i="1"/>
  <c r="Q176" i="3" s="1"/>
  <c r="CC469" i="1"/>
  <c r="CD469" s="1"/>
  <c r="CE469" s="1"/>
  <c r="G474"/>
  <c r="G473"/>
  <c r="BJ176"/>
  <c r="BK176" s="1"/>
  <c r="BL176" s="1"/>
  <c r="N174" i="3"/>
  <c r="BQ176" i="1"/>
  <c r="BM180"/>
  <c r="P178" i="3" s="1"/>
  <c r="BD180" i="1"/>
  <c r="BG179" s="1"/>
  <c r="BI179" s="1"/>
  <c r="N177" i="3" s="1"/>
  <c r="BN178" i="1"/>
  <c r="BO178"/>
  <c r="BP178" s="1"/>
  <c r="BQ178" s="1"/>
  <c r="BJ177"/>
  <c r="BK177" s="1"/>
  <c r="BL177" s="1"/>
  <c r="BN177"/>
  <c r="BO177"/>
  <c r="BP177" s="1"/>
  <c r="BQ177" s="1"/>
  <c r="A184"/>
  <c r="A476"/>
  <c r="BE182"/>
  <c r="BD179"/>
  <c r="BG178" s="1"/>
  <c r="BI178" s="1"/>
  <c r="BM179"/>
  <c r="P177" i="3" s="1"/>
  <c r="A475" i="1"/>
  <c r="BE181"/>
  <c r="A183"/>
  <c r="CC471" l="1"/>
  <c r="CD471" s="1"/>
  <c r="CE471" s="1"/>
  <c r="CB472"/>
  <c r="BY473"/>
  <c r="BZ473" s="1"/>
  <c r="O177" i="3" s="1"/>
  <c r="CA473" i="1"/>
  <c r="Q177" i="3" s="1"/>
  <c r="CA474" i="1"/>
  <c r="Q178" i="3" s="1"/>
  <c r="BY474" i="1"/>
  <c r="BZ474" s="1"/>
  <c r="O178" i="3" s="1"/>
  <c r="CC472" i="1"/>
  <c r="CD472" s="1"/>
  <c r="CE472" s="1"/>
  <c r="CB471"/>
  <c r="G475"/>
  <c r="G476"/>
  <c r="BJ178"/>
  <c r="BK178" s="1"/>
  <c r="BL178" s="1"/>
  <c r="N176" i="3"/>
  <c r="BO180" i="1"/>
  <c r="BP180" s="1"/>
  <c r="BQ180" s="1"/>
  <c r="BN180"/>
  <c r="BD181"/>
  <c r="BG180" s="1"/>
  <c r="BI180" s="1"/>
  <c r="N178" i="3" s="1"/>
  <c r="BM181" i="1"/>
  <c r="P179" i="3" s="1"/>
  <c r="BJ179" i="1"/>
  <c r="BK179" s="1"/>
  <c r="BL179" s="1"/>
  <c r="BM182"/>
  <c r="P180" i="3" s="1"/>
  <c r="BD182" i="1"/>
  <c r="BG181" s="1"/>
  <c r="BI181" s="1"/>
  <c r="N179" i="3" s="1"/>
  <c r="A477" i="1"/>
  <c r="BE183"/>
  <c r="A185"/>
  <c r="BN179"/>
  <c r="BO179"/>
  <c r="BP179" s="1"/>
  <c r="BQ179" s="1"/>
  <c r="A186"/>
  <c r="A478"/>
  <c r="BE184"/>
  <c r="CC473" l="1"/>
  <c r="CD473" s="1"/>
  <c r="CB473"/>
  <c r="CC474"/>
  <c r="CD474" s="1"/>
  <c r="CE474" s="1"/>
  <c r="CB474"/>
  <c r="CA476"/>
  <c r="Q180" i="3" s="1"/>
  <c r="BY476" i="1"/>
  <c r="BZ476" s="1"/>
  <c r="O180" i="3" s="1"/>
  <c r="CA475" i="1"/>
  <c r="Q179" i="3" s="1"/>
  <c r="BY475" i="1"/>
  <c r="BZ475" s="1"/>
  <c r="O179" i="3" s="1"/>
  <c r="G477" i="1"/>
  <c r="G478"/>
  <c r="BO182"/>
  <c r="BP182" s="1"/>
  <c r="BQ182" s="1"/>
  <c r="BN182"/>
  <c r="BJ180"/>
  <c r="BK180" s="1"/>
  <c r="A479"/>
  <c r="A187"/>
  <c r="BE185"/>
  <c r="BM184"/>
  <c r="P182" i="3" s="1"/>
  <c r="BD184" i="1"/>
  <c r="BG183" s="1"/>
  <c r="BI183" s="1"/>
  <c r="N181" i="3" s="1"/>
  <c r="BO181" i="1"/>
  <c r="BP181" s="1"/>
  <c r="BQ181" s="1"/>
  <c r="BN181"/>
  <c r="BJ181"/>
  <c r="BK181" s="1"/>
  <c r="BL181" s="1"/>
  <c r="A188"/>
  <c r="A480"/>
  <c r="BE186"/>
  <c r="BD183"/>
  <c r="BG182" s="1"/>
  <c r="BI182" s="1"/>
  <c r="N180" i="3" s="1"/>
  <c r="BM183" i="1"/>
  <c r="P181" i="3" s="1"/>
  <c r="CE473" i="1" l="1"/>
  <c r="CC475"/>
  <c r="CD475" s="1"/>
  <c r="CB475"/>
  <c r="BY478"/>
  <c r="BZ478" s="1"/>
  <c r="O182" i="3" s="1"/>
  <c r="CA478" i="1"/>
  <c r="Q182" i="3" s="1"/>
  <c r="CC476" i="1"/>
  <c r="CD476" s="1"/>
  <c r="CE476" s="1"/>
  <c r="CB476"/>
  <c r="CA477"/>
  <c r="Q181" i="3" s="1"/>
  <c r="BY477" i="1"/>
  <c r="BZ477" s="1"/>
  <c r="O181" i="3" s="1"/>
  <c r="G479" i="1"/>
  <c r="G480"/>
  <c r="BN183"/>
  <c r="BO183"/>
  <c r="BP183" s="1"/>
  <c r="BQ183" s="1"/>
  <c r="A190"/>
  <c r="BE188"/>
  <c r="A482"/>
  <c r="BD185"/>
  <c r="BG184" s="1"/>
  <c r="BI184" s="1"/>
  <c r="BM185"/>
  <c r="P183" i="3" s="1"/>
  <c r="BD186" i="1"/>
  <c r="BG185" s="1"/>
  <c r="BI185" s="1"/>
  <c r="BM186"/>
  <c r="P184" i="3" s="1"/>
  <c r="BN184" i="1"/>
  <c r="BO184"/>
  <c r="BP184" s="1"/>
  <c r="BL180"/>
  <c r="BJ183"/>
  <c r="BK183" s="1"/>
  <c r="BL183" s="1"/>
  <c r="BJ182"/>
  <c r="BK182" s="1"/>
  <c r="BL182" s="1"/>
  <c r="A481"/>
  <c r="A189"/>
  <c r="BE187"/>
  <c r="CC478" l="1"/>
  <c r="CD478" s="1"/>
  <c r="CE475"/>
  <c r="CA479"/>
  <c r="Q183" i="3" s="1"/>
  <c r="BY479" i="1"/>
  <c r="BZ479" s="1"/>
  <c r="O183" i="3" s="1"/>
  <c r="CA480" i="1"/>
  <c r="Q184" i="3" s="1"/>
  <c r="BY480" i="1"/>
  <c r="BZ480" s="1"/>
  <c r="O184" i="3" s="1"/>
  <c r="CB477" i="1"/>
  <c r="CB478"/>
  <c r="CC477"/>
  <c r="CD477" s="1"/>
  <c r="CE477" s="1"/>
  <c r="G482"/>
  <c r="G481"/>
  <c r="BJ185"/>
  <c r="BK185" s="1"/>
  <c r="BL185" s="1"/>
  <c r="N183" i="3"/>
  <c r="BJ184" i="1"/>
  <c r="BK184" s="1"/>
  <c r="BL184" s="1"/>
  <c r="N182" i="3"/>
  <c r="A483" i="1"/>
  <c r="BE189"/>
  <c r="A191"/>
  <c r="A192"/>
  <c r="A484"/>
  <c r="BE190"/>
  <c r="BN186"/>
  <c r="BO186"/>
  <c r="BP186" s="1"/>
  <c r="BQ186" s="1"/>
  <c r="BQ184"/>
  <c r="BN185"/>
  <c r="BO185"/>
  <c r="BP185" s="1"/>
  <c r="BQ185" s="1"/>
  <c r="BD187"/>
  <c r="BG186" s="1"/>
  <c r="BI186" s="1"/>
  <c r="BM187"/>
  <c r="P185" i="3" s="1"/>
  <c r="BM188" i="1"/>
  <c r="P186" i="3" s="1"/>
  <c r="BD188" i="1"/>
  <c r="BG187" s="1"/>
  <c r="BI187" s="1"/>
  <c r="N185" i="3" s="1"/>
  <c r="CB480" i="1" l="1"/>
  <c r="CC480"/>
  <c r="CD480" s="1"/>
  <c r="CE480" s="1"/>
  <c r="CE478"/>
  <c r="CC479"/>
  <c r="CD479" s="1"/>
  <c r="CE479" s="1"/>
  <c r="BY481"/>
  <c r="BZ481" s="1"/>
  <c r="O185" i="3" s="1"/>
  <c r="CA481" i="1"/>
  <c r="Q185" i="3" s="1"/>
  <c r="BY482" i="1"/>
  <c r="BZ482" s="1"/>
  <c r="O186" i="3" s="1"/>
  <c r="CA482" i="1"/>
  <c r="Q186" i="3" s="1"/>
  <c r="CB479" i="1"/>
  <c r="G484"/>
  <c r="G483"/>
  <c r="BJ186"/>
  <c r="BK186" s="1"/>
  <c r="BL186" s="1"/>
  <c r="N184" i="3"/>
  <c r="CB481" i="1"/>
  <c r="BN188"/>
  <c r="BO188"/>
  <c r="BP188" s="1"/>
  <c r="BQ188" s="1"/>
  <c r="A485"/>
  <c r="A193"/>
  <c r="BE191"/>
  <c r="BO187"/>
  <c r="BP187" s="1"/>
  <c r="BQ187" s="1"/>
  <c r="BN187"/>
  <c r="BM190"/>
  <c r="P188" i="3" s="1"/>
  <c r="BD190" i="1"/>
  <c r="BG189" s="1"/>
  <c r="BI189" s="1"/>
  <c r="N187" i="3" s="1"/>
  <c r="BD189" i="1"/>
  <c r="BG188" s="1"/>
  <c r="BI188" s="1"/>
  <c r="N186" i="3" s="1"/>
  <c r="BM189" i="1"/>
  <c r="P187" i="3" s="1"/>
  <c r="BJ187" i="1"/>
  <c r="BK187" s="1"/>
  <c r="BL187" s="1"/>
  <c r="A194"/>
  <c r="BE192"/>
  <c r="A486"/>
  <c r="CC481" l="1"/>
  <c r="CD481" s="1"/>
  <c r="CA483"/>
  <c r="Q187" i="3" s="1"/>
  <c r="BY483" i="1"/>
  <c r="BZ483" s="1"/>
  <c r="O187" i="3" s="1"/>
  <c r="CC482" i="1"/>
  <c r="CD482" s="1"/>
  <c r="CE482" s="1"/>
  <c r="CA484"/>
  <c r="Q188" i="3" s="1"/>
  <c r="BY484" i="1"/>
  <c r="BZ484" s="1"/>
  <c r="O188" i="3" s="1"/>
  <c r="CB482" i="1"/>
  <c r="G486"/>
  <c r="G485"/>
  <c r="A196"/>
  <c r="A488"/>
  <c r="BE194"/>
  <c r="BO190"/>
  <c r="BP190" s="1"/>
  <c r="BQ190" s="1"/>
  <c r="BN190"/>
  <c r="A487"/>
  <c r="BE193"/>
  <c r="A195"/>
  <c r="BJ189"/>
  <c r="BK189" s="1"/>
  <c r="BL189" s="1"/>
  <c r="BD191"/>
  <c r="BG190" s="1"/>
  <c r="BI190" s="1"/>
  <c r="N188" i="3" s="1"/>
  <c r="BM191" i="1"/>
  <c r="P189" i="3" s="1"/>
  <c r="BJ188" i="1"/>
  <c r="BK188" s="1"/>
  <c r="BM192"/>
  <c r="P190" i="3" s="1"/>
  <c r="BD192" i="1"/>
  <c r="BG191" s="1"/>
  <c r="BI191" s="1"/>
  <c r="N189" i="3" s="1"/>
  <c r="BO189" i="1"/>
  <c r="BP189" s="1"/>
  <c r="BQ189" s="1"/>
  <c r="BN189"/>
  <c r="CE481" l="1"/>
  <c r="CC484"/>
  <c r="CD484" s="1"/>
  <c r="CB484"/>
  <c r="CB483"/>
  <c r="CA486"/>
  <c r="Q190" i="3" s="1"/>
  <c r="BY486" i="1"/>
  <c r="BZ486" s="1"/>
  <c r="O190" i="3" s="1"/>
  <c r="CC483" i="1"/>
  <c r="CD483" s="1"/>
  <c r="CE483" s="1"/>
  <c r="CA485"/>
  <c r="Q189" i="3" s="1"/>
  <c r="BY485" i="1"/>
  <c r="BZ485" s="1"/>
  <c r="O189" i="3" s="1"/>
  <c r="G487" i="1"/>
  <c r="G488"/>
  <c r="CE484"/>
  <c r="BL188"/>
  <c r="BO192"/>
  <c r="BP192" s="1"/>
  <c r="BN192"/>
  <c r="BJ191"/>
  <c r="BK191" s="1"/>
  <c r="BL191" s="1"/>
  <c r="BO191"/>
  <c r="BP191" s="1"/>
  <c r="BQ191" s="1"/>
  <c r="BN191"/>
  <c r="A489"/>
  <c r="A197"/>
  <c r="BE195"/>
  <c r="BM194"/>
  <c r="P192" i="3" s="1"/>
  <c r="BD194" i="1"/>
  <c r="BG193" s="1"/>
  <c r="BI193" s="1"/>
  <c r="N191" i="3" s="1"/>
  <c r="BJ190" i="1"/>
  <c r="BK190" s="1"/>
  <c r="BL190" s="1"/>
  <c r="BD193"/>
  <c r="BG192" s="1"/>
  <c r="BI192" s="1"/>
  <c r="N190" i="3" s="1"/>
  <c r="BM193" i="1"/>
  <c r="P191" i="3" s="1"/>
  <c r="A198" i="1"/>
  <c r="A490"/>
  <c r="BE196"/>
  <c r="CB486" l="1"/>
  <c r="CC486"/>
  <c r="CD486" s="1"/>
  <c r="CE486" s="1"/>
  <c r="CA488"/>
  <c r="Q192" i="3" s="1"/>
  <c r="BY488" i="1"/>
  <c r="BZ488" s="1"/>
  <c r="O192" i="3" s="1"/>
  <c r="BY487" i="1"/>
  <c r="BZ487" s="1"/>
  <c r="O191" i="3" s="1"/>
  <c r="CA487" i="1"/>
  <c r="Q191" i="3" s="1"/>
  <c r="CB485" i="1"/>
  <c r="CC485"/>
  <c r="CD485" s="1"/>
  <c r="CE485" s="1"/>
  <c r="G490"/>
  <c r="G489"/>
  <c r="BM196"/>
  <c r="P194" i="3" s="1"/>
  <c r="BD196" i="1"/>
  <c r="BG195" s="1"/>
  <c r="BI195" s="1"/>
  <c r="N193" i="3" s="1"/>
  <c r="BO194" i="1"/>
  <c r="BP194" s="1"/>
  <c r="BQ194" s="1"/>
  <c r="BN194"/>
  <c r="BJ193"/>
  <c r="BK193" s="1"/>
  <c r="BL193" s="1"/>
  <c r="A200"/>
  <c r="A492"/>
  <c r="BE198"/>
  <c r="A491"/>
  <c r="BE197"/>
  <c r="A199"/>
  <c r="BQ192"/>
  <c r="BJ192"/>
  <c r="BK192" s="1"/>
  <c r="BL192" s="1"/>
  <c r="BN193"/>
  <c r="BO193"/>
  <c r="BP193" s="1"/>
  <c r="BQ193" s="1"/>
  <c r="BM195"/>
  <c r="P193" i="3" s="1"/>
  <c r="BD195" i="1"/>
  <c r="BG194" s="1"/>
  <c r="BI194" s="1"/>
  <c r="N192" i="3" s="1"/>
  <c r="CC487" i="1" l="1"/>
  <c r="CD487" s="1"/>
  <c r="CE487" s="1"/>
  <c r="CB487"/>
  <c r="CA490"/>
  <c r="Q194" i="3" s="1"/>
  <c r="BY490" i="1"/>
  <c r="BZ490" s="1"/>
  <c r="O194" i="3" s="1"/>
  <c r="CB488" i="1"/>
  <c r="CA489"/>
  <c r="Q193" i="3" s="1"/>
  <c r="BY489" i="1"/>
  <c r="BZ489" s="1"/>
  <c r="O193" i="3" s="1"/>
  <c r="CC488" i="1"/>
  <c r="CD488" s="1"/>
  <c r="G491"/>
  <c r="G492"/>
  <c r="BJ194"/>
  <c r="BK194" s="1"/>
  <c r="BL194" s="1"/>
  <c r="BD197"/>
  <c r="BG196" s="1"/>
  <c r="BI196" s="1"/>
  <c r="N194" i="3" s="1"/>
  <c r="BM197" i="1"/>
  <c r="P195" i="3" s="1"/>
  <c r="A202" i="1"/>
  <c r="A494"/>
  <c r="BE200"/>
  <c r="BJ195"/>
  <c r="BM198"/>
  <c r="P196" i="3" s="1"/>
  <c r="BD198" i="1"/>
  <c r="BG197" s="1"/>
  <c r="BI197" s="1"/>
  <c r="N195" i="3" s="1"/>
  <c r="BN196" i="1"/>
  <c r="BO196"/>
  <c r="BP196" s="1"/>
  <c r="BQ196" s="1"/>
  <c r="A493"/>
  <c r="BE199"/>
  <c r="A201"/>
  <c r="BN195"/>
  <c r="BO195"/>
  <c r="BP195" s="1"/>
  <c r="BQ195" s="1"/>
  <c r="CC489" l="1"/>
  <c r="CD489" s="1"/>
  <c r="CE489" s="1"/>
  <c r="CB489"/>
  <c r="CE488"/>
  <c r="CB490"/>
  <c r="CA491"/>
  <c r="Q195" i="3" s="1"/>
  <c r="BY491" i="1"/>
  <c r="BZ491" s="1"/>
  <c r="O195" i="3" s="1"/>
  <c r="CA492" i="1"/>
  <c r="Q196" i="3" s="1"/>
  <c r="BY492" i="1"/>
  <c r="BZ492" s="1"/>
  <c r="O196" i="3" s="1"/>
  <c r="CC490" i="1"/>
  <c r="CD490" s="1"/>
  <c r="CE490" s="1"/>
  <c r="G494"/>
  <c r="G493"/>
  <c r="BK195"/>
  <c r="BL195" s="1"/>
  <c r="BO198"/>
  <c r="BN198"/>
  <c r="BM199"/>
  <c r="P197" i="3" s="1"/>
  <c r="BD199" i="1"/>
  <c r="BG198" s="1"/>
  <c r="BI198" s="1"/>
  <c r="N196" i="3" s="1"/>
  <c r="A204" i="1"/>
  <c r="A496"/>
  <c r="BE202"/>
  <c r="BJ196"/>
  <c r="BK196" s="1"/>
  <c r="A495"/>
  <c r="BE201"/>
  <c r="A203"/>
  <c r="BM200"/>
  <c r="P198" i="3" s="1"/>
  <c r="BD200" i="1"/>
  <c r="BG199" s="1"/>
  <c r="BI199" s="1"/>
  <c r="N197" i="3" s="1"/>
  <c r="BJ197" i="1"/>
  <c r="BK197" s="1"/>
  <c r="BL197" s="1"/>
  <c r="BN197"/>
  <c r="BO197"/>
  <c r="BP197" s="1"/>
  <c r="BQ197" s="1"/>
  <c r="CC492" l="1"/>
  <c r="CD492" s="1"/>
  <c r="CE492" s="1"/>
  <c r="CB492"/>
  <c r="CC491"/>
  <c r="CD491" s="1"/>
  <c r="CE491" s="1"/>
  <c r="CA494"/>
  <c r="Q198" i="3" s="1"/>
  <c r="BY494" i="1"/>
  <c r="BZ494" s="1"/>
  <c r="O198" i="3" s="1"/>
  <c r="CA493" i="1"/>
  <c r="Q197" i="3" s="1"/>
  <c r="BY493" i="1"/>
  <c r="BZ493" s="1"/>
  <c r="O197" i="3" s="1"/>
  <c r="CB491" i="1"/>
  <c r="G495"/>
  <c r="G496"/>
  <c r="CB494"/>
  <c r="BL196"/>
  <c r="BP198"/>
  <c r="BQ198" s="1"/>
  <c r="BO200"/>
  <c r="BP200" s="1"/>
  <c r="BN200"/>
  <c r="BM201"/>
  <c r="P199" i="3" s="1"/>
  <c r="BD201" i="1"/>
  <c r="BG200" s="1"/>
  <c r="BI200" s="1"/>
  <c r="BM202"/>
  <c r="P200" i="3" s="1"/>
  <c r="BD202" i="1"/>
  <c r="BG201" s="1"/>
  <c r="BI201" s="1"/>
  <c r="N199" i="3" s="1"/>
  <c r="BN199" i="1"/>
  <c r="BO199"/>
  <c r="BP199" s="1"/>
  <c r="BQ199" s="1"/>
  <c r="A206"/>
  <c r="A498"/>
  <c r="BE204"/>
  <c r="A497"/>
  <c r="BE203"/>
  <c r="A205"/>
  <c r="BJ198"/>
  <c r="BK198" s="1"/>
  <c r="BL198" s="1"/>
  <c r="BJ199"/>
  <c r="BK199" s="1"/>
  <c r="BL199" s="1"/>
  <c r="CC493" l="1"/>
  <c r="CD493" s="1"/>
  <c r="CE493" s="1"/>
  <c r="CB493"/>
  <c r="CA495"/>
  <c r="Q199" i="3" s="1"/>
  <c r="BY495" i="1"/>
  <c r="BZ495" s="1"/>
  <c r="O199" i="3" s="1"/>
  <c r="BY496" i="1"/>
  <c r="BZ496" s="1"/>
  <c r="O200" i="3" s="1"/>
  <c r="CA496" i="1"/>
  <c r="Q200" i="3" s="1"/>
  <c r="CC494" i="1"/>
  <c r="CD494" s="1"/>
  <c r="CE494" s="1"/>
  <c r="G497"/>
  <c r="G498"/>
  <c r="BJ200"/>
  <c r="BK200" s="1"/>
  <c r="BL200" s="1"/>
  <c r="N198" i="3"/>
  <c r="A499" i="1"/>
  <c r="A207"/>
  <c r="BE205"/>
  <c r="BM204"/>
  <c r="P202" i="3" s="1"/>
  <c r="BD204" i="1"/>
  <c r="BG203" s="1"/>
  <c r="BI203" s="1"/>
  <c r="N201" i="3" s="1"/>
  <c r="BO202" i="1"/>
  <c r="BP202" s="1"/>
  <c r="BN202"/>
  <c r="BM203"/>
  <c r="P201" i="3" s="1"/>
  <c r="BD203" i="1"/>
  <c r="BG202" s="1"/>
  <c r="BI202" s="1"/>
  <c r="BE304"/>
  <c r="A500"/>
  <c r="BE206"/>
  <c r="BJ201"/>
  <c r="BK201" s="1"/>
  <c r="BL201" s="1"/>
  <c r="BQ200"/>
  <c r="BN201"/>
  <c r="BO201"/>
  <c r="BP201" s="1"/>
  <c r="BQ201" s="1"/>
  <c r="CC496" l="1"/>
  <c r="CD496" s="1"/>
  <c r="CE496" s="1"/>
  <c r="CB496"/>
  <c r="BY497"/>
  <c r="BZ497" s="1"/>
  <c r="O201" i="3" s="1"/>
  <c r="CA497" i="1"/>
  <c r="Q201" i="3" s="1"/>
  <c r="CB495" i="1"/>
  <c r="CA498"/>
  <c r="Q202" i="3" s="1"/>
  <c r="BY498" i="1"/>
  <c r="BZ498" s="1"/>
  <c r="O202" i="3" s="1"/>
  <c r="CC495" i="1"/>
  <c r="CD495" s="1"/>
  <c r="G500"/>
  <c r="G499"/>
  <c r="BJ202"/>
  <c r="BK202" s="1"/>
  <c r="BL202" s="1"/>
  <c r="N200" i="3"/>
  <c r="CC498" i="1"/>
  <c r="CD498" s="1"/>
  <c r="CE498" s="1"/>
  <c r="CC497"/>
  <c r="CD497" s="1"/>
  <c r="CB497"/>
  <c r="BM206"/>
  <c r="P204" i="3" s="1"/>
  <c r="BD206" i="1"/>
  <c r="BG205" s="1"/>
  <c r="BI205" s="1"/>
  <c r="N203" i="3" s="1"/>
  <c r="BE207" i="1"/>
  <c r="A501"/>
  <c r="BM304"/>
  <c r="P302" i="3" s="1"/>
  <c r="BD304" i="1"/>
  <c r="BG303" s="1"/>
  <c r="BI303" s="1"/>
  <c r="N301" i="3" s="1"/>
  <c r="BJ203" i="1"/>
  <c r="BQ202"/>
  <c r="BM205"/>
  <c r="P203" i="3" s="1"/>
  <c r="BD205" i="1"/>
  <c r="BG204" s="1"/>
  <c r="BI204" s="1"/>
  <c r="N202" i="3" s="1"/>
  <c r="BN203" i="1"/>
  <c r="BO203"/>
  <c r="BP203" s="1"/>
  <c r="BQ203" s="1"/>
  <c r="BN204"/>
  <c r="BO204"/>
  <c r="BP204" s="1"/>
  <c r="BQ204" s="1"/>
  <c r="CE495" l="1"/>
  <c r="CB498"/>
  <c r="BY499"/>
  <c r="BZ499" s="1"/>
  <c r="O203" i="3" s="1"/>
  <c r="CA499" i="1"/>
  <c r="Q203" i="3" s="1"/>
  <c r="BY500" i="1"/>
  <c r="BZ500" s="1"/>
  <c r="O204" i="3" s="1"/>
  <c r="CA500" i="1"/>
  <c r="Q204" i="3" s="1"/>
  <c r="G501" i="1"/>
  <c r="CE497"/>
  <c r="CC499"/>
  <c r="CD499" s="1"/>
  <c r="CE499" s="1"/>
  <c r="CB499"/>
  <c r="BK203"/>
  <c r="BL203" s="1"/>
  <c r="BO206"/>
  <c r="BP206" s="1"/>
  <c r="BN206"/>
  <c r="BJ303"/>
  <c r="BK303" s="1"/>
  <c r="BL303" s="1"/>
  <c r="BJ205"/>
  <c r="BK205" s="1"/>
  <c r="BL205" s="1"/>
  <c r="BN205"/>
  <c r="BO205"/>
  <c r="BP205" s="1"/>
  <c r="BQ205" s="1"/>
  <c r="BM207"/>
  <c r="P205" i="3" s="1"/>
  <c r="BD207" i="1"/>
  <c r="BG206" s="1"/>
  <c r="BI206" s="1"/>
  <c r="BN304"/>
  <c r="BO304"/>
  <c r="BP304" s="1"/>
  <c r="BQ304" s="1"/>
  <c r="BJ204"/>
  <c r="BK204" s="1"/>
  <c r="CB500" l="1"/>
  <c r="CC500"/>
  <c r="CD500" s="1"/>
  <c r="CE500" s="1"/>
  <c r="CA501"/>
  <c r="Q205" i="3" s="1"/>
  <c r="BY501" i="1"/>
  <c r="BZ501" s="1"/>
  <c r="O205" i="3" s="1"/>
  <c r="BJ206" i="1"/>
  <c r="BK206" s="1"/>
  <c r="BL206" s="1"/>
  <c r="N204" i="3"/>
  <c r="BQ206" i="1"/>
  <c r="BO207"/>
  <c r="BP207" s="1"/>
  <c r="BQ207" s="1"/>
  <c r="BN207"/>
  <c r="BL204"/>
  <c r="CC501" l="1"/>
  <c r="CD501" s="1"/>
  <c r="CE501" s="1"/>
  <c r="CB501"/>
</calcChain>
</file>

<file path=xl/comments1.xml><?xml version="1.0" encoding="utf-8"?>
<comments xmlns="http://schemas.openxmlformats.org/spreadsheetml/2006/main">
  <authors>
    <author>User</author>
  </authors>
  <commentList>
    <comment ref="R3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 CELL R3 UNTUK SAAT SEKARANG=NOW() 
JIKA UNTUK SESUAI KEBUTUHAN CELL R3  BISA DIISI TGL/BLN/THN 
SEHINGGA UNTUK D12/D13/D14
JUGA MENNYESUAIKAN,,MAGHRIB?? BERAPA JAMNYA PADA TGL ITU
</t>
        </r>
      </text>
    </comment>
  </commentList>
</comments>
</file>

<file path=xl/sharedStrings.xml><?xml version="1.0" encoding="utf-8"?>
<sst xmlns="http://schemas.openxmlformats.org/spreadsheetml/2006/main" count="1314" uniqueCount="348">
  <si>
    <t>lintang</t>
  </si>
  <si>
    <t>bujur</t>
  </si>
  <si>
    <t>drajat</t>
  </si>
  <si>
    <t>mnt</t>
  </si>
  <si>
    <t>dtk</t>
  </si>
  <si>
    <t>bulan hijri</t>
  </si>
  <si>
    <t>tahun hijri</t>
  </si>
  <si>
    <t>nilai k</t>
  </si>
  <si>
    <t>bln baru</t>
  </si>
  <si>
    <t>nilai T</t>
  </si>
  <si>
    <t>eksntrts E</t>
  </si>
  <si>
    <t>anml rt2 m(M)</t>
  </si>
  <si>
    <t>anml rt2 b(M')</t>
  </si>
  <si>
    <t>arg lntg &amp; b(F)</t>
  </si>
  <si>
    <t>omega</t>
  </si>
  <si>
    <t>arg plnt A1</t>
  </si>
  <si>
    <t>arg plnt A2</t>
  </si>
  <si>
    <t>arg plnt A3</t>
  </si>
  <si>
    <t>arg plnt A4</t>
  </si>
  <si>
    <t>arg plnt A5</t>
  </si>
  <si>
    <t>arg plnt A6</t>
  </si>
  <si>
    <t>arg plnt A7</t>
  </si>
  <si>
    <t>arg plnt A8</t>
  </si>
  <si>
    <t>arg plnt A9</t>
  </si>
  <si>
    <t>arg plnt A10</t>
  </si>
  <si>
    <t>arg plnt A11</t>
  </si>
  <si>
    <t>arg plnt A12</t>
  </si>
  <si>
    <t>arg plnt A13</t>
  </si>
  <si>
    <t>arg plnt A14</t>
  </si>
  <si>
    <t>JDE blm krksi</t>
  </si>
  <si>
    <t>krksi msg arg plnt</t>
  </si>
  <si>
    <t>krks msg arg fase</t>
  </si>
  <si>
    <t>JDE terkrks (TD)</t>
  </si>
  <si>
    <t>delta T</t>
  </si>
  <si>
    <t>JD terkrksi (UT)</t>
  </si>
  <si>
    <t>Z</t>
  </si>
  <si>
    <t>F</t>
  </si>
  <si>
    <t>alpha</t>
  </si>
  <si>
    <t>A</t>
  </si>
  <si>
    <t>B</t>
  </si>
  <si>
    <t>C</t>
  </si>
  <si>
    <t>D</t>
  </si>
  <si>
    <t>E</t>
  </si>
  <si>
    <t>thun</t>
  </si>
  <si>
    <t>bln</t>
  </si>
  <si>
    <t>tgl</t>
  </si>
  <si>
    <t>day</t>
  </si>
  <si>
    <t>j/m/d(UT)</t>
  </si>
  <si>
    <t>wib</t>
  </si>
  <si>
    <t>tahun</t>
  </si>
  <si>
    <t>thn-500</t>
  </si>
  <si>
    <t>mulai-500 dan 500</t>
  </si>
  <si>
    <t>500 sd 1600</t>
  </si>
  <si>
    <t>1600 sd1700</t>
  </si>
  <si>
    <t>1700sd1800</t>
  </si>
  <si>
    <t>1860sd1900</t>
  </si>
  <si>
    <t>1900sd1920</t>
  </si>
  <si>
    <t>1920sd1941</t>
  </si>
  <si>
    <t>1941sd1961</t>
  </si>
  <si>
    <t>1961sd1986</t>
  </si>
  <si>
    <t>1986sd2005</t>
  </si>
  <si>
    <t>2005sd2050</t>
  </si>
  <si>
    <t>2050sd2150</t>
  </si>
  <si>
    <t>stlh2150</t>
  </si>
  <si>
    <t>radian</t>
  </si>
  <si>
    <t>1800sd1860</t>
  </si>
  <si>
    <t>deltha T</t>
  </si>
  <si>
    <t>detik</t>
  </si>
  <si>
    <t>JD+0,5</t>
  </si>
  <si>
    <t>hari</t>
  </si>
  <si>
    <t>bulan baru</t>
  </si>
  <si>
    <t>bln masehi</t>
  </si>
  <si>
    <t>th mshi</t>
  </si>
  <si>
    <t>jam UT</t>
  </si>
  <si>
    <t>jam WIB</t>
  </si>
  <si>
    <t>s</t>
  </si>
  <si>
    <t>jam mkrks</t>
  </si>
  <si>
    <t>isikan pd warna kuning</t>
  </si>
  <si>
    <t>bln prnma</t>
  </si>
  <si>
    <t>radians</t>
  </si>
  <si>
    <t>jammarkas</t>
  </si>
  <si>
    <t>purnama</t>
  </si>
  <si>
    <t>tanggal</t>
  </si>
  <si>
    <t>jam wib</t>
  </si>
  <si>
    <t>blan masei</t>
  </si>
  <si>
    <t>thn</t>
  </si>
  <si>
    <t>jam</t>
  </si>
  <si>
    <t>delta T mthr</t>
  </si>
  <si>
    <t>sblm -500</t>
  </si>
  <si>
    <t>1900 sd 1920</t>
  </si>
  <si>
    <t>1860 sd 1900</t>
  </si>
  <si>
    <t>1800 sd 1860</t>
  </si>
  <si>
    <t>1700 sd 1800</t>
  </si>
  <si>
    <t>1600 sd 1700</t>
  </si>
  <si>
    <t>antr-500 sd 500</t>
  </si>
  <si>
    <t>1920 sd 1941</t>
  </si>
  <si>
    <t>1941 sd 1961</t>
  </si>
  <si>
    <t>1961 sd 1986</t>
  </si>
  <si>
    <t>1986 sd 2005</t>
  </si>
  <si>
    <t>2005 sd 2050</t>
  </si>
  <si>
    <t>2050 sd 2150</t>
  </si>
  <si>
    <t>stlh 2150</t>
  </si>
  <si>
    <t>jamdecimal</t>
  </si>
  <si>
    <t>harga B</t>
  </si>
  <si>
    <t>harga A</t>
  </si>
  <si>
    <t>zona time</t>
  </si>
  <si>
    <t>jd wkt UT</t>
  </si>
  <si>
    <t>Delta T</t>
  </si>
  <si>
    <t>JDE wkt TD</t>
  </si>
  <si>
    <t>T=</t>
  </si>
  <si>
    <t>bujr rt2 LO</t>
  </si>
  <si>
    <t>anmli rt2MO</t>
  </si>
  <si>
    <t>korksi C</t>
  </si>
  <si>
    <t>radian LO</t>
  </si>
  <si>
    <t>radian MO</t>
  </si>
  <si>
    <t>eksentritas</t>
  </si>
  <si>
    <t>orbit bumi(e)</t>
  </si>
  <si>
    <t>bujur ecliptika</t>
  </si>
  <si>
    <t>(L)</t>
  </si>
  <si>
    <t>anomali</t>
  </si>
  <si>
    <t>sesungguhnya</t>
  </si>
  <si>
    <t>rdian omega</t>
  </si>
  <si>
    <t>Epsilon zero</t>
  </si>
  <si>
    <t>Delta</t>
  </si>
  <si>
    <t>Epsilon</t>
  </si>
  <si>
    <t>JD pukul</t>
  </si>
  <si>
    <t>O UT</t>
  </si>
  <si>
    <t>T untuk</t>
  </si>
  <si>
    <t>JD</t>
  </si>
  <si>
    <t>GST pukul</t>
  </si>
  <si>
    <t>GST waktu</t>
  </si>
  <si>
    <t>lokal</t>
  </si>
  <si>
    <t>epsilon</t>
  </si>
  <si>
    <t>LST</t>
  </si>
  <si>
    <t>haour</t>
  </si>
  <si>
    <t>angel</t>
  </si>
  <si>
    <t>HA</t>
  </si>
  <si>
    <t>jark m&amp;b</t>
  </si>
  <si>
    <t>AU</t>
  </si>
  <si>
    <t>drjt</t>
  </si>
  <si>
    <t>menit</t>
  </si>
  <si>
    <t>bujur nampak</t>
  </si>
  <si>
    <t>Alpha</t>
  </si>
  <si>
    <t>jam  H : M : S</t>
  </si>
  <si>
    <t>radian alpha</t>
  </si>
  <si>
    <t>rdn Deltha</t>
  </si>
  <si>
    <t>Azimut dari</t>
  </si>
  <si>
    <t>selatan</t>
  </si>
  <si>
    <t>dari slatan</t>
  </si>
  <si>
    <t>Derajat azimut</t>
  </si>
  <si>
    <t>jam alpha</t>
  </si>
  <si>
    <t>azimut mthr</t>
  </si>
  <si>
    <t>derajat</t>
  </si>
  <si>
    <t>dtj</t>
  </si>
  <si>
    <t>altitude</t>
  </si>
  <si>
    <t xml:space="preserve">posisi </t>
  </si>
  <si>
    <t>hitung delta T</t>
  </si>
  <si>
    <t>posisi bulan</t>
  </si>
  <si>
    <t>julian day</t>
  </si>
  <si>
    <t>waktu UT</t>
  </si>
  <si>
    <t>JDE waktu TD</t>
  </si>
  <si>
    <t>harga</t>
  </si>
  <si>
    <t>T</t>
  </si>
  <si>
    <t>bujr rata2</t>
  </si>
  <si>
    <t>bulan(U)</t>
  </si>
  <si>
    <t>anomali rt2</t>
  </si>
  <si>
    <t>bulan(V)</t>
  </si>
  <si>
    <t>(U)</t>
  </si>
  <si>
    <t>Radian</t>
  </si>
  <si>
    <t>(V)</t>
  </si>
  <si>
    <t>bujur rata2</t>
  </si>
  <si>
    <t>mthr (L)</t>
  </si>
  <si>
    <t>radian (L)</t>
  </si>
  <si>
    <t>anomali rata2</t>
  </si>
  <si>
    <t>matahari (M)</t>
  </si>
  <si>
    <t>radian anomali</t>
  </si>
  <si>
    <t>rata2 mthr (M)</t>
  </si>
  <si>
    <t>koreksi</t>
  </si>
  <si>
    <t>total</t>
  </si>
  <si>
    <t>bujur sggh</t>
  </si>
  <si>
    <t>bulan</t>
  </si>
  <si>
    <t>sesungguhnya bulan</t>
  </si>
  <si>
    <t>M</t>
  </si>
  <si>
    <t>S</t>
  </si>
  <si>
    <t>beta</t>
  </si>
  <si>
    <t>posisi</t>
  </si>
  <si>
    <t>paralak(phi)</t>
  </si>
  <si>
    <t>rdian</t>
  </si>
  <si>
    <t>sudut jari2</t>
  </si>
  <si>
    <t>d;m;s</t>
  </si>
  <si>
    <t>jarak bumi</t>
  </si>
  <si>
    <t>dan bulan</t>
  </si>
  <si>
    <t>km</t>
  </si>
  <si>
    <t>eksentrisitas</t>
  </si>
  <si>
    <t>zero</t>
  </si>
  <si>
    <t xml:space="preserve">delta </t>
  </si>
  <si>
    <t>TO untuk JD</t>
  </si>
  <si>
    <t>GST</t>
  </si>
  <si>
    <t>waktu local</t>
  </si>
  <si>
    <t>Haour -</t>
  </si>
  <si>
    <t>Angel</t>
  </si>
  <si>
    <t>pukul</t>
  </si>
  <si>
    <t>d</t>
  </si>
  <si>
    <t>m</t>
  </si>
  <si>
    <t>h</t>
  </si>
  <si>
    <t>delta</t>
  </si>
  <si>
    <t>azimut dar</t>
  </si>
  <si>
    <t>azimut</t>
  </si>
  <si>
    <t>p0sisi</t>
  </si>
  <si>
    <t>bulan baru hijriyyah=</t>
  </si>
  <si>
    <t>tahun hijriyyah=</t>
  </si>
  <si>
    <t>markas:</t>
  </si>
  <si>
    <t>dr</t>
  </si>
  <si>
    <t>hari/masehi</t>
  </si>
  <si>
    <t>bulan /masehi</t>
  </si>
  <si>
    <t>tanggal/masehi</t>
  </si>
  <si>
    <t>tahun/masehi</t>
  </si>
  <si>
    <t>jamwib</t>
  </si>
  <si>
    <t>jam markas</t>
  </si>
  <si>
    <t>prediksi purnama</t>
  </si>
  <si>
    <t>nama</t>
  </si>
  <si>
    <t>ngawen</t>
  </si>
  <si>
    <t>e</t>
  </si>
  <si>
    <t>date</t>
  </si>
  <si>
    <t>bumi - mathri</t>
  </si>
  <si>
    <t>kondisi mthr &amp; bulan</t>
  </si>
  <si>
    <t>bumi - bulan</t>
  </si>
  <si>
    <t>mthr Alpha</t>
  </si>
  <si>
    <t>right ascension</t>
  </si>
  <si>
    <t>bulan Alpha</t>
  </si>
  <si>
    <t>matahari/lmda</t>
  </si>
  <si>
    <t>bulan /Lamda</t>
  </si>
  <si>
    <t>declinasi</t>
  </si>
  <si>
    <t>matahari/Delta</t>
  </si>
  <si>
    <t>lintang eclip</t>
  </si>
  <si>
    <t>bulan/beta</t>
  </si>
  <si>
    <t xml:space="preserve">  declinasi bulan</t>
  </si>
  <si>
    <t>Azimut</t>
  </si>
  <si>
    <t>matahari</t>
  </si>
  <si>
    <t xml:space="preserve">Azimut </t>
  </si>
  <si>
    <t>jarak</t>
  </si>
  <si>
    <t>satua KM</t>
  </si>
  <si>
    <t>satuan KM</t>
  </si>
  <si>
    <t xml:space="preserve">radian </t>
  </si>
  <si>
    <t>epsilonzero</t>
  </si>
  <si>
    <t>angka merah eclips</t>
  </si>
  <si>
    <t xml:space="preserve">bulan baru </t>
  </si>
  <si>
    <t>Jumat</t>
  </si>
  <si>
    <t>decml</t>
  </si>
  <si>
    <t>s-n/w-e</t>
  </si>
  <si>
    <t>N</t>
  </si>
  <si>
    <t>posisi bulan=</t>
  </si>
  <si>
    <t>JD - UT</t>
  </si>
  <si>
    <t>wita</t>
  </si>
  <si>
    <t>wit</t>
  </si>
  <si>
    <t>zone time</t>
  </si>
  <si>
    <t>delta t</t>
  </si>
  <si>
    <t>julian day ephemeris waktu TD</t>
  </si>
  <si>
    <t xml:space="preserve">         Bujur rata2 bulan (U)=</t>
  </si>
  <si>
    <t xml:space="preserve">  Anomali rata2 bulan (V) =</t>
  </si>
  <si>
    <t xml:space="preserve">           Omega =</t>
  </si>
  <si>
    <t>Bujur rata-rata matahari (L) =</t>
  </si>
  <si>
    <t>Anomali rt2 mthr(M) =</t>
  </si>
  <si>
    <t>koreksi 1</t>
  </si>
  <si>
    <t>koreksi 2</t>
  </si>
  <si>
    <t>koreksi 3</t>
  </si>
  <si>
    <t>koreksi 4</t>
  </si>
  <si>
    <t>koreksi 5</t>
  </si>
  <si>
    <t>koreksi 6</t>
  </si>
  <si>
    <t>total krksi</t>
  </si>
  <si>
    <t>Bujur sesungguhnya bulan (Lambda) =</t>
  </si>
  <si>
    <t>:</t>
  </si>
  <si>
    <t xml:space="preserve">              Epsilon Zero =</t>
  </si>
  <si>
    <t xml:space="preserve">             Omega =</t>
  </si>
  <si>
    <t xml:space="preserve">        Eksentrisitas orbit bumi (e) =</t>
  </si>
  <si>
    <t xml:space="preserve">      Jarak Bumi-Bulan (R) =</t>
  </si>
  <si>
    <t xml:space="preserve">          Delta Epsilon =</t>
  </si>
  <si>
    <t xml:space="preserve">         Epsilon =</t>
  </si>
  <si>
    <t>T0 untuk JD =</t>
  </si>
  <si>
    <t>LST =</t>
  </si>
  <si>
    <t>Hour Angle (HA) =</t>
  </si>
  <si>
    <t>Alpha =</t>
  </si>
  <si>
    <t>Altitude DMS =</t>
  </si>
  <si>
    <t xml:space="preserve">     Altitude =</t>
  </si>
  <si>
    <t xml:space="preserve">   azimuth DMS=</t>
  </si>
  <si>
    <t xml:space="preserve">     azimuth   =</t>
  </si>
  <si>
    <t xml:space="preserve">      Azimuth dari selatan =</t>
  </si>
  <si>
    <t xml:space="preserve">     alpha HMS=</t>
  </si>
  <si>
    <t>dtk busur</t>
  </si>
  <si>
    <t xml:space="preserve">    Bujur sesungguhnya bulan (D:M:S) =</t>
  </si>
  <si>
    <t xml:space="preserve">  Sudut jari-jari bulan (s) =</t>
  </si>
  <si>
    <t xml:space="preserve"> </t>
  </si>
  <si>
    <t>GST=</t>
  </si>
  <si>
    <t>kilometer</t>
  </si>
  <si>
    <t xml:space="preserve">         delta =</t>
  </si>
  <si>
    <t>delta  DMS=</t>
  </si>
  <si>
    <t>w</t>
  </si>
  <si>
    <t>LO=</t>
  </si>
  <si>
    <t>MO=</t>
  </si>
  <si>
    <t>C=</t>
  </si>
  <si>
    <t>e=</t>
  </si>
  <si>
    <t>L=</t>
  </si>
  <si>
    <t>M=</t>
  </si>
  <si>
    <t>epsilon zero</t>
  </si>
  <si>
    <t>delta epsilon</t>
  </si>
  <si>
    <t>JD pukul o  UT</t>
  </si>
  <si>
    <t>T untuk JD</t>
  </si>
  <si>
    <t>GST pukul o UT</t>
  </si>
  <si>
    <t>GST waktu local</t>
  </si>
  <si>
    <t>hour angle HA</t>
  </si>
  <si>
    <t>mthr bumi R</t>
  </si>
  <si>
    <t>lamda</t>
  </si>
  <si>
    <t>lamda DMS</t>
  </si>
  <si>
    <t>alpha HMS</t>
  </si>
  <si>
    <t>DMS</t>
  </si>
  <si>
    <t>azmt dari sltn</t>
  </si>
  <si>
    <t>mnt bsr</t>
  </si>
  <si>
    <t>dtk bbusur</t>
  </si>
  <si>
    <t xml:space="preserve">                                               Beta =</t>
  </si>
  <si>
    <t xml:space="preserve">                                  beta D:M:S =</t>
  </si>
  <si>
    <t xml:space="preserve">                         Parallaks (Phi) =</t>
  </si>
  <si>
    <t xml:space="preserve">                               paralak  DMS=</t>
  </si>
  <si>
    <t>Bulan</t>
  </si>
  <si>
    <t>deklinasi/mail=</t>
  </si>
  <si>
    <t>jarak dgn bumi=</t>
  </si>
  <si>
    <t>Haur Angle=</t>
  </si>
  <si>
    <t>hasel</t>
  </si>
  <si>
    <t>altitude positif berarti masih diatas ufuk / negatif  maka sudah tenggelam salaam dari bang ALI MUHSIN</t>
  </si>
  <si>
    <t>angka c8-c13</t>
  </si>
  <si>
    <t>bisa di ambil di sheet Result</t>
  </si>
  <si>
    <t>markas</t>
  </si>
  <si>
    <t>ngawen blora jateng</t>
  </si>
  <si>
    <t>elongasi</t>
  </si>
  <si>
    <t xml:space="preserve">satuan busur rubu' </t>
  </si>
  <si>
    <t>yakni prediksi bulan baru/saat ijtima'</t>
  </si>
  <si>
    <t>yakni imkan-rukyah pa belum saat jam ghurub wib</t>
  </si>
  <si>
    <t>Azimut/samat=</t>
  </si>
  <si>
    <t>altitude/irtifa'=</t>
  </si>
  <si>
    <t>الميل ألاعظام</t>
  </si>
  <si>
    <t>عرض السمت</t>
  </si>
  <si>
    <t>فى ساعة الاجتماع</t>
  </si>
  <si>
    <t>mail-sama</t>
  </si>
  <si>
    <t>mail beda</t>
  </si>
  <si>
    <t>beda samat</t>
  </si>
  <si>
    <t>irti-sama</t>
  </si>
  <si>
    <t>selisih</t>
  </si>
  <si>
    <t>irti beda</t>
  </si>
  <si>
    <t>SHEET UNTUK MENGETAHUI POSISI MATAHARI DAN BULAN</t>
  </si>
</sst>
</file>

<file path=xl/styles.xml><?xml version="1.0" encoding="utf-8"?>
<styleSheet xmlns="http://schemas.openxmlformats.org/spreadsheetml/2006/main">
  <numFmts count="9">
    <numFmt numFmtId="164" formatCode="0.000000"/>
    <numFmt numFmtId="165" formatCode="[$-F400]h:mm:ss\ AM/PM"/>
    <numFmt numFmtId="166" formatCode="0.0"/>
    <numFmt numFmtId="167" formatCode="h:mm:ss;@"/>
    <numFmt numFmtId="168" formatCode="0.000"/>
    <numFmt numFmtId="169" formatCode="[$-421]dd\ mmmm\ yyyy;@"/>
    <numFmt numFmtId="170" formatCode="[h]:mm:ss;@"/>
    <numFmt numFmtId="171" formatCode="0.00000000"/>
    <numFmt numFmtId="172" formatCode="0.0000000000"/>
  </numFmts>
  <fonts count="17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charset val="1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9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charset val="1"/>
      <scheme val="minor"/>
    </font>
    <font>
      <b/>
      <sz val="9"/>
      <color theme="5" tint="-0.249977111117893"/>
      <name val="Calibri"/>
      <family val="2"/>
      <charset val="1"/>
      <scheme val="minor"/>
    </font>
    <font>
      <sz val="8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theme="1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DFB6D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163">
    <xf numFmtId="0" fontId="0" fillId="0" borderId="0" xfId="0"/>
    <xf numFmtId="0" fontId="0" fillId="2" borderId="1" xfId="0" applyFill="1" applyBorder="1"/>
    <xf numFmtId="0" fontId="1" fillId="0" borderId="0" xfId="0" applyFont="1"/>
    <xf numFmtId="166" fontId="0" fillId="0" borderId="0" xfId="0" applyNumberFormat="1"/>
    <xf numFmtId="14" fontId="0" fillId="0" borderId="0" xfId="0" applyNumberFormat="1"/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9" fontId="0" fillId="0" borderId="0" xfId="0" applyNumberFormat="1"/>
    <xf numFmtId="0" fontId="5" fillId="0" borderId="0" xfId="0" applyFont="1" applyAlignment="1">
      <alignment horizontal="center"/>
    </xf>
    <xf numFmtId="0" fontId="0" fillId="11" borderId="1" xfId="0" applyFill="1" applyBorder="1" applyProtection="1"/>
    <xf numFmtId="0" fontId="1" fillId="11" borderId="1" xfId="0" applyFont="1" applyFill="1" applyBorder="1" applyProtection="1"/>
    <xf numFmtId="22" fontId="1" fillId="0" borderId="0" xfId="0" applyNumberFormat="1" applyFont="1"/>
    <xf numFmtId="0" fontId="4" fillId="0" borderId="0" xfId="1" applyNumberFormat="1" applyAlignment="1" applyProtection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7" fillId="0" borderId="1" xfId="0" applyFont="1" applyBorder="1"/>
    <xf numFmtId="0" fontId="0" fillId="0" borderId="5" xfId="0" applyBorder="1"/>
    <xf numFmtId="0" fontId="8" fillId="13" borderId="0" xfId="0" applyFont="1" applyFill="1"/>
    <xf numFmtId="0" fontId="9" fillId="13" borderId="0" xfId="0" applyFont="1" applyFill="1" applyBorder="1" applyAlignment="1">
      <alignment horizontal="center"/>
    </xf>
    <xf numFmtId="0" fontId="7" fillId="13" borderId="4" xfId="0" applyFont="1" applyFill="1" applyBorder="1" applyAlignment="1">
      <alignment horizontal="center"/>
    </xf>
    <xf numFmtId="0" fontId="1" fillId="11" borderId="1" xfId="0" applyNumberFormat="1" applyFont="1" applyFill="1" applyBorder="1" applyAlignment="1" applyProtection="1">
      <alignment horizontal="center"/>
      <protection locked="0"/>
    </xf>
    <xf numFmtId="2" fontId="1" fillId="11" borderId="1" xfId="0" applyNumberFormat="1" applyFont="1" applyFill="1" applyBorder="1" applyAlignment="1" applyProtection="1">
      <alignment horizontal="center"/>
      <protection locked="0"/>
    </xf>
    <xf numFmtId="0" fontId="6" fillId="11" borderId="1" xfId="0" applyFont="1" applyFill="1" applyBorder="1" applyAlignment="1" applyProtection="1">
      <alignment horizontal="center"/>
      <protection locked="0"/>
    </xf>
    <xf numFmtId="0" fontId="1" fillId="11" borderId="1" xfId="0" applyFont="1" applyFill="1" applyBorder="1" applyProtection="1">
      <protection locked="0"/>
    </xf>
    <xf numFmtId="0" fontId="1" fillId="11" borderId="1" xfId="0" applyFont="1" applyFill="1" applyBorder="1" applyAlignment="1" applyProtection="1">
      <alignment horizontal="center"/>
      <protection locked="0"/>
    </xf>
    <xf numFmtId="0" fontId="1" fillId="11" borderId="1" xfId="0" applyNumberFormat="1" applyFont="1" applyFill="1" applyBorder="1" applyProtection="1">
      <protection locked="0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/>
      <protection locked="0"/>
    </xf>
    <xf numFmtId="0" fontId="0" fillId="11" borderId="1" xfId="0" quotePrefix="1" applyFill="1" applyBorder="1" applyAlignment="1" applyProtection="1">
      <alignment horizontal="center"/>
      <protection locked="0"/>
    </xf>
    <xf numFmtId="165" fontId="1" fillId="11" borderId="1" xfId="0" applyNumberFormat="1" applyFont="1" applyFill="1" applyBorder="1" applyAlignment="1" applyProtection="1">
      <alignment horizontal="center"/>
      <protection locked="0"/>
    </xf>
    <xf numFmtId="170" fontId="1" fillId="11" borderId="1" xfId="0" applyNumberFormat="1" applyFont="1" applyFill="1" applyBorder="1" applyAlignment="1" applyProtection="1">
      <alignment horizontal="center"/>
      <protection locked="0"/>
    </xf>
    <xf numFmtId="21" fontId="0" fillId="11" borderId="1" xfId="0" applyNumberFormat="1" applyFill="1" applyBorder="1" applyAlignment="1" applyProtection="1">
      <alignment horizontal="center"/>
      <protection locked="0"/>
    </xf>
    <xf numFmtId="0" fontId="1" fillId="0" borderId="1" xfId="0" applyNumberFormat="1" applyFont="1" applyBorder="1" applyAlignment="1" applyProtection="1">
      <alignment horizontal="center"/>
      <protection locked="0"/>
    </xf>
    <xf numFmtId="168" fontId="1" fillId="0" borderId="1" xfId="0" applyNumberFormat="1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1" xfId="0" applyNumberFormat="1" applyBorder="1" applyProtection="1">
      <protection locked="0"/>
    </xf>
    <xf numFmtId="172" fontId="0" fillId="0" borderId="1" xfId="0" applyNumberFormat="1" applyBorder="1" applyProtection="1">
      <protection locked="0"/>
    </xf>
    <xf numFmtId="164" fontId="0" fillId="0" borderId="1" xfId="0" applyNumberFormat="1" applyBorder="1" applyProtection="1">
      <protection locked="0"/>
    </xf>
    <xf numFmtId="171" fontId="0" fillId="0" borderId="1" xfId="0" applyNumberFormat="1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1" fillId="0" borderId="1" xfId="0" applyFont="1" applyBorder="1" applyProtection="1">
      <protection locked="0"/>
    </xf>
    <xf numFmtId="165" fontId="1" fillId="0" borderId="1" xfId="0" applyNumberFormat="1" applyFont="1" applyBorder="1" applyProtection="1">
      <protection locked="0"/>
    </xf>
    <xf numFmtId="0" fontId="3" fillId="3" borderId="1" xfId="0" applyFont="1" applyFill="1" applyBorder="1" applyAlignment="1">
      <alignment horizontal="center"/>
    </xf>
    <xf numFmtId="0" fontId="11" fillId="9" borderId="1" xfId="0" applyFont="1" applyFill="1" applyBorder="1" applyAlignment="1">
      <alignment horizontal="center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168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166" fontId="1" fillId="0" borderId="0" xfId="0" applyNumberFormat="1" applyFont="1" applyProtection="1">
      <protection locked="0"/>
    </xf>
    <xf numFmtId="2" fontId="1" fillId="0" borderId="0" xfId="0" applyNumberFormat="1" applyFont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  <protection locked="0"/>
    </xf>
    <xf numFmtId="168" fontId="1" fillId="5" borderId="1" xfId="0" applyNumberFormat="1" applyFont="1" applyFill="1" applyBorder="1" applyAlignment="1" applyProtection="1">
      <alignment horizontal="center"/>
      <protection locked="0"/>
    </xf>
    <xf numFmtId="2" fontId="2" fillId="5" borderId="1" xfId="0" applyNumberFormat="1" applyFont="1" applyFill="1" applyBorder="1" applyAlignment="1" applyProtection="1">
      <alignment horizontal="center"/>
      <protection locked="0"/>
    </xf>
    <xf numFmtId="0" fontId="1" fillId="0" borderId="3" xfId="0" applyFont="1" applyBorder="1" applyProtection="1">
      <protection locked="0"/>
    </xf>
    <xf numFmtId="0" fontId="1" fillId="2" borderId="3" xfId="0" applyFont="1" applyFill="1" applyBorder="1" applyAlignment="1" applyProtection="1">
      <alignment horizontal="center"/>
      <protection locked="0"/>
    </xf>
    <xf numFmtId="1" fontId="1" fillId="5" borderId="1" xfId="0" applyNumberFormat="1" applyFont="1" applyFill="1" applyBorder="1" applyAlignment="1" applyProtection="1">
      <alignment horizontal="center"/>
      <protection locked="0" hidden="1"/>
    </xf>
    <xf numFmtId="1" fontId="2" fillId="5" borderId="1" xfId="0" applyNumberFormat="1" applyFont="1" applyFill="1" applyBorder="1" applyAlignment="1" applyProtection="1">
      <alignment horizontal="center"/>
      <protection locked="0" hidden="1"/>
    </xf>
    <xf numFmtId="166" fontId="1" fillId="0" borderId="1" xfId="0" applyNumberFormat="1" applyFont="1" applyBorder="1" applyProtection="1">
      <protection locked="0"/>
    </xf>
    <xf numFmtId="0" fontId="1" fillId="5" borderId="1" xfId="0" applyNumberFormat="1" applyFont="1" applyFill="1" applyBorder="1" applyAlignment="1" applyProtection="1">
      <alignment horizontal="center"/>
      <protection locked="0" hidden="1"/>
    </xf>
    <xf numFmtId="166" fontId="1" fillId="2" borderId="1" xfId="0" applyNumberFormat="1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Protection="1">
      <protection locked="0"/>
    </xf>
    <xf numFmtId="165" fontId="1" fillId="5" borderId="1" xfId="0" applyNumberFormat="1" applyFont="1" applyFill="1" applyBorder="1" applyAlignment="1" applyProtection="1">
      <alignment horizontal="center"/>
      <protection locked="0" hidden="1"/>
    </xf>
    <xf numFmtId="165" fontId="2" fillId="5" borderId="1" xfId="0" applyNumberFormat="1" applyFont="1" applyFill="1" applyBorder="1" applyAlignment="1" applyProtection="1">
      <alignment horizontal="center"/>
      <protection locked="0" hidden="1"/>
    </xf>
    <xf numFmtId="165" fontId="1" fillId="5" borderId="3" xfId="0" applyNumberFormat="1" applyFont="1" applyFill="1" applyBorder="1" applyAlignment="1" applyProtection="1">
      <alignment horizontal="center"/>
      <protection locked="0" hidden="1"/>
    </xf>
    <xf numFmtId="165" fontId="2" fillId="5" borderId="3" xfId="0" applyNumberFormat="1" applyFont="1" applyFill="1" applyBorder="1" applyAlignment="1" applyProtection="1">
      <alignment horizontal="center"/>
      <protection locked="0" hidden="1"/>
    </xf>
    <xf numFmtId="0" fontId="2" fillId="8" borderId="1" xfId="0" applyFont="1" applyFill="1" applyBorder="1" applyProtection="1">
      <protection locked="0"/>
    </xf>
    <xf numFmtId="166" fontId="2" fillId="8" borderId="1" xfId="0" applyNumberFormat="1" applyFont="1" applyFill="1" applyBorder="1" applyProtection="1">
      <protection locked="0"/>
    </xf>
    <xf numFmtId="168" fontId="2" fillId="8" borderId="1" xfId="0" applyNumberFormat="1" applyFont="1" applyFill="1" applyBorder="1" applyAlignment="1" applyProtection="1">
      <alignment horizontal="center"/>
      <protection locked="0"/>
    </xf>
    <xf numFmtId="2" fontId="2" fillId="8" borderId="1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14" fontId="1" fillId="0" borderId="0" xfId="0" applyNumberFormat="1" applyFont="1" applyProtection="1">
      <protection locked="0"/>
    </xf>
    <xf numFmtId="167" fontId="1" fillId="0" borderId="0" xfId="0" applyNumberFormat="1" applyFont="1" applyProtection="1">
      <protection locked="0"/>
    </xf>
    <xf numFmtId="166" fontId="1" fillId="0" borderId="0" xfId="0" applyNumberFormat="1" applyFont="1" applyAlignment="1" applyProtection="1">
      <alignment horizontal="center"/>
      <protection locked="0"/>
    </xf>
    <xf numFmtId="21" fontId="1" fillId="0" borderId="0" xfId="0" applyNumberFormat="1" applyFont="1" applyAlignment="1" applyProtection="1">
      <alignment horizontal="center"/>
      <protection locked="0"/>
    </xf>
    <xf numFmtId="168" fontId="1" fillId="0" borderId="0" xfId="0" applyNumberFormat="1" applyFont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0" fontId="1" fillId="6" borderId="1" xfId="0" applyFont="1" applyFill="1" applyBorder="1" applyProtection="1">
      <protection locked="0"/>
    </xf>
    <xf numFmtId="14" fontId="1" fillId="6" borderId="1" xfId="0" applyNumberFormat="1" applyFont="1" applyFill="1" applyBorder="1" applyProtection="1">
      <protection locked="0"/>
    </xf>
    <xf numFmtId="167" fontId="1" fillId="6" borderId="1" xfId="0" applyNumberFormat="1" applyFont="1" applyFill="1" applyBorder="1" applyProtection="1">
      <protection locked="0"/>
    </xf>
    <xf numFmtId="0" fontId="1" fillId="6" borderId="1" xfId="0" applyFont="1" applyFill="1" applyBorder="1" applyAlignment="1" applyProtection="1">
      <alignment horizontal="center"/>
      <protection locked="0"/>
    </xf>
    <xf numFmtId="166" fontId="1" fillId="6" borderId="1" xfId="0" applyNumberFormat="1" applyFont="1" applyFill="1" applyBorder="1" applyAlignment="1" applyProtection="1">
      <alignment horizontal="center"/>
      <protection locked="0"/>
    </xf>
    <xf numFmtId="21" fontId="1" fillId="6" borderId="1" xfId="0" applyNumberFormat="1" applyFont="1" applyFill="1" applyBorder="1" applyAlignment="1" applyProtection="1">
      <alignment horizontal="center"/>
      <protection locked="0"/>
    </xf>
    <xf numFmtId="168" fontId="1" fillId="6" borderId="1" xfId="0" applyNumberFormat="1" applyFont="1" applyFill="1" applyBorder="1" applyAlignment="1" applyProtection="1">
      <alignment horizontal="center"/>
      <protection locked="0"/>
    </xf>
    <xf numFmtId="2" fontId="1" fillId="6" borderId="1" xfId="0" applyNumberFormat="1" applyFont="1" applyFill="1" applyBorder="1" applyAlignment="1" applyProtection="1">
      <alignment horizontal="center"/>
      <protection locked="0"/>
    </xf>
    <xf numFmtId="2" fontId="3" fillId="6" borderId="1" xfId="0" applyNumberFormat="1" applyFont="1" applyFill="1" applyBorder="1" applyAlignment="1" applyProtection="1">
      <alignment horizontal="center"/>
      <protection locked="0"/>
    </xf>
    <xf numFmtId="0" fontId="1" fillId="7" borderId="1" xfId="0" applyFont="1" applyFill="1" applyBorder="1" applyProtection="1">
      <protection locked="0"/>
    </xf>
    <xf numFmtId="14" fontId="1" fillId="7" borderId="1" xfId="0" applyNumberFormat="1" applyFont="1" applyFill="1" applyBorder="1" applyProtection="1">
      <protection locked="0"/>
    </xf>
    <xf numFmtId="167" fontId="1" fillId="7" borderId="1" xfId="0" applyNumberFormat="1" applyFont="1" applyFill="1" applyBorder="1" applyProtection="1">
      <protection locked="0"/>
    </xf>
    <xf numFmtId="0" fontId="1" fillId="7" borderId="1" xfId="0" applyFont="1" applyFill="1" applyBorder="1" applyAlignment="1" applyProtection="1">
      <alignment horizontal="center"/>
      <protection locked="0"/>
    </xf>
    <xf numFmtId="166" fontId="1" fillId="7" borderId="1" xfId="0" applyNumberFormat="1" applyFont="1" applyFill="1" applyBorder="1" applyAlignment="1" applyProtection="1">
      <alignment horizontal="center"/>
      <protection locked="0"/>
    </xf>
    <xf numFmtId="21" fontId="1" fillId="7" borderId="1" xfId="0" applyNumberFormat="1" applyFont="1" applyFill="1" applyBorder="1" applyAlignment="1" applyProtection="1">
      <alignment horizontal="center"/>
      <protection locked="0"/>
    </xf>
    <xf numFmtId="168" fontId="1" fillId="7" borderId="1" xfId="0" applyNumberFormat="1" applyFont="1" applyFill="1" applyBorder="1" applyAlignment="1" applyProtection="1">
      <alignment horizontal="center"/>
      <protection locked="0"/>
    </xf>
    <xf numFmtId="2" fontId="1" fillId="7" borderId="1" xfId="0" applyNumberFormat="1" applyFont="1" applyFill="1" applyBorder="1" applyAlignment="1" applyProtection="1">
      <alignment horizontal="center"/>
      <protection locked="0"/>
    </xf>
    <xf numFmtId="0" fontId="1" fillId="12" borderId="1" xfId="0" applyFont="1" applyFill="1" applyBorder="1" applyProtection="1">
      <protection locked="0"/>
    </xf>
    <xf numFmtId="0" fontId="1" fillId="12" borderId="1" xfId="0" applyFont="1" applyFill="1" applyBorder="1" applyAlignment="1" applyProtection="1">
      <alignment horizontal="center"/>
      <protection locked="0"/>
    </xf>
    <xf numFmtId="0" fontId="1" fillId="12" borderId="0" xfId="0" applyFont="1" applyFill="1" applyAlignment="1" applyProtection="1">
      <alignment horizontal="center"/>
      <protection locked="0"/>
    </xf>
    <xf numFmtId="0" fontId="1" fillId="12" borderId="2" xfId="0" applyFont="1" applyFill="1" applyBorder="1" applyProtection="1">
      <protection locked="0"/>
    </xf>
    <xf numFmtId="0" fontId="0" fillId="0" borderId="3" xfId="0" applyFill="1" applyBorder="1"/>
    <xf numFmtId="0" fontId="3" fillId="3" borderId="1" xfId="0" applyNumberFormat="1" applyFont="1" applyFill="1" applyBorder="1" applyAlignment="1" applyProtection="1">
      <alignment horizontal="center"/>
      <protection locked="0"/>
    </xf>
    <xf numFmtId="0" fontId="3" fillId="3" borderId="1" xfId="0" applyFont="1" applyFill="1" applyBorder="1" applyAlignment="1" applyProtection="1">
      <alignment horizontal="center"/>
      <protection locked="0"/>
    </xf>
    <xf numFmtId="0" fontId="11" fillId="9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 applyProtection="1">
      <protection locked="0"/>
    </xf>
    <xf numFmtId="0" fontId="0" fillId="0" borderId="0" xfId="0" applyBorder="1" applyProtection="1">
      <protection locked="0"/>
    </xf>
    <xf numFmtId="0" fontId="12" fillId="0" borderId="1" xfId="0" applyFont="1" applyBorder="1" applyProtection="1">
      <protection locked="0"/>
    </xf>
    <xf numFmtId="0" fontId="0" fillId="2" borderId="6" xfId="0" applyFill="1" applyBorder="1"/>
    <xf numFmtId="0" fontId="0" fillId="9" borderId="7" xfId="0" applyFill="1" applyBorder="1"/>
    <xf numFmtId="0" fontId="0" fillId="15" borderId="7" xfId="0" applyFill="1" applyBorder="1"/>
    <xf numFmtId="0" fontId="0" fillId="14" borderId="7" xfId="0" applyFill="1" applyBorder="1"/>
    <xf numFmtId="0" fontId="0" fillId="2" borderId="8" xfId="0" applyFill="1" applyBorder="1"/>
    <xf numFmtId="0" fontId="0" fillId="9" borderId="0" xfId="0" applyFill="1" applyBorder="1"/>
    <xf numFmtId="0" fontId="0" fillId="15" borderId="0" xfId="0" applyFill="1" applyBorder="1"/>
    <xf numFmtId="0" fontId="0" fillId="14" borderId="0" xfId="0" applyFill="1" applyBorder="1"/>
    <xf numFmtId="0" fontId="0" fillId="2" borderId="9" xfId="0" applyFill="1" applyBorder="1"/>
    <xf numFmtId="0" fontId="0" fillId="9" borderId="10" xfId="0" applyFill="1" applyBorder="1"/>
    <xf numFmtId="0" fontId="0" fillId="15" borderId="10" xfId="0" applyFill="1" applyBorder="1"/>
    <xf numFmtId="0" fontId="0" fillId="14" borderId="10" xfId="0" applyFill="1" applyBorder="1"/>
    <xf numFmtId="0" fontId="0" fillId="0" borderId="0" xfId="0" applyFill="1"/>
    <xf numFmtId="0" fontId="10" fillId="0" borderId="1" xfId="0" applyFont="1" applyBorder="1" applyAlignment="1" applyProtection="1">
      <alignment horizontal="center"/>
      <protection locked="0"/>
    </xf>
    <xf numFmtId="169" fontId="1" fillId="0" borderId="1" xfId="0" applyNumberFormat="1" applyFont="1" applyBorder="1" applyAlignment="1" applyProtection="1">
      <alignment horizontal="center"/>
      <protection locked="0"/>
    </xf>
    <xf numFmtId="0" fontId="1" fillId="10" borderId="1" xfId="0" applyFont="1" applyFill="1" applyBorder="1" applyAlignment="1" applyProtection="1">
      <alignment horizontal="center"/>
      <protection locked="0"/>
    </xf>
    <xf numFmtId="168" fontId="1" fillId="10" borderId="1" xfId="0" applyNumberFormat="1" applyFont="1" applyFill="1" applyBorder="1" applyAlignment="1" applyProtection="1">
      <alignment horizontal="center"/>
      <protection locked="0"/>
    </xf>
    <xf numFmtId="0" fontId="1" fillId="9" borderId="1" xfId="0" applyFont="1" applyFill="1" applyBorder="1" applyAlignment="1" applyProtection="1">
      <alignment horizontal="center"/>
      <protection locked="0"/>
    </xf>
    <xf numFmtId="0" fontId="1" fillId="9" borderId="1" xfId="0" applyNumberFormat="1" applyFont="1" applyFill="1" applyBorder="1" applyAlignment="1" applyProtection="1">
      <alignment horizontal="center"/>
      <protection locked="0"/>
    </xf>
    <xf numFmtId="0" fontId="1" fillId="0" borderId="12" xfId="0" applyFont="1" applyBorder="1" applyProtection="1">
      <protection locked="0"/>
    </xf>
    <xf numFmtId="0" fontId="1" fillId="0" borderId="11" xfId="0" applyFont="1" applyBorder="1" applyProtection="1"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vertical="center"/>
      <protection locked="0"/>
    </xf>
    <xf numFmtId="0" fontId="1" fillId="0" borderId="1" xfId="0" quotePrefix="1" applyFont="1" applyBorder="1" applyAlignment="1" applyProtection="1">
      <protection locked="0"/>
    </xf>
    <xf numFmtId="0" fontId="1" fillId="0" borderId="1" xfId="0" applyFont="1" applyBorder="1" applyAlignment="1" applyProtection="1"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1" fillId="0" borderId="1" xfId="0" quotePrefix="1" applyFont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2" borderId="1" xfId="0" applyFill="1" applyBorder="1" applyProtection="1">
      <protection locked="0"/>
    </xf>
    <xf numFmtId="0" fontId="0" fillId="4" borderId="1" xfId="0" applyFill="1" applyBorder="1" applyAlignment="1" applyProtection="1">
      <alignment horizontal="center"/>
      <protection locked="0"/>
    </xf>
    <xf numFmtId="21" fontId="0" fillId="4" borderId="1" xfId="0" applyNumberFormat="1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165" fontId="0" fillId="0" borderId="2" xfId="0" applyNumberFormat="1" applyFill="1" applyBorder="1" applyProtection="1">
      <protection locked="0"/>
    </xf>
    <xf numFmtId="0" fontId="1" fillId="4" borderId="1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21" fontId="0" fillId="0" borderId="0" xfId="0" applyNumberFormat="1" applyAlignment="1" applyProtection="1">
      <alignment horizontal="center"/>
      <protection locked="0"/>
    </xf>
    <xf numFmtId="0" fontId="0" fillId="6" borderId="1" xfId="0" applyFill="1" applyBorder="1" applyProtection="1">
      <protection locked="0"/>
    </xf>
    <xf numFmtId="21" fontId="0" fillId="6" borderId="1" xfId="0" applyNumberForma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21" fontId="0" fillId="3" borderId="1" xfId="0" applyNumberFormat="1" applyFill="1" applyBorder="1" applyProtection="1">
      <protection locked="0"/>
    </xf>
    <xf numFmtId="21" fontId="0" fillId="2" borderId="1" xfId="0" applyNumberFormat="1" applyFill="1" applyBorder="1" applyProtection="1"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13" fillId="0" borderId="0" xfId="0" applyFont="1"/>
    <xf numFmtId="0" fontId="1" fillId="0" borderId="2" xfId="0" applyFont="1" applyBorder="1" applyAlignment="1">
      <alignment horizontal="center"/>
    </xf>
    <xf numFmtId="0" fontId="14" fillId="0" borderId="1" xfId="0" applyFont="1" applyBorder="1" applyProtection="1">
      <protection locked="0"/>
    </xf>
    <xf numFmtId="0" fontId="1" fillId="0" borderId="1" xfId="0" applyFont="1" applyFill="1" applyBorder="1" applyAlignment="1">
      <alignment horizontal="center"/>
    </xf>
    <xf numFmtId="1" fontId="0" fillId="2" borderId="1" xfId="0" applyNumberFormat="1" applyFill="1" applyBorder="1"/>
    <xf numFmtId="0" fontId="11" fillId="9" borderId="13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 patternType="none">
          <fgColor rgb="FF000000"/>
          <bgColor rgb="FFFFFFFF"/>
        </patternFill>
      </fill>
    </dxf>
  </dxfs>
  <tableStyles count="0" defaultTableStyle="TableStyleMedium9" defaultPivotStyle="PivotStyleLight16"/>
  <colors>
    <mruColors>
      <color rgb="FFCCFF66"/>
      <color rgb="FFFFFFCC"/>
      <color rgb="FF99FF66"/>
      <color rgb="FFEDFB6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C1:U19"/>
  <sheetViews>
    <sheetView tabSelected="1" topLeftCell="D1" workbookViewId="0">
      <selection activeCell="D10" sqref="D10"/>
    </sheetView>
  </sheetViews>
  <sheetFormatPr defaultRowHeight="15"/>
  <cols>
    <col min="4" max="4" width="5.5703125" customWidth="1"/>
    <col min="6" max="6" width="3.140625" customWidth="1"/>
    <col min="7" max="7" width="19.140625" customWidth="1"/>
    <col min="8" max="8" width="11.85546875" customWidth="1"/>
    <col min="9" max="9" width="4.140625" customWidth="1"/>
    <col min="10" max="10" width="4.28515625" customWidth="1"/>
    <col min="11" max="11" width="4" customWidth="1"/>
    <col min="12" max="12" width="2" customWidth="1"/>
    <col min="13" max="13" width="11.42578125" customWidth="1"/>
    <col min="14" max="14" width="4.140625" customWidth="1"/>
    <col min="15" max="15" width="4.28515625" customWidth="1"/>
    <col min="16" max="16" width="3.85546875" customWidth="1"/>
    <col min="17" max="17" width="11.140625" customWidth="1"/>
    <col min="18" max="18" width="14.5703125" customWidth="1"/>
    <col min="19" max="19" width="4.5703125" customWidth="1"/>
    <col min="20" max="21" width="3.85546875" customWidth="1"/>
  </cols>
  <sheetData>
    <row r="1" spans="3:21">
      <c r="H1" s="162" t="s">
        <v>347</v>
      </c>
    </row>
    <row r="2" spans="3:21">
      <c r="D2" s="119"/>
    </row>
    <row r="3" spans="3:21">
      <c r="C3" s="2" t="s">
        <v>330</v>
      </c>
      <c r="D3" s="2" t="s">
        <v>331</v>
      </c>
      <c r="E3" s="2"/>
      <c r="F3" s="2"/>
      <c r="G3" s="2" t="s">
        <v>326</v>
      </c>
      <c r="H3" s="43" t="s">
        <v>238</v>
      </c>
      <c r="I3" s="43"/>
      <c r="J3" s="43"/>
      <c r="K3" s="43"/>
      <c r="M3" s="44" t="s">
        <v>322</v>
      </c>
      <c r="N3" s="44"/>
      <c r="O3" s="44"/>
      <c r="P3" s="44"/>
      <c r="Q3" t="s">
        <v>345</v>
      </c>
      <c r="R3" s="4">
        <f ca="1">NOW()</f>
        <v>43233.521158680553</v>
      </c>
    </row>
    <row r="4" spans="3:21">
      <c r="C4" s="1"/>
      <c r="D4" s="1" t="s">
        <v>0</v>
      </c>
      <c r="E4" s="1" t="s">
        <v>1</v>
      </c>
      <c r="G4" s="158" t="s">
        <v>324</v>
      </c>
      <c r="H4" s="101">
        <f ca="1">'mthr-bumi'!S30</f>
        <v>151918083.62190789</v>
      </c>
      <c r="I4" s="101" t="s">
        <v>192</v>
      </c>
      <c r="J4" s="102"/>
      <c r="K4" s="102"/>
      <c r="L4" s="45"/>
      <c r="M4" s="103">
        <f ca="1">'mthr-bumi'!L35</f>
        <v>377420.98275489215</v>
      </c>
      <c r="N4" s="103" t="s">
        <v>192</v>
      </c>
      <c r="O4" s="103"/>
      <c r="P4" s="103"/>
      <c r="R4">
        <f ca="1">DAY(R3)</f>
        <v>13</v>
      </c>
    </row>
    <row r="5" spans="3:21">
      <c r="C5" s="1" t="s">
        <v>212</v>
      </c>
      <c r="D5" s="1">
        <v>7</v>
      </c>
      <c r="E5" s="1">
        <v>111</v>
      </c>
      <c r="G5" s="7" t="s">
        <v>340</v>
      </c>
      <c r="H5" s="102"/>
      <c r="I5" s="102"/>
      <c r="J5" s="102"/>
      <c r="K5" s="102"/>
      <c r="L5" s="45"/>
      <c r="M5" s="103"/>
      <c r="N5" s="103"/>
      <c r="O5" s="103"/>
      <c r="P5" s="103"/>
      <c r="R5" s="161"/>
      <c r="S5" s="161" t="s">
        <v>212</v>
      </c>
      <c r="T5" s="161" t="s">
        <v>3</v>
      </c>
      <c r="U5" s="161" t="s">
        <v>4</v>
      </c>
    </row>
    <row r="6" spans="3:21">
      <c r="C6" s="1" t="s">
        <v>3</v>
      </c>
      <c r="D6" s="1">
        <v>0</v>
      </c>
      <c r="E6" s="1">
        <v>18</v>
      </c>
      <c r="G6" s="156" t="s">
        <v>323</v>
      </c>
      <c r="H6" s="102" t="s">
        <v>185</v>
      </c>
      <c r="I6" s="102" t="s">
        <v>212</v>
      </c>
      <c r="J6" s="102" t="s">
        <v>3</v>
      </c>
      <c r="K6" s="102" t="s">
        <v>4</v>
      </c>
      <c r="L6" s="45"/>
      <c r="M6" s="103" t="s">
        <v>185</v>
      </c>
      <c r="N6" s="103" t="s">
        <v>212</v>
      </c>
      <c r="O6" s="103" t="s">
        <v>3</v>
      </c>
      <c r="P6" s="103" t="s">
        <v>4</v>
      </c>
      <c r="Q6" s="160" t="s">
        <v>341</v>
      </c>
      <c r="R6" s="161"/>
      <c r="S6" s="161">
        <f ca="1">ABS(I7-N7)</f>
        <v>14</v>
      </c>
      <c r="T6" s="161">
        <f ca="1">ABS(J7-O7)</f>
        <v>2</v>
      </c>
      <c r="U6" s="161">
        <f ca="1">ABS(K7-P7)</f>
        <v>18</v>
      </c>
    </row>
    <row r="7" spans="3:21">
      <c r="C7" s="1" t="s">
        <v>4</v>
      </c>
      <c r="D7" s="1">
        <v>10</v>
      </c>
      <c r="E7" s="1">
        <v>58</v>
      </c>
      <c r="G7" s="156" t="s">
        <v>338</v>
      </c>
      <c r="H7" s="102" t="str">
        <f ca="1">'mthr-bumi'!O5</f>
        <v>POSITIF</v>
      </c>
      <c r="I7" s="102">
        <f ca="1">'mthr-bumi'!P5</f>
        <v>18</v>
      </c>
      <c r="J7" s="102">
        <f ca="1">'mthr-bumi'!Q5</f>
        <v>22</v>
      </c>
      <c r="K7" s="102">
        <f ca="1">'mthr-bumi'!R5</f>
        <v>22</v>
      </c>
      <c r="L7" s="45"/>
      <c r="M7" s="103" t="str">
        <f ca="1">'mthr-bumi'!O4</f>
        <v>POSITIF</v>
      </c>
      <c r="N7" s="103">
        <f ca="1">'mthr-bumi'!P4</f>
        <v>4</v>
      </c>
      <c r="O7" s="103">
        <f ca="1">'mthr-bumi'!Q4</f>
        <v>20</v>
      </c>
      <c r="P7" s="103">
        <f ca="1">'mthr-bumi'!R4</f>
        <v>40</v>
      </c>
      <c r="Q7" t="s">
        <v>342</v>
      </c>
      <c r="R7" s="161"/>
      <c r="S7" s="161"/>
      <c r="T7" s="161"/>
      <c r="U7" s="161"/>
    </row>
    <row r="8" spans="3:21">
      <c r="G8" s="2"/>
      <c r="H8" s="102"/>
      <c r="I8" s="102"/>
      <c r="J8" s="102"/>
      <c r="K8" s="102"/>
      <c r="L8" s="45"/>
      <c r="M8" s="103"/>
      <c r="N8" s="103"/>
      <c r="O8" s="103"/>
      <c r="P8" s="103"/>
      <c r="R8" s="161"/>
      <c r="S8" s="161"/>
      <c r="T8" s="161"/>
      <c r="U8" s="161"/>
    </row>
    <row r="9" spans="3:21">
      <c r="C9" s="1" t="s">
        <v>45</v>
      </c>
      <c r="D9" s="159">
        <f ca="1">DAY(R3)</f>
        <v>13</v>
      </c>
      <c r="G9" s="15" t="s">
        <v>336</v>
      </c>
      <c r="H9" s="102">
        <f ca="1">I9+J9/60+K9/3600</f>
        <v>330.38194444444446</v>
      </c>
      <c r="I9" s="102">
        <f ca="1">'mthr-bumi'!P8</f>
        <v>330</v>
      </c>
      <c r="J9" s="102">
        <f ca="1">'mthr-bumi'!Q8</f>
        <v>22</v>
      </c>
      <c r="K9" s="102">
        <f ca="1">'mthr-bumi'!R8</f>
        <v>55</v>
      </c>
      <c r="L9" s="45"/>
      <c r="M9" s="103">
        <f ca="1">N9+O9/60+P9/3600</f>
        <v>283.935</v>
      </c>
      <c r="N9" s="103">
        <f ca="1">'mthr-bumi'!P7</f>
        <v>283</v>
      </c>
      <c r="O9" s="103">
        <f ca="1">'mthr-bumi'!Q7</f>
        <v>56</v>
      </c>
      <c r="P9" s="103">
        <f ca="1">'mthr-bumi'!R7</f>
        <v>6</v>
      </c>
      <c r="Q9" t="s">
        <v>343</v>
      </c>
      <c r="R9" s="161"/>
      <c r="S9" s="161">
        <f ca="1">ABS(I9-N9)</f>
        <v>47</v>
      </c>
      <c r="T9" s="161">
        <f>ABS(5-39)</f>
        <v>34</v>
      </c>
      <c r="U9" s="161">
        <f>ABS(30-13)</f>
        <v>17</v>
      </c>
    </row>
    <row r="10" spans="3:21">
      <c r="C10" s="1" t="s">
        <v>44</v>
      </c>
      <c r="D10" s="1">
        <f ca="1">MONTH(R3)</f>
        <v>5</v>
      </c>
      <c r="G10" s="7" t="s">
        <v>339</v>
      </c>
      <c r="H10" s="102"/>
      <c r="I10" s="102"/>
      <c r="J10" s="102"/>
      <c r="K10" s="102"/>
      <c r="L10" s="45"/>
      <c r="M10" s="103"/>
      <c r="N10" s="103"/>
      <c r="O10" s="103"/>
      <c r="P10" s="103"/>
      <c r="Q10" t="s">
        <v>344</v>
      </c>
      <c r="R10" s="161">
        <f ca="1">ABS('mthr-bumi'!L57)-ABS('mthr-bumi'!Q42)</f>
        <v>-14.175820173282005</v>
      </c>
      <c r="S10" s="161"/>
      <c r="T10" s="161"/>
      <c r="U10" s="161"/>
    </row>
    <row r="11" spans="3:21">
      <c r="C11" s="1" t="s">
        <v>85</v>
      </c>
      <c r="D11" s="1">
        <f ca="1">YEAR(R3)</f>
        <v>2018</v>
      </c>
      <c r="G11" s="15" t="s">
        <v>337</v>
      </c>
      <c r="H11" s="102" t="str">
        <f ca="1">'mthr-bumi'!T5</f>
        <v>POSITIF</v>
      </c>
      <c r="I11" s="102">
        <f ca="1">'mthr-bumi'!U5</f>
        <v>60</v>
      </c>
      <c r="J11" s="102">
        <f ca="1">'mthr-bumi'!V5</f>
        <v>45</v>
      </c>
      <c r="K11" s="102">
        <f ca="1">'mthr-bumi'!W5</f>
        <v>9</v>
      </c>
      <c r="L11" s="45"/>
      <c r="M11" s="103" t="str">
        <f ca="1">'mthr-bumi'!T4</f>
        <v>POSITIF</v>
      </c>
      <c r="N11" s="103">
        <f ca="1">'mthr-bumi'!U4</f>
        <v>46</v>
      </c>
      <c r="O11" s="103">
        <f ca="1">'mthr-bumi'!V4</f>
        <v>34</v>
      </c>
      <c r="P11" s="103">
        <f ca="1">'mthr-bumi'!W4</f>
        <v>36</v>
      </c>
      <c r="Q11" t="s">
        <v>346</v>
      </c>
      <c r="R11" s="161">
        <f ca="1">ABS('mthr-bumi'!L57)+ABS('mthr-bumi'!Q42)</f>
        <v>107.32950259545903</v>
      </c>
      <c r="S11" s="161">
        <f ca="1">INT(R11)</f>
        <v>107</v>
      </c>
      <c r="T11" s="161">
        <f ca="1">INT(60*((R11)-S11))</f>
        <v>19</v>
      </c>
      <c r="U11" s="161">
        <f ca="1">INT(3600*(R11-S11)-60*T11)</f>
        <v>46</v>
      </c>
    </row>
    <row r="12" spans="3:21">
      <c r="C12" s="1" t="s">
        <v>86</v>
      </c>
      <c r="D12" s="1">
        <f ca="1">HOUR(R3)</f>
        <v>12</v>
      </c>
      <c r="G12" s="155" t="str">
        <f>LOWER(penggarapan!BM5)</f>
        <v>altitude positif berarti masih diatas ufuk / negatif  maka sudah tenggelam salaam dari bang ali muhsin</v>
      </c>
      <c r="H12" s="45"/>
      <c r="I12" s="45"/>
      <c r="J12" s="45"/>
      <c r="K12" s="45"/>
      <c r="L12" s="45"/>
      <c r="M12" s="45"/>
      <c r="N12" s="45"/>
      <c r="O12" s="45"/>
      <c r="P12" s="45"/>
      <c r="R12" s="161"/>
      <c r="S12" s="161"/>
      <c r="T12" s="161"/>
      <c r="U12" s="161"/>
    </row>
    <row r="13" spans="3:21">
      <c r="C13" s="1" t="s">
        <v>140</v>
      </c>
      <c r="D13" s="1">
        <f ca="1">MINUTE(R3)</f>
        <v>30</v>
      </c>
      <c r="G13" s="15" t="s">
        <v>325</v>
      </c>
      <c r="H13" s="104">
        <f ca="1">'mthr-bumi'!Q28</f>
        <v>14.739935800176898</v>
      </c>
      <c r="I13" s="129" t="str">
        <f>"⁰"</f>
        <v>⁰</v>
      </c>
      <c r="J13" s="130" t="str">
        <f>"'"</f>
        <v>'</v>
      </c>
      <c r="K13" s="131" t="str">
        <f>""""</f>
        <v>"</v>
      </c>
      <c r="L13" s="105"/>
      <c r="M13" s="106">
        <f ca="1">'mthr-bumi'!L46</f>
        <v>41.995606327475116</v>
      </c>
      <c r="N13" s="132" t="str">
        <f>"⁰"</f>
        <v>⁰</v>
      </c>
      <c r="O13" s="133" t="str">
        <f>"'"</f>
        <v>'</v>
      </c>
      <c r="P13" s="40" t="str">
        <f>""""</f>
        <v>"</v>
      </c>
      <c r="R13" s="161">
        <f ca="1">ABS(H13-M13)</f>
        <v>27.255670527298218</v>
      </c>
      <c r="S13" s="161">
        <f ca="1">INT(R13)</f>
        <v>27</v>
      </c>
      <c r="T13" s="161">
        <f ca="1">INT(60*(ABS(R13)-S13))</f>
        <v>15</v>
      </c>
      <c r="U13" s="161">
        <f ca="1">INT(3600*(ABS(R13)-S13)-60*T13)</f>
        <v>20</v>
      </c>
    </row>
    <row r="14" spans="3:21">
      <c r="C14" s="1" t="s">
        <v>67</v>
      </c>
      <c r="D14" s="1">
        <f ca="1">SECOND(R3)</f>
        <v>28</v>
      </c>
      <c r="G14" s="15" t="s">
        <v>333</v>
      </c>
      <c r="H14" s="157">
        <f ca="1">H13/15</f>
        <v>0.98266238667845984</v>
      </c>
      <c r="I14" s="40">
        <f ca="1">INT(H14)</f>
        <v>0</v>
      </c>
      <c r="J14" s="40">
        <f ca="1">INT(60*(H14-I14))</f>
        <v>58</v>
      </c>
      <c r="K14" s="40">
        <f ca="1">INT(3600*(H14-I14)-60*J14)</f>
        <v>57</v>
      </c>
      <c r="L14" s="105"/>
      <c r="M14" s="157">
        <f ca="1">M13/15</f>
        <v>2.7997070884983413</v>
      </c>
      <c r="N14" s="40">
        <f ca="1">INT(M14)</f>
        <v>2</v>
      </c>
      <c r="O14" s="40">
        <f ca="1">INT(60*(M14-N14))</f>
        <v>47</v>
      </c>
      <c r="P14" s="41">
        <f ca="1">INT(3600*(M14-N14)-60*O14)</f>
        <v>58</v>
      </c>
      <c r="R14" s="161"/>
      <c r="S14" s="161">
        <f ca="1">ABS(I14-N14)</f>
        <v>2</v>
      </c>
      <c r="T14" s="161">
        <f ca="1">ABS(J14-O14)</f>
        <v>11</v>
      </c>
      <c r="U14" s="161">
        <f ca="1">ABS(K14-P14)</f>
        <v>1</v>
      </c>
    </row>
    <row r="15" spans="3:21" ht="15.75" thickBot="1">
      <c r="D15" s="100"/>
      <c r="H15" s="45"/>
      <c r="I15" s="45"/>
      <c r="J15" s="45"/>
      <c r="K15" s="45"/>
      <c r="L15" s="45"/>
      <c r="M15" s="45"/>
      <c r="N15" s="45"/>
      <c r="O15" s="45"/>
      <c r="P15" s="45"/>
    </row>
    <row r="16" spans="3:21" ht="15.75" thickBot="1">
      <c r="C16" s="107" t="s">
        <v>328</v>
      </c>
      <c r="D16" s="108"/>
      <c r="E16" s="109"/>
      <c r="F16" s="110"/>
      <c r="G16" s="110"/>
      <c r="H16" s="127" t="s">
        <v>332</v>
      </c>
      <c r="I16" s="128" t="str">
        <f>"⁰"</f>
        <v>⁰</v>
      </c>
      <c r="J16" s="40" t="str">
        <f>"'"</f>
        <v>'</v>
      </c>
      <c r="K16" s="40" t="str">
        <f>""""</f>
        <v>"</v>
      </c>
    </row>
    <row r="17" spans="3:11">
      <c r="C17" s="111" t="s">
        <v>329</v>
      </c>
      <c r="D17" s="112"/>
      <c r="E17" s="113"/>
      <c r="F17" s="114"/>
      <c r="G17" s="114"/>
      <c r="H17" s="126">
        <f ca="1">ABS(H9-M9)</f>
        <v>46.446944444444455</v>
      </c>
      <c r="I17" s="40">
        <f ca="1">INT(H17)</f>
        <v>46</v>
      </c>
      <c r="J17" s="40">
        <f ca="1">INT(60*(H17-I17))</f>
        <v>26</v>
      </c>
      <c r="K17" s="40">
        <f ca="1">INT(3600*(H17-I17)-60*J17)</f>
        <v>49</v>
      </c>
    </row>
    <row r="18" spans="3:11">
      <c r="C18" s="111" t="s">
        <v>334</v>
      </c>
      <c r="D18" s="112"/>
      <c r="E18" s="113"/>
      <c r="F18" s="114"/>
      <c r="G18" s="114"/>
      <c r="H18" s="41"/>
      <c r="I18" s="41"/>
      <c r="J18" s="41"/>
      <c r="K18" s="41"/>
    </row>
    <row r="19" spans="3:11" ht="15.75" thickBot="1">
      <c r="C19" s="115" t="s">
        <v>335</v>
      </c>
      <c r="D19" s="116"/>
      <c r="E19" s="117"/>
      <c r="F19" s="118"/>
      <c r="G19" s="118"/>
      <c r="H19" s="41"/>
      <c r="I19" s="41"/>
      <c r="J19" s="41"/>
      <c r="K19" s="41"/>
    </row>
  </sheetData>
  <sortState ref="R2">
    <sortCondition sortBy="cellColor" ref="R2" dxfId="0"/>
  </sortState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2:W442"/>
  <sheetViews>
    <sheetView topLeftCell="C1" zoomScale="90" zoomScaleNormal="90" workbookViewId="0">
      <pane ySplit="1875" topLeftCell="A49"/>
      <selection activeCell="G4" sqref="G4"/>
      <selection pane="bottomLeft" activeCell="E40" sqref="E40"/>
    </sheetView>
  </sheetViews>
  <sheetFormatPr defaultRowHeight="15" outlineLevelRow="1"/>
  <cols>
    <col min="1" max="1" width="17.42578125" customWidth="1"/>
    <col min="2" max="2" width="5.85546875" customWidth="1"/>
    <col min="3" max="3" width="10.85546875" customWidth="1"/>
    <col min="4" max="4" width="11.5703125" customWidth="1"/>
    <col min="5" max="5" width="3.7109375" customWidth="1"/>
    <col min="6" max="6" width="4" customWidth="1"/>
    <col min="7" max="7" width="6" customWidth="1"/>
    <col min="8" max="8" width="4.5703125" customWidth="1"/>
    <col min="9" max="9" width="5.42578125" customWidth="1"/>
    <col min="10" max="10" width="5.28515625" customWidth="1"/>
    <col min="12" max="12" width="13.42578125" customWidth="1"/>
    <col min="13" max="13" width="11.5703125" customWidth="1"/>
    <col min="14" max="14" width="11" customWidth="1"/>
    <col min="15" max="15" width="8.28515625" customWidth="1"/>
    <col min="16" max="16" width="13.7109375" customWidth="1"/>
    <col min="17" max="17" width="16.7109375" customWidth="1"/>
    <col min="18" max="18" width="13.7109375" customWidth="1"/>
    <col min="19" max="19" width="13.85546875" customWidth="1"/>
    <col min="20" max="20" width="12.140625" customWidth="1"/>
  </cols>
  <sheetData>
    <row r="2" spans="1:23">
      <c r="O2" s="2" t="s">
        <v>232</v>
      </c>
      <c r="S2" s="7" t="s">
        <v>154</v>
      </c>
    </row>
    <row r="3" spans="1:23">
      <c r="A3" s="12"/>
      <c r="B3" s="15"/>
      <c r="C3" s="15"/>
      <c r="D3" s="15" t="s">
        <v>69</v>
      </c>
      <c r="E3" s="15" t="s">
        <v>45</v>
      </c>
      <c r="F3" s="15" t="s">
        <v>44</v>
      </c>
      <c r="G3" s="15" t="s">
        <v>85</v>
      </c>
      <c r="H3" s="15" t="s">
        <v>86</v>
      </c>
      <c r="I3" s="15" t="s">
        <v>140</v>
      </c>
      <c r="J3" s="15" t="s">
        <v>67</v>
      </c>
      <c r="K3" s="15" t="s">
        <v>248</v>
      </c>
      <c r="L3" s="15" t="s">
        <v>104</v>
      </c>
      <c r="M3" s="15" t="s">
        <v>103</v>
      </c>
      <c r="O3" s="20" t="s">
        <v>185</v>
      </c>
      <c r="P3" s="20" t="s">
        <v>212</v>
      </c>
      <c r="Q3" s="20" t="s">
        <v>316</v>
      </c>
      <c r="R3" s="20" t="s">
        <v>317</v>
      </c>
      <c r="T3" s="18"/>
      <c r="U3" s="19" t="s">
        <v>212</v>
      </c>
      <c r="V3" s="19" t="s">
        <v>3</v>
      </c>
      <c r="W3" s="19" t="s">
        <v>4</v>
      </c>
    </row>
    <row r="4" spans="1:23" outlineLevel="1">
      <c r="A4" s="45"/>
      <c r="B4" s="120" t="s">
        <v>249</v>
      </c>
      <c r="C4" s="121" t="s">
        <v>64</v>
      </c>
      <c r="D4" s="122"/>
      <c r="E4" s="122">
        <f ca="1">'deteksi posisi sun-moon-ardhun'!D9</f>
        <v>13</v>
      </c>
      <c r="F4" s="122">
        <f ca="1">'deteksi posisi sun-moon-ardhun'!D10</f>
        <v>5</v>
      </c>
      <c r="G4" s="122">
        <f ca="1">'deteksi posisi sun-moon-ardhun'!D11</f>
        <v>2018</v>
      </c>
      <c r="H4" s="122">
        <f ca="1">'deteksi posisi sun-moon-ardhun'!D12</f>
        <v>12</v>
      </c>
      <c r="I4" s="122">
        <f ca="1">'deteksi posisi sun-moon-ardhun'!D13</f>
        <v>30</v>
      </c>
      <c r="J4" s="122">
        <v>2</v>
      </c>
      <c r="K4" s="123">
        <f ca="1">H4+I4/60+J4/3600</f>
        <v>12.500555555555556</v>
      </c>
      <c r="L4" s="122">
        <f ca="1">INT(G4/100)</f>
        <v>20</v>
      </c>
      <c r="M4" s="122">
        <f ca="1">IF(G4&lt;1583,IF(F4&lt;11,IF(E4&lt;4,0,IF(E4&gt;14,2+INT(L4/4)-L4,"TANGGAL SALAH")),2+INT(L4/4)-L4),2+INT(L4/4)-L4)</f>
        <v>-13</v>
      </c>
      <c r="N4" s="2" t="s">
        <v>180</v>
      </c>
      <c r="O4" s="96" t="str">
        <f ca="1">L51</f>
        <v>POSITIF</v>
      </c>
      <c r="P4" s="97">
        <f ca="1">L52</f>
        <v>4</v>
      </c>
      <c r="Q4" s="97">
        <f ca="1">M52</f>
        <v>20</v>
      </c>
      <c r="R4" s="97">
        <f ca="1">N52</f>
        <v>40</v>
      </c>
      <c r="S4" s="72" t="s">
        <v>180</v>
      </c>
      <c r="T4" s="98" t="str">
        <f ca="1">L58</f>
        <v>POSITIF</v>
      </c>
      <c r="U4" s="98">
        <f ca="1">L59</f>
        <v>46</v>
      </c>
      <c r="V4" s="98">
        <f ca="1">M59</f>
        <v>34</v>
      </c>
      <c r="W4" s="98">
        <f ca="1">N59</f>
        <v>36</v>
      </c>
    </row>
    <row r="5" spans="1:23">
      <c r="A5" s="49" t="s">
        <v>0</v>
      </c>
      <c r="B5" s="124" t="s">
        <v>183</v>
      </c>
      <c r="C5" s="125">
        <f>RADIANS(D5)</f>
        <v>-0.12222152900771403</v>
      </c>
      <c r="D5" s="124">
        <f>IF(B5="N", G5+I5/60+K5/3600, IF(B5="S", -1*(G5+I5/60+K5/3600), "TULIS N ATAU S PADA d5"))</f>
        <v>-7.0027777777777782</v>
      </c>
      <c r="E5" s="124"/>
      <c r="F5" s="124" t="s">
        <v>212</v>
      </c>
      <c r="G5" s="124">
        <f>'deteksi posisi sun-moon-ardhun'!D5</f>
        <v>7</v>
      </c>
      <c r="H5" s="124" t="s">
        <v>3</v>
      </c>
      <c r="I5" s="124">
        <f>'deteksi posisi sun-moon-ardhun'!D6</f>
        <v>0</v>
      </c>
      <c r="J5" s="124" t="s">
        <v>4</v>
      </c>
      <c r="K5" s="124">
        <f>'deteksi posisi sun-moon-ardhun'!D7</f>
        <v>10</v>
      </c>
      <c r="L5" s="40" t="s">
        <v>255</v>
      </c>
      <c r="M5" s="40">
        <f>INT(D6/15)</f>
        <v>7</v>
      </c>
      <c r="N5" s="2" t="s">
        <v>238</v>
      </c>
      <c r="O5" s="96" t="str">
        <f ca="1">Q36</f>
        <v>POSITIF</v>
      </c>
      <c r="P5" s="97">
        <f ca="1">Q37</f>
        <v>18</v>
      </c>
      <c r="Q5" s="97">
        <f ca="1">R37</f>
        <v>22</v>
      </c>
      <c r="R5" s="97">
        <f ca="1">S37</f>
        <v>22</v>
      </c>
      <c r="S5" s="72" t="s">
        <v>238</v>
      </c>
      <c r="T5" s="98" t="str">
        <f ca="1">Q43</f>
        <v>POSITIF</v>
      </c>
      <c r="U5" s="98">
        <f ca="1">Q44</f>
        <v>60</v>
      </c>
      <c r="V5" s="98">
        <f ca="1">R44</f>
        <v>45</v>
      </c>
      <c r="W5" s="98">
        <f ca="1">S44</f>
        <v>9</v>
      </c>
    </row>
    <row r="6" spans="1:23">
      <c r="A6" s="49" t="s">
        <v>1</v>
      </c>
      <c r="B6" s="124" t="s">
        <v>42</v>
      </c>
      <c r="C6" s="125">
        <f>RADIANS(D6)</f>
        <v>1.9428326494047323</v>
      </c>
      <c r="D6" s="124">
        <f>IF(B6="E", G6+I6/60+K6/3600, IF(B6="W", -1*(C6+D6/60+E6/3600), "TULIS E ATAU W PADA d5"))</f>
        <v>111.31611111111111</v>
      </c>
      <c r="E6" s="124"/>
      <c r="F6" s="124" t="s">
        <v>212</v>
      </c>
      <c r="G6" s="124">
        <f>'deteksi posisi sun-moon-ardhun'!E5</f>
        <v>111</v>
      </c>
      <c r="H6" s="124" t="s">
        <v>3</v>
      </c>
      <c r="I6" s="124">
        <f>'deteksi posisi sun-moon-ardhun'!E6</f>
        <v>18</v>
      </c>
      <c r="J6" s="124" t="s">
        <v>4</v>
      </c>
      <c r="K6" s="124">
        <f>'deteksi posisi sun-moon-ardhun'!E7</f>
        <v>58</v>
      </c>
      <c r="L6" s="40" t="s">
        <v>48</v>
      </c>
      <c r="M6" s="40">
        <v>7</v>
      </c>
    </row>
    <row r="7" spans="1:23">
      <c r="C7" s="8"/>
      <c r="L7" s="2"/>
      <c r="N7" s="2" t="s">
        <v>207</v>
      </c>
      <c r="O7" s="96" t="s">
        <v>180</v>
      </c>
      <c r="P7" s="97">
        <f ca="1">L55</f>
        <v>283</v>
      </c>
      <c r="Q7" s="97">
        <f ca="1">M55</f>
        <v>56</v>
      </c>
      <c r="R7" s="97">
        <f ca="1">N55</f>
        <v>6</v>
      </c>
    </row>
    <row r="8" spans="1:23">
      <c r="C8" s="8"/>
      <c r="H8" s="7" t="s">
        <v>251</v>
      </c>
      <c r="J8" s="9"/>
      <c r="K8" t="s">
        <v>252</v>
      </c>
      <c r="L8" s="21">
        <f ca="1">1720994.5+INT(365.25*G4)+INT(30.60001*(F4+1))+M4+E4+(H4+I4/60+K1/3600)/24 - M6/24</f>
        <v>2458251.729166667</v>
      </c>
      <c r="M8" s="28" t="s">
        <v>69</v>
      </c>
      <c r="N8" s="11" t="s">
        <v>207</v>
      </c>
      <c r="O8" s="99" t="s">
        <v>238</v>
      </c>
      <c r="P8" s="97">
        <f ca="1">Q40</f>
        <v>330</v>
      </c>
      <c r="Q8" s="97">
        <f ca="1">R40</f>
        <v>22</v>
      </c>
      <c r="R8" s="97">
        <f ca="1">S40</f>
        <v>55</v>
      </c>
      <c r="S8" s="17" t="str">
        <f>'deteksi posisi sun-moon-ardhun'!D3</f>
        <v>ngawen blora jateng</v>
      </c>
      <c r="T8" s="14"/>
    </row>
    <row r="9" spans="1:23">
      <c r="C9" s="8"/>
      <c r="K9" t="s">
        <v>256</v>
      </c>
      <c r="L9" s="21">
        <f>penggarapan!BJ8/86400</f>
        <v>8.1895895095639973E-4</v>
      </c>
      <c r="M9" s="28" t="s">
        <v>69</v>
      </c>
      <c r="N9" s="10"/>
      <c r="O9" s="10"/>
      <c r="P9" s="14"/>
      <c r="Q9" s="14"/>
      <c r="R9" s="14"/>
      <c r="S9" s="14"/>
      <c r="T9" s="14"/>
    </row>
    <row r="10" spans="1:23">
      <c r="C10" s="8"/>
      <c r="G10" t="s">
        <v>257</v>
      </c>
      <c r="L10" s="22">
        <f ca="1">SUM(L8:L9)</f>
        <v>2458251.7299856259</v>
      </c>
      <c r="M10" s="28" t="s">
        <v>69</v>
      </c>
      <c r="N10" s="10"/>
      <c r="O10" s="10"/>
      <c r="P10" s="14"/>
      <c r="Q10" s="14"/>
      <c r="R10" s="14"/>
      <c r="S10" s="14"/>
      <c r="T10" s="14"/>
    </row>
    <row r="11" spans="1:23">
      <c r="C11" s="8"/>
      <c r="K11" t="s">
        <v>109</v>
      </c>
      <c r="L11" s="21">
        <f ca="1">(L10-2451545)/36525</f>
        <v>0.18362025970228471</v>
      </c>
      <c r="M11" s="28"/>
      <c r="N11" s="10"/>
      <c r="O11" s="10"/>
      <c r="P11" s="14" t="s">
        <v>109</v>
      </c>
      <c r="Q11" s="33">
        <f ca="1">(L10-2451545)/36525</f>
        <v>0.18362025970228471</v>
      </c>
      <c r="R11" s="35"/>
      <c r="S11" s="35"/>
      <c r="T11" s="14"/>
    </row>
    <row r="12" spans="1:23">
      <c r="C12" s="8"/>
      <c r="G12" t="s">
        <v>258</v>
      </c>
      <c r="L12" s="21">
        <f ca="1" xml:space="preserve"> MOD(218.317 + 481267.883*L11, 360)</f>
        <v>28.850662828757777</v>
      </c>
      <c r="M12" s="28" t="s">
        <v>152</v>
      </c>
      <c r="N12" s="26">
        <f ca="1">RADIANS(L12)</f>
        <v>0.5035390577445642</v>
      </c>
      <c r="O12" s="10" t="s">
        <v>64</v>
      </c>
      <c r="P12" s="14" t="s">
        <v>297</v>
      </c>
      <c r="Q12" s="34">
        <f ca="1">MOD(280.46607+36000.7698*Q11, 360)</f>
        <v>50.936770158169566</v>
      </c>
      <c r="R12" s="35" t="s">
        <v>2</v>
      </c>
      <c r="S12" s="33">
        <f ca="1">RADIANS(Q12)</f>
        <v>0.88901434959165171</v>
      </c>
      <c r="T12" s="14" t="s">
        <v>64</v>
      </c>
    </row>
    <row r="13" spans="1:23">
      <c r="C13" s="8"/>
      <c r="G13" t="s">
        <v>259</v>
      </c>
      <c r="L13" s="21">
        <f ca="1" xml:space="preserve"> MOD(134.954 + 477198.849*L11, 360)</f>
        <v>278.3305830113386</v>
      </c>
      <c r="M13" s="28" t="s">
        <v>152</v>
      </c>
      <c r="N13" s="26">
        <f t="shared" ref="N13:N16" ca="1" si="0">RADIANS(L13)</f>
        <v>4.8577850825432529</v>
      </c>
      <c r="O13" s="10" t="s">
        <v>64</v>
      </c>
      <c r="P13" s="14" t="s">
        <v>298</v>
      </c>
      <c r="Q13" s="34">
        <f ca="1">MOD(357.5291+35999.0503*Q11, 360)</f>
        <v>127.68406512161073</v>
      </c>
      <c r="R13" s="35" t="s">
        <v>2</v>
      </c>
      <c r="S13" s="33">
        <f t="shared" ref="S13:S21" ca="1" si="1">RADIANS(Q13)</f>
        <v>2.2285073387029612</v>
      </c>
      <c r="T13" s="14" t="s">
        <v>64</v>
      </c>
    </row>
    <row r="14" spans="1:23">
      <c r="C14" s="8"/>
      <c r="I14" t="s">
        <v>260</v>
      </c>
      <c r="L14" s="21">
        <f ca="1" xml:space="preserve"> MOD(125.041 - 1934.142*L11, 360)</f>
        <v>129.89334365890363</v>
      </c>
      <c r="M14" s="28" t="s">
        <v>152</v>
      </c>
      <c r="N14" s="26">
        <f t="shared" ca="1" si="0"/>
        <v>2.2670665232723666</v>
      </c>
      <c r="O14" s="10" t="s">
        <v>64</v>
      </c>
      <c r="P14" s="14" t="s">
        <v>299</v>
      </c>
      <c r="Q14" s="33">
        <f ca="1" xml:space="preserve"> (1.9146 - 0.0048*Q11)*SIN(S13) + (0.02 - 0.0001)*SIN(2*S13) + 0.0003*SIN(3*S13)</f>
        <v>1.4953674794164409</v>
      </c>
      <c r="R14" s="35" t="s">
        <v>2</v>
      </c>
      <c r="S14" s="33"/>
      <c r="T14" s="14"/>
    </row>
    <row r="15" spans="1:23">
      <c r="C15" s="8"/>
      <c r="G15" t="s">
        <v>261</v>
      </c>
      <c r="L15" s="21">
        <f ca="1" xml:space="preserve"> MOD(280.466 + 36000.769*L11, 360)</f>
        <v>50.936553261961308</v>
      </c>
      <c r="M15" s="28" t="s">
        <v>152</v>
      </c>
      <c r="N15" s="26">
        <f t="shared" ca="1" si="0"/>
        <v>0.8890105640386825</v>
      </c>
      <c r="O15" s="10" t="s">
        <v>64</v>
      </c>
      <c r="P15" s="14" t="s">
        <v>300</v>
      </c>
      <c r="Q15" s="33">
        <f ca="1">0.0167086 - 0.000042*Q11</f>
        <v>1.6700887949092504E-2</v>
      </c>
      <c r="R15" s="35"/>
      <c r="S15" s="33"/>
      <c r="T15" s="14"/>
    </row>
    <row r="16" spans="1:23">
      <c r="C16" s="8"/>
      <c r="D16">
        <v>0</v>
      </c>
      <c r="F16" t="s">
        <v>42</v>
      </c>
      <c r="G16" t="s">
        <v>183</v>
      </c>
      <c r="H16" t="s">
        <v>262</v>
      </c>
      <c r="L16" s="21">
        <f ca="1" xml:space="preserve"> MOD(357.526 + 35999.05*L11, 360)</f>
        <v>127.68091003553309</v>
      </c>
      <c r="M16" s="28" t="s">
        <v>152</v>
      </c>
      <c r="N16" s="26">
        <f t="shared" ca="1" si="0"/>
        <v>2.2284522720627225</v>
      </c>
      <c r="O16" s="10" t="s">
        <v>64</v>
      </c>
      <c r="P16" s="14" t="s">
        <v>301</v>
      </c>
      <c r="Q16" s="34">
        <f ca="1">Q12+Q14</f>
        <v>52.43213763758601</v>
      </c>
      <c r="R16" s="35" t="s">
        <v>2</v>
      </c>
      <c r="S16" s="33"/>
      <c r="T16" s="14"/>
    </row>
    <row r="17" spans="1:20">
      <c r="A17">
        <v>0</v>
      </c>
      <c r="B17">
        <v>1</v>
      </c>
      <c r="C17" s="8"/>
      <c r="D17">
        <v>1</v>
      </c>
      <c r="F17" s="13" t="s">
        <v>296</v>
      </c>
      <c r="G17" t="s">
        <v>250</v>
      </c>
      <c r="I17" t="s">
        <v>263</v>
      </c>
      <c r="K17" t="s">
        <v>271</v>
      </c>
      <c r="L17" s="21">
        <f ca="1" xml:space="preserve"> 22640*SIN(N13) + 769*SIN(2*N13) + 36*SIN(3*N13)</f>
        <v>-22588.967867318748</v>
      </c>
      <c r="M17" s="28" t="s">
        <v>288</v>
      </c>
      <c r="N17" s="27"/>
      <c r="O17" s="10"/>
      <c r="P17" s="14" t="s">
        <v>302</v>
      </c>
      <c r="Q17" s="34">
        <f ca="1">Q13+Q14</f>
        <v>129.17943260102717</v>
      </c>
      <c r="R17" s="35" t="s">
        <v>2</v>
      </c>
      <c r="S17" s="33">
        <f t="shared" ca="1" si="1"/>
        <v>2.2546064247460267</v>
      </c>
      <c r="T17" s="14" t="s">
        <v>64</v>
      </c>
    </row>
    <row r="18" spans="1:20">
      <c r="A18">
        <v>1</v>
      </c>
      <c r="B18">
        <v>2</v>
      </c>
      <c r="C18" s="8"/>
      <c r="D18">
        <v>2</v>
      </c>
      <c r="G18" t="s">
        <v>48</v>
      </c>
      <c r="H18">
        <v>7</v>
      </c>
      <c r="I18" t="s">
        <v>264</v>
      </c>
      <c r="K18" t="s">
        <v>271</v>
      </c>
      <c r="L18" s="21">
        <f ca="1" xml:space="preserve"> -125*SIN(N12 - N15)</f>
        <v>46.999510784860206</v>
      </c>
      <c r="M18" s="28" t="s">
        <v>288</v>
      </c>
      <c r="N18" s="27"/>
      <c r="O18" s="10"/>
      <c r="P18" s="14" t="s">
        <v>14</v>
      </c>
      <c r="Q18" s="34">
        <f ca="1">MOD(125.04452-1934.13626*Q11, 360)</f>
        <v>129.89791763919433</v>
      </c>
      <c r="R18" s="35" t="s">
        <v>2</v>
      </c>
      <c r="S18" s="33">
        <f t="shared" ca="1" si="1"/>
        <v>2.2671463542883608</v>
      </c>
      <c r="T18" s="14" t="s">
        <v>64</v>
      </c>
    </row>
    <row r="19" spans="1:20">
      <c r="A19">
        <v>2</v>
      </c>
      <c r="B19">
        <v>3</v>
      </c>
      <c r="C19" s="8"/>
      <c r="D19">
        <v>3</v>
      </c>
      <c r="G19" t="s">
        <v>253</v>
      </c>
      <c r="H19">
        <v>8</v>
      </c>
      <c r="I19" t="s">
        <v>265</v>
      </c>
      <c r="K19" t="s">
        <v>271</v>
      </c>
      <c r="L19" s="21">
        <f ca="1" xml:space="preserve"> 2370*SIN(2*(N12 - N15))</f>
        <v>-1651.4442688828399</v>
      </c>
      <c r="M19" s="28" t="s">
        <v>288</v>
      </c>
      <c r="N19" s="27"/>
      <c r="O19" s="10"/>
      <c r="P19" s="14" t="s">
        <v>303</v>
      </c>
      <c r="Q19" s="34">
        <f ca="1">23.43929111 - 0.01300417*Q11</f>
        <v>23.436903280927385</v>
      </c>
      <c r="R19" s="35" t="s">
        <v>2</v>
      </c>
      <c r="S19" s="33"/>
      <c r="T19" s="14"/>
    </row>
    <row r="20" spans="1:20">
      <c r="A20">
        <v>3</v>
      </c>
      <c r="B20">
        <v>4</v>
      </c>
      <c r="C20" s="8"/>
      <c r="D20">
        <v>4</v>
      </c>
      <c r="G20" t="s">
        <v>254</v>
      </c>
      <c r="H20">
        <v>9</v>
      </c>
      <c r="I20" t="s">
        <v>266</v>
      </c>
      <c r="K20" t="s">
        <v>271</v>
      </c>
      <c r="L20" s="21">
        <f ca="1" xml:space="preserve"> -668*SIN(N16)</f>
        <v>-528.67339585089996</v>
      </c>
      <c r="M20" s="28" t="s">
        <v>288</v>
      </c>
      <c r="N20" s="27"/>
      <c r="O20" s="10"/>
      <c r="P20" s="14" t="s">
        <v>304</v>
      </c>
      <c r="Q20" s="35">
        <f ca="1">9.2*COS(S18)/3600 + 0.57*COS(2*S12)/3600</f>
        <v>-1.6717663590269589E-3</v>
      </c>
      <c r="R20" s="35" t="s">
        <v>2</v>
      </c>
      <c r="S20" s="34"/>
      <c r="T20" s="14"/>
    </row>
    <row r="21" spans="1:20">
      <c r="A21">
        <v>4</v>
      </c>
      <c r="B21">
        <v>5</v>
      </c>
      <c r="C21" s="8"/>
      <c r="D21">
        <v>5</v>
      </c>
      <c r="I21" t="s">
        <v>267</v>
      </c>
      <c r="K21" t="s">
        <v>271</v>
      </c>
      <c r="L21" s="21">
        <f ca="1" xml:space="preserve"> -412*SIN(2*(N12 - N14)) + 212*SIN(2*(N12 - N15 - N13))</f>
        <v>30.212058882834356</v>
      </c>
      <c r="M21" s="28" t="s">
        <v>288</v>
      </c>
      <c r="N21" s="27"/>
      <c r="O21" s="10"/>
      <c r="P21" s="14" t="s">
        <v>132</v>
      </c>
      <c r="Q21" s="36">
        <f ca="1">Q19+Q20</f>
        <v>23.435231514568358</v>
      </c>
      <c r="R21" s="35" t="s">
        <v>2</v>
      </c>
      <c r="S21" s="33">
        <f t="shared" ca="1" si="1"/>
        <v>0.40902195089635529</v>
      </c>
      <c r="T21" s="14" t="s">
        <v>64</v>
      </c>
    </row>
    <row r="22" spans="1:20">
      <c r="A22">
        <v>5</v>
      </c>
      <c r="B22">
        <v>6</v>
      </c>
      <c r="C22" s="8"/>
      <c r="D22">
        <v>6</v>
      </c>
      <c r="I22" t="s">
        <v>268</v>
      </c>
      <c r="K22" t="s">
        <v>271</v>
      </c>
      <c r="L22" s="21">
        <f ca="1" xml:space="preserve"> 4586*SIN(2*(N12 - N15) - N13) + 206*SIN(2*(N12 - N15) - N13 - N16) + 192*SIN(2*(N12 - N15) + N13) + 165*SIN(2*(N12 - N15) - N16) + 148*SIN(N13 - N16) - 110*SIN(N13 + N16)</f>
        <v>2400.003063158164</v>
      </c>
      <c r="M22" s="28" t="s">
        <v>288</v>
      </c>
      <c r="N22" s="27"/>
      <c r="O22" s="10"/>
      <c r="P22" s="14" t="s">
        <v>305</v>
      </c>
      <c r="Q22" s="35">
        <f ca="1">1720994.5+INT(365.25*G4)+INT(30.60001*(F4+1))+M4+E4</f>
        <v>2458251.5</v>
      </c>
      <c r="R22" s="35"/>
      <c r="S22" s="35"/>
      <c r="T22" s="14"/>
    </row>
    <row r="23" spans="1:20">
      <c r="A23">
        <v>6</v>
      </c>
      <c r="B23">
        <v>7</v>
      </c>
      <c r="C23" s="8"/>
      <c r="D23">
        <v>7</v>
      </c>
      <c r="I23" t="s">
        <v>269</v>
      </c>
      <c r="K23" t="s">
        <v>271</v>
      </c>
      <c r="L23" s="21">
        <f ca="1" xml:space="preserve"> SUM(L17:L22)</f>
        <v>-22291.870899226629</v>
      </c>
      <c r="M23" s="28" t="s">
        <v>288</v>
      </c>
      <c r="N23" s="26">
        <f ca="1">L23/3600</f>
        <v>-6.1921863608962857</v>
      </c>
      <c r="O23" s="10" t="s">
        <v>152</v>
      </c>
      <c r="P23" s="14" t="s">
        <v>306</v>
      </c>
      <c r="Q23" s="35">
        <f ca="1">(Q22-2451545)/36525</f>
        <v>0.18361396303901437</v>
      </c>
      <c r="R23" s="35"/>
      <c r="S23" s="35"/>
      <c r="T23" s="14"/>
    </row>
    <row r="24" spans="1:20">
      <c r="A24">
        <v>7</v>
      </c>
      <c r="B24">
        <v>8</v>
      </c>
      <c r="C24" s="8"/>
      <c r="D24">
        <v>8</v>
      </c>
      <c r="L24" s="21"/>
      <c r="M24" s="28"/>
      <c r="N24" s="27"/>
      <c r="O24" s="10"/>
      <c r="P24" s="14"/>
      <c r="Q24" s="35"/>
      <c r="R24" s="35"/>
      <c r="S24" s="35"/>
      <c r="T24" s="14"/>
    </row>
    <row r="25" spans="1:20">
      <c r="A25">
        <v>8</v>
      </c>
      <c r="B25">
        <v>9</v>
      </c>
      <c r="C25" s="8"/>
      <c r="D25">
        <v>9</v>
      </c>
      <c r="F25" t="s">
        <v>270</v>
      </c>
      <c r="L25" s="21">
        <f ca="1">MOD(L12+N23,360)</f>
        <v>22.65847646786149</v>
      </c>
      <c r="M25" s="28"/>
      <c r="N25" s="26">
        <f ca="1">RADIANS(L25)</f>
        <v>0.39546501784983812</v>
      </c>
      <c r="O25" s="10" t="s">
        <v>64</v>
      </c>
      <c r="P25" s="14" t="s">
        <v>307</v>
      </c>
      <c r="Q25" s="35">
        <f ca="1">MOD(6.6973745583+2400.0513369072*Q23+0.0000258622*Q23*Q23,24)</f>
        <v>15.380312896836131</v>
      </c>
      <c r="R25" s="35"/>
      <c r="S25" s="35"/>
      <c r="T25" s="14"/>
    </row>
    <row r="26" spans="1:20">
      <c r="A26">
        <v>9</v>
      </c>
      <c r="B26">
        <v>10</v>
      </c>
      <c r="C26" s="8"/>
      <c r="D26">
        <v>10</v>
      </c>
      <c r="F26" t="s">
        <v>289</v>
      </c>
      <c r="L26" s="21">
        <f ca="1">INT(L25)</f>
        <v>22</v>
      </c>
      <c r="M26" s="25">
        <f ca="1">INT(60*(L25-L26))</f>
        <v>39</v>
      </c>
      <c r="N26" s="25">
        <f ca="1">INT(3600*(L25-L26)-60*M26)</f>
        <v>30</v>
      </c>
      <c r="O26" s="10"/>
      <c r="P26" s="14" t="s">
        <v>308</v>
      </c>
      <c r="Q26" s="37">
        <f ca="1">MOD(Q25+(H4+I4/60+J4/3600-M6)*1.00273790935,24)</f>
        <v>20.895928474877437</v>
      </c>
      <c r="R26" s="35"/>
      <c r="S26" s="35"/>
      <c r="T26" s="14"/>
    </row>
    <row r="27" spans="1:20">
      <c r="A27">
        <v>10</v>
      </c>
      <c r="B27">
        <v>11</v>
      </c>
      <c r="C27" s="8"/>
      <c r="D27">
        <v>11</v>
      </c>
      <c r="L27" s="23" t="str">
        <f>"°"</f>
        <v>°</v>
      </c>
      <c r="M27" s="29" t="str">
        <f>"'"</f>
        <v>'</v>
      </c>
      <c r="N27" s="28" t="str">
        <f>""""</f>
        <v>"</v>
      </c>
      <c r="O27" s="10"/>
      <c r="P27" s="14" t="s">
        <v>133</v>
      </c>
      <c r="Q27" s="35">
        <f ca="1">MOD(Q26+D6/15,24)</f>
        <v>4.3170025489515105</v>
      </c>
      <c r="R27" s="35"/>
      <c r="S27" s="35"/>
      <c r="T27" s="14"/>
    </row>
    <row r="28" spans="1:20">
      <c r="A28">
        <v>11</v>
      </c>
      <c r="B28">
        <v>12</v>
      </c>
      <c r="C28" s="8"/>
      <c r="D28">
        <v>12</v>
      </c>
      <c r="G28" t="s">
        <v>318</v>
      </c>
      <c r="L28" s="24">
        <f ca="1">(18520*SIN(N25-N14+0.114*SIN(2*(N12-N14))*PI()/180+0.15*SIN(N16)*PI()/180)-526*SIN(2*N15-N12-N14)+44*SIN(2*N15-N12-N14+N13)-31*SIN((2*N15-N12-N14-N13)-23*SIN((2*N15-N12-N14+N16)+11*SIN((2*N15-N12-N14-N16)-25*SIN(N12-N14-2*N13)+21*SIN(N12-N14-N13)))))/3600</f>
        <v>-4.8091418206410923</v>
      </c>
      <c r="M28" s="28"/>
      <c r="N28" s="26">
        <f ca="1">RADIANS(L28)</f>
        <v>-8.3935358965541662E-2</v>
      </c>
      <c r="O28" s="10" t="s">
        <v>64</v>
      </c>
      <c r="P28" s="14" t="s">
        <v>309</v>
      </c>
      <c r="Q28" s="38">
        <f ca="1">MOD(Q27- S33,24)*15</f>
        <v>14.739935800176898</v>
      </c>
      <c r="R28" s="35" t="s">
        <v>2</v>
      </c>
      <c r="S28" s="35">
        <f ca="1">RADIANS(Q28)</f>
        <v>0.25726041124567184</v>
      </c>
      <c r="T28" s="14" t="s">
        <v>64</v>
      </c>
    </row>
    <row r="29" spans="1:20">
      <c r="A29">
        <v>12</v>
      </c>
      <c r="B29">
        <v>13</v>
      </c>
      <c r="C29" s="8"/>
      <c r="D29">
        <v>13</v>
      </c>
      <c r="G29" t="s">
        <v>319</v>
      </c>
      <c r="L29" s="25">
        <f ca="1">INT(L28)</f>
        <v>-5</v>
      </c>
      <c r="M29" s="25">
        <f ca="1">INT(60*(L28-L29))</f>
        <v>11</v>
      </c>
      <c r="N29" s="25">
        <f ca="1">INT(3600*(L28-L29)-60*M29)</f>
        <v>27</v>
      </c>
      <c r="O29" s="10" t="s">
        <v>291</v>
      </c>
      <c r="P29" s="14"/>
      <c r="Q29" s="35"/>
      <c r="R29" s="35"/>
      <c r="S29" s="35"/>
      <c r="T29" s="14"/>
    </row>
    <row r="30" spans="1:20">
      <c r="A30">
        <v>13</v>
      </c>
      <c r="B30">
        <v>14</v>
      </c>
      <c r="C30" s="8"/>
      <c r="D30">
        <v>14</v>
      </c>
      <c r="L30" s="24" t="str">
        <f ca="1">IF(L28&lt;0, "NEGATIF", "POSITIF")</f>
        <v>NEGATIF</v>
      </c>
      <c r="M30" s="28"/>
      <c r="N30" s="27"/>
      <c r="O30" s="10"/>
      <c r="P30" s="14" t="s">
        <v>310</v>
      </c>
      <c r="Q30" s="35">
        <f ca="1">1.000001018*(1-Q15*Q15)/(1+Q15*COS(Q17))</f>
        <v>1.0155087876970808</v>
      </c>
      <c r="R30" s="35"/>
      <c r="S30" s="41">
        <f ca="1">Q30*149598000</f>
        <v>151918083.62190789</v>
      </c>
      <c r="T30" s="14" t="s">
        <v>192</v>
      </c>
    </row>
    <row r="31" spans="1:20">
      <c r="A31">
        <v>14</v>
      </c>
      <c r="B31">
        <v>15</v>
      </c>
      <c r="C31" s="8"/>
      <c r="D31">
        <v>15</v>
      </c>
      <c r="G31" t="s">
        <v>320</v>
      </c>
      <c r="L31" s="24">
        <f ca="1">(3423 + 187*COS(N13)+10*COS(2*N13)+34*COS(2*(N12-N15)-N13)+28*COS(2*(N12-N15))+3*COS(2*(N12-N15)+N13))/3600</f>
        <v>0.96828182216116876</v>
      </c>
      <c r="M31" s="28"/>
      <c r="N31" s="24">
        <f ca="1">RADIANS(L31)</f>
        <v>1.6899705883922592E-2</v>
      </c>
      <c r="O31" s="10" t="s">
        <v>64</v>
      </c>
      <c r="P31" s="14" t="s">
        <v>311</v>
      </c>
      <c r="Q31" s="39">
        <f ca="1">Q16-0.00569-0.00478*SIN(S18)</f>
        <v>52.422780476727191</v>
      </c>
      <c r="R31" s="35" t="s">
        <v>152</v>
      </c>
      <c r="S31" s="35">
        <f ca="1">RADIANS(Q31)</f>
        <v>0.91495012236909212</v>
      </c>
      <c r="T31" s="14" t="s">
        <v>64</v>
      </c>
    </row>
    <row r="32" spans="1:20">
      <c r="A32">
        <v>15</v>
      </c>
      <c r="B32">
        <v>16</v>
      </c>
      <c r="C32" s="8"/>
      <c r="D32">
        <v>16</v>
      </c>
      <c r="G32" t="s">
        <v>321</v>
      </c>
      <c r="L32" s="24"/>
      <c r="M32" s="30">
        <f ca="1">L31/24</f>
        <v>4.0345075923382032E-2</v>
      </c>
      <c r="N32" s="27"/>
      <c r="O32" s="10"/>
      <c r="P32" s="14" t="s">
        <v>312</v>
      </c>
      <c r="Q32" s="40">
        <f ca="1">INT(Q31)</f>
        <v>52</v>
      </c>
      <c r="R32" s="40">
        <f ca="1">INT(60*(Q31-Q32))</f>
        <v>25</v>
      </c>
      <c r="S32" s="40">
        <f ca="1">INT(3600*(Q31-Q32)-60*R32)</f>
        <v>22</v>
      </c>
      <c r="T32" s="14"/>
    </row>
    <row r="33" spans="1:20">
      <c r="A33">
        <v>16</v>
      </c>
      <c r="B33">
        <v>17</v>
      </c>
      <c r="C33" s="8"/>
      <c r="D33">
        <v>17</v>
      </c>
      <c r="L33" s="24"/>
      <c r="M33" s="25"/>
      <c r="N33" s="27"/>
      <c r="O33" s="10"/>
      <c r="P33" s="14" t="s">
        <v>37</v>
      </c>
      <c r="Q33" s="35">
        <f ca="1">MOD(DEGREES(ATAN2(COS(S31),COS(S21)*SIN(S31))),360)</f>
        <v>50.015102434095759</v>
      </c>
      <c r="R33" s="35" t="s">
        <v>2</v>
      </c>
      <c r="S33" s="35">
        <f ca="1">Q33/15</f>
        <v>3.3343401622730506</v>
      </c>
      <c r="T33" s="14" t="s">
        <v>2</v>
      </c>
    </row>
    <row r="34" spans="1:20">
      <c r="A34">
        <v>17</v>
      </c>
      <c r="B34">
        <v>18</v>
      </c>
      <c r="C34" s="8"/>
      <c r="D34">
        <v>18</v>
      </c>
      <c r="H34" t="s">
        <v>290</v>
      </c>
      <c r="L34" s="24">
        <f ca="1">DEGREES(ASIN(0.272493*SIN(N31)))</f>
        <v>0.26383839191366398</v>
      </c>
      <c r="M34" s="31">
        <f ca="1">L34/24</f>
        <v>1.0993266329735999E-2</v>
      </c>
      <c r="N34" s="27"/>
      <c r="O34" s="10"/>
      <c r="P34" s="14" t="s">
        <v>313</v>
      </c>
      <c r="Q34" s="35"/>
      <c r="R34" s="42">
        <f ca="1">S33/24</f>
        <v>0.13893084009471043</v>
      </c>
      <c r="S34" s="35"/>
      <c r="T34" s="14"/>
    </row>
    <row r="35" spans="1:20">
      <c r="A35">
        <v>18</v>
      </c>
      <c r="B35">
        <v>19</v>
      </c>
      <c r="C35" s="8"/>
      <c r="D35">
        <v>19</v>
      </c>
      <c r="H35" t="s">
        <v>275</v>
      </c>
      <c r="L35" s="24">
        <f ca="1">6378/SIN(N31)</f>
        <v>377420.98275489215</v>
      </c>
      <c r="M35" s="28" t="s">
        <v>293</v>
      </c>
      <c r="N35" s="27"/>
      <c r="O35" s="10"/>
      <c r="P35" s="14" t="s">
        <v>205</v>
      </c>
      <c r="Q35" s="41">
        <f ca="1">DEGREES(ASIN(SIN(S21)*SIN(S31)))</f>
        <v>18.372868245496033</v>
      </c>
      <c r="R35" s="35" t="s">
        <v>152</v>
      </c>
      <c r="S35" s="35">
        <f ca="1">RADIANS(Q35)</f>
        <v>0.32066704391901962</v>
      </c>
      <c r="T35" s="14" t="s">
        <v>64</v>
      </c>
    </row>
    <row r="36" spans="1:20">
      <c r="A36">
        <v>19</v>
      </c>
      <c r="B36">
        <v>20</v>
      </c>
      <c r="C36" s="8"/>
      <c r="D36">
        <v>20</v>
      </c>
      <c r="L36" s="24"/>
      <c r="M36" s="28"/>
      <c r="N36" s="27"/>
      <c r="O36" s="10"/>
      <c r="P36" s="14" t="s">
        <v>314</v>
      </c>
      <c r="Q36" s="40" t="str">
        <f ca="1">IF(Q35&lt;0, "NEGATIF", "POSITIF")</f>
        <v>POSITIF</v>
      </c>
      <c r="R36" s="35"/>
      <c r="S36" s="35"/>
      <c r="T36" s="14"/>
    </row>
    <row r="37" spans="1:20">
      <c r="A37">
        <v>20</v>
      </c>
      <c r="B37">
        <v>21</v>
      </c>
      <c r="C37" s="8"/>
      <c r="D37">
        <v>21</v>
      </c>
      <c r="G37" t="s">
        <v>274</v>
      </c>
      <c r="L37" s="24">
        <f ca="1">0.0167086 - 0.000042*L11</f>
        <v>1.6700887949092504E-2</v>
      </c>
      <c r="M37" s="28"/>
      <c r="N37" s="24">
        <f ca="1">RADIANS(L37)</f>
        <v>2.9148548271830729E-4</v>
      </c>
      <c r="O37" s="10" t="s">
        <v>64</v>
      </c>
      <c r="P37" s="14"/>
      <c r="Q37" s="40">
        <f ca="1">INT(ABS(Q35))</f>
        <v>18</v>
      </c>
      <c r="R37" s="40">
        <f ca="1">INT(60*(ABS(Q35)-Q37))</f>
        <v>22</v>
      </c>
      <c r="S37" s="40">
        <f ca="1">INT(3600*(ABS(Q35)-Q37)-60*R37)</f>
        <v>22</v>
      </c>
      <c r="T37" s="14"/>
    </row>
    <row r="38" spans="1:20">
      <c r="A38">
        <v>21</v>
      </c>
      <c r="B38">
        <v>22</v>
      </c>
      <c r="C38" s="8"/>
      <c r="D38">
        <v>22</v>
      </c>
      <c r="J38" t="s">
        <v>273</v>
      </c>
      <c r="L38" s="24">
        <f ca="1">MOD(125.04452-1934.13626*L11, 360)</f>
        <v>129.89791763919433</v>
      </c>
      <c r="M38" s="28" t="s">
        <v>2</v>
      </c>
      <c r="N38" s="27"/>
      <c r="O38" s="10"/>
      <c r="P38" s="14" t="s">
        <v>315</v>
      </c>
      <c r="Q38" s="35">
        <f ca="1">ATAN2(COS(S28)*SIN(C5)-TAN(S35)*COS(C5),SIN(S28))</f>
        <v>2.6246643749697887</v>
      </c>
      <c r="R38" s="35" t="s">
        <v>64</v>
      </c>
      <c r="S38" s="35">
        <f ca="1">DEGREES(Q38)</f>
        <v>150.38219132411103</v>
      </c>
      <c r="T38" s="14" t="s">
        <v>2</v>
      </c>
    </row>
    <row r="39" spans="1:20">
      <c r="A39">
        <v>22</v>
      </c>
      <c r="B39">
        <v>23</v>
      </c>
      <c r="C39" s="8"/>
      <c r="D39">
        <v>23</v>
      </c>
      <c r="I39" t="s">
        <v>272</v>
      </c>
      <c r="L39" s="24">
        <f ca="1">23.43929111 - 0.01300417*L11</f>
        <v>23.436903280927385</v>
      </c>
      <c r="M39" s="28" t="s">
        <v>2</v>
      </c>
      <c r="N39" s="27"/>
      <c r="O39" s="10"/>
      <c r="P39" s="14" t="s">
        <v>207</v>
      </c>
      <c r="Q39" s="35">
        <f ca="1">MOD(S38+180,360)</f>
        <v>330.38219132411103</v>
      </c>
      <c r="R39" s="35"/>
      <c r="S39" s="35"/>
      <c r="T39" s="14"/>
    </row>
    <row r="40" spans="1:20">
      <c r="A40">
        <v>23</v>
      </c>
      <c r="B40">
        <v>24</v>
      </c>
      <c r="C40" s="8"/>
      <c r="D40">
        <v>24</v>
      </c>
      <c r="I40" t="s">
        <v>276</v>
      </c>
      <c r="L40" s="24">
        <f ca="1">9.2*COS(N14)/3600 + 0.57*COS(2*N15)/3600</f>
        <v>-1.6716086645824598E-3</v>
      </c>
      <c r="M40" s="28" t="s">
        <v>2</v>
      </c>
      <c r="N40" s="24"/>
      <c r="O40" s="10"/>
      <c r="P40" s="14" t="s">
        <v>314</v>
      </c>
      <c r="Q40" s="40">
        <f ca="1">INT(Q39)</f>
        <v>330</v>
      </c>
      <c r="R40" s="40">
        <f ca="1">INT(60*(Q39-Q40))</f>
        <v>22</v>
      </c>
      <c r="S40" s="40">
        <f ca="1">INT(3600*(Q39-Q40)-60*R40)</f>
        <v>55</v>
      </c>
      <c r="T40" s="14"/>
    </row>
    <row r="41" spans="1:20">
      <c r="A41">
        <v>24</v>
      </c>
      <c r="B41" s="8"/>
      <c r="D41">
        <v>25</v>
      </c>
      <c r="J41" t="s">
        <v>277</v>
      </c>
      <c r="L41" s="24">
        <f ca="1">L39+L40</f>
        <v>23.435231672262802</v>
      </c>
      <c r="M41" s="28" t="s">
        <v>2</v>
      </c>
      <c r="N41" s="24">
        <f ca="1">RADIANS(L41)</f>
        <v>0.40902195364864258</v>
      </c>
      <c r="O41" s="10" t="s">
        <v>64</v>
      </c>
      <c r="P41" s="14"/>
      <c r="Q41" s="41"/>
      <c r="R41" s="35"/>
      <c r="S41" s="35"/>
      <c r="T41" s="14"/>
    </row>
    <row r="42" spans="1:20">
      <c r="A42">
        <v>25</v>
      </c>
      <c r="B42" s="8"/>
      <c r="C42" s="4"/>
      <c r="D42">
        <v>26</v>
      </c>
      <c r="L42" s="24"/>
      <c r="M42" s="28"/>
      <c r="N42" s="24"/>
      <c r="O42" s="10"/>
      <c r="P42" s="14" t="s">
        <v>154</v>
      </c>
      <c r="Q42" s="41">
        <f ca="1">DEGREES(ASIN(SIN(C5)*SIN(S35)+COS(C5)*COS(S35)*COS(S28)))</f>
        <v>60.752661384370519</v>
      </c>
      <c r="R42" s="35" t="s">
        <v>152</v>
      </c>
      <c r="S42" s="35"/>
      <c r="T42" s="14"/>
    </row>
    <row r="43" spans="1:20">
      <c r="A43">
        <v>26</v>
      </c>
      <c r="B43" s="8"/>
      <c r="D43">
        <v>27</v>
      </c>
      <c r="J43" t="s">
        <v>278</v>
      </c>
      <c r="L43" s="24">
        <f ca="1">(L8-2451545)/36525</f>
        <v>0.18362023728041005</v>
      </c>
      <c r="M43" s="28"/>
      <c r="N43" s="24"/>
      <c r="O43" s="10"/>
      <c r="P43" s="14"/>
      <c r="Q43" s="40" t="str">
        <f ca="1">IF(Q42&lt;0, "NEGATIF", "POSITIF")</f>
        <v>POSITIF</v>
      </c>
      <c r="R43" s="35"/>
      <c r="S43" s="35"/>
      <c r="T43" s="14"/>
    </row>
    <row r="44" spans="1:20">
      <c r="A44">
        <v>27</v>
      </c>
      <c r="B44" s="8"/>
      <c r="D44">
        <v>28</v>
      </c>
      <c r="K44" t="s">
        <v>292</v>
      </c>
      <c r="L44" s="24">
        <f ca="1">MOD(280.46061837+360.98564736629*(L8-2451545)+0.000387933*L43*L43+(-17.2*SIN(N14)-1.32*SIN(2*N15))*COS(N41)/3600, 360)/15</f>
        <v>20.895125237759203</v>
      </c>
      <c r="M44" s="28"/>
      <c r="N44" s="24"/>
      <c r="O44" s="10"/>
      <c r="P44" s="14" t="s">
        <v>314</v>
      </c>
      <c r="Q44" s="40">
        <f ca="1">INT(ABS(Q42))</f>
        <v>60</v>
      </c>
      <c r="R44" s="40">
        <f ca="1">INT(60*(ABS(Q42)-Q44))</f>
        <v>45</v>
      </c>
      <c r="S44" s="40">
        <f ca="1">INT(3600*(ABS(Q42)-Q44)-60*R44)</f>
        <v>9</v>
      </c>
      <c r="T44" s="14"/>
    </row>
    <row r="45" spans="1:20">
      <c r="A45">
        <v>28</v>
      </c>
      <c r="B45" s="8"/>
      <c r="D45">
        <v>29</v>
      </c>
      <c r="K45" t="s">
        <v>279</v>
      </c>
      <c r="L45" s="24">
        <f ca="1">MOD(L44+D6/15,24)</f>
        <v>4.3161993118332767</v>
      </c>
      <c r="M45" s="28"/>
      <c r="N45" s="24"/>
      <c r="O45" s="10"/>
      <c r="P45" s="14"/>
      <c r="Q45" s="14"/>
      <c r="R45" s="14"/>
      <c r="S45" s="14"/>
      <c r="T45" s="14"/>
    </row>
    <row r="46" spans="1:20">
      <c r="A46">
        <v>29</v>
      </c>
      <c r="B46" s="8"/>
      <c r="D46">
        <v>30</v>
      </c>
      <c r="I46" t="s">
        <v>280</v>
      </c>
      <c r="L46" s="24">
        <f ca="1">MOD(L45-N47,24)*15</f>
        <v>41.995606327475116</v>
      </c>
      <c r="M46" s="28" t="s">
        <v>2</v>
      </c>
      <c r="N46" s="24">
        <f ca="1">RADIANS(L46)</f>
        <v>0.73296160178580472</v>
      </c>
      <c r="O46" s="10" t="s">
        <v>64</v>
      </c>
      <c r="P46" s="14"/>
      <c r="Q46" s="14"/>
      <c r="R46" s="14"/>
      <c r="S46" s="14"/>
      <c r="T46" s="14"/>
    </row>
    <row r="47" spans="1:20">
      <c r="A47">
        <v>30</v>
      </c>
      <c r="B47" s="8"/>
      <c r="D47">
        <v>31</v>
      </c>
      <c r="K47" t="s">
        <v>281</v>
      </c>
      <c r="L47" s="24">
        <f ca="1">MOD(DEGREES(ATAN2(COS(N25),SIN(N25)*COS(N41)-TAN(N28)*SIN(N41))),360)</f>
        <v>22.747383350024037</v>
      </c>
      <c r="M47" s="28" t="s">
        <v>2</v>
      </c>
      <c r="N47" s="24">
        <f ca="1">L47/15</f>
        <v>1.5164922233349358</v>
      </c>
      <c r="O47" s="10" t="s">
        <v>64</v>
      </c>
      <c r="P47" s="14"/>
      <c r="Q47" s="14"/>
      <c r="R47" s="14"/>
      <c r="S47" s="14"/>
      <c r="T47" s="14"/>
    </row>
    <row r="48" spans="1:20">
      <c r="A48">
        <v>31</v>
      </c>
      <c r="B48" s="8"/>
      <c r="D48">
        <v>32</v>
      </c>
      <c r="J48" t="s">
        <v>287</v>
      </c>
      <c r="L48" s="25">
        <f ca="1">INT(N47)</f>
        <v>1</v>
      </c>
      <c r="M48" s="21">
        <f ca="1">INT(60*(N47-L48))</f>
        <v>30</v>
      </c>
      <c r="N48" s="25">
        <f ca="1">INT(3600*(N47-L48)-60*M48)</f>
        <v>59</v>
      </c>
      <c r="O48" s="10"/>
      <c r="P48" s="14"/>
      <c r="Q48" s="14"/>
      <c r="R48" s="14"/>
      <c r="S48" s="14"/>
      <c r="T48" s="14"/>
    </row>
    <row r="49" spans="1:20">
      <c r="A49">
        <v>32</v>
      </c>
      <c r="B49" s="8"/>
      <c r="D49">
        <v>33</v>
      </c>
      <c r="L49" s="24"/>
      <c r="M49" s="28"/>
      <c r="N49" s="27"/>
      <c r="O49" s="10"/>
      <c r="P49" s="14"/>
      <c r="Q49" s="14"/>
      <c r="R49" s="14"/>
      <c r="S49" s="14"/>
      <c r="T49" s="14"/>
    </row>
    <row r="50" spans="1:20">
      <c r="A50">
        <v>33</v>
      </c>
      <c r="B50" s="8"/>
      <c r="D50">
        <v>34</v>
      </c>
      <c r="J50" t="s">
        <v>294</v>
      </c>
      <c r="L50" s="24">
        <f ca="1">DEGREES(ASIN(SIN(N28)*COS(N41)+COS(N28)*SIN(N41)*SIN(N25)))</f>
        <v>4.3444909300991998</v>
      </c>
      <c r="M50" s="28" t="s">
        <v>2</v>
      </c>
      <c r="N50" s="27">
        <f ca="1">RADIANS(L50)</f>
        <v>7.5825671053261851E-2</v>
      </c>
      <c r="O50" s="10" t="s">
        <v>64</v>
      </c>
      <c r="P50" s="14"/>
      <c r="Q50" s="14"/>
      <c r="R50" s="14"/>
      <c r="S50" s="14"/>
      <c r="T50" s="14"/>
    </row>
    <row r="51" spans="1:20">
      <c r="A51">
        <v>34</v>
      </c>
      <c r="B51" s="8"/>
      <c r="D51">
        <v>35</v>
      </c>
      <c r="J51" t="s">
        <v>295</v>
      </c>
      <c r="L51" s="25" t="str">
        <f ca="1">IF(L50&lt;0, "NEGATIF", "POSITIF")</f>
        <v>POSITIF</v>
      </c>
      <c r="M51" s="32"/>
      <c r="N51" s="27"/>
      <c r="O51" s="10"/>
      <c r="P51" s="14"/>
      <c r="Q51" s="14"/>
      <c r="R51" s="14"/>
      <c r="S51" s="14"/>
      <c r="T51" s="14"/>
    </row>
    <row r="52" spans="1:20">
      <c r="A52">
        <v>35</v>
      </c>
      <c r="B52" s="8"/>
      <c r="D52">
        <v>36</v>
      </c>
      <c r="L52" s="25">
        <f ca="1">INT(ABS(L50))</f>
        <v>4</v>
      </c>
      <c r="M52" s="25">
        <f ca="1">INT(60*(ABS(L50)-L52))</f>
        <v>20</v>
      </c>
      <c r="N52" s="25">
        <f ca="1">INT(3600*(ABS(L50)-L52)-60*M52)</f>
        <v>40</v>
      </c>
      <c r="O52" s="10"/>
      <c r="P52" s="14"/>
      <c r="Q52" s="16" t="str">
        <f>UPPER(" posisi bulan dan matahariyang diinginkan,,,by ALI MUHSIN")</f>
        <v xml:space="preserve"> POSISI BULAN DAN MATAHARIYANG DIINGINKAN,,,BY ALI MUHSIN</v>
      </c>
      <c r="R52" s="16"/>
      <c r="S52" s="16"/>
      <c r="T52" s="16"/>
    </row>
    <row r="53" spans="1:20">
      <c r="A53">
        <v>36</v>
      </c>
      <c r="B53" s="8"/>
      <c r="D53">
        <v>37</v>
      </c>
      <c r="H53" t="s">
        <v>286</v>
      </c>
      <c r="L53" s="24">
        <f ca="1">DEGREES(ATAN2(COS(N46)*SIN(C5)-TAN(N50)*COS(C5),SIN(N46)))</f>
        <v>103.93503190007951</v>
      </c>
      <c r="M53" s="28" t="s">
        <v>2</v>
      </c>
      <c r="N53" s="27"/>
      <c r="O53" s="10"/>
      <c r="P53" s="14"/>
      <c r="Q53" s="14"/>
      <c r="R53" s="14"/>
      <c r="S53" s="14"/>
      <c r="T53" s="14"/>
    </row>
    <row r="54" spans="1:20">
      <c r="A54">
        <v>37</v>
      </c>
      <c r="B54" s="8"/>
      <c r="D54">
        <v>38</v>
      </c>
      <c r="J54" t="s">
        <v>285</v>
      </c>
      <c r="L54" s="26">
        <f ca="1">MOD(L53+180,360)</f>
        <v>283.93503190007948</v>
      </c>
      <c r="M54" s="28" t="s">
        <v>2</v>
      </c>
      <c r="N54" s="27"/>
      <c r="O54" s="10"/>
      <c r="P54" s="14"/>
      <c r="Q54" s="14"/>
      <c r="R54" s="14"/>
      <c r="S54" s="14"/>
      <c r="T54" s="14"/>
    </row>
    <row r="55" spans="1:20">
      <c r="A55">
        <v>38</v>
      </c>
      <c r="B55" s="8"/>
      <c r="D55">
        <v>39</v>
      </c>
      <c r="J55" t="s">
        <v>284</v>
      </c>
      <c r="L55" s="21">
        <f ca="1">INT(L54)</f>
        <v>283</v>
      </c>
      <c r="M55" s="25">
        <f ca="1">INT(60*(L54-L55))</f>
        <v>56</v>
      </c>
      <c r="N55" s="25">
        <f ca="1">INT(3600*(L54-L55)-60*M55)</f>
        <v>6</v>
      </c>
      <c r="O55" s="10"/>
      <c r="P55" s="14"/>
      <c r="Q55" s="14"/>
      <c r="R55" s="14"/>
      <c r="S55" s="14"/>
      <c r="T55" s="14"/>
    </row>
    <row r="56" spans="1:20">
      <c r="A56">
        <v>39</v>
      </c>
      <c r="B56" s="8"/>
      <c r="D56">
        <v>40</v>
      </c>
      <c r="L56" s="24"/>
      <c r="M56" s="28"/>
      <c r="N56" s="27"/>
      <c r="O56" s="10"/>
      <c r="P56" s="14"/>
      <c r="Q56" s="14"/>
      <c r="R56" s="14"/>
      <c r="S56" s="14"/>
      <c r="T56" s="14"/>
    </row>
    <row r="57" spans="1:20">
      <c r="A57">
        <v>40</v>
      </c>
      <c r="B57" s="8"/>
      <c r="D57">
        <v>41</v>
      </c>
      <c r="J57" t="s">
        <v>283</v>
      </c>
      <c r="L57" s="24">
        <f ca="1">DEGREES(ASIN(SIN(C5)*SIN(N50)+COS(C5)*COS(N50)*COS(N46)))</f>
        <v>46.576841211088514</v>
      </c>
      <c r="M57" s="28" t="s">
        <v>2</v>
      </c>
      <c r="N57" s="27"/>
      <c r="O57" s="10"/>
      <c r="P57" s="14"/>
      <c r="Q57" s="14"/>
      <c r="R57" s="14"/>
      <c r="S57" s="14"/>
      <c r="T57" s="14"/>
    </row>
    <row r="58" spans="1:20">
      <c r="A58">
        <v>41</v>
      </c>
      <c r="B58" s="8"/>
      <c r="D58">
        <v>42</v>
      </c>
      <c r="J58" t="s">
        <v>282</v>
      </c>
      <c r="L58" s="25" t="str">
        <f ca="1">IF(L57&lt;0, "NEGATIF", "POSITIF")</f>
        <v>POSITIF</v>
      </c>
      <c r="M58" s="28"/>
      <c r="N58" s="27"/>
      <c r="O58" s="10"/>
      <c r="P58" s="14"/>
      <c r="Q58" s="14"/>
      <c r="R58" s="14"/>
      <c r="S58" s="14"/>
      <c r="T58" s="14"/>
    </row>
    <row r="59" spans="1:20">
      <c r="A59">
        <v>42</v>
      </c>
      <c r="B59" s="8"/>
      <c r="D59">
        <v>43</v>
      </c>
      <c r="L59" s="25">
        <f ca="1">INT(ABS(L57))</f>
        <v>46</v>
      </c>
      <c r="M59" s="25">
        <f ca="1">INT(60*(ABS(L57)-L59))</f>
        <v>34</v>
      </c>
      <c r="N59" s="25">
        <f ca="1">INT(3600*(ABS(L57)-L59)-60*M59)</f>
        <v>36</v>
      </c>
      <c r="O59" s="10"/>
      <c r="P59" s="14"/>
      <c r="Q59" s="14"/>
      <c r="R59" s="14"/>
      <c r="S59" s="14"/>
      <c r="T59" s="14"/>
    </row>
    <row r="60" spans="1:20">
      <c r="A60">
        <v>43</v>
      </c>
      <c r="B60" s="8"/>
      <c r="D60">
        <v>44</v>
      </c>
    </row>
    <row r="61" spans="1:20">
      <c r="A61">
        <v>44</v>
      </c>
      <c r="B61" s="8"/>
      <c r="D61">
        <v>45</v>
      </c>
    </row>
    <row r="62" spans="1:20">
      <c r="A62">
        <v>45</v>
      </c>
      <c r="B62" s="8"/>
      <c r="D62">
        <v>46</v>
      </c>
    </row>
    <row r="63" spans="1:20">
      <c r="A63">
        <v>46</v>
      </c>
      <c r="B63" s="8"/>
      <c r="D63">
        <v>47</v>
      </c>
    </row>
    <row r="64" spans="1:20">
      <c r="A64">
        <v>47</v>
      </c>
      <c r="B64" s="8"/>
      <c r="D64">
        <v>48</v>
      </c>
    </row>
    <row r="65" spans="1:4">
      <c r="A65">
        <v>48</v>
      </c>
      <c r="B65" s="8"/>
      <c r="D65">
        <v>49</v>
      </c>
    </row>
    <row r="66" spans="1:4">
      <c r="A66">
        <v>49</v>
      </c>
      <c r="B66" s="8"/>
      <c r="D66">
        <v>50</v>
      </c>
    </row>
    <row r="67" spans="1:4">
      <c r="A67">
        <v>50</v>
      </c>
      <c r="B67" s="8"/>
      <c r="D67">
        <v>51</v>
      </c>
    </row>
    <row r="68" spans="1:4">
      <c r="A68">
        <v>51</v>
      </c>
      <c r="B68" s="8"/>
      <c r="D68">
        <v>52</v>
      </c>
    </row>
    <row r="69" spans="1:4">
      <c r="A69">
        <v>52</v>
      </c>
      <c r="B69" s="8"/>
      <c r="D69">
        <v>53</v>
      </c>
    </row>
    <row r="70" spans="1:4">
      <c r="A70">
        <v>53</v>
      </c>
      <c r="B70" s="8"/>
      <c r="D70">
        <v>54</v>
      </c>
    </row>
    <row r="71" spans="1:4">
      <c r="A71">
        <v>54</v>
      </c>
      <c r="B71" s="8"/>
      <c r="D71">
        <v>55</v>
      </c>
    </row>
    <row r="72" spans="1:4">
      <c r="A72">
        <v>55</v>
      </c>
      <c r="B72" s="8"/>
      <c r="D72">
        <v>56</v>
      </c>
    </row>
    <row r="73" spans="1:4">
      <c r="A73">
        <v>56</v>
      </c>
      <c r="B73" s="8"/>
      <c r="D73">
        <v>57</v>
      </c>
    </row>
    <row r="74" spans="1:4">
      <c r="A74">
        <v>57</v>
      </c>
      <c r="B74" s="8"/>
      <c r="D74">
        <v>58</v>
      </c>
    </row>
    <row r="75" spans="1:4">
      <c r="A75">
        <v>58</v>
      </c>
      <c r="B75" s="8"/>
      <c r="D75">
        <v>59</v>
      </c>
    </row>
    <row r="76" spans="1:4">
      <c r="A76">
        <v>59</v>
      </c>
      <c r="B76" s="8"/>
    </row>
    <row r="77" spans="1:4">
      <c r="A77">
        <v>60</v>
      </c>
      <c r="B77" s="8"/>
    </row>
    <row r="78" spans="1:4">
      <c r="A78">
        <v>61</v>
      </c>
      <c r="B78" s="8"/>
    </row>
    <row r="79" spans="1:4">
      <c r="A79">
        <v>62</v>
      </c>
      <c r="B79" s="8"/>
    </row>
    <row r="80" spans="1:4">
      <c r="A80">
        <v>63</v>
      </c>
      <c r="B80" s="8"/>
    </row>
    <row r="81" spans="1:2">
      <c r="A81">
        <v>64</v>
      </c>
      <c r="B81" s="8"/>
    </row>
    <row r="82" spans="1:2">
      <c r="A82">
        <v>65</v>
      </c>
      <c r="B82" s="8"/>
    </row>
    <row r="83" spans="1:2">
      <c r="A83">
        <v>66</v>
      </c>
      <c r="B83" s="8"/>
    </row>
    <row r="84" spans="1:2">
      <c r="A84">
        <v>67</v>
      </c>
      <c r="B84" s="8"/>
    </row>
    <row r="85" spans="1:2">
      <c r="A85">
        <v>68</v>
      </c>
      <c r="B85" s="8"/>
    </row>
    <row r="86" spans="1:2">
      <c r="A86">
        <v>69</v>
      </c>
      <c r="B86" s="8"/>
    </row>
    <row r="87" spans="1:2">
      <c r="A87">
        <v>70</v>
      </c>
      <c r="B87" s="8"/>
    </row>
    <row r="88" spans="1:2">
      <c r="A88">
        <v>71</v>
      </c>
      <c r="B88" s="8"/>
    </row>
    <row r="89" spans="1:2">
      <c r="A89">
        <v>72</v>
      </c>
      <c r="B89" s="8"/>
    </row>
    <row r="90" spans="1:2">
      <c r="A90">
        <v>73</v>
      </c>
      <c r="B90" s="8"/>
    </row>
    <row r="91" spans="1:2">
      <c r="A91">
        <v>74</v>
      </c>
      <c r="B91" s="8"/>
    </row>
    <row r="92" spans="1:2">
      <c r="A92">
        <v>75</v>
      </c>
      <c r="B92" s="8"/>
    </row>
    <row r="93" spans="1:2">
      <c r="A93">
        <v>76</v>
      </c>
      <c r="B93" s="8"/>
    </row>
    <row r="94" spans="1:2">
      <c r="A94">
        <v>77</v>
      </c>
      <c r="B94" s="8"/>
    </row>
    <row r="95" spans="1:2">
      <c r="A95">
        <v>78</v>
      </c>
      <c r="B95" s="8"/>
    </row>
    <row r="96" spans="1:2">
      <c r="A96">
        <v>79</v>
      </c>
      <c r="B96" s="8"/>
    </row>
    <row r="97" spans="1:2">
      <c r="A97">
        <v>80</v>
      </c>
      <c r="B97" s="8"/>
    </row>
    <row r="98" spans="1:2">
      <c r="A98">
        <v>81</v>
      </c>
      <c r="B98" s="8"/>
    </row>
    <row r="99" spans="1:2">
      <c r="A99">
        <v>82</v>
      </c>
      <c r="B99" s="8"/>
    </row>
    <row r="100" spans="1:2">
      <c r="A100">
        <v>83</v>
      </c>
      <c r="B100" s="8"/>
    </row>
    <row r="101" spans="1:2">
      <c r="A101">
        <v>84</v>
      </c>
      <c r="B101" s="8"/>
    </row>
    <row r="102" spans="1:2">
      <c r="A102">
        <v>85</v>
      </c>
      <c r="B102" s="8"/>
    </row>
    <row r="103" spans="1:2">
      <c r="A103">
        <v>86</v>
      </c>
      <c r="B103" s="8"/>
    </row>
    <row r="104" spans="1:2">
      <c r="A104">
        <v>87</v>
      </c>
      <c r="B104" s="8"/>
    </row>
    <row r="105" spans="1:2">
      <c r="A105">
        <v>88</v>
      </c>
      <c r="B105" s="8"/>
    </row>
    <row r="106" spans="1:2">
      <c r="A106">
        <v>89</v>
      </c>
      <c r="B106" s="8"/>
    </row>
    <row r="107" spans="1:2">
      <c r="A107">
        <v>90</v>
      </c>
      <c r="B107" s="8"/>
    </row>
    <row r="108" spans="1:2">
      <c r="A108">
        <v>91</v>
      </c>
      <c r="B108" s="8"/>
    </row>
    <row r="109" spans="1:2">
      <c r="A109">
        <v>92</v>
      </c>
      <c r="B109" s="8"/>
    </row>
    <row r="110" spans="1:2">
      <c r="A110">
        <v>93</v>
      </c>
      <c r="B110" s="8"/>
    </row>
    <row r="111" spans="1:2">
      <c r="A111">
        <v>94</v>
      </c>
      <c r="B111" s="8"/>
    </row>
    <row r="112" spans="1:2">
      <c r="A112">
        <v>95</v>
      </c>
      <c r="B112" s="8"/>
    </row>
    <row r="113" spans="1:2">
      <c r="A113">
        <v>96</v>
      </c>
      <c r="B113" s="8"/>
    </row>
    <row r="114" spans="1:2">
      <c r="A114">
        <v>97</v>
      </c>
      <c r="B114" s="8"/>
    </row>
    <row r="115" spans="1:2">
      <c r="A115">
        <v>98</v>
      </c>
      <c r="B115" s="8"/>
    </row>
    <row r="116" spans="1:2">
      <c r="A116">
        <v>99</v>
      </c>
      <c r="B116" s="8"/>
    </row>
    <row r="117" spans="1:2">
      <c r="A117">
        <v>100</v>
      </c>
      <c r="B117" s="8"/>
    </row>
    <row r="118" spans="1:2">
      <c r="A118">
        <v>101</v>
      </c>
      <c r="B118" s="8"/>
    </row>
    <row r="119" spans="1:2">
      <c r="A119">
        <v>102</v>
      </c>
      <c r="B119" s="8"/>
    </row>
    <row r="120" spans="1:2">
      <c r="A120">
        <v>103</v>
      </c>
      <c r="B120" s="8"/>
    </row>
    <row r="121" spans="1:2">
      <c r="A121">
        <v>104</v>
      </c>
      <c r="B121" s="8"/>
    </row>
    <row r="122" spans="1:2">
      <c r="A122">
        <v>105</v>
      </c>
      <c r="B122" s="8"/>
    </row>
    <row r="123" spans="1:2">
      <c r="A123">
        <v>106</v>
      </c>
      <c r="B123" s="8"/>
    </row>
    <row r="124" spans="1:2">
      <c r="A124">
        <v>107</v>
      </c>
      <c r="B124" s="8"/>
    </row>
    <row r="125" spans="1:2">
      <c r="A125">
        <v>108</v>
      </c>
      <c r="B125" s="8"/>
    </row>
    <row r="126" spans="1:2">
      <c r="A126">
        <v>109</v>
      </c>
      <c r="B126" s="8"/>
    </row>
    <row r="127" spans="1:2">
      <c r="A127">
        <v>110</v>
      </c>
      <c r="B127" s="8"/>
    </row>
    <row r="128" spans="1:2">
      <c r="A128">
        <v>111</v>
      </c>
      <c r="B128" s="8"/>
    </row>
    <row r="129" spans="1:3">
      <c r="A129">
        <v>112</v>
      </c>
      <c r="B129" s="8"/>
    </row>
    <row r="130" spans="1:3">
      <c r="A130">
        <v>113</v>
      </c>
      <c r="B130" s="8"/>
    </row>
    <row r="131" spans="1:3">
      <c r="A131">
        <v>114</v>
      </c>
      <c r="B131" s="8"/>
    </row>
    <row r="132" spans="1:3">
      <c r="A132">
        <v>115</v>
      </c>
      <c r="B132" s="8"/>
    </row>
    <row r="133" spans="1:3">
      <c r="A133">
        <v>116</v>
      </c>
      <c r="B133" s="8"/>
    </row>
    <row r="134" spans="1:3">
      <c r="A134">
        <v>117</v>
      </c>
      <c r="B134" s="8"/>
    </row>
    <row r="135" spans="1:3">
      <c r="A135">
        <v>118</v>
      </c>
      <c r="B135" s="8"/>
    </row>
    <row r="136" spans="1:3">
      <c r="A136">
        <v>119</v>
      </c>
      <c r="C136" s="8"/>
    </row>
    <row r="137" spans="1:3">
      <c r="A137">
        <v>120</v>
      </c>
      <c r="C137" s="8"/>
    </row>
    <row r="138" spans="1:3">
      <c r="A138">
        <v>121</v>
      </c>
      <c r="C138" s="8"/>
    </row>
    <row r="139" spans="1:3">
      <c r="A139">
        <v>122</v>
      </c>
      <c r="C139" s="8"/>
    </row>
    <row r="140" spans="1:3">
      <c r="A140">
        <v>123</v>
      </c>
      <c r="C140" s="8"/>
    </row>
    <row r="141" spans="1:3">
      <c r="A141">
        <v>124</v>
      </c>
      <c r="C141" s="8"/>
    </row>
    <row r="142" spans="1:3">
      <c r="A142">
        <v>125</v>
      </c>
      <c r="C142" s="8"/>
    </row>
    <row r="143" spans="1:3">
      <c r="A143">
        <v>126</v>
      </c>
      <c r="C143" s="8"/>
    </row>
    <row r="144" spans="1:3">
      <c r="A144">
        <v>127</v>
      </c>
      <c r="C144" s="8"/>
    </row>
    <row r="145" spans="1:3">
      <c r="A145">
        <v>128</v>
      </c>
      <c r="C145" s="8"/>
    </row>
    <row r="146" spans="1:3">
      <c r="A146">
        <v>129</v>
      </c>
      <c r="C146" s="8"/>
    </row>
    <row r="147" spans="1:3">
      <c r="A147">
        <v>130</v>
      </c>
      <c r="C147" s="8"/>
    </row>
    <row r="148" spans="1:3">
      <c r="A148">
        <v>131</v>
      </c>
      <c r="C148" s="8"/>
    </row>
    <row r="149" spans="1:3">
      <c r="A149">
        <v>132</v>
      </c>
      <c r="C149" s="8"/>
    </row>
    <row r="150" spans="1:3">
      <c r="A150">
        <v>133</v>
      </c>
      <c r="C150" s="8"/>
    </row>
    <row r="151" spans="1:3">
      <c r="A151">
        <v>134</v>
      </c>
      <c r="C151" s="8"/>
    </row>
    <row r="152" spans="1:3">
      <c r="A152">
        <v>135</v>
      </c>
      <c r="C152" s="8"/>
    </row>
    <row r="153" spans="1:3">
      <c r="A153">
        <v>136</v>
      </c>
      <c r="C153" s="8"/>
    </row>
    <row r="154" spans="1:3">
      <c r="A154">
        <v>137</v>
      </c>
      <c r="C154" s="8"/>
    </row>
    <row r="155" spans="1:3">
      <c r="A155">
        <v>138</v>
      </c>
      <c r="C155" s="8"/>
    </row>
    <row r="156" spans="1:3">
      <c r="A156">
        <v>139</v>
      </c>
      <c r="C156" s="8"/>
    </row>
    <row r="157" spans="1:3">
      <c r="A157">
        <v>140</v>
      </c>
      <c r="C157" s="8"/>
    </row>
    <row r="158" spans="1:3">
      <c r="A158">
        <v>141</v>
      </c>
      <c r="C158" s="8"/>
    </row>
    <row r="159" spans="1:3">
      <c r="A159">
        <v>142</v>
      </c>
      <c r="C159" s="8"/>
    </row>
    <row r="160" spans="1:3">
      <c r="A160">
        <v>143</v>
      </c>
      <c r="C160" s="8"/>
    </row>
    <row r="161" spans="1:3">
      <c r="A161">
        <v>144</v>
      </c>
      <c r="C161" s="8"/>
    </row>
    <row r="162" spans="1:3">
      <c r="A162">
        <v>145</v>
      </c>
      <c r="C162" s="8"/>
    </row>
    <row r="163" spans="1:3">
      <c r="A163">
        <v>146</v>
      </c>
      <c r="C163" s="8"/>
    </row>
    <row r="164" spans="1:3">
      <c r="A164">
        <v>147</v>
      </c>
      <c r="C164" s="8"/>
    </row>
    <row r="165" spans="1:3">
      <c r="A165">
        <v>148</v>
      </c>
      <c r="C165" s="8"/>
    </row>
    <row r="166" spans="1:3">
      <c r="A166">
        <v>149</v>
      </c>
      <c r="C166" s="8"/>
    </row>
    <row r="167" spans="1:3">
      <c r="A167">
        <v>150</v>
      </c>
      <c r="C167" s="8"/>
    </row>
    <row r="168" spans="1:3">
      <c r="A168">
        <v>151</v>
      </c>
      <c r="C168" s="8"/>
    </row>
    <row r="169" spans="1:3">
      <c r="A169">
        <v>152</v>
      </c>
      <c r="C169" s="8"/>
    </row>
    <row r="170" spans="1:3">
      <c r="A170">
        <v>153</v>
      </c>
      <c r="C170" s="8"/>
    </row>
    <row r="171" spans="1:3">
      <c r="A171">
        <v>154</v>
      </c>
      <c r="C171" s="8"/>
    </row>
    <row r="172" spans="1:3">
      <c r="A172">
        <v>155</v>
      </c>
      <c r="C172" s="8"/>
    </row>
    <row r="173" spans="1:3">
      <c r="A173">
        <v>156</v>
      </c>
      <c r="C173" s="8"/>
    </row>
    <row r="174" spans="1:3">
      <c r="A174">
        <v>157</v>
      </c>
      <c r="C174" s="8"/>
    </row>
    <row r="175" spans="1:3">
      <c r="A175">
        <v>158</v>
      </c>
      <c r="C175" s="8"/>
    </row>
    <row r="176" spans="1:3">
      <c r="A176">
        <v>159</v>
      </c>
      <c r="C176" s="8"/>
    </row>
    <row r="177" spans="1:3">
      <c r="A177">
        <v>160</v>
      </c>
      <c r="C177" s="8"/>
    </row>
    <row r="178" spans="1:3">
      <c r="A178">
        <v>161</v>
      </c>
      <c r="C178" s="8"/>
    </row>
    <row r="179" spans="1:3">
      <c r="A179">
        <v>162</v>
      </c>
      <c r="C179" s="8"/>
    </row>
    <row r="180" spans="1:3">
      <c r="A180">
        <v>163</v>
      </c>
      <c r="C180" s="8"/>
    </row>
    <row r="181" spans="1:3">
      <c r="A181">
        <v>164</v>
      </c>
      <c r="C181" s="8"/>
    </row>
    <row r="182" spans="1:3">
      <c r="A182">
        <v>165</v>
      </c>
      <c r="C182" s="8"/>
    </row>
    <row r="183" spans="1:3">
      <c r="A183">
        <v>166</v>
      </c>
      <c r="C183" s="8"/>
    </row>
    <row r="184" spans="1:3">
      <c r="A184">
        <v>167</v>
      </c>
      <c r="C184" s="8"/>
    </row>
    <row r="185" spans="1:3">
      <c r="A185">
        <v>168</v>
      </c>
      <c r="C185" s="8"/>
    </row>
    <row r="186" spans="1:3">
      <c r="A186">
        <v>169</v>
      </c>
      <c r="C186" s="8"/>
    </row>
    <row r="187" spans="1:3">
      <c r="A187">
        <v>170</v>
      </c>
      <c r="C187" s="8"/>
    </row>
    <row r="188" spans="1:3">
      <c r="A188">
        <v>171</v>
      </c>
      <c r="C188" s="8"/>
    </row>
    <row r="189" spans="1:3">
      <c r="A189">
        <v>172</v>
      </c>
      <c r="C189" s="8"/>
    </row>
    <row r="190" spans="1:3">
      <c r="A190">
        <v>173</v>
      </c>
      <c r="C190" s="8"/>
    </row>
    <row r="191" spans="1:3">
      <c r="A191">
        <v>174</v>
      </c>
      <c r="C191" s="8"/>
    </row>
    <row r="192" spans="1:3">
      <c r="A192">
        <v>175</v>
      </c>
      <c r="C192" s="8"/>
    </row>
    <row r="193" spans="1:3">
      <c r="A193">
        <v>176</v>
      </c>
      <c r="C193" s="8"/>
    </row>
    <row r="194" spans="1:3">
      <c r="A194">
        <v>177</v>
      </c>
      <c r="C194" s="8"/>
    </row>
    <row r="195" spans="1:3">
      <c r="A195">
        <v>178</v>
      </c>
      <c r="C195" s="8"/>
    </row>
    <row r="196" spans="1:3">
      <c r="A196">
        <v>179</v>
      </c>
      <c r="C196" s="8"/>
    </row>
    <row r="197" spans="1:3">
      <c r="A197">
        <v>180</v>
      </c>
      <c r="C197" s="8"/>
    </row>
    <row r="198" spans="1:3">
      <c r="B198" s="8"/>
    </row>
    <row r="199" spans="1:3">
      <c r="B199" s="8"/>
    </row>
    <row r="200" spans="1:3">
      <c r="B200" s="8"/>
    </row>
    <row r="201" spans="1:3">
      <c r="B201" s="8"/>
    </row>
    <row r="202" spans="1:3">
      <c r="B202" s="8"/>
    </row>
    <row r="203" spans="1:3">
      <c r="B203" s="8"/>
    </row>
    <row r="204" spans="1:3">
      <c r="B204" s="8"/>
    </row>
    <row r="205" spans="1:3">
      <c r="B205" s="8"/>
    </row>
    <row r="206" spans="1:3">
      <c r="B206" s="8"/>
    </row>
    <row r="207" spans="1:3">
      <c r="B207" s="8"/>
    </row>
    <row r="208" spans="1:3">
      <c r="B208" s="8"/>
    </row>
    <row r="209" spans="2:2">
      <c r="B209" s="8"/>
    </row>
    <row r="210" spans="2:2">
      <c r="B210" s="8"/>
    </row>
    <row r="211" spans="2:2">
      <c r="B211" s="8"/>
    </row>
    <row r="212" spans="2:2">
      <c r="B212" s="8"/>
    </row>
    <row r="213" spans="2:2">
      <c r="B213" s="8"/>
    </row>
    <row r="214" spans="2:2">
      <c r="B214" s="8"/>
    </row>
    <row r="215" spans="2:2">
      <c r="B215" s="8"/>
    </row>
    <row r="216" spans="2:2">
      <c r="B216" s="8"/>
    </row>
    <row r="217" spans="2:2">
      <c r="B217" s="8"/>
    </row>
    <row r="218" spans="2:2">
      <c r="B218" s="8"/>
    </row>
    <row r="219" spans="2:2">
      <c r="B219" s="8"/>
    </row>
    <row r="220" spans="2:2">
      <c r="B220" s="8"/>
    </row>
    <row r="221" spans="2:2">
      <c r="B221" s="8"/>
    </row>
    <row r="222" spans="2:2">
      <c r="B222" s="8"/>
    </row>
    <row r="223" spans="2:2">
      <c r="B223" s="8"/>
    </row>
    <row r="224" spans="2:2">
      <c r="B224" s="8"/>
    </row>
    <row r="225" spans="2:2">
      <c r="B225" s="8"/>
    </row>
    <row r="226" spans="2:2">
      <c r="B226" s="8"/>
    </row>
    <row r="227" spans="2:2">
      <c r="B227" s="8"/>
    </row>
    <row r="228" spans="2:2">
      <c r="B228" s="8"/>
    </row>
    <row r="229" spans="2:2">
      <c r="B229" s="8"/>
    </row>
    <row r="230" spans="2:2">
      <c r="B230" s="8"/>
    </row>
    <row r="231" spans="2:2">
      <c r="B231" s="8"/>
    </row>
    <row r="232" spans="2:2">
      <c r="B232" s="8"/>
    </row>
    <row r="233" spans="2:2">
      <c r="B233" s="8"/>
    </row>
    <row r="234" spans="2:2">
      <c r="B234" s="8"/>
    </row>
    <row r="235" spans="2:2">
      <c r="B235" s="8"/>
    </row>
    <row r="236" spans="2:2">
      <c r="B236" s="8"/>
    </row>
    <row r="237" spans="2:2">
      <c r="B237" s="8"/>
    </row>
    <row r="238" spans="2:2">
      <c r="B238" s="8"/>
    </row>
    <row r="239" spans="2:2">
      <c r="B239" s="8"/>
    </row>
    <row r="240" spans="2:2">
      <c r="B240" s="8"/>
    </row>
    <row r="241" spans="2:2">
      <c r="B241" s="8"/>
    </row>
    <row r="242" spans="2:2">
      <c r="B242" s="8"/>
    </row>
    <row r="243" spans="2:2">
      <c r="B243" s="8"/>
    </row>
    <row r="244" spans="2:2">
      <c r="B244" s="8"/>
    </row>
    <row r="245" spans="2:2">
      <c r="B245" s="8"/>
    </row>
    <row r="246" spans="2:2">
      <c r="B246" s="8"/>
    </row>
    <row r="247" spans="2:2">
      <c r="B247" s="8"/>
    </row>
    <row r="248" spans="2:2">
      <c r="B248" s="8"/>
    </row>
    <row r="249" spans="2:2">
      <c r="B249" s="8"/>
    </row>
    <row r="250" spans="2:2">
      <c r="B250" s="8"/>
    </row>
    <row r="251" spans="2:2">
      <c r="B251" s="8"/>
    </row>
    <row r="252" spans="2:2">
      <c r="B252" s="8"/>
    </row>
    <row r="253" spans="2:2">
      <c r="B253" s="8"/>
    </row>
    <row r="254" spans="2:2">
      <c r="B254" s="8"/>
    </row>
    <row r="255" spans="2:2">
      <c r="B255" s="8"/>
    </row>
    <row r="256" spans="2:2">
      <c r="B256" s="8"/>
    </row>
    <row r="257" spans="2:2">
      <c r="B257" s="8"/>
    </row>
    <row r="258" spans="2:2">
      <c r="B258" s="8"/>
    </row>
    <row r="259" spans="2:2">
      <c r="B259" s="8"/>
    </row>
    <row r="260" spans="2:2">
      <c r="B260" s="8"/>
    </row>
    <row r="261" spans="2:2">
      <c r="B261" s="8"/>
    </row>
    <row r="262" spans="2:2">
      <c r="B262" s="8"/>
    </row>
    <row r="263" spans="2:2">
      <c r="B263" s="8"/>
    </row>
    <row r="264" spans="2:2">
      <c r="B264" s="8"/>
    </row>
    <row r="265" spans="2:2">
      <c r="B265" s="8"/>
    </row>
    <row r="266" spans="2:2">
      <c r="B266" s="8"/>
    </row>
    <row r="267" spans="2:2">
      <c r="B267" s="8"/>
    </row>
    <row r="268" spans="2:2">
      <c r="B268" s="8"/>
    </row>
    <row r="269" spans="2:2">
      <c r="B269" s="8"/>
    </row>
    <row r="270" spans="2:2">
      <c r="B270" s="8"/>
    </row>
    <row r="271" spans="2:2">
      <c r="B271" s="8"/>
    </row>
    <row r="272" spans="2:2">
      <c r="B272" s="8"/>
    </row>
    <row r="273" spans="2:2">
      <c r="B273" s="8"/>
    </row>
    <row r="274" spans="2:2">
      <c r="B274" s="8"/>
    </row>
    <row r="275" spans="2:2">
      <c r="B275" s="8"/>
    </row>
    <row r="276" spans="2:2">
      <c r="B276" s="8"/>
    </row>
    <row r="277" spans="2:2">
      <c r="B277" s="8"/>
    </row>
    <row r="278" spans="2:2">
      <c r="B278" s="8"/>
    </row>
    <row r="279" spans="2:2">
      <c r="B279" s="8"/>
    </row>
    <row r="280" spans="2:2">
      <c r="B280" s="8"/>
    </row>
    <row r="281" spans="2:2">
      <c r="B281" s="8"/>
    </row>
    <row r="282" spans="2:2">
      <c r="B282" s="8"/>
    </row>
    <row r="283" spans="2:2">
      <c r="B283" s="8"/>
    </row>
    <row r="284" spans="2:2">
      <c r="B284" s="8"/>
    </row>
    <row r="285" spans="2:2">
      <c r="B285" s="8"/>
    </row>
    <row r="286" spans="2:2">
      <c r="B286" s="8"/>
    </row>
    <row r="287" spans="2:2">
      <c r="B287" s="8"/>
    </row>
    <row r="288" spans="2:2">
      <c r="B288" s="8"/>
    </row>
    <row r="289" spans="2:2">
      <c r="B289" s="8"/>
    </row>
    <row r="290" spans="2:2">
      <c r="B290" s="8"/>
    </row>
    <row r="291" spans="2:2">
      <c r="B291" s="8"/>
    </row>
    <row r="292" spans="2:2">
      <c r="B292" s="8"/>
    </row>
    <row r="293" spans="2:2">
      <c r="B293" s="8"/>
    </row>
    <row r="294" spans="2:2">
      <c r="B294" s="8"/>
    </row>
    <row r="295" spans="2:2">
      <c r="B295" s="8"/>
    </row>
    <row r="296" spans="2:2">
      <c r="B296" s="8"/>
    </row>
    <row r="297" spans="2:2">
      <c r="B297" s="8"/>
    </row>
    <row r="298" spans="2:2">
      <c r="B298" s="8"/>
    </row>
    <row r="299" spans="2:2">
      <c r="B299" s="8"/>
    </row>
    <row r="300" spans="2:2">
      <c r="B300" s="8"/>
    </row>
    <row r="301" spans="2:2">
      <c r="B301" s="8"/>
    </row>
    <row r="302" spans="2:2">
      <c r="B302" s="8"/>
    </row>
    <row r="303" spans="2:2">
      <c r="B303" s="8"/>
    </row>
    <row r="304" spans="2:2">
      <c r="B304" s="8"/>
    </row>
    <row r="305" spans="2:2">
      <c r="B305" s="8"/>
    </row>
    <row r="306" spans="2:2">
      <c r="B306" s="8"/>
    </row>
    <row r="307" spans="2:2">
      <c r="B307" s="8"/>
    </row>
    <row r="308" spans="2:2">
      <c r="B308" s="8"/>
    </row>
    <row r="309" spans="2:2">
      <c r="B309" s="8"/>
    </row>
    <row r="310" spans="2:2">
      <c r="B310" s="8"/>
    </row>
    <row r="311" spans="2:2">
      <c r="B311" s="8"/>
    </row>
    <row r="312" spans="2:2">
      <c r="B312" s="8"/>
    </row>
    <row r="313" spans="2:2">
      <c r="B313" s="8"/>
    </row>
    <row r="314" spans="2:2">
      <c r="B314" s="8"/>
    </row>
    <row r="315" spans="2:2">
      <c r="B315" s="8"/>
    </row>
    <row r="316" spans="2:2">
      <c r="B316" s="8"/>
    </row>
    <row r="317" spans="2:2">
      <c r="B317" s="8"/>
    </row>
    <row r="318" spans="2:2">
      <c r="B318" s="8"/>
    </row>
    <row r="319" spans="2:2">
      <c r="B319" s="8"/>
    </row>
    <row r="320" spans="2:2">
      <c r="B320" s="8"/>
    </row>
    <row r="321" spans="2:2">
      <c r="B321" s="8"/>
    </row>
    <row r="322" spans="2:2">
      <c r="B322" s="8"/>
    </row>
    <row r="323" spans="2:2">
      <c r="B323" s="8"/>
    </row>
    <row r="324" spans="2:2">
      <c r="B324" s="8"/>
    </row>
    <row r="325" spans="2:2">
      <c r="B325" s="8"/>
    </row>
    <row r="326" spans="2:2">
      <c r="B326" s="8"/>
    </row>
    <row r="327" spans="2:2">
      <c r="B327" s="8"/>
    </row>
    <row r="328" spans="2:2">
      <c r="B328" s="8"/>
    </row>
    <row r="329" spans="2:2">
      <c r="B329" s="8"/>
    </row>
    <row r="330" spans="2:2">
      <c r="B330" s="8"/>
    </row>
    <row r="331" spans="2:2">
      <c r="B331" s="8"/>
    </row>
    <row r="332" spans="2:2">
      <c r="B332" s="8"/>
    </row>
    <row r="333" spans="2:2">
      <c r="B333" s="8"/>
    </row>
    <row r="334" spans="2:2">
      <c r="B334" s="8"/>
    </row>
    <row r="335" spans="2:2">
      <c r="B335" s="8"/>
    </row>
    <row r="336" spans="2:2">
      <c r="B336" s="8"/>
    </row>
    <row r="337" spans="2:2">
      <c r="B337" s="8"/>
    </row>
    <row r="338" spans="2:2">
      <c r="B338" s="8"/>
    </row>
    <row r="339" spans="2:2">
      <c r="B339" s="8"/>
    </row>
    <row r="340" spans="2:2">
      <c r="B340" s="8"/>
    </row>
    <row r="341" spans="2:2">
      <c r="B341" s="8"/>
    </row>
    <row r="342" spans="2:2">
      <c r="B342" s="8"/>
    </row>
    <row r="343" spans="2:2">
      <c r="B343" s="8"/>
    </row>
    <row r="344" spans="2:2">
      <c r="B344" s="8"/>
    </row>
    <row r="345" spans="2:2">
      <c r="B345" s="8"/>
    </row>
    <row r="346" spans="2:2">
      <c r="B346" s="8"/>
    </row>
    <row r="347" spans="2:2">
      <c r="B347" s="8"/>
    </row>
    <row r="348" spans="2:2">
      <c r="B348" s="8"/>
    </row>
    <row r="349" spans="2:2">
      <c r="B349" s="8"/>
    </row>
    <row r="350" spans="2:2">
      <c r="B350" s="8"/>
    </row>
    <row r="351" spans="2:2">
      <c r="B351" s="8"/>
    </row>
    <row r="352" spans="2:2">
      <c r="B352" s="8"/>
    </row>
    <row r="353" spans="2:3">
      <c r="B353" s="8"/>
    </row>
    <row r="354" spans="2:3">
      <c r="B354" s="8"/>
    </row>
    <row r="355" spans="2:3">
      <c r="B355" s="8"/>
    </row>
    <row r="356" spans="2:3">
      <c r="B356" s="8"/>
    </row>
    <row r="357" spans="2:3">
      <c r="B357" s="8"/>
    </row>
    <row r="358" spans="2:3">
      <c r="B358" s="8"/>
    </row>
    <row r="359" spans="2:3">
      <c r="B359" s="8"/>
    </row>
    <row r="360" spans="2:3">
      <c r="B360" s="8"/>
    </row>
    <row r="361" spans="2:3">
      <c r="B361" s="8"/>
    </row>
    <row r="362" spans="2:3">
      <c r="B362" s="8"/>
    </row>
    <row r="363" spans="2:3">
      <c r="C363" s="8"/>
    </row>
    <row r="364" spans="2:3">
      <c r="C364" s="8"/>
    </row>
    <row r="365" spans="2:3">
      <c r="C365" s="8"/>
    </row>
    <row r="366" spans="2:3">
      <c r="C366" s="8"/>
    </row>
    <row r="367" spans="2:3">
      <c r="C367" s="8"/>
    </row>
    <row r="368" spans="2:3">
      <c r="C368" s="8"/>
    </row>
    <row r="369" spans="3:3">
      <c r="C369" s="8"/>
    </row>
    <row r="370" spans="3:3">
      <c r="C370" s="8"/>
    </row>
    <row r="371" spans="3:3">
      <c r="C371" s="8"/>
    </row>
    <row r="372" spans="3:3">
      <c r="C372" s="8"/>
    </row>
    <row r="373" spans="3:3">
      <c r="C373" s="8"/>
    </row>
    <row r="374" spans="3:3">
      <c r="C374" s="8"/>
    </row>
    <row r="375" spans="3:3">
      <c r="C375" s="8"/>
    </row>
    <row r="376" spans="3:3">
      <c r="C376" s="8"/>
    </row>
    <row r="377" spans="3:3">
      <c r="C377" s="8"/>
    </row>
    <row r="378" spans="3:3">
      <c r="C378" s="8"/>
    </row>
    <row r="379" spans="3:3">
      <c r="C379" s="8"/>
    </row>
    <row r="380" spans="3:3">
      <c r="C380" s="8"/>
    </row>
    <row r="381" spans="3:3">
      <c r="C381" s="8"/>
    </row>
    <row r="382" spans="3:3">
      <c r="C382" s="8"/>
    </row>
    <row r="383" spans="3:3">
      <c r="C383" s="8"/>
    </row>
    <row r="384" spans="3:3">
      <c r="C384" s="8"/>
    </row>
    <row r="385" spans="3:3">
      <c r="C385" s="8"/>
    </row>
    <row r="386" spans="3:3">
      <c r="C386" s="8"/>
    </row>
    <row r="387" spans="3:3">
      <c r="C387" s="8"/>
    </row>
    <row r="388" spans="3:3">
      <c r="C388" s="8"/>
    </row>
    <row r="389" spans="3:3">
      <c r="C389" s="8"/>
    </row>
    <row r="390" spans="3:3">
      <c r="C390" s="8"/>
    </row>
    <row r="391" spans="3:3">
      <c r="C391" s="8"/>
    </row>
    <row r="392" spans="3:3">
      <c r="C392" s="8"/>
    </row>
    <row r="393" spans="3:3">
      <c r="C393" s="8"/>
    </row>
    <row r="394" spans="3:3">
      <c r="C394" s="8"/>
    </row>
    <row r="395" spans="3:3">
      <c r="C395" s="8"/>
    </row>
    <row r="396" spans="3:3">
      <c r="C396" s="8"/>
    </row>
    <row r="397" spans="3:3">
      <c r="C397" s="8"/>
    </row>
    <row r="398" spans="3:3">
      <c r="C398" s="8"/>
    </row>
    <row r="399" spans="3:3">
      <c r="C399" s="8"/>
    </row>
    <row r="400" spans="3:3">
      <c r="C400" s="8"/>
    </row>
    <row r="401" spans="3:3">
      <c r="C401" s="8"/>
    </row>
    <row r="402" spans="3:3">
      <c r="C402" s="8"/>
    </row>
    <row r="403" spans="3:3">
      <c r="C403" s="8"/>
    </row>
    <row r="404" spans="3:3">
      <c r="C404" s="8"/>
    </row>
    <row r="405" spans="3:3">
      <c r="C405" s="8"/>
    </row>
    <row r="406" spans="3:3">
      <c r="C406" s="8"/>
    </row>
    <row r="407" spans="3:3">
      <c r="C407" s="8"/>
    </row>
    <row r="408" spans="3:3">
      <c r="C408" s="8"/>
    </row>
    <row r="409" spans="3:3">
      <c r="C409" s="8"/>
    </row>
    <row r="410" spans="3:3">
      <c r="C410" s="8"/>
    </row>
    <row r="411" spans="3:3">
      <c r="C411" s="8"/>
    </row>
    <row r="412" spans="3:3">
      <c r="C412" s="8"/>
    </row>
    <row r="413" spans="3:3">
      <c r="C413" s="8"/>
    </row>
    <row r="414" spans="3:3">
      <c r="C414" s="8"/>
    </row>
    <row r="415" spans="3:3">
      <c r="C415" s="8"/>
    </row>
    <row r="416" spans="3:3">
      <c r="C416" s="8"/>
    </row>
    <row r="417" spans="3:3">
      <c r="C417" s="8"/>
    </row>
    <row r="418" spans="3:3">
      <c r="C418" s="8"/>
    </row>
    <row r="419" spans="3:3">
      <c r="C419" s="8"/>
    </row>
    <row r="420" spans="3:3">
      <c r="C420" s="8"/>
    </row>
    <row r="421" spans="3:3">
      <c r="C421" s="8"/>
    </row>
    <row r="422" spans="3:3">
      <c r="C422" s="8"/>
    </row>
    <row r="423" spans="3:3">
      <c r="C423" s="8"/>
    </row>
    <row r="424" spans="3:3">
      <c r="C424" s="8"/>
    </row>
    <row r="425" spans="3:3">
      <c r="C425" s="8"/>
    </row>
    <row r="426" spans="3:3">
      <c r="C426" s="8"/>
    </row>
    <row r="427" spans="3:3">
      <c r="C427" s="8"/>
    </row>
    <row r="428" spans="3:3">
      <c r="C428" s="8"/>
    </row>
    <row r="429" spans="3:3">
      <c r="C429" s="8"/>
    </row>
    <row r="430" spans="3:3">
      <c r="C430" s="8"/>
    </row>
    <row r="431" spans="3:3">
      <c r="C431" s="8"/>
    </row>
    <row r="432" spans="3:3">
      <c r="C432" s="8"/>
    </row>
    <row r="433" spans="3:3">
      <c r="C433" s="8"/>
    </row>
    <row r="434" spans="3:3">
      <c r="C434" s="8"/>
    </row>
    <row r="435" spans="3:3">
      <c r="C435" s="8"/>
    </row>
    <row r="436" spans="3:3">
      <c r="C436" s="8"/>
    </row>
    <row r="437" spans="3:3">
      <c r="C437" s="8"/>
    </row>
    <row r="438" spans="3:3">
      <c r="C438" s="8"/>
    </row>
    <row r="439" spans="3:3">
      <c r="C439" s="8"/>
    </row>
    <row r="440" spans="3:3">
      <c r="C440" s="8"/>
    </row>
    <row r="441" spans="3:3">
      <c r="C441" s="8"/>
    </row>
    <row r="442" spans="3:3">
      <c r="C442" s="8"/>
    </row>
  </sheetData>
  <dataValidations count="7">
    <dataValidation type="list" allowBlank="1" showInputMessage="1" showErrorMessage="1" sqref="H4">
      <formula1>$B$17:$B$40</formula1>
    </dataValidation>
    <dataValidation type="list" allowBlank="1" showInputMessage="1" showErrorMessage="1" sqref="I4:J4 K5:K6 I5:I6">
      <formula1>$D$16:$D$75</formula1>
    </dataValidation>
    <dataValidation type="list" allowBlank="1" showInputMessage="1" showErrorMessage="1" sqref="G5:G6">
      <formula1>$A$17:$A$197</formula1>
    </dataValidation>
    <dataValidation type="list" allowBlank="1" showInputMessage="1" showErrorMessage="1" sqref="B5">
      <formula1>$G$16:$G$17</formula1>
    </dataValidation>
    <dataValidation type="list" allowBlank="1" showInputMessage="1" showErrorMessage="1" sqref="B6">
      <formula1>$F$16:$F$17</formula1>
    </dataValidation>
    <dataValidation type="list" allowBlank="1" showInputMessage="1" showErrorMessage="1" sqref="L6">
      <formula1>$G$18:$G$20</formula1>
    </dataValidation>
    <dataValidation type="list" allowBlank="1" showInputMessage="1" showErrorMessage="1" sqref="M6">
      <formula1>$H$18:$H$20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20"/>
  <sheetViews>
    <sheetView topLeftCell="A18" workbookViewId="0">
      <selection activeCell="K12" sqref="K12"/>
    </sheetView>
  </sheetViews>
  <sheetFormatPr defaultRowHeight="15"/>
  <cols>
    <col min="2" max="2" width="17.7109375" customWidth="1"/>
  </cols>
  <sheetData>
    <row r="1" spans="1:9">
      <c r="A1" s="45" t="s">
        <v>87</v>
      </c>
      <c r="B1" s="45"/>
      <c r="C1" s="45"/>
      <c r="D1" s="45"/>
      <c r="E1" s="45"/>
      <c r="F1" s="45"/>
      <c r="G1" s="45"/>
      <c r="H1" s="45"/>
      <c r="I1" s="45"/>
    </row>
    <row r="2" spans="1:9">
      <c r="A2" s="45"/>
      <c r="B2" s="45"/>
      <c r="C2" s="45" t="s">
        <v>45</v>
      </c>
      <c r="D2" s="45">
        <f>penggarapan!L4</f>
        <v>13</v>
      </c>
      <c r="E2" s="45"/>
      <c r="F2" s="45">
        <f>penggarapan!L4-1</f>
        <v>12</v>
      </c>
      <c r="G2" s="45"/>
      <c r="H2" s="45">
        <f>D2+1</f>
        <v>14</v>
      </c>
      <c r="I2" s="45"/>
    </row>
    <row r="3" spans="1:9">
      <c r="A3" s="45"/>
      <c r="B3" s="45" t="s">
        <v>49</v>
      </c>
      <c r="C3" s="45"/>
      <c r="D3" s="45">
        <f>penggarapan!L3+(penggarapan!L2-1)/12+penggarapan!L4/365</f>
        <v>2018.4522831050228</v>
      </c>
      <c r="E3" s="45"/>
      <c r="F3" s="45">
        <f>penggarapan!L3+(penggarapan!L2-1)/12+(penggarapan!L4-1)/365</f>
        <v>2018.4495433789955</v>
      </c>
      <c r="G3" s="45"/>
      <c r="H3" s="45">
        <f>penggarapan!L3+(penggarapan!L2-1)/12+(penggarapan!L4+1)/365</f>
        <v>2018.4550228310502</v>
      </c>
      <c r="I3" s="45"/>
    </row>
    <row r="4" spans="1:9">
      <c r="A4" s="45"/>
      <c r="B4" s="45" t="s">
        <v>88</v>
      </c>
      <c r="C4" s="46"/>
      <c r="D4" s="46">
        <f>IF(D3&lt;=-500,-20+32*(D3/100-18.2)*(D3/100-18.2),0)</f>
        <v>0</v>
      </c>
      <c r="E4" s="46"/>
      <c r="F4" s="46">
        <f>IF(F3&lt;=-500,-20+32*(F3/100-18.2)*(F3/100-18.2),0)</f>
        <v>0</v>
      </c>
      <c r="G4" s="46"/>
      <c r="H4" s="46">
        <f>IF(H3&lt;=-500,-20+32*(H3/100-18.2)*(H3/100-18.2),0)</f>
        <v>0</v>
      </c>
      <c r="I4" s="45"/>
    </row>
    <row r="5" spans="1:9">
      <c r="A5" s="45"/>
      <c r="B5" s="45" t="s">
        <v>94</v>
      </c>
      <c r="C5" s="46"/>
      <c r="D5" s="46">
        <f>IF(D3&gt;-500, IF(D3&lt;=500, 10583.6 - 1014.41*(D3/100) + 33.78311*(D3/100)*(D3/100) - 5.952053*(D3/100)*(D3/100)*(D3/100) - 0.1798452*(D3/100)*(D3/100)*(D3/100)*(D3/100) + 0.022174192*(D3/100)*(D3/100)*(D3/100)*(D3/100)*(D3/100) + 0.0090316521*(D3/100)*(D3/100)*(D3/100)*(D3/100)*(D3/100)*(D3/100), 0), 0)</f>
        <v>0</v>
      </c>
      <c r="E5" s="46"/>
      <c r="F5" s="46">
        <f>IF(F3&gt;-500, IF(F3&lt;=500, 10583.6 - 1014.41*(F3/100) + 33.78311*(F3/100)*(F3/100) - 5.952053*(F3/100)*(F3/100)*(F3/100) - 0.1798452*(F3/100)*(F3/100)*(F3/100)*(F3/100) + 0.022174192*(F3/100)*(F3/100)*(F3/100)*(F3/100)*(F3/100) + 0.0090316521*(F3/100)*(F3/100)*(F3/100)*(F3/100)*(F3/100)*(F3/100), 0), 0)</f>
        <v>0</v>
      </c>
      <c r="G5" s="46"/>
      <c r="H5" s="46">
        <f>IF(H3&gt;-500, IF(H3&lt;=500, 10583.6 - 1014.41*(H3/100) + 33.78311*(H3/100)*(H3/100) - 5.952053*(H3/100)*(H3/100)*(H3/100) - 0.1798452*(H3/100)*(H3/100)*(H3/100)*(H3/100) + 0.022174192*(H3/100)*(H3/100)*(H3/100)*(H3/100)*(H3/100) + 0.0090316521*(H3/100)*(H3/100)*(H3/100)*(H3/100)*(H3/100)*(H3/100), 0), 0)</f>
        <v>0</v>
      </c>
      <c r="I5" s="45"/>
    </row>
    <row r="6" spans="1:9">
      <c r="A6" s="45"/>
      <c r="B6" s="45" t="s">
        <v>52</v>
      </c>
      <c r="C6" s="46"/>
      <c r="D6" s="46">
        <f>IF(D3&gt;500, IF(D3&lt;=1600, 1574.2 - 556.01*(D3/100-10) + 71.23472*(D3/100-10)*(D3/100-10) + 0.319781*(D3/100-10)*(D3/100-10)*(D3/100-10) - 0.8503463*(D3/100-10)*(D3/100-10)*(D3/100-10)*(D3/100-10) - 0.005050998*(D3/100-10)*(D3/100-10)*(D3/100-10)*(D3/100-10)*(D3/100-10) + 0.0083572073*(D3/100-10)*(D3/100-10)*(D3/100-10)*(D3/100-10)*(D3/100-10)*(D3/100-10), 0), 0)</f>
        <v>0</v>
      </c>
      <c r="E6" s="46"/>
      <c r="F6" s="46">
        <f>IF(F3&gt;500, IF(F3&lt;=1600, 1574.2 - 556.01*(F3/100-10) + 71.23472*(F3/100-10)*(F3/100-10) + 0.319781*(F3/100-10)*(F3/100-10)*(F3/100-10) - 0.8503463*(F3/100-10)*(F3/100-10)*(F3/100-10)*(F3/100-10) - 0.005050998*(F3/100-10)*(F3/100-10)*(F3/100-10)*(F3/100-10)*(F3/100-10) + 0.0083572073*(F3/100-10)*(F3/100-10)*(F3/100-10)*(F3/100-10)*(F3/100-10)*(F3/100-10), 0), 0)</f>
        <v>0</v>
      </c>
      <c r="G6" s="46"/>
      <c r="H6" s="46">
        <f>IF(H3&gt;500, IF(H3&lt;=1600, 1574.2 - 556.01*(H3/100-10) + 71.23472*(H3/100-10)*(H3/100-10) + 0.319781*(H3/100-10)*(H3/100-10)*(H3/100-10) - 0.8503463*(H3/100-10)*(H3/100-10)*(H3/100-10)*(H3/100-10) - 0.005050998*(H3/100-10)*(H3/100-10)*(H3/100-10)*(H3/100-10)*(H3/100-10) + 0.0083572073*(H3/100-10)*(H3/100-10)*(D3/100-10)*(H3/100-10)*(H3/100-10)*(H3/100-10), 0), 0)</f>
        <v>0</v>
      </c>
      <c r="I6" s="45"/>
    </row>
    <row r="7" spans="1:9">
      <c r="A7" s="45"/>
      <c r="B7" s="45" t="s">
        <v>93</v>
      </c>
      <c r="C7" s="46"/>
      <c r="D7" s="46">
        <f>IF(D3&gt;1600, IF(D3&lt;=1700, 120 - 0.9808*(D3-1600) - 0.01532*(D3-1600)*(D3-1600) + (D3-1600)*(D3-1600)*(D3-1600)/7129, 0), 0)</f>
        <v>0</v>
      </c>
      <c r="E7" s="46"/>
      <c r="F7" s="46">
        <f>IF(F3&gt;1600, IF(F3&lt;=1700, 120 - 0.9808*(F3-1600) - 0.01532*(F3-1600)*(F3-1600) + (F3-1600)*(F3-1600)*(F3-1600)/7129, 0), 0)</f>
        <v>0</v>
      </c>
      <c r="G7" s="46"/>
      <c r="H7" s="46">
        <f>IF(H3&gt;1600, IF(H3&lt;=1700, 120 - 0.9808*(H3-1600) - 0.01532*(H3-1600)*(H3-1600) + (H3-1600)*(H3-1600)*(H3-1600)/7129, 0), 0)</f>
        <v>0</v>
      </c>
      <c r="I7" s="45"/>
    </row>
    <row r="8" spans="1:9">
      <c r="A8" s="45"/>
      <c r="B8" s="45" t="s">
        <v>92</v>
      </c>
      <c r="C8" s="46"/>
      <c r="D8" s="46">
        <f>IF(D3&gt;1700, IF(D3&lt;=1800, 8.83 + 0.1603*(D3-1700) - 0.0059285*(D3-1700)*(D3-1700) + 0.00013336*(D3-1700)*(D3-1700)*(D3-1700) - (D3-1700)*(D3-1700)*(D3-1700)*(D3-1700)/1174000, 0), 0)</f>
        <v>0</v>
      </c>
      <c r="E8" s="46"/>
      <c r="F8" s="46">
        <f>IF(F3&gt;1700, IF(F3&lt;=1800, 8.83 + 0.1603*(F3-1700) - 0.0059285*(F3-1700)*(F3-1700) + 0.00013336*(F3-1700)*(F3-1700)*(F3-1700) - (F3-1700)*(F3-1700)*(F3-1700)*(F3-1700)/1174000, 0), 0)</f>
        <v>0</v>
      </c>
      <c r="G8" s="46"/>
      <c r="H8" s="46">
        <f>IF(H3&gt;1700, IF(H3&lt;=1800, 8.83 + 0.1603*(H3-1700) - 0.0059285*(H3-1700)*(H3-1700) + 0.00013336*(H3-1700)*(H3-1700)*(H3-1700) - (H3-1700)*(H3-1700)*(H3-1700)*(H3-1700)/1174000, 0), 0)</f>
        <v>0</v>
      </c>
      <c r="I8" s="45"/>
    </row>
    <row r="9" spans="1:9">
      <c r="A9" s="45"/>
      <c r="B9" s="45" t="s">
        <v>91</v>
      </c>
      <c r="C9" s="46"/>
      <c r="D9" s="46">
        <f>IF(D3&gt;1800, IF(D3&lt;=1860, 13.72 - 0.332447*(D3-1800) + 0.0068612*(D3-1800)*(D3-1800) + 0.0041116*(D3-1800)*(D3-1800)*(D3-1800) - 0.00037436*(D3-1800)*(D3-1800)*(D3-1800)*(D3-1800) + 0.0000121272*(D3-1800)*(D3-1800)*(D3-1800)*(D3-1800)*(D3-1800) - 0.0000001699*(D3-1800)*(D3-1800)*(D3-1800)*(D3-1800)*(D3-1800)*(D3-1800) + 0.000000000875*(D3-1800)*(D3-1800)*(D3-1800)*(D3-1800)*(D3-1800)*(D3-1800)*(D3-1800), 0), 0)</f>
        <v>0</v>
      </c>
      <c r="E9" s="46"/>
      <c r="F9" s="46">
        <f>IF(F3&gt;1800, IF(F3&lt;=1860, 13.72 - 0.332447*(F3-1800) + 0.0068612*(F3-1800)*(F3-1800) + 0.0041116*(F3-1800)*(F3-1800)*(F3-1800) - 0.00037436*(F3-1800)*(F3-1800)*(F3-1800)*(F3-1800) + 0.0000121272*(F3-1800)*(F3-1800)*(F3-1800)*(F3-1800)*(F3-1800) - 0.0000001699*(F3-1800)*(F3-1800)*(F3-1800)*(F3-1800)*(F3-1800)*(F3-1800) + 0.000000000875*(F3-1800)*(F3-1800)*(F3-1800)*(F3-1800)*(F3-1800)*(F3-1800)*(F3-1800), 0), 0)</f>
        <v>0</v>
      </c>
      <c r="G9" s="46"/>
      <c r="H9" s="46">
        <f>IF(H3&gt;1800, IF(H3&lt;=1860, 13.72 - 0.332447*(H3-1800) + 0.0068612*(H3-1800)*(H3-1800) + 0.0041116*(H3-1800)*(H3-1800)*(H3-1800) - 0.00037436*(H3-1800)*(H3-1800)*(H3-1800)*(H3-1800) + 0.0000121272*(H3-1800)*(H3-1800)*(H3-1800)*(H3-1800)*(H3-1800) - 0.0000001699*(H3-1800)*(H3-1800)*(H3-1800)*(H3-1800)*(H3-1800)*(H3-1800) + 0.000000000875*(H3-1800)*(H3-1800)*(H3-1800)*(H3-1800)*(H3-1800)*(H3-1800)*(H3-1800), 0), 0)</f>
        <v>0</v>
      </c>
      <c r="I9" s="45"/>
    </row>
    <row r="10" spans="1:9">
      <c r="A10" s="45"/>
      <c r="B10" s="45" t="s">
        <v>90</v>
      </c>
      <c r="C10" s="46"/>
      <c r="D10" s="46">
        <f>IF(D3&gt;1860, IF(D3&lt;=1900, 7.62 + 0.5737*(D3-1860) - 0.251754*(D3-1860)*(D3-1860) + 0.01680668*(D3-1860)*(D3-1860)*(D3-1860) - 0.0004473624*(D3-1860)*(D3-1860)*(D3-1860)*(D3-1860) + (D3-1860)*(D3-1860)*(D3-1860)*(D3-1860)*(D3-1860)/233174, 0), 0)</f>
        <v>0</v>
      </c>
      <c r="E10" s="46"/>
      <c r="F10" s="46">
        <f>IF(F3&gt;1860, IF(F3&lt;=1900, 7.62 + 0.5737*(F3-1860) - 0.251754*(F3-1860)*(F3-1860) + 0.01680668*(F3-1860)*(F3-1860)*(F3-1860) - 0.0004473624*(F3-1860)*(F3-1860)*(F3-1860)*(F3-1860) + (F3-1860)*(F3-1860)*(F3-1860)*(F3-1860)*(F3-1860)/233174, 0), 0)</f>
        <v>0</v>
      </c>
      <c r="G10" s="46"/>
      <c r="H10" s="46">
        <f>IF(H3&gt;1860, IF(H3&lt;=1900, 7.62 + 0.5737*(H3-1860) - 0.251754*(H3-1860)*(H3-1860) + 0.01680668*(H3-1860)*(H3-1860)*(H3-1860) - 0.0004473624*(H3-1860)*(H3-1860)*(H3-1860)*(H3-1860) + (H3-1860)*(H3-1860)*(H3-1860)*(H3-1860)*(H3-1860)/233174, 0), 0)</f>
        <v>0</v>
      </c>
      <c r="I10" s="45"/>
    </row>
    <row r="11" spans="1:9">
      <c r="A11" s="45"/>
      <c r="B11" s="45" t="s">
        <v>89</v>
      </c>
      <c r="C11" s="46"/>
      <c r="D11" s="46">
        <f>IF(D3&gt;1900, IF(D3&lt;=1920, -2.79 + 1.494119*(D3-1900) - 0.0598939*(D3-1900)*(D3-1900) + 0.0061966*(D3-1900)*(D3-1900)*(D3-1900) - 0.000197*(D3-1900)*(D3-1900)*(D3-1900)*(D3-1900), 0), 0)</f>
        <v>0</v>
      </c>
      <c r="E11" s="46"/>
      <c r="F11" s="46">
        <f>IF(F3&gt;1900, IF(F3&lt;=1920, -2.79 + 1.494119*(F3-1900) - 0.0598939*(F3-1900)*(F3-1900) + 0.0061966*(F3-1900)*(F3-1900)*(F3-1900) - 0.000197*(F3-1900)*(F3-1900)*(F3-1900)*(F3-1900), 0), 0)</f>
        <v>0</v>
      </c>
      <c r="G11" s="46"/>
      <c r="H11" s="46">
        <f>IF(H3&gt;1900, IF(H3&lt;=1920, -2.79 + 1.494119*(H3-1900) - 0.0598939*(H3-1900)*(H3-1900) + 0.0061966*(H3-1900)*(H3-1900)*(H3-1900) - 0.000197*(H3-1900)*(H3-1900)*(H3-1900)*(H3-1900), 0), 0)</f>
        <v>0</v>
      </c>
      <c r="I11" s="45"/>
    </row>
    <row r="12" spans="1:9">
      <c r="A12" s="45"/>
      <c r="B12" s="45" t="s">
        <v>95</v>
      </c>
      <c r="C12" s="46"/>
      <c r="D12" s="46">
        <f>IF(D3&gt;1920, IF(D3&lt;=1941, 21.2 + 0.84493*(D3-1920) - 0.0761*(D3-1920)*(D3-1920) + 0.0020936*(D3-1920)*(D3-1920)*(D3-1920), 0), 0)</f>
        <v>0</v>
      </c>
      <c r="E12" s="46"/>
      <c r="F12" s="46">
        <f>IF(F3&gt;1920, IF(F3&lt;=1941, 21.2 + 0.84493*(F3-1920) - 0.0761*(F3-1920)*(F3-1920) + 0.0020936*(F3-1920)*(F3-1920)*(F3-1920), 0), 0)</f>
        <v>0</v>
      </c>
      <c r="G12" s="46"/>
      <c r="H12" s="46">
        <f>IF(H3&gt;1920, IF(H3&lt;=1941, 21.2 + 0.84493*(H3-1920) - 0.0761*(H3-1920)*(H3-1920) + 0.0020936*(H3-1920)*(H3-1920)*(H3-1920), 0), 0)</f>
        <v>0</v>
      </c>
      <c r="I12" s="45"/>
    </row>
    <row r="13" spans="1:9">
      <c r="A13" s="45"/>
      <c r="B13" s="45" t="s">
        <v>96</v>
      </c>
      <c r="C13" s="46"/>
      <c r="D13" s="46">
        <f>IF(D3&gt;1941, IF(D3&lt;=1961, 29.07 + 0.407*(D3-1950) - (D3-1950)*(D3-1950)/233 + (D3-1950)*(D3-1950)*(D3-1950)/2547, 0), 0)</f>
        <v>0</v>
      </c>
      <c r="E13" s="46"/>
      <c r="F13" s="46">
        <f>IF(F3&gt;1941, IF(F3&lt;=1961, 29.07 + 0.407*(F3-1950) - (F3-1950)*(F3-1950)/233 + (F3-1950)*(F3-1950)*(F3-1950)/2547, 0), 0)</f>
        <v>0</v>
      </c>
      <c r="G13" s="46"/>
      <c r="H13" s="46">
        <f>IF(H3&gt;1941, IF(H3&lt;=1961, 29.07 + 0.407*(H3-1950) - (H3-1950)*(H3-1950)/233 + (H3-1950)*(H3-1950)*(H3-1950)/2547, 0), 0)</f>
        <v>0</v>
      </c>
      <c r="I13" s="45"/>
    </row>
    <row r="14" spans="1:9">
      <c r="A14" s="45"/>
      <c r="B14" s="45" t="s">
        <v>97</v>
      </c>
      <c r="C14" s="46"/>
      <c r="D14" s="46">
        <f>IF(D3&gt;1961, IF(D3&lt;=1986, 45.45 + 1.067*(D3-1975) - (D3-1975)*(D3-1975)/260 - (D3-1975)*(D3-1975)*(D3-1975)/718, 0), 0)</f>
        <v>0</v>
      </c>
      <c r="E14" s="46"/>
      <c r="F14" s="46">
        <f>IF(F3&gt;1961, IF(F3&lt;=1986, 45.45 + 1.067*(F3-1975) - (F3-1975)*(F3-1975)/260 - (F3-1975)*(F3-1975)*(F3-1975)/718, 0), 0)</f>
        <v>0</v>
      </c>
      <c r="G14" s="46"/>
      <c r="H14" s="46">
        <f>IF(H3&gt;1961, IF(H3&lt;=1986, 45.45 + 1.067*(H3-1975) - (H3-1975)*(H3-1975)/260 - (H3-1975)*(H3-1975)*(H3-1975)/718, 0), 0)</f>
        <v>0</v>
      </c>
      <c r="I14" s="45"/>
    </row>
    <row r="15" spans="1:9">
      <c r="A15" s="45"/>
      <c r="B15" s="45" t="s">
        <v>98</v>
      </c>
      <c r="C15" s="46"/>
      <c r="D15" s="46">
        <f>IF(D3&gt;1986, IF(D3&lt;=2005, 63.86 + 0.3345*(D3-2000) - 0.060374*(D3-2000)*(D3-2000) + 0.0017275*(D3-2000)*(D3-2000)*(D3-2000) + 0.000651814*(D3-2000)*(D3-2000)*(D3-2000)*(D3-2000) + 0.00002373599*(D3-2000)*(D3-2000)*(D3-2000)*(D3-2000)*(D3-2000), 0), 0)</f>
        <v>0</v>
      </c>
      <c r="E15" s="46"/>
      <c r="F15" s="46">
        <f>IF(F3&gt;1986, IF(F3&lt;=2005, 63.86 + 0.3345*(F3-2000) - 0.060374*(F3-2000)*(F3-2000) + 0.0017275*(F3-2000)*(F3-2000)*(F3-2000) + 0.000651814*(F3-2000)*(F3-2000)*(F3-2000)*(F3-2000) + 0.00002373599*(F3-2000)*(F3-2000)*(F3-2000)*(F3-2000)*(F3-2000), 0), 0)</f>
        <v>0</v>
      </c>
      <c r="G15" s="46"/>
      <c r="H15" s="46">
        <f>IF(H3&gt;1986, IF(H3&lt;=2005, 63.86 + 0.3345*(H3-2000) - 0.060374*(H3-2000)*(H3-2000) + 0.0017275*(H3-2000)*(H3-2000)*(H3-2000) + 0.000651814*(H3-2000)*(H3-2000)*(H3-2000)*(H3-2000) + 0.00002373599*(H3-2000)*(H3-2000)*(H3-2000)*(H3-2000)*(H3-2000), 0), 0)</f>
        <v>0</v>
      </c>
      <c r="I15" s="45"/>
    </row>
    <row r="16" spans="1:9">
      <c r="A16" s="45"/>
      <c r="B16" s="45" t="s">
        <v>99</v>
      </c>
      <c r="C16" s="46"/>
      <c r="D16" s="46">
        <f>IF(D3&gt;2005, IF(D3&lt;=2050, 62.92 + 0.32217*(D3-2000) + 0.005589*(D3-2000)*(D3-2000), 0), 0)</f>
        <v>70.767752503687845</v>
      </c>
      <c r="E16" s="46"/>
      <c r="F16" s="46">
        <f>IF(F3&gt;2005, IF(F3&lt;=2050, 62.92 + 0.32217*(F3-2000) + 0.005589*(F3-2000)*(F3-2000), 0), 0)</f>
        <v>70.766304793254392</v>
      </c>
      <c r="G16" s="46"/>
      <c r="H16" s="46">
        <f>IF(H3&gt;2005, IF(H3&lt;=2050, 62.92 + 0.32217*(H3-2000) + 0.005589*(H3-2000)*(H3-2000), 0), 0)</f>
        <v>70.769200298024472</v>
      </c>
      <c r="I16" s="45"/>
    </row>
    <row r="17" spans="1:9">
      <c r="A17" s="45"/>
      <c r="B17" s="45" t="s">
        <v>100</v>
      </c>
      <c r="C17" s="46"/>
      <c r="D17" s="46">
        <f>IF(D3&gt;2050, IF(D3&lt;=2150, -20 + 32*((D3 - 1820)/100)*((D3 - 1820)/100) - 0.5628*(2150 - D3), 0), 0)</f>
        <v>0</v>
      </c>
      <c r="E17" s="46"/>
      <c r="F17" s="46">
        <f>IF(F3&gt;2050, IF(F3&lt;=2150, -20 + 32*((F3 - 1820)/100)*((F3 - 1820)/100) - 0.5628*(2150 - F3), 0), 0)</f>
        <v>0</v>
      </c>
      <c r="G17" s="46"/>
      <c r="H17" s="46">
        <f>IF(H3&gt;2050, IF(H3&lt;=2150, -20 + 32*((H3 - 1820)/100)*((H3 - 1820)/100) - 0.5628*(2150 - H3), 0), 0)</f>
        <v>0</v>
      </c>
      <c r="I17" s="45"/>
    </row>
    <row r="18" spans="1:9">
      <c r="A18" s="45"/>
      <c r="B18" s="45" t="s">
        <v>101</v>
      </c>
      <c r="C18" s="46"/>
      <c r="D18" s="46">
        <f>IF(D3&gt;2150, -20 + 32*((D3 - 1820)/100)*((D3 - 1820)/100), 0)</f>
        <v>0</v>
      </c>
      <c r="E18" s="46"/>
      <c r="F18" s="46">
        <f>IF(F3&gt;2150, -20 + 32*((F3 - 1820)/100)*((F3 - 1820)/100), 0)</f>
        <v>0</v>
      </c>
      <c r="G18" s="46"/>
      <c r="H18" s="46">
        <f>IF(H3&gt;2150, -20 + 32*((H3 - 1820)/100)*((H3 - 1820)/100), 0)</f>
        <v>0</v>
      </c>
      <c r="I18" s="45"/>
    </row>
    <row r="19" spans="1:9">
      <c r="A19" s="45"/>
      <c r="B19" s="45" t="s">
        <v>33</v>
      </c>
      <c r="C19" s="46"/>
      <c r="D19" s="46">
        <f>SUM(D4:D18)</f>
        <v>70.767752503687845</v>
      </c>
      <c r="E19" s="46"/>
      <c r="F19" s="46">
        <f>SUM(F4:F18)</f>
        <v>70.766304793254392</v>
      </c>
      <c r="G19" s="46"/>
      <c r="H19" s="46">
        <f>SUM(H4:H18)</f>
        <v>70.769200298024472</v>
      </c>
      <c r="I19" s="45"/>
    </row>
    <row r="20" spans="1:9">
      <c r="A20" s="45"/>
      <c r="B20" s="45"/>
      <c r="C20" s="45"/>
      <c r="D20" s="45"/>
      <c r="E20" s="45"/>
      <c r="F20" s="45"/>
      <c r="G20" s="45"/>
      <c r="H20" s="45"/>
      <c r="I20" s="4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CI696"/>
  <sheetViews>
    <sheetView zoomScale="96" zoomScaleNormal="96" workbookViewId="0">
      <selection activeCell="J5" sqref="J5"/>
    </sheetView>
  </sheetViews>
  <sheetFormatPr defaultRowHeight="15"/>
  <cols>
    <col min="3" max="3" width="14.42578125" bestFit="1" customWidth="1"/>
    <col min="5" max="5" width="10.5703125" customWidth="1"/>
    <col min="6" max="6" width="12.140625" customWidth="1"/>
    <col min="7" max="7" width="13" customWidth="1"/>
    <col min="8" max="8" width="14.28515625" customWidth="1"/>
    <col min="9" max="9" width="11.5703125" customWidth="1"/>
    <col min="10" max="10" width="11.7109375" customWidth="1"/>
    <col min="11" max="11" width="11" customWidth="1"/>
    <col min="12" max="12" width="12.140625" customWidth="1"/>
    <col min="13" max="13" width="11.42578125" customWidth="1"/>
    <col min="14" max="14" width="14.7109375" customWidth="1"/>
    <col min="15" max="15" width="11.5703125" customWidth="1"/>
    <col min="16" max="16" width="12.5703125" customWidth="1"/>
    <col min="17" max="17" width="11.85546875" customWidth="1"/>
    <col min="18" max="18" width="10.5703125" customWidth="1"/>
    <col min="19" max="19" width="11.5703125" customWidth="1"/>
    <col min="20" max="20" width="11" customWidth="1"/>
    <col min="21" max="21" width="11.5703125" customWidth="1"/>
    <col min="22" max="22" width="11.85546875" customWidth="1"/>
    <col min="23" max="23" width="12.5703125" customWidth="1"/>
    <col min="24" max="24" width="12.85546875" customWidth="1"/>
    <col min="25" max="25" width="16.42578125" customWidth="1"/>
    <col min="26" max="26" width="15.28515625" customWidth="1"/>
    <col min="27" max="27" width="14.140625" customWidth="1"/>
    <col min="28" max="28" width="12.85546875" customWidth="1"/>
    <col min="29" max="29" width="14.5703125" customWidth="1"/>
    <col min="30" max="30" width="11.28515625" customWidth="1"/>
    <col min="32" max="32" width="14" customWidth="1"/>
    <col min="40" max="40" width="11.140625" customWidth="1"/>
    <col min="41" max="41" width="6.140625" customWidth="1"/>
    <col min="42" max="42" width="12.5703125" customWidth="1"/>
    <col min="43" max="43" width="11.7109375" customWidth="1"/>
    <col min="47" max="47" width="10" customWidth="1"/>
    <col min="48" max="48" width="17.7109375" customWidth="1"/>
    <col min="49" max="49" width="11" customWidth="1"/>
    <col min="50" max="50" width="11.42578125" customWidth="1"/>
    <col min="51" max="51" width="11" bestFit="1" customWidth="1"/>
    <col min="52" max="53" width="11.140625" customWidth="1"/>
    <col min="54" max="54" width="10.85546875" customWidth="1"/>
    <col min="55" max="55" width="12.42578125" customWidth="1"/>
    <col min="56" max="56" width="12.5703125" customWidth="1"/>
    <col min="57" max="57" width="12.42578125" customWidth="1"/>
    <col min="58" max="58" width="11.7109375" customWidth="1"/>
    <col min="59" max="59" width="12.28515625" customWidth="1"/>
    <col min="60" max="60" width="10.85546875" customWidth="1"/>
    <col min="61" max="61" width="11.5703125" customWidth="1"/>
    <col min="65" max="65" width="12.5703125" customWidth="1"/>
    <col min="77" max="77" width="12.5703125" customWidth="1"/>
    <col min="78" max="78" width="11.85546875" customWidth="1"/>
    <col min="79" max="79" width="13.42578125" customWidth="1"/>
  </cols>
  <sheetData>
    <row r="1" spans="1:87">
      <c r="A1" s="45"/>
      <c r="B1" s="45"/>
      <c r="C1" s="45" t="s">
        <v>2</v>
      </c>
      <c r="D1" s="45" t="s">
        <v>3</v>
      </c>
      <c r="E1" s="45" t="s">
        <v>4</v>
      </c>
      <c r="F1" s="45"/>
      <c r="G1" s="45"/>
      <c r="H1" s="45"/>
      <c r="I1" s="45"/>
      <c r="J1" s="45"/>
      <c r="K1" s="49" t="s">
        <v>70</v>
      </c>
      <c r="L1" s="45"/>
      <c r="M1" s="45"/>
      <c r="N1" s="45"/>
      <c r="O1" s="45"/>
      <c r="P1" s="49" t="s">
        <v>81</v>
      </c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</row>
    <row r="2" spans="1:87">
      <c r="A2" s="45"/>
      <c r="B2" s="45" t="s">
        <v>0</v>
      </c>
      <c r="C2" s="134">
        <f>result!C6</f>
        <v>7</v>
      </c>
      <c r="D2" s="134">
        <f>result!D6</f>
        <v>0</v>
      </c>
      <c r="E2" s="134">
        <f>result!E6</f>
        <v>10</v>
      </c>
      <c r="F2" s="135" t="str">
        <f>result!F6</f>
        <v>s</v>
      </c>
      <c r="G2" s="45">
        <f>result!G6</f>
        <v>-7.0027777777777782</v>
      </c>
      <c r="H2" s="45" t="s">
        <v>5</v>
      </c>
      <c r="I2" s="136">
        <f>result!C3</f>
        <v>10</v>
      </c>
      <c r="J2" s="45"/>
      <c r="K2" s="45" t="s">
        <v>71</v>
      </c>
      <c r="L2" s="137">
        <f>AN8</f>
        <v>6</v>
      </c>
      <c r="M2" s="45" t="s">
        <v>73</v>
      </c>
      <c r="N2" s="138">
        <f>AQ9</f>
        <v>0.82167577417567372</v>
      </c>
      <c r="O2" s="45"/>
      <c r="P2" s="45" t="s">
        <v>84</v>
      </c>
      <c r="Q2" s="137">
        <f>AN12</f>
        <v>6</v>
      </c>
      <c r="R2" s="45" t="s">
        <v>73</v>
      </c>
      <c r="S2" s="138">
        <f>AQ13</f>
        <v>0.20322858588770032</v>
      </c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>
        <f>AP8+1</f>
        <v>14.821675774175674</v>
      </c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</row>
    <row r="3" spans="1:87">
      <c r="A3" s="45"/>
      <c r="B3" s="45" t="s">
        <v>1</v>
      </c>
      <c r="C3" s="134">
        <f>result!C7</f>
        <v>111</v>
      </c>
      <c r="D3" s="134">
        <f>result!D7</f>
        <v>18</v>
      </c>
      <c r="E3" s="134">
        <f>result!E7</f>
        <v>54</v>
      </c>
      <c r="F3" s="135" t="str">
        <f>result!F7</f>
        <v>e</v>
      </c>
      <c r="G3" s="45">
        <f>result!G7</f>
        <v>111.315</v>
      </c>
      <c r="H3" s="45" t="s">
        <v>6</v>
      </c>
      <c r="I3" s="136">
        <f>result!C4</f>
        <v>1439</v>
      </c>
      <c r="J3" s="45"/>
      <c r="K3" s="45" t="s">
        <v>72</v>
      </c>
      <c r="L3" s="137">
        <f>AM8</f>
        <v>2018</v>
      </c>
      <c r="M3" s="45" t="s">
        <v>80</v>
      </c>
      <c r="N3" s="139">
        <f>AS9</f>
        <v>1.130884107509007</v>
      </c>
      <c r="O3" s="45"/>
      <c r="P3" s="140" t="s">
        <v>49</v>
      </c>
      <c r="Q3" s="137">
        <f>AM12</f>
        <v>2018</v>
      </c>
      <c r="R3" s="45" t="s">
        <v>80</v>
      </c>
      <c r="S3" s="138">
        <f>AS13</f>
        <v>0.51243691922103363</v>
      </c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</row>
    <row r="4" spans="1:87">
      <c r="A4" s="45"/>
      <c r="B4" s="45" t="s">
        <v>220</v>
      </c>
      <c r="C4" s="45" t="s">
        <v>221</v>
      </c>
      <c r="D4" s="45"/>
      <c r="E4" s="45"/>
      <c r="F4" s="45"/>
      <c r="G4" s="45">
        <f>G3/15</f>
        <v>7.4210000000000003</v>
      </c>
      <c r="H4" s="45"/>
      <c r="I4" s="45"/>
      <c r="J4" s="45"/>
      <c r="K4" s="45" t="s">
        <v>45</v>
      </c>
      <c r="L4" s="137">
        <f>AO8</f>
        <v>13</v>
      </c>
      <c r="M4" s="45" t="s">
        <v>74</v>
      </c>
      <c r="N4" s="138">
        <f>AR9</f>
        <v>1.1133424408423405</v>
      </c>
      <c r="O4" s="45"/>
      <c r="P4" s="45" t="s">
        <v>82</v>
      </c>
      <c r="Q4" s="137">
        <f>AO12</f>
        <v>28</v>
      </c>
      <c r="R4" s="45" t="s">
        <v>83</v>
      </c>
      <c r="S4" s="138">
        <f>AR13</f>
        <v>0.494895252554367</v>
      </c>
      <c r="T4" s="45"/>
      <c r="U4" s="45"/>
      <c r="V4" s="45"/>
      <c r="W4" s="45"/>
      <c r="X4" s="45"/>
      <c r="Y4" s="45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>
        <f>AP8-1</f>
        <v>12.821675774175674</v>
      </c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</row>
    <row r="5" spans="1:87">
      <c r="A5" s="45"/>
      <c r="B5" s="45"/>
      <c r="C5" s="45"/>
      <c r="D5" s="45"/>
      <c r="E5" s="45"/>
      <c r="F5" s="45"/>
      <c r="G5" s="45"/>
      <c r="H5" s="45" t="s">
        <v>77</v>
      </c>
      <c r="I5" s="45"/>
      <c r="J5" s="45"/>
      <c r="K5" s="45" t="s">
        <v>69</v>
      </c>
      <c r="L5" s="141" t="str">
        <f>AO9</f>
        <v>Jumat</v>
      </c>
      <c r="M5" s="45"/>
      <c r="N5" s="45"/>
      <c r="O5" s="45"/>
      <c r="P5" s="45" t="s">
        <v>69</v>
      </c>
      <c r="Q5" s="141" t="str">
        <f>AO13</f>
        <v>Sabtu</v>
      </c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 t="s">
        <v>156</v>
      </c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 t="s">
        <v>327</v>
      </c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</row>
    <row r="6" spans="1:87">
      <c r="A6" s="45"/>
      <c r="B6" s="45"/>
      <c r="C6" s="142" t="s">
        <v>7</v>
      </c>
      <c r="D6" s="142" t="s">
        <v>9</v>
      </c>
      <c r="E6" s="45" t="s">
        <v>10</v>
      </c>
      <c r="F6" s="45" t="s">
        <v>11</v>
      </c>
      <c r="G6" s="45" t="s">
        <v>12</v>
      </c>
      <c r="H6" s="142" t="s">
        <v>13</v>
      </c>
      <c r="I6" s="142" t="s">
        <v>14</v>
      </c>
      <c r="J6" s="45" t="s">
        <v>15</v>
      </c>
      <c r="K6" s="45" t="s">
        <v>16</v>
      </c>
      <c r="L6" s="45" t="s">
        <v>17</v>
      </c>
      <c r="M6" s="45" t="s">
        <v>18</v>
      </c>
      <c r="N6" s="45" t="s">
        <v>19</v>
      </c>
      <c r="O6" s="45" t="s">
        <v>20</v>
      </c>
      <c r="P6" s="45" t="s">
        <v>21</v>
      </c>
      <c r="Q6" s="45" t="s">
        <v>22</v>
      </c>
      <c r="R6" s="45" t="s">
        <v>23</v>
      </c>
      <c r="S6" s="45" t="s">
        <v>24</v>
      </c>
      <c r="T6" s="45" t="s">
        <v>25</v>
      </c>
      <c r="U6" s="45" t="s">
        <v>26</v>
      </c>
      <c r="V6" s="45" t="s">
        <v>27</v>
      </c>
      <c r="W6" s="45" t="s">
        <v>28</v>
      </c>
      <c r="X6" s="45" t="s">
        <v>29</v>
      </c>
      <c r="Y6" s="45" t="s">
        <v>30</v>
      </c>
      <c r="Z6" s="45" t="s">
        <v>31</v>
      </c>
      <c r="AA6" s="45" t="s">
        <v>32</v>
      </c>
      <c r="AB6" s="45" t="s">
        <v>33</v>
      </c>
      <c r="AC6" s="45" t="s">
        <v>34</v>
      </c>
      <c r="AD6" s="45" t="s">
        <v>68</v>
      </c>
      <c r="AE6" s="45" t="s">
        <v>35</v>
      </c>
      <c r="AF6" s="45" t="s">
        <v>36</v>
      </c>
      <c r="AG6" s="45" t="s">
        <v>37</v>
      </c>
      <c r="AH6" s="45" t="s">
        <v>38</v>
      </c>
      <c r="AI6" s="45" t="s">
        <v>39</v>
      </c>
      <c r="AJ6" s="45" t="s">
        <v>40</v>
      </c>
      <c r="AK6" s="45" t="s">
        <v>41</v>
      </c>
      <c r="AL6" s="45" t="s">
        <v>42</v>
      </c>
      <c r="AM6" s="45" t="s">
        <v>43</v>
      </c>
      <c r="AN6" s="45" t="s">
        <v>44</v>
      </c>
      <c r="AO6" s="45" t="s">
        <v>45</v>
      </c>
      <c r="AP6" s="45" t="s">
        <v>46</v>
      </c>
      <c r="AQ6" s="45" t="s">
        <v>47</v>
      </c>
      <c r="AR6" s="45" t="s">
        <v>48</v>
      </c>
      <c r="AS6" s="45" t="s">
        <v>76</v>
      </c>
      <c r="AT6" s="45" t="s">
        <v>49</v>
      </c>
      <c r="AU6" s="45" t="s">
        <v>50</v>
      </c>
      <c r="AV6" s="45" t="s">
        <v>51</v>
      </c>
      <c r="AW6" s="45" t="s">
        <v>52</v>
      </c>
      <c r="AX6" s="45" t="s">
        <v>53</v>
      </c>
      <c r="AY6" s="45" t="s">
        <v>54</v>
      </c>
      <c r="AZ6" s="45" t="s">
        <v>65</v>
      </c>
      <c r="BA6" s="45" t="s">
        <v>55</v>
      </c>
      <c r="BB6" s="45" t="s">
        <v>56</v>
      </c>
      <c r="BC6" s="45" t="s">
        <v>57</v>
      </c>
      <c r="BD6" s="45" t="s">
        <v>58</v>
      </c>
      <c r="BE6" s="45" t="s">
        <v>59</v>
      </c>
      <c r="BF6" s="45" t="s">
        <v>60</v>
      </c>
      <c r="BG6" s="45" t="s">
        <v>61</v>
      </c>
      <c r="BH6" s="45" t="s">
        <v>62</v>
      </c>
      <c r="BI6" s="45" t="s">
        <v>63</v>
      </c>
      <c r="BJ6" s="45" t="s">
        <v>66</v>
      </c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</row>
    <row r="7" spans="1:87">
      <c r="A7" s="45"/>
      <c r="B7" s="45"/>
      <c r="C7" s="45"/>
      <c r="D7" s="45"/>
      <c r="E7" s="45"/>
      <c r="F7" s="45" t="s">
        <v>64</v>
      </c>
      <c r="G7" s="45" t="s">
        <v>64</v>
      </c>
      <c r="H7" s="45" t="s">
        <v>64</v>
      </c>
      <c r="I7" s="45" t="s">
        <v>64</v>
      </c>
      <c r="J7" s="45" t="s">
        <v>64</v>
      </c>
      <c r="K7" s="45" t="s">
        <v>64</v>
      </c>
      <c r="L7" s="45" t="s">
        <v>64</v>
      </c>
      <c r="M7" s="45" t="s">
        <v>64</v>
      </c>
      <c r="N7" s="45" t="s">
        <v>64</v>
      </c>
      <c r="O7" s="45" t="s">
        <v>64</v>
      </c>
      <c r="P7" s="45" t="s">
        <v>64</v>
      </c>
      <c r="Q7" s="45" t="s">
        <v>64</v>
      </c>
      <c r="R7" s="45" t="s">
        <v>64</v>
      </c>
      <c r="S7" s="45" t="s">
        <v>64</v>
      </c>
      <c r="T7" s="45" t="s">
        <v>64</v>
      </c>
      <c r="U7" s="45" t="s">
        <v>64</v>
      </c>
      <c r="V7" s="45" t="s">
        <v>64</v>
      </c>
      <c r="W7" s="45" t="s">
        <v>64</v>
      </c>
      <c r="X7" s="45" t="s">
        <v>69</v>
      </c>
      <c r="Y7" s="45" t="s">
        <v>69</v>
      </c>
      <c r="Z7" s="45" t="s">
        <v>69</v>
      </c>
      <c r="AA7" s="45" t="s">
        <v>69</v>
      </c>
      <c r="AB7" s="45" t="s">
        <v>69</v>
      </c>
      <c r="AC7" s="45" t="s">
        <v>69</v>
      </c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 t="s">
        <v>67</v>
      </c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</row>
    <row r="8" spans="1:87">
      <c r="A8" s="45" t="s">
        <v>8</v>
      </c>
      <c r="B8" s="45"/>
      <c r="C8" s="143">
        <f>12*I3+I2-17050</f>
        <v>228</v>
      </c>
      <c r="D8" s="144">
        <f>C8/1236.85</f>
        <v>0.1843392488984113</v>
      </c>
      <c r="E8" s="144">
        <f xml:space="preserve"> 1 - 0.002516*D8 - 0.0000074*D8*D8</f>
        <v>0.99953595099067738</v>
      </c>
      <c r="F8" s="144">
        <f>RADIANS(MOD(2.5534+29.10535669*C8-0.0000218*D8*D8-0.00000011*D8*D8*D8,360))</f>
        <v>2.7676510543384403</v>
      </c>
      <c r="G8" s="144">
        <f xml:space="preserve"> RADIANS(MOD(201.5643 + 385.81693528*C8 + 0.0107438*D8*D8 + 0.00001239*D8*D8*D8 - 0.000000058*D8*D8*D8*D8, 360))</f>
        <v>5.7216414854307596</v>
      </c>
      <c r="H8" s="45">
        <f xml:space="preserve"> RADIANS(MOD(160.7108 + 390.67050274*C8 - 0.0016341*D8*D8 - 0.00000227*D8*D8*D8 + 0.000000011*D8*D8*D8*D8, 360))</f>
        <v>5.4730971782295255</v>
      </c>
      <c r="I8" s="45">
        <f xml:space="preserve"> RADIANS(MOD(124.7746 - 1.5637558*C8 + 0.0020691*D8*D8 + 0.00000215*D8*D8*D8, 360))</f>
        <v>2.2381813985825718</v>
      </c>
      <c r="J8" s="45">
        <f xml:space="preserve"> (299.77 +  0.107408*C8- 0.009173*D8*D8)*PI()/180</f>
        <v>5.659382157784032</v>
      </c>
      <c r="K8" s="45">
        <f xml:space="preserve"> (251.88 +  0.016321*C8)*PI()/180</f>
        <v>4.4610823026090198</v>
      </c>
      <c r="L8" s="45">
        <f xml:space="preserve"> (251.83 + 26.651886*C8)*PI()/180</f>
        <v>110.45246372038669</v>
      </c>
      <c r="M8" s="45">
        <f xml:space="preserve"> (349.42 + 36.412478*C8)*PI()/180</f>
        <v>150.99654909179856</v>
      </c>
      <c r="N8" s="45">
        <f xml:space="preserve"> ( 84.66 + 18.206239*C8)*PI()/180</f>
        <v>73.926605554478371</v>
      </c>
      <c r="O8" s="45">
        <f xml:space="preserve"> (141.74 + 53.303771*C8)*PI()/180</f>
        <v>214.58822783260479</v>
      </c>
      <c r="P8" s="45">
        <f xml:space="preserve"> (207.14 +  2.453732*C8)*PI()/180</f>
        <v>13.37953515101343</v>
      </c>
      <c r="Q8" s="45">
        <f xml:space="preserve"> (154.84 +  7.30686*C8)*PI()/180</f>
        <v>31.779026229746236</v>
      </c>
      <c r="R8" s="45">
        <f xml:space="preserve"> ( 34.52 + 27.261239*C8)*PI()/180</f>
        <v>109.08451800665215</v>
      </c>
      <c r="S8" s="45">
        <f xml:space="preserve"> (207.19 +  0.121824*C8)*PI()/180</f>
        <v>4.1009280962195529</v>
      </c>
      <c r="T8" s="45">
        <f xml:space="preserve"> (291.34 +  1.844379*C8)*PI()/180</f>
        <v>12.424273097418313</v>
      </c>
      <c r="U8" s="45">
        <f xml:space="preserve"> (161.72 + 24.198154*C8)*PI()/180</f>
        <v>99.115487392982217</v>
      </c>
      <c r="V8" s="45">
        <f xml:space="preserve"> (239.56 + 25.513099*C8)*PI()/180</f>
        <v>105.70667898177581</v>
      </c>
      <c r="W8" s="45">
        <f xml:space="preserve"> (331.55 +  3.592518*C8)*PI()/180</f>
        <v>20.082528133460055</v>
      </c>
      <c r="X8" s="45">
        <f xml:space="preserve"> 2451550.09765 + 29.530588853*C8 + 0.0001337*D8*D8 - 0.00000015*D8*D8*D8 + 0.00000000073*D8*D8*D8*D8</f>
        <v>2458283.0719130263</v>
      </c>
      <c r="Y8" s="45">
        <f xml:space="preserve"> (325*SIN(J8) + 165*SIN(K8) + 164*SIN(L8) + 126*SIN(M8) + 110*SIN(N8) + 62*SIN(O8) + 60*SIN(P8) + 56*SIN(Q8) + 47*SIN(R8) + 42*SIN(S8) + 40*SIN(T8) + 37*SIN(U8) + 35*SIN(V8) + 23*SIN(W8))/1000000</f>
        <v>-4.4822000463211998E-4</v>
      </c>
      <c r="Z8" s="45">
        <f xml:space="preserve"> (-40720*SIN(G8) + 17241*E8*SIN(F8) +  1608*SIN(2*G8) + 1039*SIN(2*H8) + 739*E8*SIN(G8-F8) - 514*E8*SIN(G8+F8) + 208*E8*E8*SIN(2*F8) - 111*SIN(G8-2*H8) - 57*SIN(G8+2*H8) + 56*E8*SIN(2*G8+F8) - 42*SIN(3*G8) + 42*E8*SIN(F8+2*H8) + 38*E8*SIN(F8-2*H8) - 24*E8*SIN(2*G8-F8) - 17*SIN(I8) - 7*SIN(G8+2*F8) + 4*SIN(2*(G8-H8)) + 4*SIN(3*F8) + 3*SIN(G8+F8-2*H8) +3*SIN(2*(G8+H8)) - 3*SIN(G8+F8+2*H8) + 3*SIN(G8-F8+2*H8) - 2*SIN(G8-F8-2*H8) - 2*SIN(3*G8+F8) + 2*SIN(4*G8))/100000</f>
        <v>0.25102992681816483</v>
      </c>
      <c r="AA8" s="45">
        <f>X8+Y8+Z8</f>
        <v>2458283.3224947331</v>
      </c>
      <c r="AB8" s="45">
        <f>BJ8/86400</f>
        <v>8.1895895095639973E-4</v>
      </c>
      <c r="AC8" s="45">
        <f>AA8-AB8</f>
        <v>2458283.3216757742</v>
      </c>
      <c r="AD8" s="45">
        <f>AC8+0.5</f>
        <v>2458283.8216757742</v>
      </c>
      <c r="AE8" s="45">
        <f>INT(AD8)</f>
        <v>2458283</v>
      </c>
      <c r="AF8" s="45">
        <f>AD8-AE8</f>
        <v>0.82167577417567372</v>
      </c>
      <c r="AG8" s="45">
        <f>INT((AE8 - 1867216.25)/36524.25)</f>
        <v>16</v>
      </c>
      <c r="AH8" s="45">
        <f>IF(AE8&lt;2299161, AE8, AE8+1+AG8-INT(AG8/4))</f>
        <v>2458296</v>
      </c>
      <c r="AI8" s="45">
        <f xml:space="preserve"> AH8 + 1524</f>
        <v>2459820</v>
      </c>
      <c r="AJ8" s="45">
        <f xml:space="preserve"> INT((AI8 - 122.1)/365.25)</f>
        <v>6734</v>
      </c>
      <c r="AK8" s="45">
        <f xml:space="preserve"> INT(365.25*AJ8)</f>
        <v>2459593</v>
      </c>
      <c r="AL8" s="45">
        <f xml:space="preserve"> INT((AI8 - AK8)/30.6001)</f>
        <v>7</v>
      </c>
      <c r="AM8" s="45">
        <f>IF(AN8&gt;2,AJ8-4716,AJ8-4715)</f>
        <v>2018</v>
      </c>
      <c r="AN8" s="45">
        <f>IF(AL8&lt;14,AL8-1,AL8-13)</f>
        <v>6</v>
      </c>
      <c r="AO8" s="45">
        <f>INT(AP8)</f>
        <v>13</v>
      </c>
      <c r="AP8" s="45">
        <f xml:space="preserve"> AI8 - AK8 - INT(30.6001*AL8) + AF8</f>
        <v>13.821675774175674</v>
      </c>
      <c r="AQ8" s="45">
        <f>AP8-AO8</f>
        <v>0.82167577417567372</v>
      </c>
      <c r="AR8" s="45">
        <f>AQ8+7/24</f>
        <v>1.1133424408423405</v>
      </c>
      <c r="AS8" s="45">
        <f>AQ8+G4/24</f>
        <v>1.130884107509007</v>
      </c>
      <c r="AT8" s="45">
        <f>2000+100*D8</f>
        <v>2018.4339248898411</v>
      </c>
      <c r="AU8" s="45">
        <f>IF(AT8&lt;=-500,-20+32*(AT8/100-18.2)*(AT8/100-18.2),0)</f>
        <v>0</v>
      </c>
      <c r="AV8" s="45">
        <f>IF(AT8&gt;-500, IF(AT8&lt;=500, 10583.6 - 1014.41*(AT8/100) + 33.78311*(AT8/100)*(AT8/100) - 5.952053*(AT8/100)*(AT8/100)*(AT8/100) - 0.1798452*(AT8/100)*(AT8/100)*(AT8/100)*(AT8/100) + 0.022174192*(AT8/100)*(AT8/100)*(AT8/100)*(AT8/100)*(AT8/100) + 0.0090316521*(AT8/100)*(AT8/100)*(AT8/100)*(AT8/100)*(AT8/100)*(AT8/100), 0), 0)</f>
        <v>0</v>
      </c>
      <c r="AW8" s="45">
        <f>IF(AT8&gt;500, IF(AT8&lt;=1600, 1574.2 - 556.01*(AT8/100-10) + 71.23472*(AT8/100-10)*(AT8/100-10) + 0.319781*(AT8/100-10)*(AT8/100-10)*(AT8/100-10) - 0.8503463*(AT8/100-10)*(AT8/100-10)*(AT8/100-10)*(AT8/100-10) - 0.005050998*(AT8/100-10)*(AT8/100-10)*(AT8/100-10)*(AT8/100-10)*(AT8/100-10) + 0.0083572073*(AT8/100-10)*(AT8/100-10)*(AT8/100-10)*(AT8/100-10)*(AT8/100-10)*(AT8/100-10), 0), 0)</f>
        <v>0</v>
      </c>
      <c r="AX8" s="45">
        <f>IF(AT8&gt;1600, IF(AT8&lt;=1700, 120 - 0.9808*(AT8-1600) - 0.01532*(AT8-1600)*(AT8-1600) + (AT8-1600)*(AT8-1600)*(AT8-1600)/7129, 0), 0)</f>
        <v>0</v>
      </c>
      <c r="AY8" s="45">
        <f>IF(AT8&gt;1700, IF(AT8&lt;=1800, 8.83 + 0.1603*(AT8-1700) - 0.0059285*(AT8-1700)*(AT8-1700) + 0.00013336*(AT8-1700)*(AT8-1700)*(AT8-1700) - (AT8-1700)*(AT8-1700)*(AT8-1700)*(AT8-1700)/1174000, 0), 0)</f>
        <v>0</v>
      </c>
      <c r="AZ8" s="45">
        <f>IF(AT8&gt;1800, IF(AT8&lt;=1860, 13.72 - 0.332447*(AT8-1800) + 0.0068612*(AT8-1800)*(AT8-1800) + 0.0041116*(AT8-1800)*(AT8-1800)*(AT8-1800) - 0.00037436*(AT8-1800)*(AT8-1800)*(AT8-1800)*(AT8-1800) + 0.0000121272*(AT8-1800)*(AT8-1800)*(AT8-1800)*(AT8-1800)*(AT8-1800) - 0.0000001699*(AT8-1800)*(AT8-1800)*(AT8-1800)*(AT8-1800)*(AT8-1800)*(AT8-1800) + 0.000000000875*(AT8-1800)*(AT8-1800)*(AT8-1800)*(AT8-1800)*(AT8-1800)*(AT8-1800)*(AT8-1800), 0), 0)</f>
        <v>0</v>
      </c>
      <c r="BA8" s="45">
        <f>IF(AT8&gt;1860, IF(AT8&lt;=1900, 7.62 + 0.5737*(AT8-1860) - 0.251754*(AT8-1860)*(AT8-1860) + 0.01680668*(AT8-1860)*(AT8-1860)*(AT8-1860) - 0.0004473624*(AT8-1860)*(AT8-1860)*(AT8-1860)*(AT8-1860) + (AT8-1860)*(AT8-1860)*(AT8-1860)*(AT8-1860)*(AT8-1860)/233174, 0), 0)</f>
        <v>0</v>
      </c>
      <c r="BB8" s="45">
        <f>IF(AT8&gt;1900, IF(AT8&lt;=1920, -2.79 + 1.494119*(AT8-1900) - 0.0598939*(AT8-1900)*(AT8-1900) + 0.0061966*(AT8-1900)*(AT8-1900)*(AT8-1900) - 0.000197*(AT8-1900)*(AT8-1900)*(AT8-1900)*(AT8-1900), 0), 0)</f>
        <v>0</v>
      </c>
      <c r="BC8" s="45">
        <f>IF(AT8&gt;1920, IF(AT8&lt;=1941, 21.2 + 0.84493*(AT8-1920) - 0.0761*(AT8-1920)*(AT8-1920) + 0.0020936*(AT8-1920)*(AT8-1920)*(AT8-1920), 0), 0)</f>
        <v>0</v>
      </c>
      <c r="BD8" s="45">
        <f>IF(AT8&gt;1941, IF(AT8&lt;=1961, 29.07 + 0.407*(AT8-1950) - (AT8-1950)*(AT8-1950)/233 + (AT8-1950)*(AT8-1950)*(AT8-1950)/2547, 0), 0)</f>
        <v>0</v>
      </c>
      <c r="BE8" s="45">
        <f>IF(AT8&gt;1961, IF(AT8&lt;=1986, 45.45 + 1.067*(AT8-1975) - (AT8-1975)*(AT8-1975)/260 - (AT8-1975)*(AT8-1975)*(AT8-1975)/718, 0), 0)</f>
        <v>0</v>
      </c>
      <c r="BF8" s="45">
        <f>IF(AT8&gt;1986, IF(AT8&lt;=2005, 63.86 + 0.3345*(AT8-2000) - 0.060374*(AT8-2000)*(AT8-2000) + 0.0017275*(AT8-2000)*(AT8-2000)*(AT8-2000) + 0.000651814*(AT8-2000)*(AT8-2000)*(AT8-2000)*(AT8-2000) + 0.00002373599*(AT8-2000)*(AT8-2000)*(AT8-2000)*(AT8-2000)*(AT8-2000), 0), 0)</f>
        <v>0</v>
      </c>
      <c r="BG8" s="45">
        <f>IF(AT8&gt;2005, IF(AT8&lt;=2050, 62.92 + 0.32217*(AT8-2000) + 0.005589*(AT8-2000)*(AT8-2000), 0), 0)</f>
        <v>70.758053362632936</v>
      </c>
      <c r="BH8" s="45">
        <f>IF(AT8&gt;2050, IF(AT8&lt;=2150, -20 + 32*((AT8 - 1820)/100)*((AT8 - 1820)/100) - 0.5628*(2150 - AT8), 0), 0)</f>
        <v>0</v>
      </c>
      <c r="BI8" s="45">
        <f>IF(AT8&gt;2150, -20 + 32*((AT8 - 1820)/100)*((AT8 - 1820)/100), 0)</f>
        <v>0</v>
      </c>
      <c r="BJ8" s="45">
        <f>SUM(AU8:BI8)</f>
        <v>70.758053362632936</v>
      </c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</row>
    <row r="9" spans="1:87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 t="str">
        <f>TEXT(AO8,"dddd")</f>
        <v>Jumat</v>
      </c>
      <c r="AP9" s="45"/>
      <c r="AQ9" s="145">
        <f>AQ8</f>
        <v>0.82167577417567372</v>
      </c>
      <c r="AR9" s="145">
        <f>AR8</f>
        <v>1.1133424408423405</v>
      </c>
      <c r="AS9" s="146">
        <f>AS8</f>
        <v>1.130884107509007</v>
      </c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</row>
    <row r="10" spans="1:87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146"/>
      <c r="AR10" s="45"/>
      <c r="AS10" s="45"/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</row>
    <row r="11" spans="1:87">
      <c r="A11" s="45"/>
      <c r="B11" s="45"/>
      <c r="C11" s="45"/>
      <c r="D11" s="45"/>
      <c r="E11" s="45"/>
      <c r="F11" s="45" t="s">
        <v>79</v>
      </c>
      <c r="G11" s="45" t="s">
        <v>79</v>
      </c>
      <c r="H11" s="45" t="s">
        <v>79</v>
      </c>
      <c r="I11" s="45" t="s">
        <v>79</v>
      </c>
      <c r="J11" s="45" t="s">
        <v>79</v>
      </c>
      <c r="K11" s="45" t="s">
        <v>79</v>
      </c>
      <c r="L11" s="45" t="s">
        <v>79</v>
      </c>
      <c r="M11" s="45" t="s">
        <v>79</v>
      </c>
      <c r="N11" s="45" t="s">
        <v>79</v>
      </c>
      <c r="O11" s="45" t="s">
        <v>79</v>
      </c>
      <c r="P11" s="45" t="s">
        <v>79</v>
      </c>
      <c r="Q11" s="45" t="s">
        <v>79</v>
      </c>
      <c r="R11" s="45" t="s">
        <v>79</v>
      </c>
      <c r="S11" s="45" t="s">
        <v>79</v>
      </c>
      <c r="T11" s="45" t="s">
        <v>79</v>
      </c>
      <c r="U11" s="45" t="s">
        <v>79</v>
      </c>
      <c r="V11" s="45" t="s">
        <v>79</v>
      </c>
      <c r="W11" s="45" t="s">
        <v>79</v>
      </c>
      <c r="X11" s="45" t="s">
        <v>69</v>
      </c>
      <c r="Y11" s="45" t="s">
        <v>69</v>
      </c>
      <c r="Z11" s="45" t="s">
        <v>69</v>
      </c>
      <c r="AA11" s="45" t="s">
        <v>69</v>
      </c>
      <c r="AB11" s="45" t="s">
        <v>69</v>
      </c>
      <c r="AC11" s="45" t="s">
        <v>69</v>
      </c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</row>
    <row r="12" spans="1:87">
      <c r="A12" s="45" t="s">
        <v>78</v>
      </c>
      <c r="B12" s="45"/>
      <c r="C12" s="147">
        <f>C8+0.5</f>
        <v>228.5</v>
      </c>
      <c r="D12" s="45">
        <f>C12/1236.85</f>
        <v>0.18474350163722361</v>
      </c>
      <c r="E12" s="45">
        <f xml:space="preserve"> 1 - 0.002516*D12 - 0.0000074*D12*D12</f>
        <v>0.99953493278668637</v>
      </c>
      <c r="F12" s="45">
        <f>RADIANS(MOD(2.5534+29.10535669*C12-0.0000218*D12*D12-0.00000011*D12*D12*D12,360))</f>
        <v>3.0216432063855341</v>
      </c>
      <c r="G12" s="45">
        <f xml:space="preserve"> RADIANS(MOD(201.5643 + 385.81693528*C12 + 0.0107438*D12*D12 + 0.00001239*D12*D12*D12 - 0.000000058*D12*D12*D12*D12, 360))</f>
        <v>2.8053441215332073</v>
      </c>
      <c r="H12" s="45">
        <f xml:space="preserve"> RADIANS(MOD(160.7108 + 390.67050274*C12 - 0.0016341*D12*D12 - 0.00000227*D12*D12*D12 + 0.000000011*D12*D12*D12*D12, 360))</f>
        <v>2.5991551484101554</v>
      </c>
      <c r="I12" s="45">
        <f xml:space="preserve"> RADIANS(MOD(124.7746 - 1.5637558*C12 + 0.0020691*D12*D12 + 0.00000215*D12*D12*D12, 360))</f>
        <v>2.224535060268642</v>
      </c>
      <c r="J12" s="45">
        <f xml:space="preserve"> (299.77 +  0.107408*C12- 0.009173*D12*D12)*PI()/180</f>
        <v>5.6603194455183106</v>
      </c>
      <c r="K12" s="45">
        <f xml:space="preserve"> (251.88 +  0.016321*C12)*PI()/180</f>
        <v>4.4612247302026287</v>
      </c>
      <c r="L12" s="45">
        <f xml:space="preserve"> (251.83 + 26.651886*C12)*PI()/180</f>
        <v>110.68504530166979</v>
      </c>
      <c r="M12" s="45">
        <f xml:space="preserve"> (349.42 + 36.412478*C12)*PI()/180</f>
        <v>151.31430790675353</v>
      </c>
      <c r="N12" s="45">
        <f xml:space="preserve"> ( 84.66 + 18.206239*C12)*PI()/180</f>
        <v>74.085484961955871</v>
      </c>
      <c r="O12" s="45">
        <f xml:space="preserve"> (141.74 + 53.303771*C12)*PI()/180</f>
        <v>215.05339098644433</v>
      </c>
      <c r="P12" s="45">
        <f xml:space="preserve"> (207.14 +  2.453732*C12)*PI()/180</f>
        <v>13.4009480021942</v>
      </c>
      <c r="Q12" s="45">
        <f xml:space="preserve"> (154.84 +  7.30686*C12)*PI()/180</f>
        <v>31.842790612237366</v>
      </c>
      <c r="R12" s="45">
        <f xml:space="preserve"> ( 34.52 + 27.261239*C12)*PI()/180</f>
        <v>109.3224171960137</v>
      </c>
      <c r="S12" s="45">
        <f xml:space="preserve"> (207.19 +  0.121824*C12)*PI()/180</f>
        <v>4.1019912111735284</v>
      </c>
      <c r="T12" s="45">
        <f xml:space="preserve"> (291.34 +  1.844379*C12)*PI()/180</f>
        <v>12.440368340520632</v>
      </c>
      <c r="U12" s="45">
        <f xml:space="preserve"> (161.72 + 24.198154*C12)*PI()/180</f>
        <v>99.326656123084533</v>
      </c>
      <c r="V12" s="45">
        <f xml:space="preserve"> (239.56 + 25.513099*C12)*PI()/180</f>
        <v>105.92932277174445</v>
      </c>
      <c r="W12" s="45">
        <f xml:space="preserve"> (331.55 +  3.592518*C12)*PI()/180</f>
        <v>20.113878767228634</v>
      </c>
      <c r="X12" s="45">
        <f xml:space="preserve"> 2451550.09765 + 29.530588853*C12+ 0.0001337*D12*D12 - 0.00000015*D12*D12*D12 + 0.00000000073*D12*D12*D12*D12</f>
        <v>2458297.8372074724</v>
      </c>
      <c r="Y12" s="45">
        <f xml:space="preserve"> (325*SIN(J12) + 165*SIN(K12) + 164*SIN(L12) + 126*SIN(M12) + 110*SIN(N12) + 62*SIN(O12) + 60*SIN(P12) + 56*SIN(Q12) + 47*SIN(R12) + 42*SIN(S12) + 40*SIN(T12) + 37*SIN(U12) + 35*SIN(V12) + 23*SIN(W12))/1000000</f>
        <v>-4.2501822355483636E-4</v>
      </c>
      <c r="Z12" s="45">
        <f xml:space="preserve"> (-40720*SIN(G12) + 17241*E12*SIN(F12) +  1608*SIN(2*G12) + 1039*SIN(2*H12) + 739*E12*SIN(G12-F12) - 514*E12*SIN(G12+F12) + 208*E12*E12*SIN(2*F12) - 111*SIN(G12-2*H12) - 57*SIN(G12+2*H12) + 56*E12*SIN(2*G12+F12) - 42*SIN(3*G12) + 42*E12*SIN(F12+2*H12) + 38*E12*SIN(F12-2*H12) - 24*E12*SIN(2*G12-F12) - 17*SIN(I12) - 7*SIN(G12+2*F12) + 4*SIN(2*(G12-H12)) + 4*SIN(3*F12) + 3*SIN(G12+F12-2*H12) +3*SIN(2*(G12+H12)) - 3*SIN(G12+F12+2*H12) + 3*SIN(G12-F12+2*H12) - 2*SIN(G12-F12-2*H12) - 2*SIN(3*G12+F12) + 2*SIN(4*G12))/100000</f>
        <v>-0.13273490912609065</v>
      </c>
      <c r="AA12" s="45">
        <f>X12+Y12+Z12</f>
        <v>2458297.7040475449</v>
      </c>
      <c r="AB12" s="45">
        <f>AB8</f>
        <v>8.1895895095639973E-4</v>
      </c>
      <c r="AC12" s="45">
        <f>AA12-AB12</f>
        <v>2458297.7032285859</v>
      </c>
      <c r="AD12" s="45">
        <f>AC12+0.5</f>
        <v>2458298.2032285859</v>
      </c>
      <c r="AE12" s="45">
        <f>INT(AD12)</f>
        <v>2458298</v>
      </c>
      <c r="AF12" s="45">
        <f>AD12-AE12</f>
        <v>0.20322858588770032</v>
      </c>
      <c r="AG12" s="45">
        <f>INT((AE12 - 1867216.25)/36524.25)</f>
        <v>16</v>
      </c>
      <c r="AH12" s="45">
        <f>IF(AE12&lt;2299161, AE12, AE12+1+AG12-INT(AG12/4))</f>
        <v>2458311</v>
      </c>
      <c r="AI12" s="45">
        <f>AH12+1524</f>
        <v>2459835</v>
      </c>
      <c r="AJ12" s="45">
        <f xml:space="preserve"> INT((AI12 - 122.1)/365.25)</f>
        <v>6734</v>
      </c>
      <c r="AK12" s="45">
        <f xml:space="preserve"> INT(365.25*AJ12)</f>
        <v>2459593</v>
      </c>
      <c r="AL12" s="45">
        <f xml:space="preserve"> INT((AI12 - AK12)/30.6001)</f>
        <v>7</v>
      </c>
      <c r="AM12" s="45">
        <f>IF(AN12&gt;2,AJ12-4716,AJ12-4715)</f>
        <v>2018</v>
      </c>
      <c r="AN12" s="45">
        <f>IF(AL12&lt;14,AL12-1,AL12-13)</f>
        <v>6</v>
      </c>
      <c r="AO12" s="45">
        <f>INT(AP12)</f>
        <v>28</v>
      </c>
      <c r="AP12" s="45">
        <f xml:space="preserve"> AI12- AK12 - INT(30.6001*AL12) + AF12</f>
        <v>28.2032285858877</v>
      </c>
      <c r="AQ12" s="45">
        <f>AP12-AO12</f>
        <v>0.20322858588770032</v>
      </c>
      <c r="AR12" s="45">
        <f>AQ12+7/24</f>
        <v>0.494895252554367</v>
      </c>
      <c r="AS12" s="45">
        <f>AQ12+G4/24</f>
        <v>0.51243691922103363</v>
      </c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</row>
    <row r="13" spans="1:87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 t="s">
        <v>115</v>
      </c>
      <c r="X13" s="45" t="s">
        <v>117</v>
      </c>
      <c r="Y13" s="45" t="s">
        <v>119</v>
      </c>
      <c r="Z13" s="45"/>
      <c r="AA13" s="45"/>
      <c r="AB13" s="45"/>
      <c r="AC13" s="45"/>
      <c r="AD13" s="45" t="s">
        <v>123</v>
      </c>
      <c r="AE13" s="45"/>
      <c r="AF13" s="45" t="s">
        <v>125</v>
      </c>
      <c r="AG13" s="45" t="s">
        <v>127</v>
      </c>
      <c r="AH13" s="45" t="s">
        <v>129</v>
      </c>
      <c r="AI13" s="45" t="s">
        <v>130</v>
      </c>
      <c r="AJ13" s="45" t="s">
        <v>64</v>
      </c>
      <c r="AK13" s="45"/>
      <c r="AL13" s="45" t="s">
        <v>134</v>
      </c>
      <c r="AM13" s="45" t="s">
        <v>64</v>
      </c>
      <c r="AN13" s="45"/>
      <c r="AO13" s="45" t="str">
        <f>TEXT(AO12,"dddd")</f>
        <v>Sabtu</v>
      </c>
      <c r="AP13" s="45"/>
      <c r="AQ13" s="145">
        <f>AQ12</f>
        <v>0.20322858588770032</v>
      </c>
      <c r="AR13" s="145">
        <f>AR12</f>
        <v>0.494895252554367</v>
      </c>
      <c r="AS13" s="145">
        <f>AS12</f>
        <v>0.51243691922103363</v>
      </c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 t="s">
        <v>146</v>
      </c>
      <c r="BE13" s="45" t="s">
        <v>64</v>
      </c>
      <c r="BF13" s="45" t="s">
        <v>64</v>
      </c>
      <c r="BG13" s="45" t="s">
        <v>149</v>
      </c>
      <c r="BH13" s="45"/>
      <c r="BI13" s="45" t="s">
        <v>151</v>
      </c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</row>
    <row r="14" spans="1:87">
      <c r="A14" s="45" t="s">
        <v>0</v>
      </c>
      <c r="B14" s="45" t="s">
        <v>1</v>
      </c>
      <c r="C14" s="45" t="s">
        <v>105</v>
      </c>
      <c r="D14" s="45" t="s">
        <v>85</v>
      </c>
      <c r="E14" s="45" t="s">
        <v>44</v>
      </c>
      <c r="F14" s="45" t="s">
        <v>45</v>
      </c>
      <c r="G14" s="45"/>
      <c r="H14" s="45" t="s">
        <v>86</v>
      </c>
      <c r="I14" s="45" t="s">
        <v>3</v>
      </c>
      <c r="J14" s="45" t="s">
        <v>102</v>
      </c>
      <c r="K14" s="45"/>
      <c r="L14" s="45" t="s">
        <v>104</v>
      </c>
      <c r="M14" s="45" t="s">
        <v>103</v>
      </c>
      <c r="N14" s="45" t="s">
        <v>106</v>
      </c>
      <c r="O14" s="45" t="s">
        <v>107</v>
      </c>
      <c r="P14" s="45" t="s">
        <v>108</v>
      </c>
      <c r="Q14" s="45" t="s">
        <v>109</v>
      </c>
      <c r="R14" s="45" t="s">
        <v>110</v>
      </c>
      <c r="S14" s="45" t="s">
        <v>111</v>
      </c>
      <c r="T14" s="45" t="s">
        <v>112</v>
      </c>
      <c r="U14" s="45" t="s">
        <v>113</v>
      </c>
      <c r="V14" s="45" t="s">
        <v>114</v>
      </c>
      <c r="W14" s="45" t="s">
        <v>116</v>
      </c>
      <c r="X14" s="45" t="s">
        <v>118</v>
      </c>
      <c r="Y14" s="45" t="s">
        <v>120</v>
      </c>
      <c r="Z14" s="45" t="s">
        <v>64</v>
      </c>
      <c r="AA14" s="45" t="s">
        <v>14</v>
      </c>
      <c r="AB14" s="45" t="s">
        <v>121</v>
      </c>
      <c r="AC14" s="45" t="s">
        <v>122</v>
      </c>
      <c r="AD14" s="45" t="s">
        <v>124</v>
      </c>
      <c r="AE14" s="45" t="s">
        <v>124</v>
      </c>
      <c r="AF14" s="45" t="s">
        <v>126</v>
      </c>
      <c r="AG14" s="45" t="s">
        <v>128</v>
      </c>
      <c r="AH14" s="45" t="s">
        <v>126</v>
      </c>
      <c r="AI14" s="45" t="s">
        <v>131</v>
      </c>
      <c r="AJ14" s="45" t="s">
        <v>132</v>
      </c>
      <c r="AK14" s="45" t="s">
        <v>133</v>
      </c>
      <c r="AL14" s="45" t="s">
        <v>135</v>
      </c>
      <c r="AM14" s="45" t="s">
        <v>136</v>
      </c>
      <c r="AN14" s="45" t="s">
        <v>137</v>
      </c>
      <c r="AO14" s="45"/>
      <c r="AP14" s="45" t="s">
        <v>141</v>
      </c>
      <c r="AQ14" s="45" t="s">
        <v>139</v>
      </c>
      <c r="AR14" s="45" t="s">
        <v>140</v>
      </c>
      <c r="AS14" s="45" t="s">
        <v>67</v>
      </c>
      <c r="AT14" s="45" t="s">
        <v>64</v>
      </c>
      <c r="AU14" s="45" t="s">
        <v>142</v>
      </c>
      <c r="AV14" s="45" t="s">
        <v>143</v>
      </c>
      <c r="AW14" s="45" t="s">
        <v>144</v>
      </c>
      <c r="AX14" s="45" t="s">
        <v>123</v>
      </c>
      <c r="AY14" s="45" t="s">
        <v>155</v>
      </c>
      <c r="AZ14" s="45" t="s">
        <v>2</v>
      </c>
      <c r="BA14" s="45" t="s">
        <v>140</v>
      </c>
      <c r="BB14" s="45" t="s">
        <v>67</v>
      </c>
      <c r="BC14" s="45" t="s">
        <v>145</v>
      </c>
      <c r="BD14" s="45" t="s">
        <v>147</v>
      </c>
      <c r="BE14" s="45" t="s">
        <v>0</v>
      </c>
      <c r="BF14" s="45" t="s">
        <v>1</v>
      </c>
      <c r="BG14" s="45" t="s">
        <v>148</v>
      </c>
      <c r="BH14" s="45" t="s">
        <v>150</v>
      </c>
      <c r="BI14" s="45" t="s">
        <v>152</v>
      </c>
      <c r="BJ14" s="45" t="s">
        <v>139</v>
      </c>
      <c r="BK14" s="45" t="s">
        <v>3</v>
      </c>
      <c r="BL14" s="45" t="s">
        <v>153</v>
      </c>
      <c r="BM14" s="45" t="s">
        <v>154</v>
      </c>
      <c r="BN14" s="45"/>
      <c r="BO14" s="45" t="s">
        <v>2</v>
      </c>
      <c r="BP14" s="45" t="s">
        <v>140</v>
      </c>
      <c r="BQ14" s="45" t="s">
        <v>67</v>
      </c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</row>
    <row r="15" spans="1:87">
      <c r="A15" s="45">
        <f>G2</f>
        <v>-7.0027777777777782</v>
      </c>
      <c r="B15" s="45">
        <f>G3</f>
        <v>111.315</v>
      </c>
      <c r="C15" s="45">
        <f>INT(G3/15)</f>
        <v>7</v>
      </c>
      <c r="D15" s="45">
        <f>L3</f>
        <v>2018</v>
      </c>
      <c r="E15" s="45">
        <f>L2</f>
        <v>6</v>
      </c>
      <c r="F15" s="45">
        <f>L4-1</f>
        <v>12</v>
      </c>
      <c r="G15" s="45"/>
      <c r="H15" s="45">
        <v>1</v>
      </c>
      <c r="I15" s="45">
        <v>0</v>
      </c>
      <c r="J15" s="45">
        <f>H15+I15/60</f>
        <v>1</v>
      </c>
      <c r="K15" s="45"/>
      <c r="L15" s="45">
        <f>INT(D15/100)</f>
        <v>20</v>
      </c>
      <c r="M15" s="45">
        <f>IF(D15&lt;1583,IF(E15&lt;11,IF(F15&lt;4,0,IF(F15&gt;14,2+INT(L15/4)-L15,"TANGGAL SALAH")),2+INT(L15/4)-L15),2+INT(L15/4)-L15)</f>
        <v>-13</v>
      </c>
      <c r="N15" s="45">
        <f>1720994.5+INT(365.25*D15)+INT(30.60001*(E15+1))+M15+F15+(H15+I15/60)/24 - C15/24</f>
        <v>2458281.25</v>
      </c>
      <c r="O15" s="45">
        <f>'delta T'!F19/86400</f>
        <v>8.1905445362562951E-4</v>
      </c>
      <c r="P15" s="45">
        <f>N15+O15</f>
        <v>2458281.2508190544</v>
      </c>
      <c r="Q15" s="45">
        <f>(P15-2451545)/36525</f>
        <v>0.18442849607267439</v>
      </c>
      <c r="R15" s="45">
        <f>MOD(280.46607+36000.7698*Q15, 360)</f>
        <v>80.033901672555658</v>
      </c>
      <c r="S15" s="45">
        <f>MOD(357.5291+35999.0503*Q15, 360)</f>
        <v>156.7798068735583</v>
      </c>
      <c r="T15" s="45">
        <f xml:space="preserve"> (1.9146 - 0.0048*Q15)*SIN(V15) + (0.02 - 0.0001)*SIN(2*V15) + 0.0003*SIN(3*V15)</f>
        <v>0.74037292157433421</v>
      </c>
      <c r="U15" s="45">
        <f>RADIANS(R15)</f>
        <v>1.3968550974034928</v>
      </c>
      <c r="V15" s="45">
        <f>RADIANS(S15)</f>
        <v>2.7363238305844297</v>
      </c>
      <c r="W15" s="45">
        <f>0.0167086 - 0.000042*Q15</f>
        <v>1.6700854003164949E-2</v>
      </c>
      <c r="X15" s="45">
        <f>R15+T15</f>
        <v>80.774274594129992</v>
      </c>
      <c r="Y15" s="45">
        <f>S15+T15</f>
        <v>157.52017979513263</v>
      </c>
      <c r="Z15" s="45">
        <f>RADIANS(Y15)</f>
        <v>2.7492457757585114</v>
      </c>
      <c r="AA15" s="45">
        <f>MOD(125.04452-1934.13626*Q15, 360)</f>
        <v>128.33467836857287</v>
      </c>
      <c r="AB15" s="45">
        <f>RADIANS(AA15)</f>
        <v>2.2398626820195413</v>
      </c>
      <c r="AC15" s="45">
        <f>23.43929111 - 0.01300417*Q15</f>
        <v>23.436892770484224</v>
      </c>
      <c r="AD15" s="45">
        <f>9.2*COS(AB15)/3600 + 0.57*COS(2*U15)/3600</f>
        <v>-1.7339419592109025E-3</v>
      </c>
      <c r="AE15" s="45">
        <f>AC15+AD15</f>
        <v>23.435158828525012</v>
      </c>
      <c r="AF15" s="45">
        <f>1720994.5+INT(365.25*D15)+INT(30.60001*(E15+1))+M15+F15</f>
        <v>2458281.5</v>
      </c>
      <c r="AG15" s="45">
        <f>(AF15-2451545)/36525</f>
        <v>0.184435318275154</v>
      </c>
      <c r="AH15" s="45">
        <f>MOD(6.6973745583+2400.0513369072*AG15+0.0000258622*AG15*AG15,24)</f>
        <v>17.351607637226891</v>
      </c>
      <c r="AI15" s="45">
        <f>MOD(AH15+(H15+I15/60-C15)*1.00273790935,24)</f>
        <v>11.335180181126891</v>
      </c>
      <c r="AJ15" s="45">
        <f>RADIANS(AE15)</f>
        <v>0.4090206822855787</v>
      </c>
      <c r="AK15" s="45">
        <f>MOD(AI15+B15/15,24)</f>
        <v>18.75618018112689</v>
      </c>
      <c r="AL15" s="45">
        <f>MOD(AK15-BH15,24)*15</f>
        <v>201.3919133636289</v>
      </c>
      <c r="AM15" s="45">
        <f>RADIANS(AL15)</f>
        <v>3.5149519750864924</v>
      </c>
      <c r="AN15" s="45">
        <f>1.000001018*(1-W15*W15)/(1+W15*COS(Z15))</f>
        <v>1.0153914445202792</v>
      </c>
      <c r="AO15" s="45" t="s">
        <v>138</v>
      </c>
      <c r="AP15" s="45">
        <f>X15-0.00569-0.00478*SIN(AB15)</f>
        <v>80.764835156850509</v>
      </c>
      <c r="AQ15" s="45">
        <f>INT(AP15)</f>
        <v>80</v>
      </c>
      <c r="AR15" s="45">
        <f>INT(60*(AP15-AQ15))</f>
        <v>45</v>
      </c>
      <c r="AS15" s="45">
        <f>INT(3600*(AP15-AQ15)-60*AR15)</f>
        <v>53</v>
      </c>
      <c r="AT15" s="45">
        <f>RADIANS(AP15)</f>
        <v>1.4096122933175124</v>
      </c>
      <c r="AU15" s="45">
        <f>MOD(DEGREES(ATAN2(COS(AT15),COS(AJ15)*SIN(AT15))),360)</f>
        <v>79.950789353274459</v>
      </c>
      <c r="AV15" s="148">
        <f>AU15/15</f>
        <v>5.330052623551631</v>
      </c>
      <c r="AW15" s="45">
        <f>RADIANS(AU15)</f>
        <v>1.3954045137830671</v>
      </c>
      <c r="AX15" s="45">
        <f>DEGREES(ASIN(SIN(AJ15)*SIN(AT15)))</f>
        <v>23.113624743747547</v>
      </c>
      <c r="AY15" s="45" t="str">
        <f>IF(AX15&lt;0, "NEGATIF", "POSITIF")</f>
        <v>POSITIF</v>
      </c>
      <c r="AZ15" s="45">
        <f>INT(ABS(AX15))</f>
        <v>23</v>
      </c>
      <c r="BA15" s="45">
        <f>INT(60*(ABS(AX15)-AZ15))</f>
        <v>6</v>
      </c>
      <c r="BB15" s="45">
        <f>INT(3600*(ABS(AX15)-AZ15)-60*BA15)</f>
        <v>49</v>
      </c>
      <c r="BC15" s="45">
        <f>RADIANS(AX15)</f>
        <v>0.40340885384882536</v>
      </c>
      <c r="BD15" s="45">
        <f>ATAN2(COS(AM15)*SIN(BE15)-TAN(BC15)*COS(BE15),SIN(AM15))</f>
        <v>-2.2754200550685026</v>
      </c>
      <c r="BE15" s="45">
        <f>RADIANS(A15)</f>
        <v>-0.12222152900771403</v>
      </c>
      <c r="BF15" s="45">
        <f>RADIANS(B15)</f>
        <v>1.9428132568574878</v>
      </c>
      <c r="BG15" s="45">
        <f>DEGREES(BD16)</f>
        <v>-126.40447804228951</v>
      </c>
      <c r="BH15" s="45">
        <f>AU15/15</f>
        <v>5.330052623551631</v>
      </c>
      <c r="BI15" s="45">
        <f>MOD(BG15+180,360)</f>
        <v>53.595521957710488</v>
      </c>
      <c r="BJ15" s="45">
        <f>INT(BI15)</f>
        <v>53</v>
      </c>
      <c r="BK15" s="45">
        <f>INT(60*(BI15-BJ15))</f>
        <v>35</v>
      </c>
      <c r="BL15" s="45">
        <f>INT(3600*(BI15-BJ15)-60*BK15)</f>
        <v>43</v>
      </c>
      <c r="BM15" s="45">
        <f>DEGREES(ASIN(SIN(BE15)*SIN(BC15)+COS(BE15)*COS(BC15)*COS(AM15)))</f>
        <v>-63.87515911822161</v>
      </c>
      <c r="BN15" s="45" t="str">
        <f>IF(BM15&lt;0, "NEGATIF", "POSITIF")</f>
        <v>NEGATIF</v>
      </c>
      <c r="BO15" s="45">
        <f>INT(ABS(BM15))</f>
        <v>63</v>
      </c>
      <c r="BP15" s="45">
        <f>INT(60*(ABS(BM15)-BO15))</f>
        <v>52</v>
      </c>
      <c r="BQ15" s="45">
        <f>INT(3600*(ABS(BM15)-BO15)-60*BP15)</f>
        <v>30</v>
      </c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</row>
    <row r="16" spans="1:87">
      <c r="A16" s="45">
        <f>A15</f>
        <v>-7.0027777777777782</v>
      </c>
      <c r="B16" s="45">
        <f>B15</f>
        <v>111.315</v>
      </c>
      <c r="C16" s="45">
        <f>INT(G3/15)</f>
        <v>7</v>
      </c>
      <c r="D16" s="45">
        <f>L3</f>
        <v>2018</v>
      </c>
      <c r="E16" s="45">
        <f>L2</f>
        <v>6</v>
      </c>
      <c r="F16" s="45">
        <f>L4-1</f>
        <v>12</v>
      </c>
      <c r="G16" s="45"/>
      <c r="H16" s="45">
        <v>1</v>
      </c>
      <c r="I16" s="45">
        <v>15</v>
      </c>
      <c r="J16" s="45">
        <f t="shared" ref="J16:J79" si="0">H16+I16/60</f>
        <v>1.25</v>
      </c>
      <c r="K16" s="45"/>
      <c r="L16" s="45">
        <f t="shared" ref="L16:L79" si="1">INT(D16/100)</f>
        <v>20</v>
      </c>
      <c r="M16" s="45">
        <f t="shared" ref="M16:M79" si="2">IF(D16&lt;1583,IF(E16&lt;11,IF(F16&lt;4,0,IF(F16&gt;14,2+INT(L16/4)-L16,"TANGGAL SALAH")),2+INT(L16/4)-L16),2+INT(L16/4)-L16)</f>
        <v>-13</v>
      </c>
      <c r="N16" s="45">
        <f t="shared" ref="N16:N79" si="3">1720994.5+INT(365.25*D16)+INT(30.60001*(E16+1))+M16+F16+(H16+I16/60)/24 - C16/24</f>
        <v>2458281.260416667</v>
      </c>
      <c r="O16" s="45">
        <f>'delta T'!F19/86400</f>
        <v>8.1905445362562951E-4</v>
      </c>
      <c r="P16" s="45">
        <f t="shared" ref="P16:P79" si="4">N16+O16</f>
        <v>2458281.2612357214</v>
      </c>
      <c r="Q16" s="45">
        <f t="shared" ref="Q16:Q79" si="5">(P16-2451545)/36525</f>
        <v>0.18442878126547321</v>
      </c>
      <c r="R16" s="45">
        <f t="shared" ref="R16:R79" si="6">MOD(280.46607+36000.7698*Q16, 360)</f>
        <v>80.044168832854666</v>
      </c>
      <c r="S16" s="45">
        <f t="shared" ref="S16:S79" si="7">MOD(357.5291+35999.0503*Q16, 360)</f>
        <v>156.79007354346777</v>
      </c>
      <c r="T16" s="45">
        <f t="shared" ref="T16:T79" si="8" xml:space="preserve"> (1.9146 - 0.0048*Q16)*SIN(V16) + (0.02 - 0.0001)*SIN(2*V16) + 0.0003*SIN(3*V16)</f>
        <v>0.74006263225247659</v>
      </c>
      <c r="U16" s="45">
        <f t="shared" ref="U16:U79" si="9">RADIANS(R16)</f>
        <v>1.3970342931555406</v>
      </c>
      <c r="V16" s="45">
        <f t="shared" ref="V16:V79" si="10">RADIANS(S16)</f>
        <v>2.7365030177775651</v>
      </c>
      <c r="W16" s="45">
        <f t="shared" ref="W16:W79" si="11">0.0167086 - 0.000042*Q16</f>
        <v>1.6700853991186849E-2</v>
      </c>
      <c r="X16" s="45">
        <f t="shared" ref="X16:X79" si="12">R16+T16</f>
        <v>80.78423146510714</v>
      </c>
      <c r="Y16" s="45">
        <f t="shared" ref="Y16:Y79" si="13">S16+T16</f>
        <v>157.53013617572026</v>
      </c>
      <c r="Z16" s="45">
        <f t="shared" ref="Z16:Z79" si="14">RADIANS(Y16)</f>
        <v>2.749419547381347</v>
      </c>
      <c r="AA16" s="45">
        <f t="shared" ref="AA16:AA79" si="15">MOD(125.04452-1934.13626*Q16, 360)</f>
        <v>128.3341267668396</v>
      </c>
      <c r="AB16" s="45">
        <f t="shared" ref="AB16:AB79" si="16">RADIANS(AA16)</f>
        <v>2.2398530547531363</v>
      </c>
      <c r="AC16" s="45">
        <f t="shared" ref="AC16:AC79" si="17">23.43929111 - 0.01300417*Q16</f>
        <v>23.436892766775529</v>
      </c>
      <c r="AD16" s="45">
        <f t="shared" ref="AD16:AD79" si="18">9.2*COS(AB16)/3600 + 0.57*COS(2*U16)/3600</f>
        <v>-1.7339419958734004E-3</v>
      </c>
      <c r="AE16" s="45">
        <f t="shared" ref="AE16:AE79" si="19">AC16+AD16</f>
        <v>23.435158824779656</v>
      </c>
      <c r="AF16" s="45">
        <f t="shared" ref="AF16:AF79" si="20">1720994.5+INT(365.25*D16)+INT(30.60001*(E16+1))+M16+F16</f>
        <v>2458281.5</v>
      </c>
      <c r="AG16" s="45">
        <f t="shared" ref="AG16:AG79" si="21">(AF16-2451545)/36525</f>
        <v>0.184435318275154</v>
      </c>
      <c r="AH16" s="45">
        <f t="shared" ref="AH16:AH79" si="22">MOD(6.6973745583+2400.0513369072*AG16+0.0000258622*AG16*AG16,24)</f>
        <v>17.351607637226891</v>
      </c>
      <c r="AI16" s="45">
        <f t="shared" ref="AI16:AI79" si="23">MOD(AH16+(H16+I16/60-C16)*1.00273790935,24)</f>
        <v>11.585864658464391</v>
      </c>
      <c r="AJ16" s="45">
        <f t="shared" ref="AJ16:AJ79" si="24">RADIANS(AE16)</f>
        <v>0.40902068222020987</v>
      </c>
      <c r="AK16" s="45">
        <f t="shared" ref="AK16:AK79" si="25">MOD(AI16+B16/15,24)</f>
        <v>19.006864658464391</v>
      </c>
      <c r="AL16" s="45">
        <f>MOD(AK16-BH16,24)*15</f>
        <v>205.14138071507813</v>
      </c>
      <c r="AM16" s="45">
        <f t="shared" ref="AM16:AM79" si="26">RADIANS(AL16)</f>
        <v>3.5803925255653128</v>
      </c>
      <c r="AN16" s="45">
        <f t="shared" ref="AN16:AN79" si="27">1.000001018*(1-W16*W16)/(1+W16*COS(Z16))</f>
        <v>1.0153925886639212</v>
      </c>
      <c r="AO16" s="45" t="s">
        <v>138</v>
      </c>
      <c r="AP16" s="45">
        <f t="shared" ref="AP16:AP79" si="28">X16-0.00569-0.00478*SIN(AB16)</f>
        <v>80.774791999284787</v>
      </c>
      <c r="AQ16" s="45">
        <f t="shared" ref="AQ16:AQ79" si="29">INT(AP16)</f>
        <v>80</v>
      </c>
      <c r="AR16" s="45">
        <f t="shared" ref="AR16:AR79" si="30">INT(60*(AP16-AQ16))</f>
        <v>46</v>
      </c>
      <c r="AS16" s="45">
        <f t="shared" ref="AS16:AS79" si="31">INT(3600*(AP16-AQ16)-60*AR16)</f>
        <v>29</v>
      </c>
      <c r="AT16" s="45">
        <f t="shared" ref="AT16:AT79" si="32">RADIANS(AP16)</f>
        <v>1.4097860730010927</v>
      </c>
      <c r="AU16" s="45">
        <f t="shared" ref="AU16:AU79" si="33">MOD(DEGREES(ATAN2(COS(AT16),COS(AJ16)*SIN(AT16))),360)</f>
        <v>79.961589161887716</v>
      </c>
      <c r="AV16" s="148">
        <f t="shared" ref="AV16:AV79" si="34">AU16/15</f>
        <v>5.330772610792514</v>
      </c>
      <c r="AW16" s="45">
        <f t="shared" ref="AW16:AW79" si="35">RADIANS(AU16)</f>
        <v>1.3955930060019537</v>
      </c>
      <c r="AX16" s="45">
        <f t="shared" ref="AX16:AX79" si="36">DEGREES(ASIN(SIN(AJ16)*SIN(AT16)))</f>
        <v>23.114315359134174</v>
      </c>
      <c r="AY16" s="45" t="str">
        <f t="shared" ref="AY16:AY79" si="37">IF(AX16&lt;0, "NEGATIF", "POSITIF")</f>
        <v>POSITIF</v>
      </c>
      <c r="AZ16" s="45">
        <f t="shared" ref="AZ16:AZ79" si="38">INT(ABS(AX16))</f>
        <v>23</v>
      </c>
      <c r="BA16" s="45">
        <f t="shared" ref="BA16:BA79" si="39">INT(60*(ABS(AX16)-AZ16))</f>
        <v>6</v>
      </c>
      <c r="BB16" s="45">
        <f t="shared" ref="BB16:BB79" si="40">INT(3600*(ABS(AX16)-AZ16)-60*BA16)</f>
        <v>51</v>
      </c>
      <c r="BC16" s="45">
        <f t="shared" ref="BC16:BC79" si="41">RADIANS(AX16)</f>
        <v>0.40342090736118691</v>
      </c>
      <c r="BD16" s="45">
        <f t="shared" ref="BD16:BD79" si="42">ATAN2(COS(AM16)*SIN(BE16)-TAN(BC16)*COS(BE16),SIN(AM16))</f>
        <v>-2.2061743311028281</v>
      </c>
      <c r="BE16" s="45">
        <f t="shared" ref="BE16:BE79" si="43">RADIANS(A16)</f>
        <v>-0.12222152900771403</v>
      </c>
      <c r="BF16" s="45">
        <f t="shared" ref="BF16:BF79" si="44">RADIANS(B16)</f>
        <v>1.9428132568574878</v>
      </c>
      <c r="BG16" s="45">
        <f t="shared" ref="BG16:BG79" si="45">DEGREES(BD17)</f>
        <v>-123.262903409217</v>
      </c>
      <c r="BH16" s="45">
        <f t="shared" ref="BH16:BH79" si="46">AU16/15</f>
        <v>5.330772610792514</v>
      </c>
      <c r="BI16" s="45">
        <f t="shared" ref="BI16:BI79" si="47">MOD(BG16+180,360)</f>
        <v>56.737096590782997</v>
      </c>
      <c r="BJ16" s="45">
        <f t="shared" ref="BJ16:BJ79" si="48">INT(BI16)</f>
        <v>56</v>
      </c>
      <c r="BK16" s="45">
        <f t="shared" ref="BK16:BK79" si="49">INT(60*(BI16-BJ16))</f>
        <v>44</v>
      </c>
      <c r="BL16" s="45">
        <f t="shared" ref="BL16:BL79" si="50">INT(3600*(BI16-BJ16)-60*BK16)</f>
        <v>13</v>
      </c>
      <c r="BM16" s="45">
        <f t="shared" ref="BM16:BM79" si="51">DEGREES(ASIN(SIN(BE16)*SIN(BC16)+COS(BE16)*COS(BC16)*COS(AM16)))</f>
        <v>-60.955239527988482</v>
      </c>
      <c r="BN16" s="45" t="str">
        <f t="shared" ref="BN16:BN79" si="52">IF(BM16&lt;0, "NEGATIF", "POSITIF")</f>
        <v>NEGATIF</v>
      </c>
      <c r="BO16" s="45">
        <f t="shared" ref="BO16:BO79" si="53">INT(ABS(BM16))</f>
        <v>60</v>
      </c>
      <c r="BP16" s="45">
        <f t="shared" ref="BP16:BP79" si="54">INT(60*(ABS(BM16)-BO16))</f>
        <v>57</v>
      </c>
      <c r="BQ16" s="45">
        <f t="shared" ref="BQ16:BQ79" si="55">INT(3600*(ABS(BM16)-BO16)-60*BP16)</f>
        <v>18</v>
      </c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</row>
    <row r="17" spans="1:87">
      <c r="A17" s="45">
        <f>A15</f>
        <v>-7.0027777777777782</v>
      </c>
      <c r="B17" s="45">
        <f>B15</f>
        <v>111.315</v>
      </c>
      <c r="C17" s="45">
        <f>INT(G3/15)</f>
        <v>7</v>
      </c>
      <c r="D17" s="45">
        <f>L3</f>
        <v>2018</v>
      </c>
      <c r="E17" s="45">
        <f>L2</f>
        <v>6</v>
      </c>
      <c r="F17" s="45">
        <f>L4-1</f>
        <v>12</v>
      </c>
      <c r="G17" s="45"/>
      <c r="H17" s="45">
        <v>1</v>
      </c>
      <c r="I17" s="45">
        <v>30</v>
      </c>
      <c r="J17" s="45">
        <f t="shared" si="0"/>
        <v>1.5</v>
      </c>
      <c r="K17" s="45"/>
      <c r="L17" s="45">
        <f t="shared" si="1"/>
        <v>20</v>
      </c>
      <c r="M17" s="45">
        <f t="shared" si="2"/>
        <v>-13</v>
      </c>
      <c r="N17" s="45">
        <f t="shared" si="3"/>
        <v>2458281.2708333335</v>
      </c>
      <c r="O17" s="45">
        <f>'delta T'!F19/86400</f>
        <v>8.1905445362562951E-4</v>
      </c>
      <c r="P17" s="45">
        <f t="shared" si="4"/>
        <v>2458281.2716523879</v>
      </c>
      <c r="Q17" s="45">
        <f t="shared" si="5"/>
        <v>0.18442906645825929</v>
      </c>
      <c r="R17" s="45">
        <f t="shared" si="6"/>
        <v>80.054435992695289</v>
      </c>
      <c r="S17" s="45">
        <f t="shared" si="7"/>
        <v>156.80034021291976</v>
      </c>
      <c r="T17" s="45">
        <f t="shared" si="8"/>
        <v>0.73975232049927553</v>
      </c>
      <c r="U17" s="45">
        <f t="shared" si="9"/>
        <v>1.397213488899588</v>
      </c>
      <c r="V17" s="45">
        <f t="shared" si="10"/>
        <v>2.7366822049627166</v>
      </c>
      <c r="W17" s="45">
        <f t="shared" si="11"/>
        <v>1.6700853979208754E-2</v>
      </c>
      <c r="X17" s="45">
        <f t="shared" si="12"/>
        <v>80.794188313194567</v>
      </c>
      <c r="Y17" s="45">
        <f t="shared" si="13"/>
        <v>157.54009253341903</v>
      </c>
      <c r="Z17" s="45">
        <f t="shared" si="14"/>
        <v>2.7495933186046968</v>
      </c>
      <c r="AA17" s="45">
        <f t="shared" si="15"/>
        <v>128.33357516513095</v>
      </c>
      <c r="AB17" s="45">
        <f t="shared" si="16"/>
        <v>2.2398434274871608</v>
      </c>
      <c r="AC17" s="45">
        <f t="shared" si="17"/>
        <v>23.436892763066833</v>
      </c>
      <c r="AD17" s="45">
        <f t="shared" si="18"/>
        <v>-1.733942013267717E-3</v>
      </c>
      <c r="AE17" s="45">
        <f t="shared" si="19"/>
        <v>23.435158821053566</v>
      </c>
      <c r="AF17" s="45">
        <f t="shared" si="20"/>
        <v>2458281.5</v>
      </c>
      <c r="AG17" s="45">
        <f t="shared" si="21"/>
        <v>0.184435318275154</v>
      </c>
      <c r="AH17" s="45">
        <f t="shared" si="22"/>
        <v>17.351607637226891</v>
      </c>
      <c r="AI17" s="45">
        <f t="shared" si="23"/>
        <v>11.836549135801892</v>
      </c>
      <c r="AJ17" s="45">
        <f t="shared" si="24"/>
        <v>0.40902068215517734</v>
      </c>
      <c r="AK17" s="45">
        <f t="shared" si="25"/>
        <v>19.257549135801892</v>
      </c>
      <c r="AL17" s="45">
        <f t="shared" ref="AL17:AL80" si="56">MOD(AK17-BH17,24)*15</f>
        <v>208.8908479802889</v>
      </c>
      <c r="AM17" s="45">
        <f t="shared" si="26"/>
        <v>3.6458330745389884</v>
      </c>
      <c r="AN17" s="45">
        <f t="shared" si="27"/>
        <v>1.0153937323268982</v>
      </c>
      <c r="AO17" s="45" t="s">
        <v>138</v>
      </c>
      <c r="AP17" s="45">
        <f t="shared" si="28"/>
        <v>80.784748818829684</v>
      </c>
      <c r="AQ17" s="45">
        <f t="shared" si="29"/>
        <v>80</v>
      </c>
      <c r="AR17" s="45">
        <f t="shared" si="30"/>
        <v>47</v>
      </c>
      <c r="AS17" s="45">
        <f t="shared" si="31"/>
        <v>5</v>
      </c>
      <c r="AT17" s="45">
        <f t="shared" si="32"/>
        <v>1.4099598522851782</v>
      </c>
      <c r="AU17" s="45">
        <f t="shared" si="33"/>
        <v>79.972389056739488</v>
      </c>
      <c r="AV17" s="148">
        <f t="shared" si="34"/>
        <v>5.3314926037826327</v>
      </c>
      <c r="AW17" s="45">
        <f t="shared" si="35"/>
        <v>1.3957814997259863</v>
      </c>
      <c r="AX17" s="45">
        <f t="shared" si="36"/>
        <v>23.115005237958577</v>
      </c>
      <c r="AY17" s="45" t="str">
        <f t="shared" si="37"/>
        <v>POSITIF</v>
      </c>
      <c r="AZ17" s="45">
        <f t="shared" si="38"/>
        <v>23</v>
      </c>
      <c r="BA17" s="45">
        <f t="shared" si="39"/>
        <v>6</v>
      </c>
      <c r="BB17" s="45">
        <f t="shared" si="40"/>
        <v>54</v>
      </c>
      <c r="BC17" s="45">
        <f t="shared" si="41"/>
        <v>0.40343294801811252</v>
      </c>
      <c r="BD17" s="45">
        <f t="shared" si="42"/>
        <v>-2.15134351005858</v>
      </c>
      <c r="BE17" s="45">
        <f t="shared" si="43"/>
        <v>-0.12222152900771403</v>
      </c>
      <c r="BF17" s="45">
        <f t="shared" si="44"/>
        <v>1.9428132568574878</v>
      </c>
      <c r="BG17" s="45">
        <f t="shared" si="45"/>
        <v>-120.75978515472815</v>
      </c>
      <c r="BH17" s="45">
        <f t="shared" si="46"/>
        <v>5.3314926037826327</v>
      </c>
      <c r="BI17" s="45">
        <f t="shared" si="47"/>
        <v>59.240214845271851</v>
      </c>
      <c r="BJ17" s="45">
        <f t="shared" si="48"/>
        <v>59</v>
      </c>
      <c r="BK17" s="45">
        <f t="shared" si="49"/>
        <v>14</v>
      </c>
      <c r="BL17" s="45">
        <f t="shared" si="50"/>
        <v>24</v>
      </c>
      <c r="BM17" s="45">
        <f t="shared" si="51"/>
        <v>-57.89841567799985</v>
      </c>
      <c r="BN17" s="45" t="str">
        <f t="shared" si="52"/>
        <v>NEGATIF</v>
      </c>
      <c r="BO17" s="45">
        <f t="shared" si="53"/>
        <v>57</v>
      </c>
      <c r="BP17" s="45">
        <f t="shared" si="54"/>
        <v>53</v>
      </c>
      <c r="BQ17" s="45">
        <f t="shared" si="55"/>
        <v>54</v>
      </c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</row>
    <row r="18" spans="1:87">
      <c r="A18" s="45">
        <f>A15</f>
        <v>-7.0027777777777782</v>
      </c>
      <c r="B18" s="45">
        <f>B15</f>
        <v>111.315</v>
      </c>
      <c r="C18" s="45">
        <f>INT(G3/15)</f>
        <v>7</v>
      </c>
      <c r="D18" s="45">
        <f>L3</f>
        <v>2018</v>
      </c>
      <c r="E18" s="45">
        <f>L2</f>
        <v>6</v>
      </c>
      <c r="F18" s="45">
        <f>L4-1</f>
        <v>12</v>
      </c>
      <c r="G18" s="45"/>
      <c r="H18" s="45">
        <v>1</v>
      </c>
      <c r="I18" s="45">
        <v>45</v>
      </c>
      <c r="J18" s="45">
        <f t="shared" si="0"/>
        <v>1.75</v>
      </c>
      <c r="K18" s="45"/>
      <c r="L18" s="45">
        <f t="shared" si="1"/>
        <v>20</v>
      </c>
      <c r="M18" s="45">
        <f t="shared" si="2"/>
        <v>-13</v>
      </c>
      <c r="N18" s="45">
        <f t="shared" si="3"/>
        <v>2458281.28125</v>
      </c>
      <c r="O18" s="45">
        <f>'delta T'!F19/86400</f>
        <v>8.1905445362562951E-4</v>
      </c>
      <c r="P18" s="45">
        <f t="shared" si="4"/>
        <v>2458281.2820690544</v>
      </c>
      <c r="Q18" s="45">
        <f t="shared" si="5"/>
        <v>0.18442935165104538</v>
      </c>
      <c r="R18" s="45">
        <f t="shared" si="6"/>
        <v>80.064703152535003</v>
      </c>
      <c r="S18" s="45">
        <f t="shared" si="7"/>
        <v>156.81060688237085</v>
      </c>
      <c r="T18" s="45">
        <f t="shared" si="8"/>
        <v>0.73944198631043889</v>
      </c>
      <c r="U18" s="45">
        <f t="shared" si="9"/>
        <v>1.3973926846436195</v>
      </c>
      <c r="V18" s="45">
        <f t="shared" si="10"/>
        <v>2.7368613921478517</v>
      </c>
      <c r="W18" s="45">
        <f t="shared" si="11"/>
        <v>1.6700853967230658E-2</v>
      </c>
      <c r="X18" s="45">
        <f t="shared" si="12"/>
        <v>80.804145138845442</v>
      </c>
      <c r="Y18" s="45">
        <f t="shared" si="13"/>
        <v>157.5500488686813</v>
      </c>
      <c r="Z18" s="45">
        <f t="shared" si="14"/>
        <v>2.7497670894364559</v>
      </c>
      <c r="AA18" s="45">
        <f t="shared" si="15"/>
        <v>128.3330235634223</v>
      </c>
      <c r="AB18" s="45">
        <f t="shared" si="16"/>
        <v>2.2398338002211853</v>
      </c>
      <c r="AC18" s="45">
        <f t="shared" si="17"/>
        <v>23.436892759358138</v>
      </c>
      <c r="AD18" s="45">
        <f t="shared" si="18"/>
        <v>-1.7339420113913744E-3</v>
      </c>
      <c r="AE18" s="45">
        <f t="shared" si="19"/>
        <v>23.435158817346746</v>
      </c>
      <c r="AF18" s="45">
        <f t="shared" si="20"/>
        <v>2458281.5</v>
      </c>
      <c r="AG18" s="45">
        <f t="shared" si="21"/>
        <v>0.184435318275154</v>
      </c>
      <c r="AH18" s="45">
        <f t="shared" si="22"/>
        <v>17.351607637226891</v>
      </c>
      <c r="AI18" s="45">
        <f t="shared" si="23"/>
        <v>12.087233613139391</v>
      </c>
      <c r="AJ18" s="45">
        <f t="shared" si="24"/>
        <v>0.40902068209048115</v>
      </c>
      <c r="AK18" s="45">
        <f t="shared" si="25"/>
        <v>19.508233613139392</v>
      </c>
      <c r="AL18" s="45">
        <f t="shared" si="56"/>
        <v>212.64031515888377</v>
      </c>
      <c r="AM18" s="45">
        <f t="shared" si="26"/>
        <v>3.711273622000931</v>
      </c>
      <c r="AN18" s="45">
        <f t="shared" si="27"/>
        <v>1.015394875509227</v>
      </c>
      <c r="AO18" s="45" t="s">
        <v>138</v>
      </c>
      <c r="AP18" s="45">
        <f t="shared" si="28"/>
        <v>80.794705615938369</v>
      </c>
      <c r="AQ18" s="45">
        <f t="shared" si="29"/>
        <v>80</v>
      </c>
      <c r="AR18" s="45">
        <f t="shared" si="30"/>
        <v>47</v>
      </c>
      <c r="AS18" s="45">
        <f t="shared" si="31"/>
        <v>40</v>
      </c>
      <c r="AT18" s="45">
        <f t="shared" si="32"/>
        <v>1.4101336311776778</v>
      </c>
      <c r="AU18" s="45">
        <f t="shared" si="33"/>
        <v>79.983189038207129</v>
      </c>
      <c r="AV18" s="148">
        <f t="shared" si="34"/>
        <v>5.3322126025471421</v>
      </c>
      <c r="AW18" s="45">
        <f t="shared" si="35"/>
        <v>1.395969994961751</v>
      </c>
      <c r="AX18" s="45">
        <f t="shared" si="36"/>
        <v>23.115694380225111</v>
      </c>
      <c r="AY18" s="45" t="str">
        <f t="shared" si="37"/>
        <v>POSITIF</v>
      </c>
      <c r="AZ18" s="45">
        <f t="shared" si="38"/>
        <v>23</v>
      </c>
      <c r="BA18" s="45">
        <f t="shared" si="39"/>
        <v>6</v>
      </c>
      <c r="BB18" s="45">
        <f t="shared" si="40"/>
        <v>56</v>
      </c>
      <c r="BC18" s="45">
        <f t="shared" si="41"/>
        <v>0.4034449758196782</v>
      </c>
      <c r="BD18" s="45">
        <f t="shared" si="42"/>
        <v>-2.1076558549509761</v>
      </c>
      <c r="BE18" s="45">
        <f t="shared" si="43"/>
        <v>-0.12222152900771403</v>
      </c>
      <c r="BF18" s="45">
        <f t="shared" si="44"/>
        <v>1.9428132568574878</v>
      </c>
      <c r="BG18" s="45">
        <f t="shared" si="45"/>
        <v>-118.75476978716</v>
      </c>
      <c r="BH18" s="45">
        <f t="shared" si="46"/>
        <v>5.3322126025471421</v>
      </c>
      <c r="BI18" s="45">
        <f t="shared" si="47"/>
        <v>61.245230212839999</v>
      </c>
      <c r="BJ18" s="45">
        <f t="shared" si="48"/>
        <v>61</v>
      </c>
      <c r="BK18" s="45">
        <f t="shared" si="49"/>
        <v>14</v>
      </c>
      <c r="BL18" s="45">
        <f t="shared" si="50"/>
        <v>42</v>
      </c>
      <c r="BM18" s="45">
        <f t="shared" si="51"/>
        <v>-54.741163747949898</v>
      </c>
      <c r="BN18" s="45" t="str">
        <f t="shared" si="52"/>
        <v>NEGATIF</v>
      </c>
      <c r="BO18" s="45">
        <f t="shared" si="53"/>
        <v>54</v>
      </c>
      <c r="BP18" s="45">
        <f t="shared" si="54"/>
        <v>44</v>
      </c>
      <c r="BQ18" s="45">
        <f t="shared" si="55"/>
        <v>28</v>
      </c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</row>
    <row r="19" spans="1:87">
      <c r="A19" s="45">
        <f t="shared" ref="A19" si="57">A18</f>
        <v>-7.0027777777777782</v>
      </c>
      <c r="B19" s="45">
        <f t="shared" ref="B19" si="58">B18</f>
        <v>111.315</v>
      </c>
      <c r="C19" s="45">
        <f>INT(G3/15)</f>
        <v>7</v>
      </c>
      <c r="D19" s="45">
        <f>L3</f>
        <v>2018</v>
      </c>
      <c r="E19" s="45">
        <f>L2</f>
        <v>6</v>
      </c>
      <c r="F19" s="45">
        <f>L4-1</f>
        <v>12</v>
      </c>
      <c r="G19" s="45"/>
      <c r="H19" s="45">
        <v>2</v>
      </c>
      <c r="I19" s="45">
        <v>0</v>
      </c>
      <c r="J19" s="45">
        <f t="shared" si="0"/>
        <v>2</v>
      </c>
      <c r="K19" s="45"/>
      <c r="L19" s="45">
        <f t="shared" si="1"/>
        <v>20</v>
      </c>
      <c r="M19" s="45">
        <f t="shared" si="2"/>
        <v>-13</v>
      </c>
      <c r="N19" s="45">
        <f t="shared" si="3"/>
        <v>2458281.291666667</v>
      </c>
      <c r="O19" s="45">
        <f>'delta T'!F19/86400</f>
        <v>8.1905445362562951E-4</v>
      </c>
      <c r="P19" s="45">
        <f t="shared" si="4"/>
        <v>2458281.2924857214</v>
      </c>
      <c r="Q19" s="45">
        <f t="shared" si="5"/>
        <v>0.1844296368438442</v>
      </c>
      <c r="R19" s="45">
        <f t="shared" si="6"/>
        <v>80.074970312834012</v>
      </c>
      <c r="S19" s="45">
        <f t="shared" si="7"/>
        <v>156.82087355228032</v>
      </c>
      <c r="T19" s="45">
        <f t="shared" si="8"/>
        <v>0.7391316296815853</v>
      </c>
      <c r="U19" s="45">
        <f t="shared" si="9"/>
        <v>1.3975718803956674</v>
      </c>
      <c r="V19" s="45">
        <f t="shared" si="10"/>
        <v>2.7370405793409875</v>
      </c>
      <c r="W19" s="45">
        <f t="shared" si="11"/>
        <v>1.6700853955252559E-2</v>
      </c>
      <c r="X19" s="45">
        <f t="shared" si="12"/>
        <v>80.814101942515592</v>
      </c>
      <c r="Y19" s="45">
        <f t="shared" si="13"/>
        <v>157.56000518196191</v>
      </c>
      <c r="Z19" s="45">
        <f t="shared" si="14"/>
        <v>2.7499408598845627</v>
      </c>
      <c r="AA19" s="45">
        <f t="shared" si="15"/>
        <v>128.33247196168898</v>
      </c>
      <c r="AB19" s="45">
        <f t="shared" si="16"/>
        <v>2.239824172954779</v>
      </c>
      <c r="AC19" s="45">
        <f t="shared" si="17"/>
        <v>23.436892755649442</v>
      </c>
      <c r="AD19" s="45">
        <f t="shared" si="18"/>
        <v>-1.733941990241896E-3</v>
      </c>
      <c r="AE19" s="45">
        <f t="shared" si="19"/>
        <v>23.4351588136592</v>
      </c>
      <c r="AF19" s="45">
        <f t="shared" si="20"/>
        <v>2458281.5</v>
      </c>
      <c r="AG19" s="45">
        <f t="shared" si="21"/>
        <v>0.184435318275154</v>
      </c>
      <c r="AH19" s="45">
        <f t="shared" si="22"/>
        <v>17.351607637226891</v>
      </c>
      <c r="AI19" s="45">
        <f t="shared" si="23"/>
        <v>12.337918090476892</v>
      </c>
      <c r="AJ19" s="45">
        <f t="shared" si="24"/>
        <v>0.4090206820261213</v>
      </c>
      <c r="AK19" s="45">
        <f t="shared" si="25"/>
        <v>19.758918090476893</v>
      </c>
      <c r="AL19" s="45">
        <f t="shared" si="56"/>
        <v>216.38978225048251</v>
      </c>
      <c r="AM19" s="45">
        <f t="shared" si="26"/>
        <v>3.7767141679445051</v>
      </c>
      <c r="AN19" s="45">
        <f t="shared" si="27"/>
        <v>1.0153960182109258</v>
      </c>
      <c r="AO19" s="45" t="s">
        <v>138</v>
      </c>
      <c r="AP19" s="45">
        <f t="shared" si="28"/>
        <v>80.804662391066685</v>
      </c>
      <c r="AQ19" s="45">
        <f t="shared" si="29"/>
        <v>80</v>
      </c>
      <c r="AR19" s="45">
        <f t="shared" si="30"/>
        <v>48</v>
      </c>
      <c r="AS19" s="45">
        <f t="shared" si="31"/>
        <v>16</v>
      </c>
      <c r="AT19" s="45">
        <f t="shared" si="32"/>
        <v>1.4103074096865476</v>
      </c>
      <c r="AU19" s="45">
        <f t="shared" si="33"/>
        <v>79.993989106670895</v>
      </c>
      <c r="AV19" s="148">
        <f t="shared" si="34"/>
        <v>5.3329326071113927</v>
      </c>
      <c r="AW19" s="45">
        <f t="shared" si="35"/>
        <v>1.3961584917158847</v>
      </c>
      <c r="AX19" s="45">
        <f t="shared" si="36"/>
        <v>23.116382785938214</v>
      </c>
      <c r="AY19" s="45" t="str">
        <f t="shared" si="37"/>
        <v>POSITIF</v>
      </c>
      <c r="AZ19" s="45">
        <f t="shared" si="38"/>
        <v>23</v>
      </c>
      <c r="BA19" s="45">
        <f t="shared" si="39"/>
        <v>6</v>
      </c>
      <c r="BB19" s="45">
        <f t="shared" si="40"/>
        <v>58</v>
      </c>
      <c r="BC19" s="45">
        <f t="shared" si="41"/>
        <v>0.40345699076596137</v>
      </c>
      <c r="BD19" s="45">
        <f t="shared" si="42"/>
        <v>-2.0726617352338277</v>
      </c>
      <c r="BE19" s="45">
        <f t="shared" si="43"/>
        <v>-0.12222152900771403</v>
      </c>
      <c r="BF19" s="45">
        <f t="shared" si="44"/>
        <v>1.9428132568574878</v>
      </c>
      <c r="BG19" s="45">
        <f t="shared" si="45"/>
        <v>-117.14348440418034</v>
      </c>
      <c r="BH19" s="45">
        <f t="shared" si="46"/>
        <v>5.3329326071113927</v>
      </c>
      <c r="BI19" s="45">
        <f t="shared" si="47"/>
        <v>62.856515595819658</v>
      </c>
      <c r="BJ19" s="45">
        <f t="shared" si="48"/>
        <v>62</v>
      </c>
      <c r="BK19" s="45">
        <f t="shared" si="49"/>
        <v>51</v>
      </c>
      <c r="BL19" s="45">
        <f t="shared" si="50"/>
        <v>23</v>
      </c>
      <c r="BM19" s="45">
        <f t="shared" si="51"/>
        <v>-51.50914176581712</v>
      </c>
      <c r="BN19" s="45" t="str">
        <f t="shared" si="52"/>
        <v>NEGATIF</v>
      </c>
      <c r="BO19" s="45">
        <f t="shared" si="53"/>
        <v>51</v>
      </c>
      <c r="BP19" s="45">
        <f t="shared" si="54"/>
        <v>30</v>
      </c>
      <c r="BQ19" s="45">
        <f t="shared" si="55"/>
        <v>32</v>
      </c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</row>
    <row r="20" spans="1:87">
      <c r="A20" s="45">
        <f t="shared" ref="A20:B20" si="59">A18</f>
        <v>-7.0027777777777782</v>
      </c>
      <c r="B20" s="45">
        <f t="shared" si="59"/>
        <v>111.315</v>
      </c>
      <c r="C20" s="45">
        <f>INT(G3/15)</f>
        <v>7</v>
      </c>
      <c r="D20" s="45">
        <f>L3</f>
        <v>2018</v>
      </c>
      <c r="E20" s="45">
        <f>L2</f>
        <v>6</v>
      </c>
      <c r="F20" s="45">
        <f>L4-1</f>
        <v>12</v>
      </c>
      <c r="G20" s="45"/>
      <c r="H20" s="45">
        <v>2</v>
      </c>
      <c r="I20" s="45">
        <v>15</v>
      </c>
      <c r="J20" s="45">
        <f t="shared" si="0"/>
        <v>2.25</v>
      </c>
      <c r="K20" s="45"/>
      <c r="L20" s="45">
        <f t="shared" si="1"/>
        <v>20</v>
      </c>
      <c r="M20" s="45">
        <f t="shared" si="2"/>
        <v>-13</v>
      </c>
      <c r="N20" s="45">
        <f t="shared" si="3"/>
        <v>2458281.3020833335</v>
      </c>
      <c r="O20" s="45">
        <f>'delta T'!F19/86400</f>
        <v>8.1905445362562951E-4</v>
      </c>
      <c r="P20" s="45">
        <f t="shared" si="4"/>
        <v>2458281.3029023879</v>
      </c>
      <c r="Q20" s="45">
        <f t="shared" si="5"/>
        <v>0.18442992203663028</v>
      </c>
      <c r="R20" s="45">
        <f t="shared" si="6"/>
        <v>80.085237472674635</v>
      </c>
      <c r="S20" s="45">
        <f t="shared" si="7"/>
        <v>156.83114022173231</v>
      </c>
      <c r="T20" s="45">
        <f t="shared" si="8"/>
        <v>0.73882125064990734</v>
      </c>
      <c r="U20" s="45">
        <f t="shared" si="9"/>
        <v>1.3977510761397147</v>
      </c>
      <c r="V20" s="45">
        <f t="shared" si="10"/>
        <v>2.7372197665261386</v>
      </c>
      <c r="W20" s="45">
        <f t="shared" si="11"/>
        <v>1.6700853943274464E-2</v>
      </c>
      <c r="X20" s="45">
        <f t="shared" si="12"/>
        <v>80.824058723324541</v>
      </c>
      <c r="Y20" s="45">
        <f t="shared" si="13"/>
        <v>157.56996147238223</v>
      </c>
      <c r="Z20" s="45">
        <f t="shared" si="14"/>
        <v>2.7501146299336821</v>
      </c>
      <c r="AA20" s="45">
        <f t="shared" si="15"/>
        <v>128.33192035998033</v>
      </c>
      <c r="AB20" s="45">
        <f t="shared" si="16"/>
        <v>2.2398145456888034</v>
      </c>
      <c r="AC20" s="45">
        <f t="shared" si="17"/>
        <v>23.436892751940746</v>
      </c>
      <c r="AD20" s="45">
        <f t="shared" si="18"/>
        <v>-1.7339419498168108E-3</v>
      </c>
      <c r="AE20" s="45">
        <f t="shared" si="19"/>
        <v>23.435158809990931</v>
      </c>
      <c r="AF20" s="45">
        <f t="shared" si="20"/>
        <v>2458281.5</v>
      </c>
      <c r="AG20" s="45">
        <f t="shared" si="21"/>
        <v>0.184435318275154</v>
      </c>
      <c r="AH20" s="45">
        <f t="shared" si="22"/>
        <v>17.351607637226891</v>
      </c>
      <c r="AI20" s="45">
        <f t="shared" si="23"/>
        <v>12.588602567814391</v>
      </c>
      <c r="AJ20" s="45">
        <f t="shared" si="24"/>
        <v>0.40902068196209795</v>
      </c>
      <c r="AK20" s="45">
        <f t="shared" si="25"/>
        <v>20.00960256781439</v>
      </c>
      <c r="AL20" s="45">
        <f t="shared" si="56"/>
        <v>220.13924925615436</v>
      </c>
      <c r="AM20" s="45">
        <f t="shared" si="26"/>
        <v>3.8421547123883717</v>
      </c>
      <c r="AN20" s="45">
        <f t="shared" si="27"/>
        <v>1.015397160431859</v>
      </c>
      <c r="AO20" s="45" t="s">
        <v>138</v>
      </c>
      <c r="AP20" s="45">
        <f t="shared" si="28"/>
        <v>80.814619143334156</v>
      </c>
      <c r="AQ20" s="45">
        <f t="shared" si="29"/>
        <v>80</v>
      </c>
      <c r="AR20" s="45">
        <f t="shared" si="30"/>
        <v>48</v>
      </c>
      <c r="AS20" s="45">
        <f t="shared" si="31"/>
        <v>52</v>
      </c>
      <c r="AT20" s="45">
        <f t="shared" si="32"/>
        <v>1.4104811877964203</v>
      </c>
      <c r="AU20" s="45">
        <f t="shared" si="33"/>
        <v>80.004789261061504</v>
      </c>
      <c r="AV20" s="148">
        <f t="shared" si="34"/>
        <v>5.3336526174041001</v>
      </c>
      <c r="AW20" s="45">
        <f t="shared" si="35"/>
        <v>1.3963469899697245</v>
      </c>
      <c r="AX20" s="45">
        <f t="shared" si="36"/>
        <v>23.117070455009976</v>
      </c>
      <c r="AY20" s="45" t="str">
        <f t="shared" si="37"/>
        <v>POSITIF</v>
      </c>
      <c r="AZ20" s="45">
        <f t="shared" si="38"/>
        <v>23</v>
      </c>
      <c r="BA20" s="45">
        <f t="shared" si="39"/>
        <v>7</v>
      </c>
      <c r="BB20" s="45">
        <f t="shared" si="40"/>
        <v>1</v>
      </c>
      <c r="BC20" s="45">
        <f t="shared" si="41"/>
        <v>0.40346899285542775</v>
      </c>
      <c r="BD20" s="45">
        <f t="shared" si="42"/>
        <v>-2.0445395001115747</v>
      </c>
      <c r="BE20" s="45">
        <f t="shared" si="43"/>
        <v>-0.12222152900771403</v>
      </c>
      <c r="BF20" s="45">
        <f t="shared" si="44"/>
        <v>1.9428132568574878</v>
      </c>
      <c r="BG20" s="45">
        <f t="shared" si="45"/>
        <v>-115.84811848290609</v>
      </c>
      <c r="BH20" s="45">
        <f t="shared" si="46"/>
        <v>5.3336526174041001</v>
      </c>
      <c r="BI20" s="45">
        <f t="shared" si="47"/>
        <v>64.151881517093912</v>
      </c>
      <c r="BJ20" s="45">
        <f t="shared" si="48"/>
        <v>64</v>
      </c>
      <c r="BK20" s="45">
        <f t="shared" si="49"/>
        <v>9</v>
      </c>
      <c r="BL20" s="45">
        <f t="shared" si="50"/>
        <v>6</v>
      </c>
      <c r="BM20" s="45">
        <f t="shared" si="51"/>
        <v>-48.220717135841213</v>
      </c>
      <c r="BN20" s="45" t="str">
        <f t="shared" si="52"/>
        <v>NEGATIF</v>
      </c>
      <c r="BO20" s="45">
        <f t="shared" si="53"/>
        <v>48</v>
      </c>
      <c r="BP20" s="45">
        <f t="shared" si="54"/>
        <v>13</v>
      </c>
      <c r="BQ20" s="45">
        <f t="shared" si="55"/>
        <v>14</v>
      </c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</row>
    <row r="21" spans="1:87">
      <c r="A21" s="45">
        <f>A15</f>
        <v>-7.0027777777777782</v>
      </c>
      <c r="B21" s="45">
        <f>B15</f>
        <v>111.315</v>
      </c>
      <c r="C21" s="45">
        <f>INT(G3/15)</f>
        <v>7</v>
      </c>
      <c r="D21" s="45">
        <f>L3</f>
        <v>2018</v>
      </c>
      <c r="E21" s="45">
        <f>L2</f>
        <v>6</v>
      </c>
      <c r="F21" s="45">
        <f>L4-1</f>
        <v>12</v>
      </c>
      <c r="G21" s="45"/>
      <c r="H21" s="45">
        <v>2</v>
      </c>
      <c r="I21" s="45">
        <v>30</v>
      </c>
      <c r="J21" s="45">
        <f t="shared" si="0"/>
        <v>2.5</v>
      </c>
      <c r="K21" s="45"/>
      <c r="L21" s="45">
        <f t="shared" si="1"/>
        <v>20</v>
      </c>
      <c r="M21" s="45">
        <f t="shared" si="2"/>
        <v>-13</v>
      </c>
      <c r="N21" s="45">
        <f t="shared" si="3"/>
        <v>2458281.3125</v>
      </c>
      <c r="O21" s="45">
        <f>'delta T'!F19/86400</f>
        <v>8.1905445362562951E-4</v>
      </c>
      <c r="P21" s="45">
        <f t="shared" si="4"/>
        <v>2458281.3133190544</v>
      </c>
      <c r="Q21" s="45">
        <f t="shared" si="5"/>
        <v>0.18443020722941636</v>
      </c>
      <c r="R21" s="45">
        <f t="shared" si="6"/>
        <v>80.095504632515258</v>
      </c>
      <c r="S21" s="45">
        <f t="shared" si="7"/>
        <v>156.8414068911834</v>
      </c>
      <c r="T21" s="45">
        <f t="shared" si="8"/>
        <v>0.73851084921110877</v>
      </c>
      <c r="U21" s="45">
        <f t="shared" si="9"/>
        <v>1.3979302718837621</v>
      </c>
      <c r="V21" s="45">
        <f t="shared" si="10"/>
        <v>2.7373989537112742</v>
      </c>
      <c r="W21" s="45">
        <f t="shared" si="11"/>
        <v>1.6700853931296365E-2</v>
      </c>
      <c r="X21" s="45">
        <f t="shared" si="12"/>
        <v>80.834015481726368</v>
      </c>
      <c r="Y21" s="45">
        <f t="shared" si="13"/>
        <v>157.57991774039451</v>
      </c>
      <c r="Z21" s="45">
        <f t="shared" si="14"/>
        <v>2.7502883995917071</v>
      </c>
      <c r="AA21" s="45">
        <f t="shared" si="15"/>
        <v>128.33136875827168</v>
      </c>
      <c r="AB21" s="45">
        <f t="shared" si="16"/>
        <v>2.2398049184228279</v>
      </c>
      <c r="AC21" s="45">
        <f t="shared" si="17"/>
        <v>23.436892748232054</v>
      </c>
      <c r="AD21" s="45">
        <f t="shared" si="18"/>
        <v>-1.7339418901136448E-3</v>
      </c>
      <c r="AE21" s="45">
        <f t="shared" si="19"/>
        <v>23.435158806341942</v>
      </c>
      <c r="AF21" s="45">
        <f t="shared" si="20"/>
        <v>2458281.5</v>
      </c>
      <c r="AG21" s="45">
        <f t="shared" si="21"/>
        <v>0.184435318275154</v>
      </c>
      <c r="AH21" s="45">
        <f t="shared" si="22"/>
        <v>17.351607637226891</v>
      </c>
      <c r="AI21" s="45">
        <f t="shared" si="23"/>
        <v>12.839287045151892</v>
      </c>
      <c r="AJ21" s="45">
        <f t="shared" si="24"/>
        <v>0.40902068189841106</v>
      </c>
      <c r="AK21" s="45">
        <f t="shared" si="25"/>
        <v>20.260287045151891</v>
      </c>
      <c r="AL21" s="45">
        <f t="shared" si="56"/>
        <v>223.8887161755211</v>
      </c>
      <c r="AM21" s="45">
        <f t="shared" si="26"/>
        <v>3.9075952553259299</v>
      </c>
      <c r="AN21" s="45">
        <f t="shared" si="27"/>
        <v>1.0153983021720439</v>
      </c>
      <c r="AO21" s="45" t="s">
        <v>138</v>
      </c>
      <c r="AP21" s="45">
        <f t="shared" si="28"/>
        <v>80.824575873194846</v>
      </c>
      <c r="AQ21" s="45">
        <f t="shared" si="29"/>
        <v>80</v>
      </c>
      <c r="AR21" s="45">
        <f t="shared" si="30"/>
        <v>49</v>
      </c>
      <c r="AS21" s="45">
        <f t="shared" si="31"/>
        <v>28</v>
      </c>
      <c r="AT21" s="45">
        <f t="shared" si="32"/>
        <v>1.410654965515221</v>
      </c>
      <c r="AU21" s="45">
        <f t="shared" si="33"/>
        <v>80.015589501757276</v>
      </c>
      <c r="AV21" s="148">
        <f t="shared" si="34"/>
        <v>5.3343726334504851</v>
      </c>
      <c r="AW21" s="45">
        <f t="shared" si="35"/>
        <v>1.3965354897298736</v>
      </c>
      <c r="AX21" s="45">
        <f t="shared" si="36"/>
        <v>23.117757387444819</v>
      </c>
      <c r="AY21" s="45" t="str">
        <f t="shared" si="37"/>
        <v>POSITIF</v>
      </c>
      <c r="AZ21" s="45">
        <f t="shared" si="38"/>
        <v>23</v>
      </c>
      <c r="BA21" s="45">
        <f t="shared" si="39"/>
        <v>7</v>
      </c>
      <c r="BB21" s="45">
        <f t="shared" si="40"/>
        <v>3</v>
      </c>
      <c r="BC21" s="45">
        <f t="shared" si="41"/>
        <v>0.40348098208815453</v>
      </c>
      <c r="BD21" s="45">
        <f t="shared" si="42"/>
        <v>-2.0219310997672095</v>
      </c>
      <c r="BE21" s="45">
        <f t="shared" si="43"/>
        <v>-0.12222152900771403</v>
      </c>
      <c r="BF21" s="45">
        <f t="shared" si="44"/>
        <v>1.9428132568574878</v>
      </c>
      <c r="BG21" s="45">
        <f t="shared" si="45"/>
        <v>-114.81028154317396</v>
      </c>
      <c r="BH21" s="45">
        <f t="shared" si="46"/>
        <v>5.3343726334504851</v>
      </c>
      <c r="BI21" s="45">
        <f t="shared" si="47"/>
        <v>65.189718456826043</v>
      </c>
      <c r="BJ21" s="45">
        <f t="shared" si="48"/>
        <v>65</v>
      </c>
      <c r="BK21" s="45">
        <f t="shared" si="49"/>
        <v>11</v>
      </c>
      <c r="BL21" s="45">
        <f t="shared" si="50"/>
        <v>22</v>
      </c>
      <c r="BM21" s="45">
        <f t="shared" si="51"/>
        <v>-44.889308845961096</v>
      </c>
      <c r="BN21" s="45" t="str">
        <f t="shared" si="52"/>
        <v>NEGATIF</v>
      </c>
      <c r="BO21" s="45">
        <f t="shared" si="53"/>
        <v>44</v>
      </c>
      <c r="BP21" s="45">
        <f t="shared" si="54"/>
        <v>53</v>
      </c>
      <c r="BQ21" s="45">
        <f t="shared" si="55"/>
        <v>21</v>
      </c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</row>
    <row r="22" spans="1:87">
      <c r="A22" s="45">
        <f t="shared" ref="A22" si="60">A21</f>
        <v>-7.0027777777777782</v>
      </c>
      <c r="B22" s="45">
        <f t="shared" ref="B22" si="61">B21</f>
        <v>111.315</v>
      </c>
      <c r="C22" s="45">
        <f>INT(G3/15)</f>
        <v>7</v>
      </c>
      <c r="D22" s="45">
        <f>L3</f>
        <v>2018</v>
      </c>
      <c r="E22" s="45">
        <f>L2</f>
        <v>6</v>
      </c>
      <c r="F22" s="45">
        <f>L4-1</f>
        <v>12</v>
      </c>
      <c r="G22" s="45"/>
      <c r="H22" s="45">
        <v>2</v>
      </c>
      <c r="I22" s="45">
        <v>45</v>
      </c>
      <c r="J22" s="45">
        <f t="shared" si="0"/>
        <v>2.75</v>
      </c>
      <c r="K22" s="45"/>
      <c r="L22" s="45">
        <f t="shared" si="1"/>
        <v>20</v>
      </c>
      <c r="M22" s="45">
        <f t="shared" si="2"/>
        <v>-13</v>
      </c>
      <c r="N22" s="45">
        <f t="shared" si="3"/>
        <v>2458281.322916667</v>
      </c>
      <c r="O22" s="45">
        <f>'delta T'!F19/86400</f>
        <v>8.1905445362562951E-4</v>
      </c>
      <c r="P22" s="45">
        <f t="shared" si="4"/>
        <v>2458281.3237357214</v>
      </c>
      <c r="Q22" s="45">
        <f t="shared" si="5"/>
        <v>0.18443049242221518</v>
      </c>
      <c r="R22" s="45">
        <f t="shared" si="6"/>
        <v>80.105771792814267</v>
      </c>
      <c r="S22" s="45">
        <f t="shared" si="7"/>
        <v>156.85167356109378</v>
      </c>
      <c r="T22" s="45">
        <f t="shared" si="8"/>
        <v>0.73820042536078201</v>
      </c>
      <c r="U22" s="45">
        <f t="shared" si="9"/>
        <v>1.3981094676358099</v>
      </c>
      <c r="V22" s="45">
        <f t="shared" si="10"/>
        <v>2.7375781409044255</v>
      </c>
      <c r="W22" s="45">
        <f t="shared" si="11"/>
        <v>1.6700853919318269E-2</v>
      </c>
      <c r="X22" s="45">
        <f t="shared" si="12"/>
        <v>80.843972218175054</v>
      </c>
      <c r="Y22" s="45">
        <f t="shared" si="13"/>
        <v>157.58987398645456</v>
      </c>
      <c r="Z22" s="45">
        <f t="shared" si="14"/>
        <v>2.7504621688665938</v>
      </c>
      <c r="AA22" s="45">
        <f t="shared" si="15"/>
        <v>128.33081715653842</v>
      </c>
      <c r="AB22" s="45">
        <f t="shared" si="16"/>
        <v>2.2397952911564225</v>
      </c>
      <c r="AC22" s="45">
        <f t="shared" si="17"/>
        <v>23.436892744523355</v>
      </c>
      <c r="AD22" s="45">
        <f t="shared" si="18"/>
        <v>-1.7339418111299251E-3</v>
      </c>
      <c r="AE22" s="45">
        <f t="shared" si="19"/>
        <v>23.435158802712227</v>
      </c>
      <c r="AF22" s="45">
        <f t="shared" si="20"/>
        <v>2458281.5</v>
      </c>
      <c r="AG22" s="45">
        <f t="shared" si="21"/>
        <v>0.184435318275154</v>
      </c>
      <c r="AH22" s="45">
        <f t="shared" si="22"/>
        <v>17.351607637226891</v>
      </c>
      <c r="AI22" s="45">
        <f t="shared" si="23"/>
        <v>13.089971522489392</v>
      </c>
      <c r="AJ22" s="45">
        <f t="shared" si="24"/>
        <v>0.40902068183506057</v>
      </c>
      <c r="AK22" s="45">
        <f t="shared" si="25"/>
        <v>20.510971522489392</v>
      </c>
      <c r="AL22" s="45">
        <f t="shared" si="56"/>
        <v>227.63818300820446</v>
      </c>
      <c r="AM22" s="45">
        <f t="shared" si="26"/>
        <v>3.9730357967505778</v>
      </c>
      <c r="AN22" s="45">
        <f t="shared" si="27"/>
        <v>1.0153994434314986</v>
      </c>
      <c r="AO22" s="45" t="s">
        <v>138</v>
      </c>
      <c r="AP22" s="45">
        <f t="shared" si="28"/>
        <v>80.834532581102735</v>
      </c>
      <c r="AQ22" s="45">
        <f t="shared" si="29"/>
        <v>80</v>
      </c>
      <c r="AR22" s="45">
        <f t="shared" si="30"/>
        <v>50</v>
      </c>
      <c r="AS22" s="45">
        <f t="shared" si="31"/>
        <v>4</v>
      </c>
      <c r="AT22" s="45">
        <f t="shared" si="32"/>
        <v>1.410828742850873</v>
      </c>
      <c r="AU22" s="45">
        <f t="shared" si="33"/>
        <v>80.026389829136406</v>
      </c>
      <c r="AV22" s="148">
        <f t="shared" si="34"/>
        <v>5.3350926552757603</v>
      </c>
      <c r="AW22" s="45">
        <f t="shared" si="35"/>
        <v>1.3967239910029325</v>
      </c>
      <c r="AX22" s="45">
        <f t="shared" si="36"/>
        <v>23.118443583247032</v>
      </c>
      <c r="AY22" s="45" t="str">
        <f t="shared" si="37"/>
        <v>POSITIF</v>
      </c>
      <c r="AZ22" s="45">
        <f t="shared" si="38"/>
        <v>23</v>
      </c>
      <c r="BA22" s="45">
        <f t="shared" si="39"/>
        <v>7</v>
      </c>
      <c r="BB22" s="45">
        <f t="shared" si="40"/>
        <v>6</v>
      </c>
      <c r="BC22" s="45">
        <f t="shared" si="41"/>
        <v>0.40349295846421651</v>
      </c>
      <c r="BD22" s="45">
        <f t="shared" si="42"/>
        <v>-2.0038174280700618</v>
      </c>
      <c r="BE22" s="45">
        <f t="shared" si="43"/>
        <v>-0.12222152900771403</v>
      </c>
      <c r="BF22" s="45">
        <f t="shared" si="44"/>
        <v>1.9428132568574878</v>
      </c>
      <c r="BG22" s="45">
        <f t="shared" si="45"/>
        <v>-113.98581357425346</v>
      </c>
      <c r="BH22" s="45">
        <f t="shared" si="46"/>
        <v>5.3350926552757603</v>
      </c>
      <c r="BI22" s="45">
        <f t="shared" si="47"/>
        <v>66.014186425746544</v>
      </c>
      <c r="BJ22" s="45">
        <f t="shared" si="48"/>
        <v>66</v>
      </c>
      <c r="BK22" s="45">
        <f t="shared" si="49"/>
        <v>0</v>
      </c>
      <c r="BL22" s="45">
        <f t="shared" si="50"/>
        <v>51</v>
      </c>
      <c r="BM22" s="45">
        <f t="shared" si="51"/>
        <v>-41.524935174552866</v>
      </c>
      <c r="BN22" s="45" t="str">
        <f t="shared" si="52"/>
        <v>NEGATIF</v>
      </c>
      <c r="BO22" s="45">
        <f t="shared" si="53"/>
        <v>41</v>
      </c>
      <c r="BP22" s="45">
        <f t="shared" si="54"/>
        <v>31</v>
      </c>
      <c r="BQ22" s="45">
        <f t="shared" si="55"/>
        <v>29</v>
      </c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</row>
    <row r="23" spans="1:87">
      <c r="A23" s="45">
        <f t="shared" ref="A23:B23" si="62">A21</f>
        <v>-7.0027777777777782</v>
      </c>
      <c r="B23" s="45">
        <f t="shared" si="62"/>
        <v>111.315</v>
      </c>
      <c r="C23" s="45">
        <f>INT(G3/15)</f>
        <v>7</v>
      </c>
      <c r="D23" s="45">
        <f>L3</f>
        <v>2018</v>
      </c>
      <c r="E23" s="45">
        <f>L2</f>
        <v>6</v>
      </c>
      <c r="F23" s="45">
        <f>L4-1</f>
        <v>12</v>
      </c>
      <c r="G23" s="45"/>
      <c r="H23" s="45">
        <v>3</v>
      </c>
      <c r="I23" s="45">
        <v>0</v>
      </c>
      <c r="J23" s="45">
        <f t="shared" si="0"/>
        <v>3</v>
      </c>
      <c r="K23" s="45"/>
      <c r="L23" s="45">
        <f t="shared" si="1"/>
        <v>20</v>
      </c>
      <c r="M23" s="45">
        <f t="shared" si="2"/>
        <v>-13</v>
      </c>
      <c r="N23" s="45">
        <f t="shared" si="3"/>
        <v>2458281.3333333335</v>
      </c>
      <c r="O23" s="45">
        <f>'delta T'!F19/86400</f>
        <v>8.1905445362562951E-4</v>
      </c>
      <c r="P23" s="45">
        <f t="shared" si="4"/>
        <v>2458281.3341523879</v>
      </c>
      <c r="Q23" s="45">
        <f t="shared" si="5"/>
        <v>0.18443077761500126</v>
      </c>
      <c r="R23" s="45">
        <f t="shared" si="6"/>
        <v>80.11603895265398</v>
      </c>
      <c r="S23" s="45">
        <f t="shared" si="7"/>
        <v>156.86194023054486</v>
      </c>
      <c r="T23" s="45">
        <f t="shared" si="8"/>
        <v>0.73788997913620746</v>
      </c>
      <c r="U23" s="45">
        <f t="shared" si="9"/>
        <v>1.3982886633798415</v>
      </c>
      <c r="V23" s="45">
        <f t="shared" si="10"/>
        <v>2.7377573280895611</v>
      </c>
      <c r="W23" s="45">
        <f t="shared" si="11"/>
        <v>1.670085390734017E-2</v>
      </c>
      <c r="X23" s="45">
        <f t="shared" si="12"/>
        <v>80.853928931790193</v>
      </c>
      <c r="Y23" s="45">
        <f t="shared" si="13"/>
        <v>157.59983020968107</v>
      </c>
      <c r="Z23" s="45">
        <f t="shared" si="14"/>
        <v>2.7506359377429601</v>
      </c>
      <c r="AA23" s="45">
        <f t="shared" si="15"/>
        <v>128.33026555482977</v>
      </c>
      <c r="AB23" s="45">
        <f t="shared" si="16"/>
        <v>2.239785663890447</v>
      </c>
      <c r="AC23" s="45">
        <f t="shared" si="17"/>
        <v>23.436892740814663</v>
      </c>
      <c r="AD23" s="45">
        <f t="shared" si="18"/>
        <v>-1.7339417128631892E-3</v>
      </c>
      <c r="AE23" s="45">
        <f t="shared" si="19"/>
        <v>23.435158799101799</v>
      </c>
      <c r="AF23" s="45">
        <f t="shared" si="20"/>
        <v>2458281.5</v>
      </c>
      <c r="AG23" s="45">
        <f t="shared" si="21"/>
        <v>0.184435318275154</v>
      </c>
      <c r="AH23" s="45">
        <f t="shared" si="22"/>
        <v>17.351607637226891</v>
      </c>
      <c r="AI23" s="45">
        <f t="shared" si="23"/>
        <v>13.340655999826891</v>
      </c>
      <c r="AJ23" s="45">
        <f t="shared" si="24"/>
        <v>0.40902068177204676</v>
      </c>
      <c r="AK23" s="45">
        <f t="shared" si="25"/>
        <v>20.761655999826893</v>
      </c>
      <c r="AL23" s="45">
        <f t="shared" si="56"/>
        <v>231.38764975527377</v>
      </c>
      <c r="AM23" s="45">
        <f t="shared" si="26"/>
        <v>4.0384763366809784</v>
      </c>
      <c r="AN23" s="45">
        <f t="shared" si="27"/>
        <v>1.0154005842100873</v>
      </c>
      <c r="AO23" s="45" t="s">
        <v>138</v>
      </c>
      <c r="AP23" s="45">
        <f t="shared" si="28"/>
        <v>80.844489266177433</v>
      </c>
      <c r="AQ23" s="45">
        <f t="shared" si="29"/>
        <v>80</v>
      </c>
      <c r="AR23" s="45">
        <f t="shared" si="30"/>
        <v>50</v>
      </c>
      <c r="AS23" s="45">
        <f t="shared" si="31"/>
        <v>40</v>
      </c>
      <c r="AT23" s="45">
        <f t="shared" si="32"/>
        <v>1.4110025197880107</v>
      </c>
      <c r="AU23" s="45">
        <f t="shared" si="33"/>
        <v>80.037190242129626</v>
      </c>
      <c r="AV23" s="148">
        <f t="shared" si="34"/>
        <v>5.3358126828086414</v>
      </c>
      <c r="AW23" s="45">
        <f t="shared" si="35"/>
        <v>1.3969124937702395</v>
      </c>
      <c r="AX23" s="45">
        <f t="shared" si="36"/>
        <v>23.119129042329021</v>
      </c>
      <c r="AY23" s="45" t="str">
        <f t="shared" si="37"/>
        <v>POSITIF</v>
      </c>
      <c r="AZ23" s="45">
        <f t="shared" si="38"/>
        <v>23</v>
      </c>
      <c r="BA23" s="45">
        <f t="shared" si="39"/>
        <v>7</v>
      </c>
      <c r="BB23" s="45">
        <f t="shared" si="40"/>
        <v>8</v>
      </c>
      <c r="BC23" s="45">
        <f t="shared" si="41"/>
        <v>0.40350492198208493</v>
      </c>
      <c r="BD23" s="45">
        <f t="shared" si="42"/>
        <v>-1.9894277474351687</v>
      </c>
      <c r="BE23" s="45">
        <f t="shared" si="43"/>
        <v>-0.12222152900771403</v>
      </c>
      <c r="BF23" s="45">
        <f t="shared" si="44"/>
        <v>1.9428132568574878</v>
      </c>
      <c r="BG23" s="45">
        <f t="shared" si="45"/>
        <v>-113.34107228340692</v>
      </c>
      <c r="BH23" s="45">
        <f t="shared" si="46"/>
        <v>5.3358126828086414</v>
      </c>
      <c r="BI23" s="45">
        <f t="shared" si="47"/>
        <v>66.658927716593084</v>
      </c>
      <c r="BJ23" s="45">
        <f t="shared" si="48"/>
        <v>66</v>
      </c>
      <c r="BK23" s="45">
        <f t="shared" si="49"/>
        <v>39</v>
      </c>
      <c r="BL23" s="45">
        <f t="shared" si="50"/>
        <v>32</v>
      </c>
      <c r="BM23" s="45">
        <f t="shared" si="51"/>
        <v>-38.135244373139606</v>
      </c>
      <c r="BN23" s="45" t="str">
        <f t="shared" si="52"/>
        <v>NEGATIF</v>
      </c>
      <c r="BO23" s="45">
        <f t="shared" si="53"/>
        <v>38</v>
      </c>
      <c r="BP23" s="45">
        <f t="shared" si="54"/>
        <v>8</v>
      </c>
      <c r="BQ23" s="45">
        <f t="shared" si="55"/>
        <v>6</v>
      </c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</row>
    <row r="24" spans="1:87">
      <c r="A24" s="45">
        <f>A15</f>
        <v>-7.0027777777777782</v>
      </c>
      <c r="B24" s="45">
        <f>B15</f>
        <v>111.315</v>
      </c>
      <c r="C24" s="45">
        <f>INT(G3/15)</f>
        <v>7</v>
      </c>
      <c r="D24" s="45">
        <f>L3</f>
        <v>2018</v>
      </c>
      <c r="E24" s="45">
        <f>L2</f>
        <v>6</v>
      </c>
      <c r="F24" s="45">
        <f>L4-1</f>
        <v>12</v>
      </c>
      <c r="G24" s="45"/>
      <c r="H24" s="45">
        <v>3</v>
      </c>
      <c r="I24" s="45">
        <v>15</v>
      </c>
      <c r="J24" s="45">
        <f t="shared" si="0"/>
        <v>3.25</v>
      </c>
      <c r="K24" s="45"/>
      <c r="L24" s="45">
        <f t="shared" si="1"/>
        <v>20</v>
      </c>
      <c r="M24" s="45">
        <f t="shared" si="2"/>
        <v>-13</v>
      </c>
      <c r="N24" s="45">
        <f t="shared" si="3"/>
        <v>2458281.34375</v>
      </c>
      <c r="O24" s="45">
        <f>'delta T'!F19/86400</f>
        <v>8.1905445362562951E-4</v>
      </c>
      <c r="P24" s="45">
        <f t="shared" si="4"/>
        <v>2458281.3445690544</v>
      </c>
      <c r="Q24" s="45">
        <f t="shared" si="5"/>
        <v>0.18443106280778732</v>
      </c>
      <c r="R24" s="45">
        <f t="shared" si="6"/>
        <v>80.126306112493694</v>
      </c>
      <c r="S24" s="45">
        <f t="shared" si="7"/>
        <v>156.87220689999504</v>
      </c>
      <c r="T24" s="45">
        <f t="shared" si="8"/>
        <v>0.73757951053303505</v>
      </c>
      <c r="U24" s="45">
        <f t="shared" si="9"/>
        <v>1.3984678591238728</v>
      </c>
      <c r="V24" s="45">
        <f t="shared" si="10"/>
        <v>2.7379365152746802</v>
      </c>
      <c r="W24" s="45">
        <f t="shared" si="11"/>
        <v>1.6700853895362074E-2</v>
      </c>
      <c r="X24" s="45">
        <f t="shared" si="12"/>
        <v>80.863885623026732</v>
      </c>
      <c r="Y24" s="45">
        <f t="shared" si="13"/>
        <v>157.60978641052807</v>
      </c>
      <c r="Z24" s="45">
        <f t="shared" si="14"/>
        <v>2.75080970622873</v>
      </c>
      <c r="AA24" s="45">
        <f t="shared" si="15"/>
        <v>128.32971395312117</v>
      </c>
      <c r="AB24" s="45">
        <f t="shared" si="16"/>
        <v>2.2397760366244723</v>
      </c>
      <c r="AC24" s="45">
        <f t="shared" si="17"/>
        <v>23.436892737105968</v>
      </c>
      <c r="AD24" s="45">
        <f t="shared" si="18"/>
        <v>-1.7339415953109736E-3</v>
      </c>
      <c r="AE24" s="45">
        <f t="shared" si="19"/>
        <v>23.435158795510656</v>
      </c>
      <c r="AF24" s="45">
        <f t="shared" si="20"/>
        <v>2458281.5</v>
      </c>
      <c r="AG24" s="45">
        <f t="shared" si="21"/>
        <v>0.184435318275154</v>
      </c>
      <c r="AH24" s="45">
        <f t="shared" si="22"/>
        <v>17.351607637226891</v>
      </c>
      <c r="AI24" s="45">
        <f t="shared" si="23"/>
        <v>13.59134047716439</v>
      </c>
      <c r="AJ24" s="45">
        <f t="shared" si="24"/>
        <v>0.40902068170936945</v>
      </c>
      <c r="AK24" s="45">
        <f t="shared" si="25"/>
        <v>21.01234047716439</v>
      </c>
      <c r="AL24" s="45">
        <f t="shared" si="56"/>
        <v>235.13711641634973</v>
      </c>
      <c r="AM24" s="45">
        <f t="shared" si="26"/>
        <v>4.1039168751105128</v>
      </c>
      <c r="AN24" s="45">
        <f t="shared" si="27"/>
        <v>1.0154017245078275</v>
      </c>
      <c r="AO24" s="45" t="s">
        <v>138</v>
      </c>
      <c r="AP24" s="45">
        <f t="shared" si="28"/>
        <v>80.854445928873872</v>
      </c>
      <c r="AQ24" s="45">
        <f t="shared" si="29"/>
        <v>80</v>
      </c>
      <c r="AR24" s="45">
        <f t="shared" si="30"/>
        <v>51</v>
      </c>
      <c r="AS24" s="45">
        <f t="shared" si="31"/>
        <v>16</v>
      </c>
      <c r="AT24" s="45">
        <f t="shared" si="32"/>
        <v>1.411176296334574</v>
      </c>
      <c r="AU24" s="45">
        <f t="shared" si="33"/>
        <v>80.047990741116124</v>
      </c>
      <c r="AV24" s="148">
        <f t="shared" si="34"/>
        <v>5.3365327160744078</v>
      </c>
      <c r="AW24" s="45">
        <f t="shared" si="35"/>
        <v>1.3971009980384121</v>
      </c>
      <c r="AX24" s="45">
        <f t="shared" si="36"/>
        <v>23.119813764695245</v>
      </c>
      <c r="AY24" s="45" t="str">
        <f t="shared" si="37"/>
        <v>POSITIF</v>
      </c>
      <c r="AZ24" s="45">
        <f t="shared" si="38"/>
        <v>23</v>
      </c>
      <c r="BA24" s="45">
        <f t="shared" si="39"/>
        <v>7</v>
      </c>
      <c r="BB24" s="45">
        <f t="shared" si="40"/>
        <v>11</v>
      </c>
      <c r="BC24" s="45">
        <f t="shared" si="41"/>
        <v>0.40351687264183755</v>
      </c>
      <c r="BD24" s="45">
        <f t="shared" si="42"/>
        <v>-1.9781748890863382</v>
      </c>
      <c r="BE24" s="45">
        <f t="shared" si="43"/>
        <v>-0.12222152900771403</v>
      </c>
      <c r="BF24" s="45">
        <f t="shared" si="44"/>
        <v>1.9428132568574878</v>
      </c>
      <c r="BG24" s="45">
        <f t="shared" si="45"/>
        <v>-112.8502845861843</v>
      </c>
      <c r="BH24" s="45">
        <f t="shared" si="46"/>
        <v>5.3365327160744078</v>
      </c>
      <c r="BI24" s="45">
        <f t="shared" si="47"/>
        <v>67.149715413815699</v>
      </c>
      <c r="BJ24" s="45">
        <f t="shared" si="48"/>
        <v>67</v>
      </c>
      <c r="BK24" s="45">
        <f t="shared" si="49"/>
        <v>8</v>
      </c>
      <c r="BL24" s="45">
        <f t="shared" si="50"/>
        <v>58</v>
      </c>
      <c r="BM24" s="45">
        <f t="shared" si="51"/>
        <v>-34.72621077976676</v>
      </c>
      <c r="BN24" s="45" t="str">
        <f t="shared" si="52"/>
        <v>NEGATIF</v>
      </c>
      <c r="BO24" s="45">
        <f t="shared" si="53"/>
        <v>34</v>
      </c>
      <c r="BP24" s="45">
        <f t="shared" si="54"/>
        <v>43</v>
      </c>
      <c r="BQ24" s="45">
        <f t="shared" si="55"/>
        <v>34</v>
      </c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45"/>
      <c r="CG24" s="45"/>
      <c r="CH24" s="45"/>
      <c r="CI24" s="45"/>
    </row>
    <row r="25" spans="1:87">
      <c r="A25" s="45">
        <f t="shared" ref="A25" si="63">A24</f>
        <v>-7.0027777777777782</v>
      </c>
      <c r="B25" s="45">
        <f t="shared" ref="B25" si="64">B24</f>
        <v>111.315</v>
      </c>
      <c r="C25" s="45">
        <f>INT(G3/15)</f>
        <v>7</v>
      </c>
      <c r="D25" s="45">
        <f>L3</f>
        <v>2018</v>
      </c>
      <c r="E25" s="45">
        <f>L2</f>
        <v>6</v>
      </c>
      <c r="F25" s="45">
        <f>L4-1</f>
        <v>12</v>
      </c>
      <c r="G25" s="45"/>
      <c r="H25" s="45">
        <v>3</v>
      </c>
      <c r="I25" s="45">
        <v>30</v>
      </c>
      <c r="J25" s="45">
        <f t="shared" si="0"/>
        <v>3.5</v>
      </c>
      <c r="K25" s="45"/>
      <c r="L25" s="45">
        <f t="shared" si="1"/>
        <v>20</v>
      </c>
      <c r="M25" s="45">
        <f t="shared" si="2"/>
        <v>-13</v>
      </c>
      <c r="N25" s="45">
        <f t="shared" si="3"/>
        <v>2458281.354166667</v>
      </c>
      <c r="O25" s="45">
        <f>'delta T'!F19/86400</f>
        <v>8.1905445362562951E-4</v>
      </c>
      <c r="P25" s="45">
        <f t="shared" si="4"/>
        <v>2458281.3549857214</v>
      </c>
      <c r="Q25" s="45">
        <f t="shared" si="5"/>
        <v>0.18443134800058616</v>
      </c>
      <c r="R25" s="45">
        <f t="shared" si="6"/>
        <v>80.136573272793612</v>
      </c>
      <c r="S25" s="45">
        <f t="shared" si="7"/>
        <v>156.88247356990632</v>
      </c>
      <c r="T25" s="45">
        <f t="shared" si="8"/>
        <v>0.7372690195467978</v>
      </c>
      <c r="U25" s="45">
        <f t="shared" si="9"/>
        <v>1.3986470548759367</v>
      </c>
      <c r="V25" s="45">
        <f t="shared" si="10"/>
        <v>2.738115702467848</v>
      </c>
      <c r="W25" s="45">
        <f t="shared" si="11"/>
        <v>1.6700853883383975E-2</v>
      </c>
      <c r="X25" s="45">
        <f t="shared" si="12"/>
        <v>80.873842292340413</v>
      </c>
      <c r="Y25" s="45">
        <f t="shared" si="13"/>
        <v>157.61974258945312</v>
      </c>
      <c r="Z25" s="45">
        <f t="shared" si="14"/>
        <v>2.7509834743318899</v>
      </c>
      <c r="AA25" s="45">
        <f t="shared" si="15"/>
        <v>128.32916235138779</v>
      </c>
      <c r="AB25" s="45">
        <f t="shared" si="16"/>
        <v>2.2397664093580651</v>
      </c>
      <c r="AC25" s="45">
        <f t="shared" si="17"/>
        <v>23.436892733397272</v>
      </c>
      <c r="AD25" s="45">
        <f t="shared" si="18"/>
        <v>-1.7339414584708057E-3</v>
      </c>
      <c r="AE25" s="45">
        <f t="shared" si="19"/>
        <v>23.4351587919388</v>
      </c>
      <c r="AF25" s="45">
        <f t="shared" si="20"/>
        <v>2458281.5</v>
      </c>
      <c r="AG25" s="45">
        <f t="shared" si="21"/>
        <v>0.184435318275154</v>
      </c>
      <c r="AH25" s="45">
        <f t="shared" si="22"/>
        <v>17.351607637226891</v>
      </c>
      <c r="AI25" s="45">
        <f t="shared" si="23"/>
        <v>13.842024954501891</v>
      </c>
      <c r="AJ25" s="45">
        <f t="shared" si="24"/>
        <v>0.40902068164702882</v>
      </c>
      <c r="AK25" s="45">
        <f t="shared" si="25"/>
        <v>21.263024954501891</v>
      </c>
      <c r="AL25" s="45">
        <f t="shared" si="56"/>
        <v>238.88658299105234</v>
      </c>
      <c r="AM25" s="45">
        <f t="shared" si="26"/>
        <v>4.1693574120325474</v>
      </c>
      <c r="AN25" s="45">
        <f t="shared" si="27"/>
        <v>1.0154028643247377</v>
      </c>
      <c r="AO25" s="45" t="s">
        <v>138</v>
      </c>
      <c r="AP25" s="45">
        <f t="shared" si="28"/>
        <v>80.864402569647808</v>
      </c>
      <c r="AQ25" s="45">
        <f t="shared" si="29"/>
        <v>80</v>
      </c>
      <c r="AR25" s="45">
        <f t="shared" si="30"/>
        <v>51</v>
      </c>
      <c r="AS25" s="45">
        <f t="shared" si="31"/>
        <v>51</v>
      </c>
      <c r="AT25" s="45">
        <f t="shared" si="32"/>
        <v>1.4113500724985175</v>
      </c>
      <c r="AU25" s="45">
        <f t="shared" si="33"/>
        <v>80.058791326475998</v>
      </c>
      <c r="AV25" s="148">
        <f t="shared" si="34"/>
        <v>5.3372527550984001</v>
      </c>
      <c r="AW25" s="45">
        <f t="shared" si="35"/>
        <v>1.3972895038140847</v>
      </c>
      <c r="AX25" s="45">
        <f t="shared" si="36"/>
        <v>23.120497750350125</v>
      </c>
      <c r="AY25" s="45" t="str">
        <f t="shared" si="37"/>
        <v>POSITIF</v>
      </c>
      <c r="AZ25" s="45">
        <f t="shared" si="38"/>
        <v>23</v>
      </c>
      <c r="BA25" s="45">
        <f t="shared" si="39"/>
        <v>7</v>
      </c>
      <c r="BB25" s="45">
        <f t="shared" si="40"/>
        <v>13</v>
      </c>
      <c r="BC25" s="45">
        <f t="shared" si="41"/>
        <v>0.40352881044355166</v>
      </c>
      <c r="BD25" s="45">
        <f t="shared" si="42"/>
        <v>-1.9696090278415226</v>
      </c>
      <c r="BE25" s="45">
        <f t="shared" si="43"/>
        <v>-0.12222152900771403</v>
      </c>
      <c r="BF25" s="45">
        <f t="shared" si="44"/>
        <v>1.9428132568574878</v>
      </c>
      <c r="BG25" s="45">
        <f t="shared" si="45"/>
        <v>-112.49365168518028</v>
      </c>
      <c r="BH25" s="45">
        <f t="shared" si="46"/>
        <v>5.3372527550984001</v>
      </c>
      <c r="BI25" s="45">
        <f t="shared" si="47"/>
        <v>67.506348314819718</v>
      </c>
      <c r="BJ25" s="45">
        <f t="shared" si="48"/>
        <v>67</v>
      </c>
      <c r="BK25" s="45">
        <f t="shared" si="49"/>
        <v>30</v>
      </c>
      <c r="BL25" s="45">
        <f t="shared" si="50"/>
        <v>22</v>
      </c>
      <c r="BM25" s="45">
        <f t="shared" si="51"/>
        <v>-31.302613243536829</v>
      </c>
      <c r="BN25" s="45" t="str">
        <f t="shared" si="52"/>
        <v>NEGATIF</v>
      </c>
      <c r="BO25" s="45">
        <f t="shared" si="53"/>
        <v>31</v>
      </c>
      <c r="BP25" s="45">
        <f t="shared" si="54"/>
        <v>18</v>
      </c>
      <c r="BQ25" s="45">
        <f t="shared" si="55"/>
        <v>9</v>
      </c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45"/>
      <c r="CG25" s="45"/>
      <c r="CH25" s="45"/>
      <c r="CI25" s="45"/>
    </row>
    <row r="26" spans="1:87">
      <c r="A26" s="45">
        <f t="shared" ref="A26:B26" si="65">A24</f>
        <v>-7.0027777777777782</v>
      </c>
      <c r="B26" s="45">
        <f t="shared" si="65"/>
        <v>111.315</v>
      </c>
      <c r="C26" s="45">
        <f>INT(G3/15)</f>
        <v>7</v>
      </c>
      <c r="D26" s="45">
        <f>L3</f>
        <v>2018</v>
      </c>
      <c r="E26" s="45">
        <f>L2</f>
        <v>6</v>
      </c>
      <c r="F26" s="45">
        <f>L4-1</f>
        <v>12</v>
      </c>
      <c r="G26" s="45"/>
      <c r="H26" s="45">
        <v>3</v>
      </c>
      <c r="I26" s="45">
        <v>45</v>
      </c>
      <c r="J26" s="45">
        <f t="shared" si="0"/>
        <v>3.75</v>
      </c>
      <c r="K26" s="45"/>
      <c r="L26" s="45">
        <f t="shared" si="1"/>
        <v>20</v>
      </c>
      <c r="M26" s="45">
        <f t="shared" si="2"/>
        <v>-13</v>
      </c>
      <c r="N26" s="45">
        <f t="shared" si="3"/>
        <v>2458281.3645833335</v>
      </c>
      <c r="O26" s="45">
        <f>'delta T'!F19/86400</f>
        <v>8.1905445362562951E-4</v>
      </c>
      <c r="P26" s="45">
        <f t="shared" si="4"/>
        <v>2458281.3654023879</v>
      </c>
      <c r="Q26" s="45">
        <f t="shared" si="5"/>
        <v>0.18443163319337222</v>
      </c>
      <c r="R26" s="45">
        <f t="shared" si="6"/>
        <v>80.146840432632416</v>
      </c>
      <c r="S26" s="45">
        <f t="shared" si="7"/>
        <v>156.8927402393565</v>
      </c>
      <c r="T26" s="45">
        <f t="shared" si="8"/>
        <v>0.73695850621489745</v>
      </c>
      <c r="U26" s="45">
        <f t="shared" si="9"/>
        <v>1.3988262506199522</v>
      </c>
      <c r="V26" s="45">
        <f t="shared" si="10"/>
        <v>2.7382948896529671</v>
      </c>
      <c r="W26" s="45">
        <f t="shared" si="11"/>
        <v>1.670085387140588E-2</v>
      </c>
      <c r="X26" s="45">
        <f t="shared" si="12"/>
        <v>80.88379893884732</v>
      </c>
      <c r="Y26" s="45">
        <f t="shared" si="13"/>
        <v>157.6296987455714</v>
      </c>
      <c r="Z26" s="45">
        <f t="shared" si="14"/>
        <v>2.7511572420369963</v>
      </c>
      <c r="AA26" s="45">
        <f t="shared" si="15"/>
        <v>128.3286107496792</v>
      </c>
      <c r="AB26" s="45">
        <f t="shared" si="16"/>
        <v>2.2397567820920909</v>
      </c>
      <c r="AC26" s="45">
        <f t="shared" si="17"/>
        <v>23.436892729688577</v>
      </c>
      <c r="AD26" s="45">
        <f t="shared" si="18"/>
        <v>-1.7339413023402409E-3</v>
      </c>
      <c r="AE26" s="45">
        <f t="shared" si="19"/>
        <v>23.435158788386236</v>
      </c>
      <c r="AF26" s="45">
        <f t="shared" si="20"/>
        <v>2458281.5</v>
      </c>
      <c r="AG26" s="45">
        <f t="shared" si="21"/>
        <v>0.184435318275154</v>
      </c>
      <c r="AH26" s="45">
        <f t="shared" si="22"/>
        <v>17.351607637226891</v>
      </c>
      <c r="AI26" s="45">
        <f t="shared" si="23"/>
        <v>14.092709431839392</v>
      </c>
      <c r="AJ26" s="45">
        <f t="shared" si="24"/>
        <v>0.40902068158502486</v>
      </c>
      <c r="AK26" s="45">
        <f t="shared" si="25"/>
        <v>21.513709431839391</v>
      </c>
      <c r="AL26" s="45">
        <f t="shared" si="56"/>
        <v>242.63604948045483</v>
      </c>
      <c r="AM26" s="45">
        <f t="shared" si="26"/>
        <v>4.2347979474658137</v>
      </c>
      <c r="AN26" s="45">
        <f t="shared" si="27"/>
        <v>1.0154040036606815</v>
      </c>
      <c r="AO26" s="45" t="s">
        <v>138</v>
      </c>
      <c r="AP26" s="45">
        <f t="shared" si="28"/>
        <v>80.874359187615312</v>
      </c>
      <c r="AQ26" s="45">
        <f t="shared" si="29"/>
        <v>80</v>
      </c>
      <c r="AR26" s="45">
        <f t="shared" si="30"/>
        <v>52</v>
      </c>
      <c r="AS26" s="45">
        <f t="shared" si="31"/>
        <v>27</v>
      </c>
      <c r="AT26" s="45">
        <f t="shared" si="32"/>
        <v>1.4115238482644137</v>
      </c>
      <c r="AU26" s="45">
        <f t="shared" si="33"/>
        <v>80.069591997136058</v>
      </c>
      <c r="AV26" s="148">
        <f t="shared" si="34"/>
        <v>5.3379727998090702</v>
      </c>
      <c r="AW26" s="45">
        <f t="shared" si="35"/>
        <v>1.3974780110785263</v>
      </c>
      <c r="AX26" s="45">
        <f t="shared" si="36"/>
        <v>23.121180999206096</v>
      </c>
      <c r="AY26" s="45" t="str">
        <f t="shared" si="37"/>
        <v>POSITIF</v>
      </c>
      <c r="AZ26" s="45">
        <f t="shared" si="38"/>
        <v>23</v>
      </c>
      <c r="BA26" s="45">
        <f t="shared" si="39"/>
        <v>7</v>
      </c>
      <c r="BB26" s="45">
        <f t="shared" si="40"/>
        <v>16</v>
      </c>
      <c r="BC26" s="45">
        <f t="shared" si="41"/>
        <v>0.40354073538569879</v>
      </c>
      <c r="BD26" s="45">
        <f t="shared" si="42"/>
        <v>-1.9633846094980634</v>
      </c>
      <c r="BE26" s="45">
        <f t="shared" si="43"/>
        <v>-0.12222152900771403</v>
      </c>
      <c r="BF26" s="45">
        <f t="shared" si="44"/>
        <v>1.9428132568574878</v>
      </c>
      <c r="BG26" s="45">
        <f t="shared" si="45"/>
        <v>-112.25598628755641</v>
      </c>
      <c r="BH26" s="45">
        <f t="shared" si="46"/>
        <v>5.3379727998090702</v>
      </c>
      <c r="BI26" s="45">
        <f t="shared" si="47"/>
        <v>67.744013712443589</v>
      </c>
      <c r="BJ26" s="45">
        <f t="shared" si="48"/>
        <v>67</v>
      </c>
      <c r="BK26" s="45">
        <f t="shared" si="49"/>
        <v>44</v>
      </c>
      <c r="BL26" s="45">
        <f t="shared" si="50"/>
        <v>38</v>
      </c>
      <c r="BM26" s="45">
        <f t="shared" si="51"/>
        <v>-27.868370452730353</v>
      </c>
      <c r="BN26" s="45" t="str">
        <f t="shared" si="52"/>
        <v>NEGATIF</v>
      </c>
      <c r="BO26" s="45">
        <f t="shared" si="53"/>
        <v>27</v>
      </c>
      <c r="BP26" s="45">
        <f t="shared" si="54"/>
        <v>52</v>
      </c>
      <c r="BQ26" s="45">
        <f t="shared" si="55"/>
        <v>6</v>
      </c>
      <c r="BR26" s="45"/>
      <c r="BS26" s="45"/>
      <c r="BT26" s="45"/>
      <c r="BU26" s="45"/>
      <c r="BV26" s="45"/>
      <c r="BW26" s="45"/>
      <c r="BX26" s="45"/>
      <c r="BY26" s="45"/>
      <c r="BZ26" s="45"/>
      <c r="CA26" s="45"/>
      <c r="CB26" s="45"/>
      <c r="CC26" s="45"/>
      <c r="CD26" s="45"/>
      <c r="CE26" s="45"/>
      <c r="CF26" s="45"/>
      <c r="CG26" s="45"/>
      <c r="CH26" s="45"/>
      <c r="CI26" s="45"/>
    </row>
    <row r="27" spans="1:87">
      <c r="A27" s="45">
        <f>A15</f>
        <v>-7.0027777777777782</v>
      </c>
      <c r="B27" s="45">
        <f>B15</f>
        <v>111.315</v>
      </c>
      <c r="C27" s="45">
        <f>INT(G3/15)</f>
        <v>7</v>
      </c>
      <c r="D27" s="45">
        <f>L3</f>
        <v>2018</v>
      </c>
      <c r="E27" s="45">
        <f>L2</f>
        <v>6</v>
      </c>
      <c r="F27" s="45">
        <f>L4-1</f>
        <v>12</v>
      </c>
      <c r="G27" s="45"/>
      <c r="H27" s="45">
        <v>4</v>
      </c>
      <c r="I27" s="45">
        <v>0</v>
      </c>
      <c r="J27" s="45">
        <f t="shared" si="0"/>
        <v>4</v>
      </c>
      <c r="K27" s="45"/>
      <c r="L27" s="45">
        <f t="shared" si="1"/>
        <v>20</v>
      </c>
      <c r="M27" s="45">
        <f t="shared" si="2"/>
        <v>-13</v>
      </c>
      <c r="N27" s="45">
        <f t="shared" si="3"/>
        <v>2458281.375</v>
      </c>
      <c r="O27" s="45">
        <f>'delta T'!F19/86400</f>
        <v>8.1905445362562951E-4</v>
      </c>
      <c r="P27" s="45">
        <f t="shared" si="4"/>
        <v>2458281.3758190544</v>
      </c>
      <c r="Q27" s="45">
        <f t="shared" si="5"/>
        <v>0.1844319183861583</v>
      </c>
      <c r="R27" s="45">
        <f t="shared" si="6"/>
        <v>80.157107592473039</v>
      </c>
      <c r="S27" s="45">
        <f t="shared" si="7"/>
        <v>156.90300690880758</v>
      </c>
      <c r="T27" s="45">
        <f t="shared" si="8"/>
        <v>0.73664797053286879</v>
      </c>
      <c r="U27" s="45">
        <f t="shared" si="9"/>
        <v>1.3990054463639996</v>
      </c>
      <c r="V27" s="45">
        <f t="shared" si="10"/>
        <v>2.7384740768381026</v>
      </c>
      <c r="W27" s="45">
        <f t="shared" si="11"/>
        <v>1.6700853859427781E-2</v>
      </c>
      <c r="X27" s="45">
        <f t="shared" si="12"/>
        <v>80.893755563005911</v>
      </c>
      <c r="Y27" s="45">
        <f t="shared" si="13"/>
        <v>157.63965487934044</v>
      </c>
      <c r="Z27" s="45">
        <f t="shared" si="14"/>
        <v>2.7513310093520351</v>
      </c>
      <c r="AA27" s="45">
        <f t="shared" si="15"/>
        <v>128.32805914797055</v>
      </c>
      <c r="AB27" s="45">
        <f t="shared" si="16"/>
        <v>2.239747154826115</v>
      </c>
      <c r="AC27" s="45">
        <f t="shared" si="17"/>
        <v>23.436892725979881</v>
      </c>
      <c r="AD27" s="45">
        <f t="shared" si="18"/>
        <v>-1.7339411269168155E-3</v>
      </c>
      <c r="AE27" s="45">
        <f t="shared" si="19"/>
        <v>23.435158784852963</v>
      </c>
      <c r="AF27" s="45">
        <f t="shared" si="20"/>
        <v>2458281.5</v>
      </c>
      <c r="AG27" s="45">
        <f t="shared" si="21"/>
        <v>0.184435318275154</v>
      </c>
      <c r="AH27" s="45">
        <f t="shared" si="22"/>
        <v>17.351607637226891</v>
      </c>
      <c r="AI27" s="45">
        <f t="shared" si="23"/>
        <v>14.343393909176891</v>
      </c>
      <c r="AJ27" s="45">
        <f t="shared" si="24"/>
        <v>0.40902068152335763</v>
      </c>
      <c r="AK27" s="45">
        <f t="shared" si="25"/>
        <v>21.764393909176892</v>
      </c>
      <c r="AL27" s="45">
        <f t="shared" si="56"/>
        <v>246.38551588417408</v>
      </c>
      <c r="AM27" s="45">
        <f t="shared" si="26"/>
        <v>4.3002384814036256</v>
      </c>
      <c r="AN27" s="45">
        <f t="shared" si="27"/>
        <v>1.0154051425156774</v>
      </c>
      <c r="AO27" s="45" t="s">
        <v>138</v>
      </c>
      <c r="AP27" s="45">
        <f t="shared" si="28"/>
        <v>80.884315783234854</v>
      </c>
      <c r="AQ27" s="45">
        <f t="shared" si="29"/>
        <v>80</v>
      </c>
      <c r="AR27" s="45">
        <f t="shared" si="30"/>
        <v>53</v>
      </c>
      <c r="AS27" s="45">
        <f t="shared" si="31"/>
        <v>3</v>
      </c>
      <c r="AT27" s="45">
        <f t="shared" si="32"/>
        <v>1.4116976236402643</v>
      </c>
      <c r="AU27" s="45">
        <f t="shared" si="33"/>
        <v>80.080392753479288</v>
      </c>
      <c r="AV27" s="148">
        <f t="shared" si="34"/>
        <v>5.3386928502319524</v>
      </c>
      <c r="AW27" s="45">
        <f t="shared" si="35"/>
        <v>1.3976665198384213</v>
      </c>
      <c r="AX27" s="45">
        <f t="shared" si="36"/>
        <v>23.121863511267861</v>
      </c>
      <c r="AY27" s="45" t="str">
        <f t="shared" si="37"/>
        <v>POSITIF</v>
      </c>
      <c r="AZ27" s="45">
        <f t="shared" si="38"/>
        <v>23</v>
      </c>
      <c r="BA27" s="45">
        <f t="shared" si="39"/>
        <v>7</v>
      </c>
      <c r="BB27" s="45">
        <f t="shared" si="40"/>
        <v>18</v>
      </c>
      <c r="BC27" s="45">
        <f t="shared" si="41"/>
        <v>0.40355264746836117</v>
      </c>
      <c r="BD27" s="45">
        <f t="shared" si="42"/>
        <v>-1.9592365657914654</v>
      </c>
      <c r="BE27" s="45">
        <f t="shared" si="43"/>
        <v>-0.12222152900771403</v>
      </c>
      <c r="BF27" s="45">
        <f t="shared" si="44"/>
        <v>1.9428132568574878</v>
      </c>
      <c r="BG27" s="45">
        <f t="shared" si="45"/>
        <v>-112.12572760429295</v>
      </c>
      <c r="BH27" s="45">
        <f t="shared" si="46"/>
        <v>5.3386928502319524</v>
      </c>
      <c r="BI27" s="45">
        <f t="shared" si="47"/>
        <v>67.874272395707052</v>
      </c>
      <c r="BJ27" s="45">
        <f t="shared" si="48"/>
        <v>67</v>
      </c>
      <c r="BK27" s="45">
        <f t="shared" si="49"/>
        <v>52</v>
      </c>
      <c r="BL27" s="45">
        <f t="shared" si="50"/>
        <v>27</v>
      </c>
      <c r="BM27" s="45">
        <f t="shared" si="51"/>
        <v>-24.42678109893091</v>
      </c>
      <c r="BN27" s="45" t="str">
        <f t="shared" si="52"/>
        <v>NEGATIF</v>
      </c>
      <c r="BO27" s="45">
        <f t="shared" si="53"/>
        <v>24</v>
      </c>
      <c r="BP27" s="45">
        <f t="shared" si="54"/>
        <v>25</v>
      </c>
      <c r="BQ27" s="45">
        <f t="shared" si="55"/>
        <v>36</v>
      </c>
      <c r="BR27" s="45"/>
      <c r="BS27" s="45"/>
      <c r="BT27" s="45"/>
      <c r="BU27" s="45"/>
      <c r="BV27" s="45"/>
      <c r="BW27" s="45"/>
      <c r="BX27" s="45"/>
      <c r="BY27" s="45"/>
      <c r="BZ27" s="45"/>
      <c r="CA27" s="45"/>
      <c r="CB27" s="45"/>
      <c r="CC27" s="45"/>
      <c r="CD27" s="45"/>
      <c r="CE27" s="45"/>
      <c r="CF27" s="45"/>
      <c r="CG27" s="45"/>
      <c r="CH27" s="45"/>
      <c r="CI27" s="45"/>
    </row>
    <row r="28" spans="1:87">
      <c r="A28" s="45">
        <f t="shared" ref="A28" si="66">A27</f>
        <v>-7.0027777777777782</v>
      </c>
      <c r="B28" s="45">
        <f t="shared" ref="B28" si="67">B27</f>
        <v>111.315</v>
      </c>
      <c r="C28" s="45">
        <f>INT(G3/15)</f>
        <v>7</v>
      </c>
      <c r="D28" s="45">
        <f>L3</f>
        <v>2018</v>
      </c>
      <c r="E28" s="45">
        <f>L2</f>
        <v>6</v>
      </c>
      <c r="F28" s="45">
        <f>L4-1</f>
        <v>12</v>
      </c>
      <c r="G28" s="45"/>
      <c r="H28" s="45">
        <v>4</v>
      </c>
      <c r="I28" s="45">
        <v>15</v>
      </c>
      <c r="J28" s="45">
        <f t="shared" si="0"/>
        <v>4.25</v>
      </c>
      <c r="K28" s="45"/>
      <c r="L28" s="45">
        <f t="shared" si="1"/>
        <v>20</v>
      </c>
      <c r="M28" s="45">
        <f t="shared" si="2"/>
        <v>-13</v>
      </c>
      <c r="N28" s="45">
        <f t="shared" si="3"/>
        <v>2458281.385416667</v>
      </c>
      <c r="O28" s="45">
        <f>'delta T'!F19/86400</f>
        <v>8.1905445362562951E-4</v>
      </c>
      <c r="P28" s="45">
        <f t="shared" si="4"/>
        <v>2458281.3862357214</v>
      </c>
      <c r="Q28" s="45">
        <f t="shared" si="5"/>
        <v>0.18443220357895712</v>
      </c>
      <c r="R28" s="45">
        <f t="shared" si="6"/>
        <v>80.167374752772048</v>
      </c>
      <c r="S28" s="45">
        <f t="shared" si="7"/>
        <v>156.91327357871796</v>
      </c>
      <c r="T28" s="45">
        <f t="shared" si="8"/>
        <v>0.7363374124963572</v>
      </c>
      <c r="U28" s="45">
        <f t="shared" si="9"/>
        <v>1.3991846421160474</v>
      </c>
      <c r="V28" s="45">
        <f t="shared" si="10"/>
        <v>2.738653264031254</v>
      </c>
      <c r="W28" s="45">
        <f t="shared" si="11"/>
        <v>1.6700853847449685E-2</v>
      </c>
      <c r="X28" s="45">
        <f t="shared" si="12"/>
        <v>80.903712165268402</v>
      </c>
      <c r="Y28" s="45">
        <f t="shared" si="13"/>
        <v>157.64961099121433</v>
      </c>
      <c r="Z28" s="45">
        <f t="shared" si="14"/>
        <v>2.7515047762849316</v>
      </c>
      <c r="AA28" s="45">
        <f t="shared" si="15"/>
        <v>128.32750754623729</v>
      </c>
      <c r="AB28" s="45">
        <f t="shared" si="16"/>
        <v>2.23973752755971</v>
      </c>
      <c r="AC28" s="45">
        <f t="shared" si="17"/>
        <v>23.436892722271185</v>
      </c>
      <c r="AD28" s="45">
        <f t="shared" si="18"/>
        <v>-1.7339409321980679E-3</v>
      </c>
      <c r="AE28" s="45">
        <f t="shared" si="19"/>
        <v>23.435158781338988</v>
      </c>
      <c r="AF28" s="45">
        <f t="shared" si="20"/>
        <v>2458281.5</v>
      </c>
      <c r="AG28" s="45">
        <f t="shared" si="21"/>
        <v>0.184435318275154</v>
      </c>
      <c r="AH28" s="45">
        <f t="shared" si="22"/>
        <v>17.351607637226891</v>
      </c>
      <c r="AI28" s="45">
        <f t="shared" si="23"/>
        <v>14.594078386514392</v>
      </c>
      <c r="AJ28" s="45">
        <f t="shared" si="24"/>
        <v>0.40902068146202719</v>
      </c>
      <c r="AK28" s="45">
        <f t="shared" si="25"/>
        <v>22.015078386514393</v>
      </c>
      <c r="AL28" s="45">
        <f t="shared" si="56"/>
        <v>250.13498220183399</v>
      </c>
      <c r="AM28" s="45">
        <f t="shared" si="26"/>
        <v>4.3656790138394186</v>
      </c>
      <c r="AN28" s="45">
        <f t="shared" si="27"/>
        <v>1.0154062808897428</v>
      </c>
      <c r="AO28" s="45" t="s">
        <v>138</v>
      </c>
      <c r="AP28" s="45">
        <f t="shared" si="28"/>
        <v>80.894272356958638</v>
      </c>
      <c r="AQ28" s="45">
        <f t="shared" si="29"/>
        <v>80</v>
      </c>
      <c r="AR28" s="45">
        <f t="shared" si="30"/>
        <v>53</v>
      </c>
      <c r="AS28" s="45">
        <f t="shared" si="31"/>
        <v>39</v>
      </c>
      <c r="AT28" s="45">
        <f t="shared" si="32"/>
        <v>1.4118713986339619</v>
      </c>
      <c r="AU28" s="45">
        <f t="shared" si="33"/>
        <v>80.09119359588189</v>
      </c>
      <c r="AV28" s="148">
        <f t="shared" si="34"/>
        <v>5.3394129063921261</v>
      </c>
      <c r="AW28" s="45">
        <f t="shared" si="35"/>
        <v>1.3978550301003358</v>
      </c>
      <c r="AX28" s="45">
        <f t="shared" si="36"/>
        <v>23.122545286539584</v>
      </c>
      <c r="AY28" s="45" t="str">
        <f t="shared" si="37"/>
        <v>POSITIF</v>
      </c>
      <c r="AZ28" s="45">
        <f t="shared" si="38"/>
        <v>23</v>
      </c>
      <c r="BA28" s="45">
        <f t="shared" si="39"/>
        <v>7</v>
      </c>
      <c r="BB28" s="45">
        <f t="shared" si="40"/>
        <v>21</v>
      </c>
      <c r="BC28" s="45">
        <f t="shared" si="41"/>
        <v>0.4035645466916114</v>
      </c>
      <c r="BD28" s="45">
        <f t="shared" si="42"/>
        <v>-1.9569631228892055</v>
      </c>
      <c r="BE28" s="45">
        <f t="shared" si="43"/>
        <v>-0.12222152900771403</v>
      </c>
      <c r="BF28" s="45">
        <f t="shared" si="44"/>
        <v>1.9428132568574878</v>
      </c>
      <c r="BG28" s="45">
        <f t="shared" si="45"/>
        <v>-112.09422739969916</v>
      </c>
      <c r="BH28" s="45">
        <f t="shared" si="46"/>
        <v>5.3394129063921261</v>
      </c>
      <c r="BI28" s="45">
        <f t="shared" si="47"/>
        <v>67.905772600300836</v>
      </c>
      <c r="BJ28" s="45">
        <f t="shared" si="48"/>
        <v>67</v>
      </c>
      <c r="BK28" s="45">
        <f t="shared" si="49"/>
        <v>54</v>
      </c>
      <c r="BL28" s="45">
        <f t="shared" si="50"/>
        <v>20</v>
      </c>
      <c r="BM28" s="45">
        <f t="shared" si="51"/>
        <v>-20.980700068674249</v>
      </c>
      <c r="BN28" s="45" t="str">
        <f t="shared" si="52"/>
        <v>NEGATIF</v>
      </c>
      <c r="BO28" s="45">
        <f t="shared" si="53"/>
        <v>20</v>
      </c>
      <c r="BP28" s="45">
        <f t="shared" si="54"/>
        <v>58</v>
      </c>
      <c r="BQ28" s="45">
        <f t="shared" si="55"/>
        <v>50</v>
      </c>
      <c r="BR28" s="45"/>
      <c r="BS28" s="45"/>
      <c r="BT28" s="45"/>
      <c r="BU28" s="45"/>
      <c r="BV28" s="45"/>
      <c r="BW28" s="45"/>
      <c r="BX28" s="45"/>
      <c r="BY28" s="45"/>
      <c r="BZ28" s="45"/>
      <c r="CA28" s="45"/>
      <c r="CB28" s="45"/>
      <c r="CC28" s="45"/>
      <c r="CD28" s="45"/>
      <c r="CE28" s="45"/>
      <c r="CF28" s="45"/>
      <c r="CG28" s="45"/>
      <c r="CH28" s="45"/>
      <c r="CI28" s="45"/>
    </row>
    <row r="29" spans="1:87">
      <c r="A29" s="45">
        <f t="shared" ref="A29:B29" si="68">A27</f>
        <v>-7.0027777777777782</v>
      </c>
      <c r="B29" s="45">
        <f t="shared" si="68"/>
        <v>111.315</v>
      </c>
      <c r="C29" s="45">
        <f>INT(G3/15)</f>
        <v>7</v>
      </c>
      <c r="D29" s="45">
        <f>L3</f>
        <v>2018</v>
      </c>
      <c r="E29" s="45">
        <f>L2</f>
        <v>6</v>
      </c>
      <c r="F29" s="45">
        <f>L4-1</f>
        <v>12</v>
      </c>
      <c r="G29" s="45"/>
      <c r="H29" s="45">
        <v>4</v>
      </c>
      <c r="I29" s="45">
        <v>30</v>
      </c>
      <c r="J29" s="45">
        <f t="shared" si="0"/>
        <v>4.5</v>
      </c>
      <c r="K29" s="45"/>
      <c r="L29" s="45">
        <f t="shared" si="1"/>
        <v>20</v>
      </c>
      <c r="M29" s="45">
        <f t="shared" si="2"/>
        <v>-13</v>
      </c>
      <c r="N29" s="45">
        <f t="shared" si="3"/>
        <v>2458281.3958333335</v>
      </c>
      <c r="O29" s="45">
        <f>'delta T'!F19/86400</f>
        <v>8.1905445362562951E-4</v>
      </c>
      <c r="P29" s="45">
        <f t="shared" si="4"/>
        <v>2458281.3966523879</v>
      </c>
      <c r="Q29" s="45">
        <f t="shared" si="5"/>
        <v>0.1844324887717432</v>
      </c>
      <c r="R29" s="45">
        <f t="shared" si="6"/>
        <v>80.177641912612671</v>
      </c>
      <c r="S29" s="45">
        <f t="shared" si="7"/>
        <v>156.92354024816905</v>
      </c>
      <c r="T29" s="45">
        <f t="shared" si="8"/>
        <v>0.73602683214265829</v>
      </c>
      <c r="U29" s="45">
        <f t="shared" si="9"/>
        <v>1.3993638378600948</v>
      </c>
      <c r="V29" s="45">
        <f t="shared" si="10"/>
        <v>2.7388324512163895</v>
      </c>
      <c r="W29" s="45">
        <f t="shared" si="11"/>
        <v>1.6700853835471586E-2</v>
      </c>
      <c r="X29" s="45">
        <f t="shared" si="12"/>
        <v>80.913668744755327</v>
      </c>
      <c r="Y29" s="45">
        <f t="shared" si="13"/>
        <v>157.65956708031172</v>
      </c>
      <c r="Z29" s="45">
        <f t="shared" si="14"/>
        <v>2.7516785428203026</v>
      </c>
      <c r="AA29" s="45">
        <f t="shared" si="15"/>
        <v>128.32695594452863</v>
      </c>
      <c r="AB29" s="45">
        <f t="shared" si="16"/>
        <v>2.2397279002937345</v>
      </c>
      <c r="AC29" s="45">
        <f t="shared" si="17"/>
        <v>23.43689271856249</v>
      </c>
      <c r="AD29" s="45">
        <f t="shared" si="18"/>
        <v>-1.7339407181815596E-3</v>
      </c>
      <c r="AE29" s="45">
        <f t="shared" si="19"/>
        <v>23.435158777844308</v>
      </c>
      <c r="AF29" s="45">
        <f t="shared" si="20"/>
        <v>2458281.5</v>
      </c>
      <c r="AG29" s="45">
        <f t="shared" si="21"/>
        <v>0.184435318275154</v>
      </c>
      <c r="AH29" s="45">
        <f t="shared" si="22"/>
        <v>17.351607637226891</v>
      </c>
      <c r="AI29" s="45">
        <f t="shared" si="23"/>
        <v>14.844762863851891</v>
      </c>
      <c r="AJ29" s="45">
        <f t="shared" si="24"/>
        <v>0.40902068140103354</v>
      </c>
      <c r="AK29" s="45">
        <f t="shared" si="25"/>
        <v>22.26576286385189</v>
      </c>
      <c r="AL29" s="45">
        <f t="shared" si="56"/>
        <v>253.8844484345029</v>
      </c>
      <c r="AM29" s="45">
        <f t="shared" si="26"/>
        <v>4.431119544791839</v>
      </c>
      <c r="AN29" s="45">
        <f t="shared" si="27"/>
        <v>1.0154074187827424</v>
      </c>
      <c r="AO29" s="45" t="s">
        <v>138</v>
      </c>
      <c r="AP29" s="45">
        <f t="shared" si="28"/>
        <v>80.904228907907196</v>
      </c>
      <c r="AQ29" s="45">
        <f t="shared" si="29"/>
        <v>80</v>
      </c>
      <c r="AR29" s="45">
        <f t="shared" si="30"/>
        <v>54</v>
      </c>
      <c r="AS29" s="45">
        <f t="shared" si="31"/>
        <v>15</v>
      </c>
      <c r="AT29" s="45">
        <f t="shared" si="32"/>
        <v>1.4120451732301569</v>
      </c>
      <c r="AU29" s="45">
        <f t="shared" si="33"/>
        <v>80.101994523275451</v>
      </c>
      <c r="AV29" s="148">
        <f t="shared" si="34"/>
        <v>5.3401329682183638</v>
      </c>
      <c r="AW29" s="45">
        <f t="shared" si="35"/>
        <v>1.3980435418456223</v>
      </c>
      <c r="AX29" s="45">
        <f t="shared" si="36"/>
        <v>23.123226324934311</v>
      </c>
      <c r="AY29" s="45" t="str">
        <f t="shared" si="37"/>
        <v>POSITIF</v>
      </c>
      <c r="AZ29" s="45">
        <f t="shared" si="38"/>
        <v>23</v>
      </c>
      <c r="BA29" s="45">
        <f t="shared" si="39"/>
        <v>7</v>
      </c>
      <c r="BB29" s="45">
        <f t="shared" si="40"/>
        <v>23</v>
      </c>
      <c r="BC29" s="45">
        <f t="shared" si="41"/>
        <v>0.40357643305393193</v>
      </c>
      <c r="BD29" s="45">
        <f t="shared" si="42"/>
        <v>-1.9564133406039921</v>
      </c>
      <c r="BE29" s="45">
        <f t="shared" si="43"/>
        <v>-0.12222152900771403</v>
      </c>
      <c r="BF29" s="45">
        <f t="shared" si="44"/>
        <v>1.9428132568574878</v>
      </c>
      <c r="BG29" s="45">
        <f t="shared" si="45"/>
        <v>-112.15523339703569</v>
      </c>
      <c r="BH29" s="45">
        <f t="shared" si="46"/>
        <v>5.3401329682183638</v>
      </c>
      <c r="BI29" s="45">
        <f t="shared" si="47"/>
        <v>67.844766602964313</v>
      </c>
      <c r="BJ29" s="45">
        <f t="shared" si="48"/>
        <v>67</v>
      </c>
      <c r="BK29" s="45">
        <f t="shared" si="49"/>
        <v>50</v>
      </c>
      <c r="BL29" s="45">
        <f t="shared" si="50"/>
        <v>41</v>
      </c>
      <c r="BM29" s="45">
        <f t="shared" si="51"/>
        <v>-17.532671324212579</v>
      </c>
      <c r="BN29" s="45" t="str">
        <f t="shared" si="52"/>
        <v>NEGATIF</v>
      </c>
      <c r="BO29" s="45">
        <f t="shared" si="53"/>
        <v>17</v>
      </c>
      <c r="BP29" s="45">
        <f t="shared" si="54"/>
        <v>31</v>
      </c>
      <c r="BQ29" s="45">
        <f t="shared" si="55"/>
        <v>57</v>
      </c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</row>
    <row r="30" spans="1:87">
      <c r="A30" s="45">
        <f t="shared" ref="A30" si="69">A28</f>
        <v>-7.0027777777777782</v>
      </c>
      <c r="B30" s="45">
        <f>B15</f>
        <v>111.315</v>
      </c>
      <c r="C30" s="45">
        <f>INT(G3/15)</f>
        <v>7</v>
      </c>
      <c r="D30" s="45">
        <f>L3</f>
        <v>2018</v>
      </c>
      <c r="E30" s="45">
        <f>L2</f>
        <v>6</v>
      </c>
      <c r="F30" s="45">
        <f>L4-1</f>
        <v>12</v>
      </c>
      <c r="G30" s="45"/>
      <c r="H30" s="45">
        <v>4</v>
      </c>
      <c r="I30" s="45">
        <v>45</v>
      </c>
      <c r="J30" s="45">
        <f t="shared" si="0"/>
        <v>4.75</v>
      </c>
      <c r="K30" s="45"/>
      <c r="L30" s="45">
        <f t="shared" si="1"/>
        <v>20</v>
      </c>
      <c r="M30" s="45">
        <f t="shared" si="2"/>
        <v>-13</v>
      </c>
      <c r="N30" s="45">
        <f t="shared" si="3"/>
        <v>2458281.40625</v>
      </c>
      <c r="O30" s="45">
        <f>'delta T'!F19/86400</f>
        <v>8.1905445362562951E-4</v>
      </c>
      <c r="P30" s="45">
        <f t="shared" si="4"/>
        <v>2458281.4070690544</v>
      </c>
      <c r="Q30" s="45">
        <f t="shared" si="5"/>
        <v>0.18443277396452928</v>
      </c>
      <c r="R30" s="45">
        <f t="shared" si="6"/>
        <v>80.187909072453294</v>
      </c>
      <c r="S30" s="45">
        <f t="shared" si="7"/>
        <v>156.93380691762013</v>
      </c>
      <c r="T30" s="45">
        <f t="shared" si="8"/>
        <v>0.73571622946739135</v>
      </c>
      <c r="U30" s="45">
        <f t="shared" si="9"/>
        <v>1.3995430336041421</v>
      </c>
      <c r="V30" s="45">
        <f t="shared" si="10"/>
        <v>2.7390116384015251</v>
      </c>
      <c r="W30" s="45">
        <f t="shared" si="11"/>
        <v>1.670085382349349E-2</v>
      </c>
      <c r="X30" s="45">
        <f t="shared" si="12"/>
        <v>80.92362530192068</v>
      </c>
      <c r="Y30" s="45">
        <f t="shared" si="13"/>
        <v>157.66952314708752</v>
      </c>
      <c r="Z30" s="45">
        <f t="shared" si="14"/>
        <v>2.7518523089660887</v>
      </c>
      <c r="AA30" s="45">
        <f t="shared" si="15"/>
        <v>128.32640434281998</v>
      </c>
      <c r="AB30" s="45">
        <f t="shared" si="16"/>
        <v>2.2397182730277589</v>
      </c>
      <c r="AC30" s="45">
        <f t="shared" si="17"/>
        <v>23.436892714853794</v>
      </c>
      <c r="AD30" s="45">
        <f t="shared" si="18"/>
        <v>-1.7339404848648343E-3</v>
      </c>
      <c r="AE30" s="45">
        <f t="shared" si="19"/>
        <v>23.435158774368929</v>
      </c>
      <c r="AF30" s="45">
        <f t="shared" si="20"/>
        <v>2458281.5</v>
      </c>
      <c r="AG30" s="45">
        <f t="shared" si="21"/>
        <v>0.184435318275154</v>
      </c>
      <c r="AH30" s="45">
        <f t="shared" si="22"/>
        <v>17.351607637226891</v>
      </c>
      <c r="AI30" s="45">
        <f t="shared" si="23"/>
        <v>15.095447341189391</v>
      </c>
      <c r="AJ30" s="45">
        <f t="shared" si="24"/>
        <v>0.40902068134037672</v>
      </c>
      <c r="AK30" s="45">
        <f t="shared" si="25"/>
        <v>22.516447341189391</v>
      </c>
      <c r="AL30" s="45">
        <f t="shared" si="56"/>
        <v>257.63391458180286</v>
      </c>
      <c r="AM30" s="45">
        <f t="shared" si="26"/>
        <v>4.4965600742542895</v>
      </c>
      <c r="AN30" s="45">
        <f t="shared" si="27"/>
        <v>1.0154085561946939</v>
      </c>
      <c r="AO30" s="45" t="s">
        <v>138</v>
      </c>
      <c r="AP30" s="45">
        <f t="shared" si="28"/>
        <v>80.914185436534538</v>
      </c>
      <c r="AQ30" s="45">
        <f t="shared" si="29"/>
        <v>80</v>
      </c>
      <c r="AR30" s="45">
        <f t="shared" si="30"/>
        <v>54</v>
      </c>
      <c r="AS30" s="45">
        <f t="shared" si="31"/>
        <v>51</v>
      </c>
      <c r="AT30" s="45">
        <f t="shared" si="32"/>
        <v>1.412218947436773</v>
      </c>
      <c r="AU30" s="45">
        <f t="shared" si="33"/>
        <v>80.11279553603805</v>
      </c>
      <c r="AV30" s="148">
        <f t="shared" si="34"/>
        <v>5.3408530357358703</v>
      </c>
      <c r="AW30" s="45">
        <f t="shared" si="35"/>
        <v>1.3982320550808796</v>
      </c>
      <c r="AX30" s="45">
        <f t="shared" si="36"/>
        <v>23.123906626456417</v>
      </c>
      <c r="AY30" s="45" t="str">
        <f t="shared" si="37"/>
        <v>POSITIF</v>
      </c>
      <c r="AZ30" s="45">
        <f t="shared" si="38"/>
        <v>23</v>
      </c>
      <c r="BA30" s="45">
        <f t="shared" si="39"/>
        <v>7</v>
      </c>
      <c r="BB30" s="45">
        <f t="shared" si="40"/>
        <v>26</v>
      </c>
      <c r="BC30" s="45">
        <f t="shared" si="41"/>
        <v>0.40358830655539901</v>
      </c>
      <c r="BD30" s="45">
        <f t="shared" si="42"/>
        <v>-1.9574780961209775</v>
      </c>
      <c r="BE30" s="45">
        <f t="shared" si="43"/>
        <v>-0.12222152900771403</v>
      </c>
      <c r="BF30" s="45">
        <f t="shared" si="44"/>
        <v>1.9428132568574878</v>
      </c>
      <c r="BG30" s="45">
        <f t="shared" si="45"/>
        <v>-112.30451913195986</v>
      </c>
      <c r="BH30" s="45">
        <f t="shared" si="46"/>
        <v>5.3408530357358703</v>
      </c>
      <c r="BI30" s="45">
        <f t="shared" si="47"/>
        <v>67.695480868040136</v>
      </c>
      <c r="BJ30" s="45">
        <f t="shared" si="48"/>
        <v>67</v>
      </c>
      <c r="BK30" s="45">
        <f t="shared" si="49"/>
        <v>41</v>
      </c>
      <c r="BL30" s="45">
        <f t="shared" si="50"/>
        <v>43</v>
      </c>
      <c r="BM30" s="45">
        <f t="shared" si="51"/>
        <v>-14.085031441673921</v>
      </c>
      <c r="BN30" s="45" t="str">
        <f t="shared" si="52"/>
        <v>NEGATIF</v>
      </c>
      <c r="BO30" s="45">
        <f t="shared" si="53"/>
        <v>14</v>
      </c>
      <c r="BP30" s="45">
        <f t="shared" si="54"/>
        <v>5</v>
      </c>
      <c r="BQ30" s="45">
        <f t="shared" si="55"/>
        <v>6</v>
      </c>
      <c r="BR30" s="45"/>
      <c r="BS30" s="45"/>
      <c r="BT30" s="45"/>
      <c r="BU30" s="45"/>
      <c r="BV30" s="45"/>
      <c r="BW30" s="45"/>
      <c r="BX30" s="45"/>
      <c r="BY30" s="45"/>
      <c r="BZ30" s="45"/>
      <c r="CA30" s="45"/>
      <c r="CB30" s="45"/>
      <c r="CC30" s="45"/>
      <c r="CD30" s="45"/>
      <c r="CE30" s="45"/>
      <c r="CF30" s="45"/>
      <c r="CG30" s="45"/>
      <c r="CH30" s="45"/>
      <c r="CI30" s="45"/>
    </row>
    <row r="31" spans="1:87">
      <c r="A31" s="45">
        <f t="shared" ref="A31" si="70">A29</f>
        <v>-7.0027777777777782</v>
      </c>
      <c r="B31" s="45">
        <f t="shared" ref="B31:B94" si="71">B16</f>
        <v>111.315</v>
      </c>
      <c r="C31" s="45">
        <f>INT(G3/15)</f>
        <v>7</v>
      </c>
      <c r="D31" s="45">
        <f>L3</f>
        <v>2018</v>
      </c>
      <c r="E31" s="45">
        <f>L2</f>
        <v>6</v>
      </c>
      <c r="F31" s="45">
        <f>L4-1</f>
        <v>12</v>
      </c>
      <c r="G31" s="45"/>
      <c r="H31" s="45">
        <v>5</v>
      </c>
      <c r="I31" s="45">
        <v>0</v>
      </c>
      <c r="J31" s="45">
        <f t="shared" si="0"/>
        <v>5</v>
      </c>
      <c r="K31" s="45"/>
      <c r="L31" s="45">
        <f t="shared" si="1"/>
        <v>20</v>
      </c>
      <c r="M31" s="45">
        <f t="shared" si="2"/>
        <v>-13</v>
      </c>
      <c r="N31" s="45">
        <f t="shared" si="3"/>
        <v>2458281.416666667</v>
      </c>
      <c r="O31" s="45">
        <f>'delta T'!F19/86400</f>
        <v>8.1905445362562951E-4</v>
      </c>
      <c r="P31" s="45">
        <f t="shared" si="4"/>
        <v>2458281.4174857214</v>
      </c>
      <c r="Q31" s="45">
        <f t="shared" si="5"/>
        <v>0.18443305915732811</v>
      </c>
      <c r="R31" s="45">
        <f t="shared" si="6"/>
        <v>80.198176232751393</v>
      </c>
      <c r="S31" s="45">
        <f t="shared" si="7"/>
        <v>156.94407358753051</v>
      </c>
      <c r="T31" s="45">
        <f t="shared" si="8"/>
        <v>0.73540560446617131</v>
      </c>
      <c r="U31" s="45">
        <f t="shared" si="9"/>
        <v>1.399722229356174</v>
      </c>
      <c r="V31" s="45">
        <f t="shared" si="10"/>
        <v>2.7391908255946764</v>
      </c>
      <c r="W31" s="45">
        <f t="shared" si="11"/>
        <v>1.6700853811515391E-2</v>
      </c>
      <c r="X31" s="45">
        <f t="shared" si="12"/>
        <v>80.933581837217559</v>
      </c>
      <c r="Y31" s="45">
        <f t="shared" si="13"/>
        <v>157.67947919199668</v>
      </c>
      <c r="Z31" s="45">
        <f t="shared" si="14"/>
        <v>2.7520260747302303</v>
      </c>
      <c r="AA31" s="45">
        <f t="shared" si="15"/>
        <v>128.32585274108666</v>
      </c>
      <c r="AB31" s="45">
        <f t="shared" si="16"/>
        <v>2.2397086457613526</v>
      </c>
      <c r="AC31" s="45">
        <f t="shared" si="17"/>
        <v>23.436892711145099</v>
      </c>
      <c r="AD31" s="45">
        <f t="shared" si="18"/>
        <v>-1.7339402322454293E-3</v>
      </c>
      <c r="AE31" s="45">
        <f t="shared" si="19"/>
        <v>23.435158770912853</v>
      </c>
      <c r="AF31" s="45">
        <f t="shared" si="20"/>
        <v>2458281.5</v>
      </c>
      <c r="AG31" s="45">
        <f t="shared" si="21"/>
        <v>0.184435318275154</v>
      </c>
      <c r="AH31" s="45">
        <f t="shared" si="22"/>
        <v>17.351607637226891</v>
      </c>
      <c r="AI31" s="45">
        <f t="shared" si="23"/>
        <v>15.346131818526892</v>
      </c>
      <c r="AJ31" s="45">
        <f t="shared" si="24"/>
        <v>0.40902068128005681</v>
      </c>
      <c r="AK31" s="45">
        <f t="shared" si="25"/>
        <v>22.767131818526892</v>
      </c>
      <c r="AL31" s="45">
        <f t="shared" si="56"/>
        <v>261.38338064335653</v>
      </c>
      <c r="AM31" s="45">
        <f t="shared" si="26"/>
        <v>4.562000602220186</v>
      </c>
      <c r="AN31" s="45">
        <f t="shared" si="27"/>
        <v>1.0154096931256149</v>
      </c>
      <c r="AO31" s="45" t="s">
        <v>138</v>
      </c>
      <c r="AP31" s="45">
        <f t="shared" si="28"/>
        <v>80.924141943293762</v>
      </c>
      <c r="AQ31" s="45">
        <f t="shared" si="29"/>
        <v>80</v>
      </c>
      <c r="AR31" s="45">
        <f t="shared" si="30"/>
        <v>55</v>
      </c>
      <c r="AS31" s="45">
        <f t="shared" si="31"/>
        <v>26</v>
      </c>
      <c r="AT31" s="45">
        <f t="shared" si="32"/>
        <v>1.4123927212617184</v>
      </c>
      <c r="AU31" s="45">
        <f t="shared" si="33"/>
        <v>80.123596634546828</v>
      </c>
      <c r="AV31" s="148">
        <f t="shared" si="34"/>
        <v>5.3415731089697882</v>
      </c>
      <c r="AW31" s="45">
        <f t="shared" si="35"/>
        <v>1.3984205698126899</v>
      </c>
      <c r="AX31" s="45">
        <f t="shared" si="36"/>
        <v>23.124586191110133</v>
      </c>
      <c r="AY31" s="45" t="str">
        <f t="shared" si="37"/>
        <v>POSITIF</v>
      </c>
      <c r="AZ31" s="45">
        <f t="shared" si="38"/>
        <v>23</v>
      </c>
      <c r="BA31" s="45">
        <f t="shared" si="39"/>
        <v>7</v>
      </c>
      <c r="BB31" s="45">
        <f t="shared" si="40"/>
        <v>28</v>
      </c>
      <c r="BC31" s="45">
        <f t="shared" si="41"/>
        <v>0.40360016719608649</v>
      </c>
      <c r="BD31" s="45">
        <f t="shared" si="42"/>
        <v>-1.9600836237216639</v>
      </c>
      <c r="BE31" s="45">
        <f t="shared" si="43"/>
        <v>-0.12222152900771403</v>
      </c>
      <c r="BF31" s="45">
        <f t="shared" si="44"/>
        <v>1.9428132568574878</v>
      </c>
      <c r="BG31" s="45">
        <f t="shared" si="45"/>
        <v>-112.53962512704371</v>
      </c>
      <c r="BH31" s="45">
        <f t="shared" si="46"/>
        <v>5.3415731089697882</v>
      </c>
      <c r="BI31" s="45">
        <f t="shared" si="47"/>
        <v>67.460374872956294</v>
      </c>
      <c r="BJ31" s="45">
        <f t="shared" si="48"/>
        <v>67</v>
      </c>
      <c r="BK31" s="45">
        <f t="shared" si="49"/>
        <v>27</v>
      </c>
      <c r="BL31" s="45">
        <f t="shared" si="50"/>
        <v>37</v>
      </c>
      <c r="BM31" s="45">
        <f t="shared" si="51"/>
        <v>-10.639993482733399</v>
      </c>
      <c r="BN31" s="45" t="str">
        <f t="shared" si="52"/>
        <v>NEGATIF</v>
      </c>
      <c r="BO31" s="45">
        <f t="shared" si="53"/>
        <v>10</v>
      </c>
      <c r="BP31" s="45">
        <f t="shared" si="54"/>
        <v>38</v>
      </c>
      <c r="BQ31" s="45">
        <f t="shared" si="55"/>
        <v>23</v>
      </c>
      <c r="BR31" s="45"/>
      <c r="BS31" s="45"/>
      <c r="BT31" s="45"/>
      <c r="BU31" s="45"/>
      <c r="BV31" s="45"/>
      <c r="BW31" s="45"/>
      <c r="BX31" s="45"/>
      <c r="BY31" s="45"/>
      <c r="BZ31" s="45"/>
      <c r="CA31" s="45"/>
      <c r="CB31" s="45"/>
      <c r="CC31" s="45"/>
      <c r="CD31" s="45"/>
      <c r="CE31" s="45"/>
      <c r="CF31" s="45"/>
      <c r="CG31" s="45"/>
      <c r="CH31" s="45"/>
      <c r="CI31" s="45"/>
    </row>
    <row r="32" spans="1:87">
      <c r="A32" s="45">
        <f t="shared" ref="A32" si="72">A30</f>
        <v>-7.0027777777777782</v>
      </c>
      <c r="B32" s="45">
        <f t="shared" si="71"/>
        <v>111.315</v>
      </c>
      <c r="C32" s="45">
        <f>INT(G3/15)</f>
        <v>7</v>
      </c>
      <c r="D32" s="45">
        <f>L3</f>
        <v>2018</v>
      </c>
      <c r="E32" s="45">
        <f>L2</f>
        <v>6</v>
      </c>
      <c r="F32" s="45">
        <f>L4-1</f>
        <v>12</v>
      </c>
      <c r="G32" s="45"/>
      <c r="H32" s="45">
        <v>5</v>
      </c>
      <c r="I32" s="45">
        <v>15</v>
      </c>
      <c r="J32" s="45">
        <f t="shared" si="0"/>
        <v>5.25</v>
      </c>
      <c r="K32" s="45"/>
      <c r="L32" s="45">
        <f t="shared" si="1"/>
        <v>20</v>
      </c>
      <c r="M32" s="45">
        <f t="shared" si="2"/>
        <v>-13</v>
      </c>
      <c r="N32" s="45">
        <f t="shared" si="3"/>
        <v>2458281.4270833335</v>
      </c>
      <c r="O32" s="45">
        <f>'delta T'!F19/86400</f>
        <v>8.1905445362562951E-4</v>
      </c>
      <c r="P32" s="45">
        <f t="shared" si="4"/>
        <v>2458281.4279023879</v>
      </c>
      <c r="Q32" s="45">
        <f t="shared" si="5"/>
        <v>0.18443334435011419</v>
      </c>
      <c r="R32" s="45">
        <f t="shared" si="6"/>
        <v>80.208443392592017</v>
      </c>
      <c r="S32" s="45">
        <f t="shared" si="7"/>
        <v>156.9543402569816</v>
      </c>
      <c r="T32" s="45">
        <f t="shared" si="8"/>
        <v>0.73509495717630291</v>
      </c>
      <c r="U32" s="45">
        <f t="shared" si="9"/>
        <v>1.3999014251002215</v>
      </c>
      <c r="V32" s="45">
        <f t="shared" si="10"/>
        <v>2.7393700127798115</v>
      </c>
      <c r="W32" s="45">
        <f t="shared" si="11"/>
        <v>1.6700853799537296E-2</v>
      </c>
      <c r="X32" s="45">
        <f t="shared" si="12"/>
        <v>80.943538349768318</v>
      </c>
      <c r="Y32" s="45">
        <f t="shared" si="13"/>
        <v>157.6894352141579</v>
      </c>
      <c r="Z32" s="45">
        <f t="shared" si="14"/>
        <v>2.7521998400973451</v>
      </c>
      <c r="AA32" s="45">
        <f t="shared" si="15"/>
        <v>128.32530113937801</v>
      </c>
      <c r="AB32" s="45">
        <f t="shared" si="16"/>
        <v>2.2396990184953771</v>
      </c>
      <c r="AC32" s="45">
        <f t="shared" si="17"/>
        <v>23.436892707436403</v>
      </c>
      <c r="AD32" s="45">
        <f t="shared" si="18"/>
        <v>-1.7339399603209292E-3</v>
      </c>
      <c r="AE32" s="45">
        <f t="shared" si="19"/>
        <v>23.435158767476082</v>
      </c>
      <c r="AF32" s="45">
        <f t="shared" si="20"/>
        <v>2458281.5</v>
      </c>
      <c r="AG32" s="45">
        <f t="shared" si="21"/>
        <v>0.184435318275154</v>
      </c>
      <c r="AH32" s="45">
        <f t="shared" si="22"/>
        <v>17.351607637226891</v>
      </c>
      <c r="AI32" s="45">
        <f t="shared" si="23"/>
        <v>15.596816295864391</v>
      </c>
      <c r="AJ32" s="45">
        <f t="shared" si="24"/>
        <v>0.40902068122007385</v>
      </c>
      <c r="AK32" s="45">
        <f t="shared" si="25"/>
        <v>23.017816295864392</v>
      </c>
      <c r="AL32" s="45">
        <f t="shared" si="56"/>
        <v>265.13284662023062</v>
      </c>
      <c r="AM32" s="45">
        <f t="shared" si="26"/>
        <v>4.6274411287081438</v>
      </c>
      <c r="AN32" s="45">
        <f t="shared" si="27"/>
        <v>1.0154108295753703</v>
      </c>
      <c r="AO32" s="45" t="s">
        <v>138</v>
      </c>
      <c r="AP32" s="45">
        <f t="shared" si="28"/>
        <v>80.934098427307205</v>
      </c>
      <c r="AQ32" s="45">
        <f t="shared" si="29"/>
        <v>80</v>
      </c>
      <c r="AR32" s="45">
        <f t="shared" si="30"/>
        <v>56</v>
      </c>
      <c r="AS32" s="45">
        <f t="shared" si="31"/>
        <v>2</v>
      </c>
      <c r="AT32" s="45">
        <f t="shared" si="32"/>
        <v>1.4125664946896752</v>
      </c>
      <c r="AU32" s="45">
        <f t="shared" si="33"/>
        <v>80.13439781773522</v>
      </c>
      <c r="AV32" s="148">
        <f t="shared" si="34"/>
        <v>5.3422931878490143</v>
      </c>
      <c r="AW32" s="45">
        <f t="shared" si="35"/>
        <v>1.3986090860224385</v>
      </c>
      <c r="AX32" s="45">
        <f t="shared" si="36"/>
        <v>23.125265018808907</v>
      </c>
      <c r="AY32" s="45" t="str">
        <f t="shared" si="37"/>
        <v>POSITIF</v>
      </c>
      <c r="AZ32" s="45">
        <f t="shared" si="38"/>
        <v>23</v>
      </c>
      <c r="BA32" s="45">
        <f t="shared" si="39"/>
        <v>7</v>
      </c>
      <c r="BB32" s="45">
        <f t="shared" si="40"/>
        <v>30</v>
      </c>
      <c r="BC32" s="45">
        <f t="shared" si="41"/>
        <v>0.40361201497448385</v>
      </c>
      <c r="BD32" s="45">
        <f t="shared" si="42"/>
        <v>-1.9641869974270545</v>
      </c>
      <c r="BE32" s="45">
        <f t="shared" si="43"/>
        <v>-0.12222152900771403</v>
      </c>
      <c r="BF32" s="45">
        <f t="shared" si="44"/>
        <v>1.9428132568574878</v>
      </c>
      <c r="BG32" s="45">
        <f t="shared" si="45"/>
        <v>-112.85968731070571</v>
      </c>
      <c r="BH32" s="45">
        <f t="shared" si="46"/>
        <v>5.3422931878490143</v>
      </c>
      <c r="BI32" s="45">
        <f t="shared" si="47"/>
        <v>67.140312689294291</v>
      </c>
      <c r="BJ32" s="45">
        <f t="shared" si="48"/>
        <v>67</v>
      </c>
      <c r="BK32" s="45">
        <f t="shared" si="49"/>
        <v>8</v>
      </c>
      <c r="BL32" s="45">
        <f t="shared" si="50"/>
        <v>25</v>
      </c>
      <c r="BM32" s="45">
        <f t="shared" si="51"/>
        <v>-7.1997181432722561</v>
      </c>
      <c r="BN32" s="45" t="str">
        <f t="shared" si="52"/>
        <v>NEGATIF</v>
      </c>
      <c r="BO32" s="45">
        <f t="shared" si="53"/>
        <v>7</v>
      </c>
      <c r="BP32" s="45">
        <f t="shared" si="54"/>
        <v>11</v>
      </c>
      <c r="BQ32" s="45">
        <f t="shared" si="55"/>
        <v>58</v>
      </c>
      <c r="BR32" s="45"/>
      <c r="BS32" s="45"/>
      <c r="BT32" s="45"/>
      <c r="BU32" s="45"/>
      <c r="BV32" s="45"/>
      <c r="BW32" s="45"/>
      <c r="BX32" s="45"/>
      <c r="BY32" s="45"/>
      <c r="BZ32" s="45"/>
      <c r="CA32" s="45"/>
      <c r="CB32" s="45"/>
      <c r="CC32" s="45"/>
      <c r="CD32" s="45"/>
      <c r="CE32" s="45"/>
      <c r="CF32" s="45"/>
      <c r="CG32" s="45"/>
      <c r="CH32" s="45"/>
      <c r="CI32" s="45"/>
    </row>
    <row r="33" spans="1:87">
      <c r="A33" s="45">
        <f t="shared" ref="A33" si="73">A31</f>
        <v>-7.0027777777777782</v>
      </c>
      <c r="B33" s="45">
        <f t="shared" si="71"/>
        <v>111.315</v>
      </c>
      <c r="C33" s="45">
        <f>INT(G3/15)</f>
        <v>7</v>
      </c>
      <c r="D33" s="45">
        <f>L3</f>
        <v>2018</v>
      </c>
      <c r="E33" s="45">
        <f>L2</f>
        <v>6</v>
      </c>
      <c r="F33" s="45">
        <f>L4-1</f>
        <v>12</v>
      </c>
      <c r="G33" s="45"/>
      <c r="H33" s="45">
        <v>5</v>
      </c>
      <c r="I33" s="45">
        <v>30</v>
      </c>
      <c r="J33" s="45">
        <f t="shared" si="0"/>
        <v>5.5</v>
      </c>
      <c r="K33" s="45"/>
      <c r="L33" s="45">
        <f t="shared" si="1"/>
        <v>20</v>
      </c>
      <c r="M33" s="45">
        <f t="shared" si="2"/>
        <v>-13</v>
      </c>
      <c r="N33" s="45">
        <f t="shared" si="3"/>
        <v>2458281.4375</v>
      </c>
      <c r="O33" s="45">
        <f>'delta T'!F19/86400</f>
        <v>8.1905445362562951E-4</v>
      </c>
      <c r="P33" s="45">
        <f t="shared" si="4"/>
        <v>2458281.4383190544</v>
      </c>
      <c r="Q33" s="45">
        <f t="shared" si="5"/>
        <v>0.18443362954290027</v>
      </c>
      <c r="R33" s="45">
        <f t="shared" si="6"/>
        <v>80.21871055243264</v>
      </c>
      <c r="S33" s="45">
        <f t="shared" si="7"/>
        <v>156.96460692643268</v>
      </c>
      <c r="T33" s="45">
        <f t="shared" si="8"/>
        <v>0.73478428759340197</v>
      </c>
      <c r="U33" s="45">
        <f t="shared" si="9"/>
        <v>1.4000806208442689</v>
      </c>
      <c r="V33" s="45">
        <f t="shared" si="10"/>
        <v>2.7395491999649471</v>
      </c>
      <c r="W33" s="45">
        <f t="shared" si="11"/>
        <v>1.67008537875592E-2</v>
      </c>
      <c r="X33" s="45">
        <f t="shared" si="12"/>
        <v>80.953494840026039</v>
      </c>
      <c r="Y33" s="45">
        <f t="shared" si="13"/>
        <v>157.69939121402609</v>
      </c>
      <c r="Z33" s="45">
        <f t="shared" si="14"/>
        <v>2.7523736050753729</v>
      </c>
      <c r="AA33" s="45">
        <f t="shared" si="15"/>
        <v>128.32474953766936</v>
      </c>
      <c r="AB33" s="45">
        <f t="shared" si="16"/>
        <v>2.2396893912294016</v>
      </c>
      <c r="AC33" s="45">
        <f t="shared" si="17"/>
        <v>23.436892703727707</v>
      </c>
      <c r="AD33" s="45">
        <f t="shared" si="18"/>
        <v>-1.7339396690888771E-3</v>
      </c>
      <c r="AE33" s="45">
        <f t="shared" si="19"/>
        <v>23.43515876405862</v>
      </c>
      <c r="AF33" s="45">
        <f t="shared" si="20"/>
        <v>2458281.5</v>
      </c>
      <c r="AG33" s="45">
        <f t="shared" si="21"/>
        <v>0.184435318275154</v>
      </c>
      <c r="AH33" s="45">
        <f t="shared" si="22"/>
        <v>17.351607637226891</v>
      </c>
      <c r="AI33" s="45">
        <f t="shared" si="23"/>
        <v>15.847500773201892</v>
      </c>
      <c r="AJ33" s="45">
        <f t="shared" si="24"/>
        <v>0.40902068116042789</v>
      </c>
      <c r="AK33" s="45">
        <f t="shared" si="25"/>
        <v>23.268500773201893</v>
      </c>
      <c r="AL33" s="45">
        <f t="shared" si="56"/>
        <v>268.88231251204803</v>
      </c>
      <c r="AM33" s="45">
        <f t="shared" si="26"/>
        <v>4.6928816537115834</v>
      </c>
      <c r="AN33" s="45">
        <f t="shared" si="27"/>
        <v>1.0154119655439784</v>
      </c>
      <c r="AO33" s="45" t="s">
        <v>138</v>
      </c>
      <c r="AP33" s="45">
        <f t="shared" si="28"/>
        <v>80.944054889027953</v>
      </c>
      <c r="AQ33" s="45">
        <f t="shared" si="29"/>
        <v>80</v>
      </c>
      <c r="AR33" s="45">
        <f t="shared" si="30"/>
        <v>56</v>
      </c>
      <c r="AS33" s="45">
        <f t="shared" si="31"/>
        <v>38</v>
      </c>
      <c r="AT33" s="45">
        <f t="shared" si="32"/>
        <v>1.4127402677285512</v>
      </c>
      <c r="AU33" s="45">
        <f t="shared" si="33"/>
        <v>80.145199085980323</v>
      </c>
      <c r="AV33" s="148">
        <f t="shared" si="34"/>
        <v>5.3430132723986885</v>
      </c>
      <c r="AW33" s="45">
        <f t="shared" si="35"/>
        <v>1.3987976037167067</v>
      </c>
      <c r="AX33" s="45">
        <f t="shared" si="36"/>
        <v>23.125943109557046</v>
      </c>
      <c r="AY33" s="45" t="str">
        <f t="shared" si="37"/>
        <v>POSITIF</v>
      </c>
      <c r="AZ33" s="45">
        <f t="shared" si="38"/>
        <v>23</v>
      </c>
      <c r="BA33" s="45">
        <f t="shared" si="39"/>
        <v>7</v>
      </c>
      <c r="BB33" s="45">
        <f t="shared" si="40"/>
        <v>33</v>
      </c>
      <c r="BC33" s="45">
        <f t="shared" si="41"/>
        <v>0.40362384989066619</v>
      </c>
      <c r="BD33" s="45">
        <f t="shared" si="42"/>
        <v>-1.9697731363430793</v>
      </c>
      <c r="BE33" s="45">
        <f t="shared" si="43"/>
        <v>-0.12222152900771403</v>
      </c>
      <c r="BF33" s="45">
        <f t="shared" si="44"/>
        <v>1.9428132568574878</v>
      </c>
      <c r="BG33" s="45">
        <f t="shared" si="45"/>
        <v>-113.26533648164262</v>
      </c>
      <c r="BH33" s="45">
        <f t="shared" si="46"/>
        <v>5.3430132723986885</v>
      </c>
      <c r="BI33" s="45">
        <f t="shared" si="47"/>
        <v>66.73466351835738</v>
      </c>
      <c r="BJ33" s="45">
        <f t="shared" si="48"/>
        <v>66</v>
      </c>
      <c r="BK33" s="45">
        <f t="shared" si="49"/>
        <v>44</v>
      </c>
      <c r="BL33" s="45">
        <f t="shared" si="50"/>
        <v>4</v>
      </c>
      <c r="BM33" s="45">
        <f t="shared" si="51"/>
        <v>-3.7663773764520787</v>
      </c>
      <c r="BN33" s="45" t="str">
        <f t="shared" si="52"/>
        <v>NEGATIF</v>
      </c>
      <c r="BO33" s="45">
        <f t="shared" si="53"/>
        <v>3</v>
      </c>
      <c r="BP33" s="45">
        <f t="shared" si="54"/>
        <v>45</v>
      </c>
      <c r="BQ33" s="45">
        <f t="shared" si="55"/>
        <v>58</v>
      </c>
      <c r="BR33" s="45"/>
      <c r="BS33" s="45"/>
      <c r="BT33" s="45"/>
      <c r="BU33" s="45"/>
      <c r="BV33" s="45"/>
      <c r="BW33" s="45"/>
      <c r="BX33" s="45"/>
      <c r="BY33" s="45"/>
      <c r="BZ33" s="45"/>
      <c r="CA33" s="45"/>
      <c r="CB33" s="45"/>
      <c r="CC33" s="45"/>
      <c r="CD33" s="45"/>
      <c r="CE33" s="45"/>
      <c r="CF33" s="45"/>
      <c r="CG33" s="45"/>
      <c r="CH33" s="45"/>
      <c r="CI33" s="45"/>
    </row>
    <row r="34" spans="1:87">
      <c r="A34" s="45">
        <f t="shared" ref="A34" si="74">A32</f>
        <v>-7.0027777777777782</v>
      </c>
      <c r="B34" s="45">
        <f t="shared" si="71"/>
        <v>111.315</v>
      </c>
      <c r="C34" s="45">
        <f>INT(G3/15)</f>
        <v>7</v>
      </c>
      <c r="D34" s="45">
        <f>L3</f>
        <v>2018</v>
      </c>
      <c r="E34" s="45">
        <f>L2</f>
        <v>6</v>
      </c>
      <c r="F34" s="45">
        <f>L4-1</f>
        <v>12</v>
      </c>
      <c r="G34" s="45"/>
      <c r="H34" s="45">
        <v>5</v>
      </c>
      <c r="I34" s="45">
        <v>45</v>
      </c>
      <c r="J34" s="45">
        <f t="shared" si="0"/>
        <v>5.75</v>
      </c>
      <c r="K34" s="45"/>
      <c r="L34" s="45">
        <f t="shared" si="1"/>
        <v>20</v>
      </c>
      <c r="M34" s="45">
        <f t="shared" si="2"/>
        <v>-13</v>
      </c>
      <c r="N34" s="45">
        <f t="shared" si="3"/>
        <v>2458281.447916667</v>
      </c>
      <c r="O34" s="45">
        <f>'delta T'!F19/86400</f>
        <v>8.1905445362562951E-4</v>
      </c>
      <c r="P34" s="45">
        <f t="shared" si="4"/>
        <v>2458281.4487357214</v>
      </c>
      <c r="Q34" s="45">
        <f t="shared" si="5"/>
        <v>0.18443391473569909</v>
      </c>
      <c r="R34" s="45">
        <f t="shared" si="6"/>
        <v>80.228977712731648</v>
      </c>
      <c r="S34" s="45">
        <f t="shared" si="7"/>
        <v>156.97487359634306</v>
      </c>
      <c r="T34" s="45">
        <f t="shared" si="8"/>
        <v>0.73447359571308346</v>
      </c>
      <c r="U34" s="45">
        <f t="shared" si="9"/>
        <v>1.4002598165963167</v>
      </c>
      <c r="V34" s="45">
        <f t="shared" si="10"/>
        <v>2.7397283871580984</v>
      </c>
      <c r="W34" s="45">
        <f t="shared" si="11"/>
        <v>1.6700853775581101E-2</v>
      </c>
      <c r="X34" s="45">
        <f t="shared" si="12"/>
        <v>80.963451308444732</v>
      </c>
      <c r="Y34" s="45">
        <f t="shared" si="13"/>
        <v>157.70934719205613</v>
      </c>
      <c r="Z34" s="45">
        <f t="shared" si="14"/>
        <v>2.7525473696722536</v>
      </c>
      <c r="AA34" s="45">
        <f t="shared" si="15"/>
        <v>128.3241979359361</v>
      </c>
      <c r="AB34" s="45">
        <f t="shared" si="16"/>
        <v>2.2396797639629962</v>
      </c>
      <c r="AC34" s="45">
        <f t="shared" si="17"/>
        <v>23.436892700019012</v>
      </c>
      <c r="AD34" s="45">
        <f t="shared" si="18"/>
        <v>-1.7339393585468189E-3</v>
      </c>
      <c r="AE34" s="45">
        <f t="shared" si="19"/>
        <v>23.435158760660464</v>
      </c>
      <c r="AF34" s="45">
        <f t="shared" si="20"/>
        <v>2458281.5</v>
      </c>
      <c r="AG34" s="45">
        <f t="shared" si="21"/>
        <v>0.184435318275154</v>
      </c>
      <c r="AH34" s="45">
        <f t="shared" si="22"/>
        <v>17.351607637226891</v>
      </c>
      <c r="AI34" s="45">
        <f t="shared" si="23"/>
        <v>16.098185250539391</v>
      </c>
      <c r="AJ34" s="45">
        <f t="shared" si="24"/>
        <v>0.40902068110111889</v>
      </c>
      <c r="AK34" s="45">
        <f t="shared" si="25"/>
        <v>23.51918525053939</v>
      </c>
      <c r="AL34" s="45">
        <f t="shared" si="56"/>
        <v>272.63177831843063</v>
      </c>
      <c r="AM34" s="45">
        <f t="shared" si="26"/>
        <v>4.7583221772239037</v>
      </c>
      <c r="AN34" s="45">
        <f t="shared" si="27"/>
        <v>1.0154131010314558</v>
      </c>
      <c r="AO34" s="45" t="s">
        <v>138</v>
      </c>
      <c r="AP34" s="45">
        <f t="shared" si="28"/>
        <v>80.954011328910028</v>
      </c>
      <c r="AQ34" s="45">
        <f t="shared" si="29"/>
        <v>80</v>
      </c>
      <c r="AR34" s="45">
        <f t="shared" si="30"/>
        <v>57</v>
      </c>
      <c r="AS34" s="45">
        <f t="shared" si="31"/>
        <v>14</v>
      </c>
      <c r="AT34" s="45">
        <f t="shared" si="32"/>
        <v>1.4129140403862701</v>
      </c>
      <c r="AU34" s="45">
        <f t="shared" si="33"/>
        <v>80.15600043966019</v>
      </c>
      <c r="AV34" s="148">
        <f t="shared" si="34"/>
        <v>5.3437333626440129</v>
      </c>
      <c r="AW34" s="45">
        <f t="shared" si="35"/>
        <v>1.3989861229020928</v>
      </c>
      <c r="AX34" s="45">
        <f t="shared" si="36"/>
        <v>23.126620463358844</v>
      </c>
      <c r="AY34" s="45" t="str">
        <f t="shared" si="37"/>
        <v>POSITIF</v>
      </c>
      <c r="AZ34" s="45">
        <f t="shared" si="38"/>
        <v>23</v>
      </c>
      <c r="BA34" s="45">
        <f t="shared" si="39"/>
        <v>7</v>
      </c>
      <c r="BB34" s="45">
        <f t="shared" si="40"/>
        <v>35</v>
      </c>
      <c r="BC34" s="45">
        <f t="shared" si="41"/>
        <v>0.40363567194470845</v>
      </c>
      <c r="BD34" s="45">
        <f t="shared" si="42"/>
        <v>-1.9768530499839136</v>
      </c>
      <c r="BE34" s="45">
        <f t="shared" si="43"/>
        <v>-0.12222152900771403</v>
      </c>
      <c r="BF34" s="45">
        <f t="shared" si="44"/>
        <v>1.9428132568574878</v>
      </c>
      <c r="BG34" s="45">
        <f t="shared" si="45"/>
        <v>-113.75865837552659</v>
      </c>
      <c r="BH34" s="45">
        <f t="shared" si="46"/>
        <v>5.3437333626440129</v>
      </c>
      <c r="BI34" s="45">
        <f t="shared" si="47"/>
        <v>66.241341624473407</v>
      </c>
      <c r="BJ34" s="45">
        <f t="shared" si="48"/>
        <v>66</v>
      </c>
      <c r="BK34" s="45">
        <f t="shared" si="49"/>
        <v>14</v>
      </c>
      <c r="BL34" s="45">
        <f t="shared" si="50"/>
        <v>28</v>
      </c>
      <c r="BM34" s="45">
        <f t="shared" si="51"/>
        <v>-0.34221459889641254</v>
      </c>
      <c r="BN34" s="45" t="str">
        <f t="shared" si="52"/>
        <v>NEGATIF</v>
      </c>
      <c r="BO34" s="45">
        <f t="shared" si="53"/>
        <v>0</v>
      </c>
      <c r="BP34" s="45">
        <f t="shared" si="54"/>
        <v>20</v>
      </c>
      <c r="BQ34" s="45">
        <f t="shared" si="55"/>
        <v>31</v>
      </c>
      <c r="BR34" s="45"/>
      <c r="BS34" s="45"/>
      <c r="BT34" s="45"/>
      <c r="BU34" s="45"/>
      <c r="BV34" s="45"/>
      <c r="BW34" s="45"/>
      <c r="BX34" s="45"/>
      <c r="BY34" s="45"/>
      <c r="BZ34" s="45"/>
      <c r="CA34" s="45"/>
      <c r="CB34" s="45"/>
      <c r="CC34" s="45"/>
      <c r="CD34" s="45"/>
      <c r="CE34" s="45"/>
      <c r="CF34" s="45"/>
      <c r="CG34" s="45"/>
      <c r="CH34" s="45"/>
      <c r="CI34" s="45"/>
    </row>
    <row r="35" spans="1:87">
      <c r="A35" s="45">
        <f t="shared" ref="A35" si="75">A33</f>
        <v>-7.0027777777777782</v>
      </c>
      <c r="B35" s="45">
        <f t="shared" si="71"/>
        <v>111.315</v>
      </c>
      <c r="C35" s="45">
        <f>INT(G3/15)</f>
        <v>7</v>
      </c>
      <c r="D35" s="45">
        <f>L3</f>
        <v>2018</v>
      </c>
      <c r="E35" s="45">
        <f>L2</f>
        <v>6</v>
      </c>
      <c r="F35" s="45">
        <f>L4-1</f>
        <v>12</v>
      </c>
      <c r="G35" s="45"/>
      <c r="H35" s="45">
        <v>6</v>
      </c>
      <c r="I35" s="45">
        <v>0</v>
      </c>
      <c r="J35" s="45">
        <f t="shared" si="0"/>
        <v>6</v>
      </c>
      <c r="K35" s="45"/>
      <c r="L35" s="45">
        <f t="shared" si="1"/>
        <v>20</v>
      </c>
      <c r="M35" s="45">
        <f t="shared" si="2"/>
        <v>-13</v>
      </c>
      <c r="N35" s="45">
        <f t="shared" si="3"/>
        <v>2458281.4583333335</v>
      </c>
      <c r="O35" s="45">
        <f>'delta T'!F19/86400</f>
        <v>8.1905445362562951E-4</v>
      </c>
      <c r="P35" s="45">
        <f t="shared" si="4"/>
        <v>2458281.4591523879</v>
      </c>
      <c r="Q35" s="45">
        <f t="shared" si="5"/>
        <v>0.18443419992848517</v>
      </c>
      <c r="R35" s="45">
        <f t="shared" si="6"/>
        <v>80.239244872572272</v>
      </c>
      <c r="S35" s="45">
        <f t="shared" si="7"/>
        <v>156.98514026579414</v>
      </c>
      <c r="T35" s="45">
        <f t="shared" si="8"/>
        <v>0.73416288157265841</v>
      </c>
      <c r="U35" s="45">
        <f t="shared" si="9"/>
        <v>1.4004390123403641</v>
      </c>
      <c r="V35" s="45">
        <f t="shared" si="10"/>
        <v>2.739907574343234</v>
      </c>
      <c r="W35" s="45">
        <f t="shared" si="11"/>
        <v>1.6700853763603005E-2</v>
      </c>
      <c r="X35" s="45">
        <f t="shared" si="12"/>
        <v>80.97340775414493</v>
      </c>
      <c r="Y35" s="45">
        <f t="shared" si="13"/>
        <v>157.71930314736682</v>
      </c>
      <c r="Z35" s="45">
        <f t="shared" si="14"/>
        <v>2.7527211338726061</v>
      </c>
      <c r="AA35" s="45">
        <f t="shared" si="15"/>
        <v>128.32364633422745</v>
      </c>
      <c r="AB35" s="45">
        <f t="shared" si="16"/>
        <v>2.2396701366970206</v>
      </c>
      <c r="AC35" s="45">
        <f t="shared" si="17"/>
        <v>23.436892696310316</v>
      </c>
      <c r="AD35" s="45">
        <f t="shared" si="18"/>
        <v>-1.733939028692345E-3</v>
      </c>
      <c r="AE35" s="45">
        <f t="shared" si="19"/>
        <v>23.435158757281624</v>
      </c>
      <c r="AF35" s="45">
        <f t="shared" si="20"/>
        <v>2458281.5</v>
      </c>
      <c r="AG35" s="45">
        <f t="shared" si="21"/>
        <v>0.184435318275154</v>
      </c>
      <c r="AH35" s="45">
        <f t="shared" si="22"/>
        <v>17.351607637226891</v>
      </c>
      <c r="AI35" s="45">
        <f t="shared" si="23"/>
        <v>16.348869727876892</v>
      </c>
      <c r="AJ35" s="45">
        <f t="shared" si="24"/>
        <v>0.40902068104214695</v>
      </c>
      <c r="AK35" s="45">
        <f t="shared" si="25"/>
        <v>23.769869727876891</v>
      </c>
      <c r="AL35" s="45">
        <f t="shared" si="56"/>
        <v>276.38124404044714</v>
      </c>
      <c r="AM35" s="45">
        <f t="shared" si="26"/>
        <v>4.8237626992637583</v>
      </c>
      <c r="AN35" s="45">
        <f t="shared" si="27"/>
        <v>1.0154142360376681</v>
      </c>
      <c r="AO35" s="45" t="s">
        <v>138</v>
      </c>
      <c r="AP35" s="45">
        <f t="shared" si="28"/>
        <v>80.963967746073948</v>
      </c>
      <c r="AQ35" s="45">
        <f t="shared" si="29"/>
        <v>80</v>
      </c>
      <c r="AR35" s="45">
        <f t="shared" si="30"/>
        <v>57</v>
      </c>
      <c r="AS35" s="45">
        <f t="shared" si="31"/>
        <v>50</v>
      </c>
      <c r="AT35" s="45">
        <f t="shared" si="32"/>
        <v>1.4130878126474826</v>
      </c>
      <c r="AU35" s="45">
        <f t="shared" si="33"/>
        <v>80.16680187770622</v>
      </c>
      <c r="AV35" s="148">
        <f t="shared" si="34"/>
        <v>5.3444534585137484</v>
      </c>
      <c r="AW35" s="45">
        <f t="shared" si="35"/>
        <v>1.3991746435599461</v>
      </c>
      <c r="AX35" s="45">
        <f t="shared" si="36"/>
        <v>23.127297080127907</v>
      </c>
      <c r="AY35" s="45" t="str">
        <f t="shared" si="37"/>
        <v>POSITIF</v>
      </c>
      <c r="AZ35" s="45">
        <f t="shared" si="38"/>
        <v>23</v>
      </c>
      <c r="BA35" s="45">
        <f t="shared" si="39"/>
        <v>7</v>
      </c>
      <c r="BB35" s="45">
        <f t="shared" si="40"/>
        <v>38</v>
      </c>
      <c r="BC35" s="45">
        <f t="shared" si="41"/>
        <v>0.40364748113510279</v>
      </c>
      <c r="BD35" s="45">
        <f t="shared" si="42"/>
        <v>-1.9854631413043631</v>
      </c>
      <c r="BE35" s="45">
        <f t="shared" si="43"/>
        <v>-0.12222152900771403</v>
      </c>
      <c r="BF35" s="45">
        <f t="shared" si="44"/>
        <v>1.9428132568574878</v>
      </c>
      <c r="BG35" s="45">
        <f t="shared" si="45"/>
        <v>-114.34320822724253</v>
      </c>
      <c r="BH35" s="45">
        <f t="shared" si="46"/>
        <v>5.3444534585137484</v>
      </c>
      <c r="BI35" s="45">
        <f t="shared" si="47"/>
        <v>65.656791772757472</v>
      </c>
      <c r="BJ35" s="45">
        <f t="shared" si="48"/>
        <v>65</v>
      </c>
      <c r="BK35" s="45">
        <f t="shared" si="49"/>
        <v>39</v>
      </c>
      <c r="BL35" s="45">
        <f t="shared" si="50"/>
        <v>24</v>
      </c>
      <c r="BM35" s="45">
        <f t="shared" si="51"/>
        <v>3.0703950070645138</v>
      </c>
      <c r="BN35" s="45" t="str">
        <f t="shared" si="52"/>
        <v>POSITIF</v>
      </c>
      <c r="BO35" s="45">
        <f t="shared" si="53"/>
        <v>3</v>
      </c>
      <c r="BP35" s="45">
        <f t="shared" si="54"/>
        <v>4</v>
      </c>
      <c r="BQ35" s="45">
        <f t="shared" si="55"/>
        <v>13</v>
      </c>
      <c r="BR35" s="45"/>
      <c r="BS35" s="45"/>
      <c r="BT35" s="45"/>
      <c r="BU35" s="45"/>
      <c r="BV35" s="45"/>
      <c r="BW35" s="45"/>
      <c r="BX35" s="45"/>
      <c r="BY35" s="45"/>
      <c r="BZ35" s="45"/>
      <c r="CA35" s="45"/>
      <c r="CB35" s="45"/>
      <c r="CC35" s="45"/>
      <c r="CD35" s="45"/>
      <c r="CE35" s="45"/>
      <c r="CF35" s="45"/>
      <c r="CG35" s="45"/>
      <c r="CH35" s="45"/>
      <c r="CI35" s="45"/>
    </row>
    <row r="36" spans="1:87">
      <c r="A36" s="45">
        <f t="shared" ref="A36" si="76">A34</f>
        <v>-7.0027777777777782</v>
      </c>
      <c r="B36" s="45">
        <f t="shared" si="71"/>
        <v>111.315</v>
      </c>
      <c r="C36" s="45">
        <f>INT(G3/15)</f>
        <v>7</v>
      </c>
      <c r="D36" s="45">
        <f>L3</f>
        <v>2018</v>
      </c>
      <c r="E36" s="45">
        <f>L2</f>
        <v>6</v>
      </c>
      <c r="F36" s="45">
        <f>L4-1</f>
        <v>12</v>
      </c>
      <c r="G36" s="45"/>
      <c r="H36" s="45">
        <v>6</v>
      </c>
      <c r="I36" s="45">
        <v>15</v>
      </c>
      <c r="J36" s="45">
        <f t="shared" si="0"/>
        <v>6.25</v>
      </c>
      <c r="K36" s="45"/>
      <c r="L36" s="45">
        <f t="shared" si="1"/>
        <v>20</v>
      </c>
      <c r="M36" s="45">
        <f t="shared" si="2"/>
        <v>-13</v>
      </c>
      <c r="N36" s="45">
        <f t="shared" si="3"/>
        <v>2458281.46875</v>
      </c>
      <c r="O36" s="45">
        <f>'delta T'!F19/86400</f>
        <v>8.1905445362562951E-4</v>
      </c>
      <c r="P36" s="45">
        <f t="shared" si="4"/>
        <v>2458281.4695690544</v>
      </c>
      <c r="Q36" s="45">
        <f t="shared" si="5"/>
        <v>0.18443448512127125</v>
      </c>
      <c r="R36" s="45">
        <f t="shared" si="6"/>
        <v>80.249512032411985</v>
      </c>
      <c r="S36" s="45">
        <f t="shared" si="7"/>
        <v>156.99540693524523</v>
      </c>
      <c r="T36" s="45">
        <f t="shared" si="8"/>
        <v>0.733852145167743</v>
      </c>
      <c r="U36" s="45">
        <f t="shared" si="9"/>
        <v>1.4006182080843956</v>
      </c>
      <c r="V36" s="45">
        <f t="shared" si="10"/>
        <v>2.7400867615283695</v>
      </c>
      <c r="W36" s="45">
        <f t="shared" si="11"/>
        <v>1.6700853751624906E-2</v>
      </c>
      <c r="X36" s="45">
        <f t="shared" si="12"/>
        <v>80.98336417757973</v>
      </c>
      <c r="Y36" s="45">
        <f t="shared" si="13"/>
        <v>157.72925908041296</v>
      </c>
      <c r="Z36" s="45">
        <f t="shared" si="14"/>
        <v>2.7528948976843695</v>
      </c>
      <c r="AA36" s="45">
        <f t="shared" si="15"/>
        <v>128.3230947325188</v>
      </c>
      <c r="AB36" s="45">
        <f t="shared" si="16"/>
        <v>2.2396605094310451</v>
      </c>
      <c r="AC36" s="45">
        <f t="shared" si="17"/>
        <v>23.436892692601621</v>
      </c>
      <c r="AD36" s="45">
        <f t="shared" si="18"/>
        <v>-1.7339386795230051E-3</v>
      </c>
      <c r="AE36" s="45">
        <f t="shared" si="19"/>
        <v>23.435158753922099</v>
      </c>
      <c r="AF36" s="45">
        <f t="shared" si="20"/>
        <v>2458281.5</v>
      </c>
      <c r="AG36" s="45">
        <f t="shared" si="21"/>
        <v>0.184435318275154</v>
      </c>
      <c r="AH36" s="45">
        <f t="shared" si="22"/>
        <v>17.351607637226891</v>
      </c>
      <c r="AI36" s="45">
        <f t="shared" si="23"/>
        <v>16.599554205214393</v>
      </c>
      <c r="AJ36" s="45">
        <f t="shared" si="24"/>
        <v>0.40902068098351224</v>
      </c>
      <c r="AK36" s="45">
        <f t="shared" si="25"/>
        <v>2.0554205214391885E-2</v>
      </c>
      <c r="AL36" s="45">
        <f t="shared" si="56"/>
        <v>280.1307096777204</v>
      </c>
      <c r="AM36" s="45">
        <f t="shared" si="26"/>
        <v>4.8892032198245641</v>
      </c>
      <c r="AN36" s="45">
        <f t="shared" si="27"/>
        <v>1.0154153705626332</v>
      </c>
      <c r="AO36" s="45" t="s">
        <v>138</v>
      </c>
      <c r="AP36" s="45">
        <f t="shared" si="28"/>
        <v>80.973924140972827</v>
      </c>
      <c r="AQ36" s="45">
        <f t="shared" si="29"/>
        <v>80</v>
      </c>
      <c r="AR36" s="45">
        <f t="shared" si="30"/>
        <v>58</v>
      </c>
      <c r="AS36" s="45">
        <f t="shared" si="31"/>
        <v>26</v>
      </c>
      <c r="AT36" s="45">
        <f t="shared" si="32"/>
        <v>1.4132615845200969</v>
      </c>
      <c r="AU36" s="45">
        <f t="shared" si="33"/>
        <v>80.177603400495485</v>
      </c>
      <c r="AV36" s="148">
        <f t="shared" si="34"/>
        <v>5.3451735600330323</v>
      </c>
      <c r="AW36" s="45">
        <f t="shared" si="35"/>
        <v>1.3993631656968479</v>
      </c>
      <c r="AX36" s="45">
        <f t="shared" si="36"/>
        <v>23.127972959868558</v>
      </c>
      <c r="AY36" s="45" t="str">
        <f t="shared" si="37"/>
        <v>POSITIF</v>
      </c>
      <c r="AZ36" s="45">
        <f t="shared" si="38"/>
        <v>23</v>
      </c>
      <c r="BA36" s="45">
        <f t="shared" si="39"/>
        <v>7</v>
      </c>
      <c r="BB36" s="45">
        <f t="shared" si="40"/>
        <v>40</v>
      </c>
      <c r="BC36" s="45">
        <f t="shared" si="41"/>
        <v>0.4036592774619247</v>
      </c>
      <c r="BD36" s="45">
        <f t="shared" si="42"/>
        <v>-1.9956654608588507</v>
      </c>
      <c r="BE36" s="45">
        <f t="shared" si="43"/>
        <v>-0.12222152900771403</v>
      </c>
      <c r="BF36" s="45">
        <f t="shared" si="44"/>
        <v>1.9428132568574878</v>
      </c>
      <c r="BG36" s="45">
        <f t="shared" si="45"/>
        <v>-115.02407710781844</v>
      </c>
      <c r="BH36" s="45">
        <f t="shared" si="46"/>
        <v>5.3451735600330323</v>
      </c>
      <c r="BI36" s="45">
        <f t="shared" si="47"/>
        <v>64.975922892181558</v>
      </c>
      <c r="BJ36" s="45">
        <f t="shared" si="48"/>
        <v>64</v>
      </c>
      <c r="BK36" s="45">
        <f t="shared" si="49"/>
        <v>58</v>
      </c>
      <c r="BL36" s="45">
        <f t="shared" si="50"/>
        <v>33</v>
      </c>
      <c r="BM36" s="45">
        <f t="shared" si="51"/>
        <v>6.4688808395638437</v>
      </c>
      <c r="BN36" s="45" t="str">
        <f t="shared" si="52"/>
        <v>POSITIF</v>
      </c>
      <c r="BO36" s="45">
        <f t="shared" si="53"/>
        <v>6</v>
      </c>
      <c r="BP36" s="45">
        <f t="shared" si="54"/>
        <v>28</v>
      </c>
      <c r="BQ36" s="45">
        <f t="shared" si="55"/>
        <v>7</v>
      </c>
      <c r="BR36" s="45"/>
      <c r="BS36" s="45"/>
      <c r="BT36" s="45"/>
      <c r="BU36" s="45"/>
      <c r="BV36" s="45"/>
      <c r="BW36" s="45"/>
      <c r="BX36" s="45"/>
      <c r="BY36" s="45"/>
      <c r="BZ36" s="45"/>
      <c r="CA36" s="45"/>
      <c r="CB36" s="45"/>
      <c r="CC36" s="45"/>
      <c r="CD36" s="45"/>
      <c r="CE36" s="45"/>
      <c r="CF36" s="45"/>
      <c r="CG36" s="45"/>
      <c r="CH36" s="45"/>
      <c r="CI36" s="45"/>
    </row>
    <row r="37" spans="1:87">
      <c r="A37" s="45">
        <f t="shared" ref="A37" si="77">A35</f>
        <v>-7.0027777777777782</v>
      </c>
      <c r="B37" s="45">
        <f t="shared" si="71"/>
        <v>111.315</v>
      </c>
      <c r="C37" s="45">
        <f>INT(G3/15)</f>
        <v>7</v>
      </c>
      <c r="D37" s="45">
        <f>L3</f>
        <v>2018</v>
      </c>
      <c r="E37" s="45">
        <f>L2</f>
        <v>6</v>
      </c>
      <c r="F37" s="45">
        <f>L4-1</f>
        <v>12</v>
      </c>
      <c r="G37" s="45"/>
      <c r="H37" s="45">
        <v>6</v>
      </c>
      <c r="I37" s="45">
        <v>30</v>
      </c>
      <c r="J37" s="45">
        <f t="shared" si="0"/>
        <v>6.5</v>
      </c>
      <c r="K37" s="45"/>
      <c r="L37" s="45">
        <f t="shared" si="1"/>
        <v>20</v>
      </c>
      <c r="M37" s="45">
        <f t="shared" si="2"/>
        <v>-13</v>
      </c>
      <c r="N37" s="45">
        <f t="shared" si="3"/>
        <v>2458281.479166667</v>
      </c>
      <c r="O37" s="45">
        <f>'delta T'!F19/86400</f>
        <v>8.1905445362562951E-4</v>
      </c>
      <c r="P37" s="45">
        <f t="shared" si="4"/>
        <v>2458281.4799857214</v>
      </c>
      <c r="Q37" s="45">
        <f t="shared" si="5"/>
        <v>0.18443477031407007</v>
      </c>
      <c r="R37" s="45">
        <f t="shared" si="6"/>
        <v>80.259779192710994</v>
      </c>
      <c r="S37" s="45">
        <f t="shared" si="7"/>
        <v>157.00567360515561</v>
      </c>
      <c r="T37" s="45">
        <f t="shared" si="8"/>
        <v>0.73354138649395062</v>
      </c>
      <c r="U37" s="45">
        <f t="shared" si="9"/>
        <v>1.4007974038364432</v>
      </c>
      <c r="V37" s="45">
        <f t="shared" si="10"/>
        <v>2.7402659487215209</v>
      </c>
      <c r="W37" s="45">
        <f t="shared" si="11"/>
        <v>1.6700853739646811E-2</v>
      </c>
      <c r="X37" s="45">
        <f t="shared" si="12"/>
        <v>80.993320579204948</v>
      </c>
      <c r="Y37" s="45">
        <f t="shared" si="13"/>
        <v>157.73921499164956</v>
      </c>
      <c r="Z37" s="45">
        <f t="shared" si="14"/>
        <v>2.7530686611154844</v>
      </c>
      <c r="AA37" s="45">
        <f t="shared" si="15"/>
        <v>128.32254313078548</v>
      </c>
      <c r="AB37" s="45">
        <f t="shared" si="16"/>
        <v>2.2396508821646393</v>
      </c>
      <c r="AC37" s="45">
        <f t="shared" si="17"/>
        <v>23.436892688892925</v>
      </c>
      <c r="AD37" s="45">
        <f t="shared" si="18"/>
        <v>-1.7339383110363518E-3</v>
      </c>
      <c r="AE37" s="45">
        <f t="shared" si="19"/>
        <v>23.435158750581888</v>
      </c>
      <c r="AF37" s="45">
        <f t="shared" si="20"/>
        <v>2458281.5</v>
      </c>
      <c r="AG37" s="45">
        <f t="shared" si="21"/>
        <v>0.184435318275154</v>
      </c>
      <c r="AH37" s="45">
        <f t="shared" si="22"/>
        <v>17.351607637226891</v>
      </c>
      <c r="AI37" s="45">
        <f t="shared" si="23"/>
        <v>16.85023868255189</v>
      </c>
      <c r="AJ37" s="45">
        <f t="shared" si="24"/>
        <v>0.40902068092521454</v>
      </c>
      <c r="AK37" s="45">
        <f t="shared" si="25"/>
        <v>0.2712386825518891</v>
      </c>
      <c r="AL37" s="45">
        <f t="shared" si="56"/>
        <v>283.88017522987042</v>
      </c>
      <c r="AM37" s="45">
        <f t="shared" si="26"/>
        <v>4.9546437388996898</v>
      </c>
      <c r="AN37" s="45">
        <f t="shared" si="27"/>
        <v>1.0154165046063683</v>
      </c>
      <c r="AO37" s="45" t="s">
        <v>138</v>
      </c>
      <c r="AP37" s="45">
        <f t="shared" si="28"/>
        <v>80.983880514062463</v>
      </c>
      <c r="AQ37" s="45">
        <f t="shared" si="29"/>
        <v>80</v>
      </c>
      <c r="AR37" s="45">
        <f t="shared" si="30"/>
        <v>59</v>
      </c>
      <c r="AS37" s="45">
        <f t="shared" si="31"/>
        <v>1</v>
      </c>
      <c r="AT37" s="45">
        <f t="shared" si="32"/>
        <v>1.413435356012068</v>
      </c>
      <c r="AU37" s="45">
        <f t="shared" si="33"/>
        <v>80.18840500840794</v>
      </c>
      <c r="AV37" s="148">
        <f t="shared" si="34"/>
        <v>5.3458936672271964</v>
      </c>
      <c r="AW37" s="45">
        <f t="shared" si="35"/>
        <v>1.3995516893194297</v>
      </c>
      <c r="AX37" s="45">
        <f t="shared" si="36"/>
        <v>23.128648102585181</v>
      </c>
      <c r="AY37" s="45" t="str">
        <f t="shared" si="37"/>
        <v>POSITIF</v>
      </c>
      <c r="AZ37" s="45">
        <f t="shared" si="38"/>
        <v>23</v>
      </c>
      <c r="BA37" s="45">
        <f t="shared" si="39"/>
        <v>7</v>
      </c>
      <c r="BB37" s="45">
        <f t="shared" si="40"/>
        <v>43</v>
      </c>
      <c r="BC37" s="45">
        <f t="shared" si="41"/>
        <v>0.40367106092525062</v>
      </c>
      <c r="BD37" s="45">
        <f t="shared" si="42"/>
        <v>-2.0075488645992685</v>
      </c>
      <c r="BE37" s="45">
        <f t="shared" si="43"/>
        <v>-0.12222152900771403</v>
      </c>
      <c r="BF37" s="45">
        <f t="shared" si="44"/>
        <v>1.9428132568574878</v>
      </c>
      <c r="BG37" s="45">
        <f t="shared" si="45"/>
        <v>-115.80801003714841</v>
      </c>
      <c r="BH37" s="45">
        <f t="shared" si="46"/>
        <v>5.3458936672271964</v>
      </c>
      <c r="BI37" s="45">
        <f t="shared" si="47"/>
        <v>64.191989962851594</v>
      </c>
      <c r="BJ37" s="45">
        <f t="shared" si="48"/>
        <v>64</v>
      </c>
      <c r="BK37" s="45">
        <f t="shared" si="49"/>
        <v>11</v>
      </c>
      <c r="BL37" s="45">
        <f t="shared" si="50"/>
        <v>31</v>
      </c>
      <c r="BM37" s="45">
        <f t="shared" si="51"/>
        <v>9.8504066009402198</v>
      </c>
      <c r="BN37" s="45" t="str">
        <f t="shared" si="52"/>
        <v>POSITIF</v>
      </c>
      <c r="BO37" s="45">
        <f t="shared" si="53"/>
        <v>9</v>
      </c>
      <c r="BP37" s="45">
        <f t="shared" si="54"/>
        <v>51</v>
      </c>
      <c r="BQ37" s="45">
        <f t="shared" si="55"/>
        <v>1</v>
      </c>
      <c r="BR37" s="45"/>
      <c r="BS37" s="45"/>
      <c r="BT37" s="45"/>
      <c r="BU37" s="45"/>
      <c r="BV37" s="45"/>
      <c r="BW37" s="45"/>
      <c r="BX37" s="45"/>
      <c r="BY37" s="45"/>
      <c r="BZ37" s="45"/>
      <c r="CA37" s="45"/>
      <c r="CB37" s="45"/>
      <c r="CC37" s="45"/>
      <c r="CD37" s="45"/>
      <c r="CE37" s="45"/>
      <c r="CF37" s="45"/>
      <c r="CG37" s="45"/>
      <c r="CH37" s="45"/>
      <c r="CI37" s="45"/>
    </row>
    <row r="38" spans="1:87">
      <c r="A38" s="45">
        <f t="shared" ref="A38" si="78">A36</f>
        <v>-7.0027777777777782</v>
      </c>
      <c r="B38" s="45">
        <f t="shared" si="71"/>
        <v>111.315</v>
      </c>
      <c r="C38" s="45">
        <f>INT(G3/15)</f>
        <v>7</v>
      </c>
      <c r="D38" s="45">
        <f>L3</f>
        <v>2018</v>
      </c>
      <c r="E38" s="45">
        <f>L2</f>
        <v>6</v>
      </c>
      <c r="F38" s="45">
        <f>L4-1</f>
        <v>12</v>
      </c>
      <c r="G38" s="45"/>
      <c r="H38" s="45">
        <v>6</v>
      </c>
      <c r="I38" s="45">
        <v>45</v>
      </c>
      <c r="J38" s="45">
        <f t="shared" si="0"/>
        <v>6.75</v>
      </c>
      <c r="K38" s="45"/>
      <c r="L38" s="45">
        <f t="shared" si="1"/>
        <v>20</v>
      </c>
      <c r="M38" s="45">
        <f t="shared" si="2"/>
        <v>-13</v>
      </c>
      <c r="N38" s="45">
        <f t="shared" si="3"/>
        <v>2458281.4895833335</v>
      </c>
      <c r="O38" s="45">
        <f>'delta T'!F19/86400</f>
        <v>8.1905445362562951E-4</v>
      </c>
      <c r="P38" s="45">
        <f t="shared" si="4"/>
        <v>2458281.4904023879</v>
      </c>
      <c r="Q38" s="45">
        <f t="shared" si="5"/>
        <v>0.18443505550685615</v>
      </c>
      <c r="R38" s="45">
        <f t="shared" si="6"/>
        <v>80.270046352551617</v>
      </c>
      <c r="S38" s="45">
        <f t="shared" si="7"/>
        <v>157.01594027460669</v>
      </c>
      <c r="T38" s="45">
        <f t="shared" si="8"/>
        <v>0.73323060558859943</v>
      </c>
      <c r="U38" s="45">
        <f t="shared" si="9"/>
        <v>1.4009765995804908</v>
      </c>
      <c r="V38" s="45">
        <f t="shared" si="10"/>
        <v>2.7404451359066564</v>
      </c>
      <c r="W38" s="45">
        <f t="shared" si="11"/>
        <v>1.6700853727668712E-2</v>
      </c>
      <c r="X38" s="45">
        <f t="shared" si="12"/>
        <v>81.003276958140219</v>
      </c>
      <c r="Y38" s="45">
        <f t="shared" si="13"/>
        <v>157.74917088019529</v>
      </c>
      <c r="Z38" s="45">
        <f t="shared" si="14"/>
        <v>2.7532424241505691</v>
      </c>
      <c r="AA38" s="45">
        <f t="shared" si="15"/>
        <v>128.32199152907683</v>
      </c>
      <c r="AB38" s="45">
        <f t="shared" si="16"/>
        <v>2.2396412548986633</v>
      </c>
      <c r="AC38" s="45">
        <f t="shared" si="17"/>
        <v>23.43689268518423</v>
      </c>
      <c r="AD38" s="45">
        <f t="shared" si="18"/>
        <v>-1.7339379232299882E-3</v>
      </c>
      <c r="AE38" s="45">
        <f t="shared" si="19"/>
        <v>23.435158747260999</v>
      </c>
      <c r="AF38" s="45">
        <f t="shared" si="20"/>
        <v>2458281.5</v>
      </c>
      <c r="AG38" s="45">
        <f t="shared" si="21"/>
        <v>0.184435318275154</v>
      </c>
      <c r="AH38" s="45">
        <f t="shared" si="22"/>
        <v>17.351607637226891</v>
      </c>
      <c r="AI38" s="45">
        <f t="shared" si="23"/>
        <v>17.10092315988939</v>
      </c>
      <c r="AJ38" s="45">
        <f t="shared" si="24"/>
        <v>0.40902068086725407</v>
      </c>
      <c r="AK38" s="45">
        <f t="shared" si="25"/>
        <v>0.52192315988938986</v>
      </c>
      <c r="AL38" s="45">
        <f t="shared" si="56"/>
        <v>287.62964069796686</v>
      </c>
      <c r="AM38" s="45">
        <f t="shared" si="26"/>
        <v>5.0200842565078023</v>
      </c>
      <c r="AN38" s="45">
        <f t="shared" si="27"/>
        <v>1.015417638168739</v>
      </c>
      <c r="AO38" s="45" t="s">
        <v>138</v>
      </c>
      <c r="AP38" s="45">
        <f t="shared" si="28"/>
        <v>80.993836864462509</v>
      </c>
      <c r="AQ38" s="45">
        <f t="shared" si="29"/>
        <v>80</v>
      </c>
      <c r="AR38" s="45">
        <f t="shared" si="30"/>
        <v>59</v>
      </c>
      <c r="AS38" s="45">
        <f t="shared" si="31"/>
        <v>37</v>
      </c>
      <c r="AT38" s="45">
        <f t="shared" si="32"/>
        <v>1.4136091271080311</v>
      </c>
      <c r="AU38" s="45">
        <f t="shared" si="33"/>
        <v>80.199206700373949</v>
      </c>
      <c r="AV38" s="148">
        <f t="shared" si="34"/>
        <v>5.3466137800249296</v>
      </c>
      <c r="AW38" s="45">
        <f t="shared" si="35"/>
        <v>1.399740214409023</v>
      </c>
      <c r="AX38" s="45">
        <f t="shared" si="36"/>
        <v>23.129322508191617</v>
      </c>
      <c r="AY38" s="45" t="str">
        <f t="shared" si="37"/>
        <v>POSITIF</v>
      </c>
      <c r="AZ38" s="45">
        <f t="shared" si="38"/>
        <v>23</v>
      </c>
      <c r="BA38" s="45">
        <f t="shared" si="39"/>
        <v>7</v>
      </c>
      <c r="BB38" s="45">
        <f t="shared" si="40"/>
        <v>45</v>
      </c>
      <c r="BC38" s="45">
        <f t="shared" si="41"/>
        <v>0.40368283152357687</v>
      </c>
      <c r="BD38" s="45">
        <f t="shared" si="42"/>
        <v>-2.0212310753308804</v>
      </c>
      <c r="BE38" s="45">
        <f t="shared" si="43"/>
        <v>-0.12222152900771403</v>
      </c>
      <c r="BF38" s="45">
        <f t="shared" si="44"/>
        <v>1.9428132568574878</v>
      </c>
      <c r="BG38" s="45">
        <f t="shared" si="45"/>
        <v>-116.7035780731365</v>
      </c>
      <c r="BH38" s="45">
        <f t="shared" si="46"/>
        <v>5.3466137800249296</v>
      </c>
      <c r="BI38" s="45">
        <f t="shared" si="47"/>
        <v>63.296421926863502</v>
      </c>
      <c r="BJ38" s="45">
        <f t="shared" si="48"/>
        <v>63</v>
      </c>
      <c r="BK38" s="45">
        <f t="shared" si="49"/>
        <v>17</v>
      </c>
      <c r="BL38" s="45">
        <f t="shared" si="50"/>
        <v>47</v>
      </c>
      <c r="BM38" s="45">
        <f t="shared" si="51"/>
        <v>13.211789833451776</v>
      </c>
      <c r="BN38" s="45" t="str">
        <f t="shared" si="52"/>
        <v>POSITIF</v>
      </c>
      <c r="BO38" s="45">
        <f t="shared" si="53"/>
        <v>13</v>
      </c>
      <c r="BP38" s="45">
        <f t="shared" si="54"/>
        <v>12</v>
      </c>
      <c r="BQ38" s="45">
        <f t="shared" si="55"/>
        <v>42</v>
      </c>
      <c r="BR38" s="45"/>
      <c r="BS38" s="45"/>
      <c r="BT38" s="45"/>
      <c r="BU38" s="45"/>
      <c r="BV38" s="45"/>
      <c r="BW38" s="45"/>
      <c r="BX38" s="45"/>
      <c r="BY38" s="45"/>
      <c r="BZ38" s="45"/>
      <c r="CA38" s="45"/>
      <c r="CB38" s="45"/>
      <c r="CC38" s="45"/>
      <c r="CD38" s="45"/>
      <c r="CE38" s="45"/>
      <c r="CF38" s="45"/>
      <c r="CG38" s="45"/>
      <c r="CH38" s="45"/>
      <c r="CI38" s="45"/>
    </row>
    <row r="39" spans="1:87">
      <c r="A39" s="45">
        <f t="shared" ref="A39" si="79">A37</f>
        <v>-7.0027777777777782</v>
      </c>
      <c r="B39" s="45">
        <f t="shared" si="71"/>
        <v>111.315</v>
      </c>
      <c r="C39" s="45">
        <f>INT(G3/15)</f>
        <v>7</v>
      </c>
      <c r="D39" s="45">
        <f>L3</f>
        <v>2018</v>
      </c>
      <c r="E39" s="45">
        <f>L2</f>
        <v>6</v>
      </c>
      <c r="F39" s="45">
        <f>L4-1</f>
        <v>12</v>
      </c>
      <c r="G39" s="45"/>
      <c r="H39" s="45">
        <v>7</v>
      </c>
      <c r="I39" s="45">
        <v>0</v>
      </c>
      <c r="J39" s="45">
        <f t="shared" si="0"/>
        <v>7</v>
      </c>
      <c r="K39" s="45"/>
      <c r="L39" s="45">
        <f t="shared" si="1"/>
        <v>20</v>
      </c>
      <c r="M39" s="45">
        <f t="shared" si="2"/>
        <v>-13</v>
      </c>
      <c r="N39" s="45">
        <f t="shared" si="3"/>
        <v>2458281.5</v>
      </c>
      <c r="O39" s="45">
        <f>'delta T'!F19/86400</f>
        <v>8.1905445362562951E-4</v>
      </c>
      <c r="P39" s="45">
        <f t="shared" si="4"/>
        <v>2458281.5008190544</v>
      </c>
      <c r="Q39" s="45">
        <f t="shared" si="5"/>
        <v>0.18443534069964224</v>
      </c>
      <c r="R39" s="45">
        <f t="shared" si="6"/>
        <v>80.28031351239224</v>
      </c>
      <c r="S39" s="45">
        <f t="shared" si="7"/>
        <v>157.02620694405869</v>
      </c>
      <c r="T39" s="45">
        <f t="shared" si="8"/>
        <v>0.73291980244727772</v>
      </c>
      <c r="U39" s="45">
        <f t="shared" si="9"/>
        <v>1.4011557953245382</v>
      </c>
      <c r="V39" s="45">
        <f t="shared" si="10"/>
        <v>2.7406243230918075</v>
      </c>
      <c r="W39" s="45">
        <f t="shared" si="11"/>
        <v>1.6700853715690616E-2</v>
      </c>
      <c r="X39" s="45">
        <f t="shared" si="12"/>
        <v>81.013233314839525</v>
      </c>
      <c r="Y39" s="45">
        <f t="shared" si="13"/>
        <v>157.75912674650596</v>
      </c>
      <c r="Z39" s="45">
        <f t="shared" si="14"/>
        <v>2.7534161867975788</v>
      </c>
      <c r="AA39" s="45">
        <f t="shared" si="15"/>
        <v>128.32143992736817</v>
      </c>
      <c r="AB39" s="45">
        <f t="shared" si="16"/>
        <v>2.2396316276326877</v>
      </c>
      <c r="AC39" s="45">
        <f t="shared" si="17"/>
        <v>23.436892681475534</v>
      </c>
      <c r="AD39" s="45">
        <f t="shared" si="18"/>
        <v>-1.7339375161014711E-3</v>
      </c>
      <c r="AE39" s="45">
        <f t="shared" si="19"/>
        <v>23.435158743959434</v>
      </c>
      <c r="AF39" s="45">
        <f t="shared" si="20"/>
        <v>2458281.5</v>
      </c>
      <c r="AG39" s="45">
        <f t="shared" si="21"/>
        <v>0.184435318275154</v>
      </c>
      <c r="AH39" s="45">
        <f t="shared" si="22"/>
        <v>17.351607637226891</v>
      </c>
      <c r="AI39" s="45">
        <f t="shared" si="23"/>
        <v>17.351607637226891</v>
      </c>
      <c r="AJ39" s="45">
        <f t="shared" si="24"/>
        <v>0.40902068080963089</v>
      </c>
      <c r="AK39" s="45">
        <f t="shared" si="25"/>
        <v>0.77260763722689063</v>
      </c>
      <c r="AL39" s="45">
        <f t="shared" si="56"/>
        <v>291.3791060816319</v>
      </c>
      <c r="AM39" s="45">
        <f t="shared" si="26"/>
        <v>5.0855247726423105</v>
      </c>
      <c r="AN39" s="45">
        <f t="shared" si="27"/>
        <v>1.0154187712497629</v>
      </c>
      <c r="AO39" s="45" t="s">
        <v>138</v>
      </c>
      <c r="AP39" s="45">
        <f t="shared" si="28"/>
        <v>81.003793192626929</v>
      </c>
      <c r="AQ39" s="45">
        <f t="shared" si="29"/>
        <v>81</v>
      </c>
      <c r="AR39" s="45">
        <f t="shared" si="30"/>
        <v>0</v>
      </c>
      <c r="AS39" s="45">
        <f t="shared" si="31"/>
        <v>13</v>
      </c>
      <c r="AT39" s="45">
        <f t="shared" si="32"/>
        <v>1.4137828978159093</v>
      </c>
      <c r="AU39" s="45">
        <f t="shared" si="33"/>
        <v>80.210008476771478</v>
      </c>
      <c r="AV39" s="148">
        <f t="shared" si="34"/>
        <v>5.3473338984514323</v>
      </c>
      <c r="AW39" s="45">
        <f t="shared" si="35"/>
        <v>1.3999287409722239</v>
      </c>
      <c r="AX39" s="45">
        <f t="shared" si="36"/>
        <v>23.129996176692249</v>
      </c>
      <c r="AY39" s="45" t="str">
        <f t="shared" si="37"/>
        <v>POSITIF</v>
      </c>
      <c r="AZ39" s="45">
        <f t="shared" si="38"/>
        <v>23</v>
      </c>
      <c r="BA39" s="45">
        <f t="shared" si="39"/>
        <v>7</v>
      </c>
      <c r="BB39" s="45">
        <f t="shared" si="40"/>
        <v>47</v>
      </c>
      <c r="BC39" s="45">
        <f t="shared" si="41"/>
        <v>0.40369458925697982</v>
      </c>
      <c r="BD39" s="45">
        <f t="shared" si="42"/>
        <v>-2.0368616862344915</v>
      </c>
      <c r="BE39" s="45">
        <f t="shared" si="43"/>
        <v>-0.12222152900771403</v>
      </c>
      <c r="BF39" s="45">
        <f t="shared" si="44"/>
        <v>1.9428132568574878</v>
      </c>
      <c r="BG39" s="45">
        <f t="shared" si="45"/>
        <v>-117.7214082424442</v>
      </c>
      <c r="BH39" s="45">
        <f t="shared" si="46"/>
        <v>5.3473338984514323</v>
      </c>
      <c r="BI39" s="45">
        <f t="shared" si="47"/>
        <v>62.278591757555802</v>
      </c>
      <c r="BJ39" s="45">
        <f t="shared" si="48"/>
        <v>62</v>
      </c>
      <c r="BK39" s="45">
        <f t="shared" si="49"/>
        <v>16</v>
      </c>
      <c r="BL39" s="45">
        <f t="shared" si="50"/>
        <v>42</v>
      </c>
      <c r="BM39" s="45">
        <f t="shared" si="51"/>
        <v>16.549407167227365</v>
      </c>
      <c r="BN39" s="45" t="str">
        <f t="shared" si="52"/>
        <v>POSITIF</v>
      </c>
      <c r="BO39" s="45">
        <f t="shared" si="53"/>
        <v>16</v>
      </c>
      <c r="BP39" s="45">
        <f t="shared" si="54"/>
        <v>32</v>
      </c>
      <c r="BQ39" s="45">
        <f t="shared" si="55"/>
        <v>57</v>
      </c>
      <c r="BR39" s="45"/>
      <c r="BS39" s="45"/>
      <c r="BT39" s="45"/>
      <c r="BU39" s="45"/>
      <c r="BV39" s="45"/>
      <c r="BW39" s="45"/>
      <c r="BX39" s="45"/>
      <c r="BY39" s="45"/>
      <c r="BZ39" s="45"/>
      <c r="CA39" s="45"/>
      <c r="CB39" s="45"/>
      <c r="CC39" s="45"/>
      <c r="CD39" s="45"/>
      <c r="CE39" s="45"/>
      <c r="CF39" s="45"/>
      <c r="CG39" s="45"/>
      <c r="CH39" s="45"/>
      <c r="CI39" s="45"/>
    </row>
    <row r="40" spans="1:87">
      <c r="A40" s="45">
        <f t="shared" ref="A40" si="80">A38</f>
        <v>-7.0027777777777782</v>
      </c>
      <c r="B40" s="45">
        <f t="shared" si="71"/>
        <v>111.315</v>
      </c>
      <c r="C40" s="45">
        <f>INT(G3/15)</f>
        <v>7</v>
      </c>
      <c r="D40" s="45">
        <f>L3</f>
        <v>2018</v>
      </c>
      <c r="E40" s="45">
        <f>L2</f>
        <v>6</v>
      </c>
      <c r="F40" s="45">
        <f>L4-1</f>
        <v>12</v>
      </c>
      <c r="G40" s="45"/>
      <c r="H40" s="45">
        <v>7</v>
      </c>
      <c r="I40" s="45">
        <v>15</v>
      </c>
      <c r="J40" s="45">
        <f t="shared" si="0"/>
        <v>7.25</v>
      </c>
      <c r="K40" s="45"/>
      <c r="L40" s="45">
        <f t="shared" si="1"/>
        <v>20</v>
      </c>
      <c r="M40" s="45">
        <f t="shared" si="2"/>
        <v>-13</v>
      </c>
      <c r="N40" s="45">
        <f t="shared" si="3"/>
        <v>2458281.510416667</v>
      </c>
      <c r="O40" s="45">
        <f>'delta T'!F19/86400</f>
        <v>8.1905445362562951E-4</v>
      </c>
      <c r="P40" s="45">
        <f t="shared" si="4"/>
        <v>2458281.5112357214</v>
      </c>
      <c r="Q40" s="45">
        <f t="shared" si="5"/>
        <v>0.18443562589244106</v>
      </c>
      <c r="R40" s="45">
        <f t="shared" si="6"/>
        <v>80.290580672691249</v>
      </c>
      <c r="S40" s="45">
        <f t="shared" si="7"/>
        <v>157.03647361396816</v>
      </c>
      <c r="T40" s="45">
        <f t="shared" si="8"/>
        <v>0.73260897706567785</v>
      </c>
      <c r="U40" s="45">
        <f t="shared" si="9"/>
        <v>1.401334991076586</v>
      </c>
      <c r="V40" s="45">
        <f t="shared" si="10"/>
        <v>2.7408035102849433</v>
      </c>
      <c r="W40" s="45">
        <f t="shared" si="11"/>
        <v>1.6700853703712517E-2</v>
      </c>
      <c r="X40" s="45">
        <f t="shared" si="12"/>
        <v>81.023189649756929</v>
      </c>
      <c r="Y40" s="45">
        <f t="shared" si="13"/>
        <v>157.76908259103382</v>
      </c>
      <c r="Z40" s="45">
        <f t="shared" si="14"/>
        <v>2.7535899490644065</v>
      </c>
      <c r="AA40" s="45">
        <f t="shared" si="15"/>
        <v>128.32088832563491</v>
      </c>
      <c r="AB40" s="45">
        <f t="shared" si="16"/>
        <v>2.2396220003662828</v>
      </c>
      <c r="AC40" s="45">
        <f t="shared" si="17"/>
        <v>23.436892677766838</v>
      </c>
      <c r="AD40" s="45">
        <f t="shared" si="18"/>
        <v>-1.733937089648355E-3</v>
      </c>
      <c r="AE40" s="45">
        <f t="shared" si="19"/>
        <v>23.435158740677188</v>
      </c>
      <c r="AF40" s="45">
        <f t="shared" si="20"/>
        <v>2458281.5</v>
      </c>
      <c r="AG40" s="45">
        <f t="shared" si="21"/>
        <v>0.184435318275154</v>
      </c>
      <c r="AH40" s="45">
        <f t="shared" si="22"/>
        <v>17.351607637226891</v>
      </c>
      <c r="AI40" s="45">
        <f t="shared" si="23"/>
        <v>17.602292114564392</v>
      </c>
      <c r="AJ40" s="45">
        <f t="shared" si="24"/>
        <v>0.40902068075234493</v>
      </c>
      <c r="AK40" s="45">
        <f t="shared" si="25"/>
        <v>1.0232921145643914</v>
      </c>
      <c r="AL40" s="45">
        <f t="shared" si="56"/>
        <v>295.1285713804873</v>
      </c>
      <c r="AM40" s="45">
        <f t="shared" si="26"/>
        <v>5.1509652872966099</v>
      </c>
      <c r="AN40" s="45">
        <f t="shared" si="27"/>
        <v>1.0154199038494569</v>
      </c>
      <c r="AO40" s="45" t="s">
        <v>138</v>
      </c>
      <c r="AP40" s="45">
        <f t="shared" si="28"/>
        <v>81.013749499009805</v>
      </c>
      <c r="AQ40" s="45">
        <f t="shared" si="29"/>
        <v>81</v>
      </c>
      <c r="AR40" s="45">
        <f t="shared" si="30"/>
        <v>0</v>
      </c>
      <c r="AS40" s="45">
        <f t="shared" si="31"/>
        <v>49</v>
      </c>
      <c r="AT40" s="45">
        <f t="shared" si="32"/>
        <v>1.4139566681436277</v>
      </c>
      <c r="AU40" s="45">
        <f t="shared" si="33"/>
        <v>80.220810337978563</v>
      </c>
      <c r="AV40" s="148">
        <f t="shared" si="34"/>
        <v>5.3480540225319038</v>
      </c>
      <c r="AW40" s="45">
        <f t="shared" si="35"/>
        <v>1.4001172690156309</v>
      </c>
      <c r="AX40" s="45">
        <f t="shared" si="36"/>
        <v>23.130669108091329</v>
      </c>
      <c r="AY40" s="45" t="str">
        <f t="shared" si="37"/>
        <v>POSITIF</v>
      </c>
      <c r="AZ40" s="45">
        <f t="shared" si="38"/>
        <v>23</v>
      </c>
      <c r="BA40" s="45">
        <f t="shared" si="39"/>
        <v>7</v>
      </c>
      <c r="BB40" s="45">
        <f t="shared" si="40"/>
        <v>50</v>
      </c>
      <c r="BC40" s="45">
        <f t="shared" si="41"/>
        <v>0.40370633412553386</v>
      </c>
      <c r="BD40" s="45">
        <f t="shared" si="42"/>
        <v>-2.0546261739150422</v>
      </c>
      <c r="BE40" s="45">
        <f t="shared" si="43"/>
        <v>-0.12222152900771403</v>
      </c>
      <c r="BF40" s="45">
        <f t="shared" si="44"/>
        <v>1.9428132568574878</v>
      </c>
      <c r="BG40" s="45">
        <f t="shared" si="45"/>
        <v>-118.87447607898882</v>
      </c>
      <c r="BH40" s="45">
        <f t="shared" si="46"/>
        <v>5.3480540225319038</v>
      </c>
      <c r="BI40" s="45">
        <f t="shared" si="47"/>
        <v>61.12552392101118</v>
      </c>
      <c r="BJ40" s="45">
        <f t="shared" si="48"/>
        <v>61</v>
      </c>
      <c r="BK40" s="45">
        <f t="shared" si="49"/>
        <v>7</v>
      </c>
      <c r="BL40" s="45">
        <f t="shared" si="50"/>
        <v>31</v>
      </c>
      <c r="BM40" s="45">
        <f t="shared" si="51"/>
        <v>19.859080394133795</v>
      </c>
      <c r="BN40" s="45" t="str">
        <f t="shared" si="52"/>
        <v>POSITIF</v>
      </c>
      <c r="BO40" s="45">
        <f t="shared" si="53"/>
        <v>19</v>
      </c>
      <c r="BP40" s="45">
        <f t="shared" si="54"/>
        <v>51</v>
      </c>
      <c r="BQ40" s="45">
        <f t="shared" si="55"/>
        <v>32</v>
      </c>
      <c r="BR40" s="45"/>
      <c r="BS40" s="45"/>
      <c r="BT40" s="45"/>
      <c r="BU40" s="45"/>
      <c r="BV40" s="45"/>
      <c r="BW40" s="45"/>
      <c r="BX40" s="45"/>
      <c r="BY40" s="45"/>
      <c r="BZ40" s="45"/>
      <c r="CA40" s="45"/>
      <c r="CB40" s="45"/>
      <c r="CC40" s="45"/>
      <c r="CD40" s="45"/>
      <c r="CE40" s="45"/>
      <c r="CF40" s="45"/>
      <c r="CG40" s="45"/>
      <c r="CH40" s="45"/>
      <c r="CI40" s="45"/>
    </row>
    <row r="41" spans="1:87">
      <c r="A41" s="45">
        <f t="shared" ref="A41" si="81">A39</f>
        <v>-7.0027777777777782</v>
      </c>
      <c r="B41" s="45">
        <f t="shared" si="71"/>
        <v>111.315</v>
      </c>
      <c r="C41" s="45">
        <f>INT(G3/15)</f>
        <v>7</v>
      </c>
      <c r="D41" s="45">
        <f>L3</f>
        <v>2018</v>
      </c>
      <c r="E41" s="45">
        <f>L2</f>
        <v>6</v>
      </c>
      <c r="F41" s="45">
        <f>L4-1</f>
        <v>12</v>
      </c>
      <c r="G41" s="45"/>
      <c r="H41" s="45">
        <v>7</v>
      </c>
      <c r="I41" s="45">
        <v>30</v>
      </c>
      <c r="J41" s="45">
        <f t="shared" si="0"/>
        <v>7.5</v>
      </c>
      <c r="K41" s="45"/>
      <c r="L41" s="45">
        <f t="shared" si="1"/>
        <v>20</v>
      </c>
      <c r="M41" s="45">
        <f t="shared" si="2"/>
        <v>-13</v>
      </c>
      <c r="N41" s="45">
        <f t="shared" si="3"/>
        <v>2458281.5208333335</v>
      </c>
      <c r="O41" s="45">
        <f>'delta T'!F19/86400</f>
        <v>8.1905445362562951E-4</v>
      </c>
      <c r="P41" s="45">
        <f t="shared" si="4"/>
        <v>2458281.5216523879</v>
      </c>
      <c r="Q41" s="45">
        <f t="shared" si="5"/>
        <v>0.18443591108522714</v>
      </c>
      <c r="R41" s="45">
        <f t="shared" si="6"/>
        <v>80.300847832530962</v>
      </c>
      <c r="S41" s="45">
        <f t="shared" si="7"/>
        <v>157.04674028341924</v>
      </c>
      <c r="T41" s="45">
        <f t="shared" si="8"/>
        <v>0.73229812948104633</v>
      </c>
      <c r="U41" s="45">
        <f t="shared" si="9"/>
        <v>1.4015141868206173</v>
      </c>
      <c r="V41" s="45">
        <f t="shared" si="10"/>
        <v>2.7409826974700784</v>
      </c>
      <c r="W41" s="45">
        <f t="shared" si="11"/>
        <v>1.6700853691734421E-2</v>
      </c>
      <c r="X41" s="45">
        <f t="shared" si="12"/>
        <v>81.033145962012014</v>
      </c>
      <c r="Y41" s="45">
        <f t="shared" si="13"/>
        <v>157.77903841290029</v>
      </c>
      <c r="Z41" s="45">
        <f t="shared" si="14"/>
        <v>2.7537637109357185</v>
      </c>
      <c r="AA41" s="45">
        <f t="shared" si="15"/>
        <v>128.32033672392626</v>
      </c>
      <c r="AB41" s="45">
        <f t="shared" si="16"/>
        <v>2.2396123731003073</v>
      </c>
      <c r="AC41" s="45">
        <f t="shared" si="17"/>
        <v>23.436892674058143</v>
      </c>
      <c r="AD41" s="45">
        <f t="shared" si="18"/>
        <v>-1.7339366438682531E-3</v>
      </c>
      <c r="AE41" s="45">
        <f t="shared" si="19"/>
        <v>23.435158737414273</v>
      </c>
      <c r="AF41" s="45">
        <f t="shared" si="20"/>
        <v>2458281.5</v>
      </c>
      <c r="AG41" s="45">
        <f t="shared" si="21"/>
        <v>0.184435318275154</v>
      </c>
      <c r="AH41" s="45">
        <f t="shared" si="22"/>
        <v>17.351607637226891</v>
      </c>
      <c r="AI41" s="45">
        <f t="shared" si="23"/>
        <v>17.852976591901893</v>
      </c>
      <c r="AJ41" s="45">
        <f t="shared" si="24"/>
        <v>0.40902068069539632</v>
      </c>
      <c r="AK41" s="45">
        <f t="shared" si="25"/>
        <v>1.2739765919018922</v>
      </c>
      <c r="AL41" s="45">
        <f t="shared" si="56"/>
        <v>298.87803659560296</v>
      </c>
      <c r="AM41" s="45">
        <f t="shared" si="26"/>
        <v>5.2164058004893761</v>
      </c>
      <c r="AN41" s="45">
        <f t="shared" si="27"/>
        <v>1.0154210359676874</v>
      </c>
      <c r="AO41" s="45" t="s">
        <v>138</v>
      </c>
      <c r="AP41" s="45">
        <f t="shared" si="28"/>
        <v>81.023705782730701</v>
      </c>
      <c r="AQ41" s="45">
        <f t="shared" si="29"/>
        <v>81</v>
      </c>
      <c r="AR41" s="45">
        <f t="shared" si="30"/>
        <v>1</v>
      </c>
      <c r="AS41" s="45">
        <f t="shared" si="31"/>
        <v>25</v>
      </c>
      <c r="AT41" s="45">
        <f t="shared" si="32"/>
        <v>1.4141304380758202</v>
      </c>
      <c r="AU41" s="45">
        <f t="shared" si="33"/>
        <v>80.231612282925425</v>
      </c>
      <c r="AV41" s="148">
        <f t="shared" si="34"/>
        <v>5.3487741521950287</v>
      </c>
      <c r="AW41" s="45">
        <f t="shared" si="35"/>
        <v>1.4003057985205729</v>
      </c>
      <c r="AX41" s="45">
        <f t="shared" si="36"/>
        <v>23.131341302303003</v>
      </c>
      <c r="AY41" s="45" t="str">
        <f t="shared" si="37"/>
        <v>POSITIF</v>
      </c>
      <c r="AZ41" s="45">
        <f t="shared" si="38"/>
        <v>23</v>
      </c>
      <c r="BA41" s="45">
        <f t="shared" si="39"/>
        <v>7</v>
      </c>
      <c r="BB41" s="45">
        <f t="shared" si="40"/>
        <v>52</v>
      </c>
      <c r="BC41" s="45">
        <f t="shared" si="41"/>
        <v>0.40371806612774042</v>
      </c>
      <c r="BD41" s="45">
        <f t="shared" si="42"/>
        <v>-2.0747510041615937</v>
      </c>
      <c r="BE41" s="45">
        <f t="shared" si="43"/>
        <v>-0.12222152900771403</v>
      </c>
      <c r="BF41" s="45">
        <f t="shared" si="44"/>
        <v>1.9428132568574878</v>
      </c>
      <c r="BG41" s="45">
        <f t="shared" si="45"/>
        <v>-120.17846513635396</v>
      </c>
      <c r="BH41" s="45">
        <f t="shared" si="46"/>
        <v>5.3487741521950287</v>
      </c>
      <c r="BI41" s="45">
        <f t="shared" si="47"/>
        <v>59.821534863646036</v>
      </c>
      <c r="BJ41" s="45">
        <f t="shared" si="48"/>
        <v>59</v>
      </c>
      <c r="BK41" s="45">
        <f t="shared" si="49"/>
        <v>49</v>
      </c>
      <c r="BL41" s="45">
        <f t="shared" si="50"/>
        <v>17</v>
      </c>
      <c r="BM41" s="45">
        <f t="shared" si="51"/>
        <v>23.135937386166511</v>
      </c>
      <c r="BN41" s="45" t="str">
        <f t="shared" si="52"/>
        <v>POSITIF</v>
      </c>
      <c r="BO41" s="45">
        <f t="shared" si="53"/>
        <v>23</v>
      </c>
      <c r="BP41" s="45">
        <f t="shared" si="54"/>
        <v>8</v>
      </c>
      <c r="BQ41" s="45">
        <f t="shared" si="55"/>
        <v>9</v>
      </c>
      <c r="BR41" s="45"/>
      <c r="BS41" s="45"/>
      <c r="BT41" s="45"/>
      <c r="BU41" s="45"/>
      <c r="BV41" s="45"/>
      <c r="BW41" s="45"/>
      <c r="BX41" s="45"/>
      <c r="BY41" s="45"/>
      <c r="BZ41" s="45"/>
      <c r="CA41" s="45"/>
      <c r="CB41" s="45"/>
      <c r="CC41" s="45"/>
      <c r="CD41" s="45"/>
      <c r="CE41" s="45"/>
      <c r="CF41" s="45"/>
      <c r="CG41" s="45"/>
      <c r="CH41" s="45"/>
      <c r="CI41" s="45"/>
    </row>
    <row r="42" spans="1:87">
      <c r="A42" s="45">
        <f t="shared" ref="A42" si="82">A40</f>
        <v>-7.0027777777777782</v>
      </c>
      <c r="B42" s="45">
        <f t="shared" si="71"/>
        <v>111.315</v>
      </c>
      <c r="C42" s="45">
        <f>INT(G3/15)</f>
        <v>7</v>
      </c>
      <c r="D42" s="45">
        <f>L3</f>
        <v>2018</v>
      </c>
      <c r="E42" s="45">
        <f>L2</f>
        <v>6</v>
      </c>
      <c r="F42" s="45">
        <f>L4-1</f>
        <v>12</v>
      </c>
      <c r="G42" s="45"/>
      <c r="H42" s="45">
        <v>7</v>
      </c>
      <c r="I42" s="45">
        <v>45</v>
      </c>
      <c r="J42" s="45">
        <f t="shared" si="0"/>
        <v>7.75</v>
      </c>
      <c r="K42" s="45"/>
      <c r="L42" s="45">
        <f t="shared" si="1"/>
        <v>20</v>
      </c>
      <c r="M42" s="45">
        <f t="shared" si="2"/>
        <v>-13</v>
      </c>
      <c r="N42" s="45">
        <f t="shared" si="3"/>
        <v>2458281.53125</v>
      </c>
      <c r="O42" s="45">
        <f>'delta T'!F19/86400</f>
        <v>8.1905445362562951E-4</v>
      </c>
      <c r="P42" s="45">
        <f t="shared" si="4"/>
        <v>2458281.5320690544</v>
      </c>
      <c r="Q42" s="45">
        <f t="shared" si="5"/>
        <v>0.18443619627801319</v>
      </c>
      <c r="R42" s="45">
        <f t="shared" si="6"/>
        <v>80.311114992370676</v>
      </c>
      <c r="S42" s="45">
        <f t="shared" si="7"/>
        <v>157.05700695287032</v>
      </c>
      <c r="T42" s="45">
        <f t="shared" si="8"/>
        <v>0.7319872596890219</v>
      </c>
      <c r="U42" s="45">
        <f t="shared" si="9"/>
        <v>1.4016933825646489</v>
      </c>
      <c r="V42" s="45">
        <f t="shared" si="10"/>
        <v>2.7411618846552139</v>
      </c>
      <c r="W42" s="45">
        <f t="shared" si="11"/>
        <v>1.6700853679756322E-2</v>
      </c>
      <c r="X42" s="45">
        <f t="shared" si="12"/>
        <v>81.043102252059697</v>
      </c>
      <c r="Y42" s="45">
        <f t="shared" si="13"/>
        <v>157.78899421255934</v>
      </c>
      <c r="Z42" s="45">
        <f t="shared" si="14"/>
        <v>2.7539374724194379</v>
      </c>
      <c r="AA42" s="45">
        <f t="shared" si="15"/>
        <v>128.31978512221767</v>
      </c>
      <c r="AB42" s="45">
        <f t="shared" si="16"/>
        <v>2.2396027458343326</v>
      </c>
      <c r="AC42" s="45">
        <f t="shared" si="17"/>
        <v>23.436892670349447</v>
      </c>
      <c r="AD42" s="45">
        <f t="shared" si="18"/>
        <v>-1.7339361787587302E-3</v>
      </c>
      <c r="AE42" s="45">
        <f t="shared" si="19"/>
        <v>23.435158734170688</v>
      </c>
      <c r="AF42" s="45">
        <f t="shared" si="20"/>
        <v>2458281.5</v>
      </c>
      <c r="AG42" s="45">
        <f t="shared" si="21"/>
        <v>0.184435318275154</v>
      </c>
      <c r="AH42" s="45">
        <f t="shared" si="22"/>
        <v>17.351607637226891</v>
      </c>
      <c r="AI42" s="45">
        <f t="shared" si="23"/>
        <v>18.10366106923939</v>
      </c>
      <c r="AJ42" s="45">
        <f t="shared" si="24"/>
        <v>0.40902068063878505</v>
      </c>
      <c r="AK42" s="45">
        <f t="shared" si="25"/>
        <v>1.5246610692393894</v>
      </c>
      <c r="AL42" s="45">
        <f t="shared" si="56"/>
        <v>302.62750172659986</v>
      </c>
      <c r="AM42" s="45">
        <f t="shared" si="26"/>
        <v>5.2818463122139923</v>
      </c>
      <c r="AN42" s="45">
        <f t="shared" si="27"/>
        <v>1.0154221676044717</v>
      </c>
      <c r="AO42" s="45" t="s">
        <v>138</v>
      </c>
      <c r="AP42" s="45">
        <f t="shared" si="28"/>
        <v>81.033662044244537</v>
      </c>
      <c r="AQ42" s="45">
        <f t="shared" si="29"/>
        <v>81</v>
      </c>
      <c r="AR42" s="45">
        <f t="shared" si="30"/>
        <v>2</v>
      </c>
      <c r="AS42" s="45">
        <f t="shared" si="31"/>
        <v>1</v>
      </c>
      <c r="AT42" s="45">
        <f t="shared" si="32"/>
        <v>1.4143042076204262</v>
      </c>
      <c r="AU42" s="45">
        <f t="shared" si="33"/>
        <v>80.24241431199097</v>
      </c>
      <c r="AV42" s="148">
        <f t="shared" si="34"/>
        <v>5.3494942874660643</v>
      </c>
      <c r="AW42" s="45">
        <f t="shared" si="35"/>
        <v>1.4004943294936629</v>
      </c>
      <c r="AX42" s="45">
        <f t="shared" si="36"/>
        <v>23.132012759331669</v>
      </c>
      <c r="AY42" s="45" t="str">
        <f t="shared" si="37"/>
        <v>POSITIF</v>
      </c>
      <c r="AZ42" s="45">
        <f t="shared" si="38"/>
        <v>23</v>
      </c>
      <c r="BA42" s="45">
        <f t="shared" si="39"/>
        <v>7</v>
      </c>
      <c r="BB42" s="45">
        <f t="shared" si="40"/>
        <v>55</v>
      </c>
      <c r="BC42" s="45">
        <f t="shared" si="41"/>
        <v>0.40372978526367631</v>
      </c>
      <c r="BD42" s="45">
        <f t="shared" si="42"/>
        <v>-2.0975099066225926</v>
      </c>
      <c r="BE42" s="45">
        <f t="shared" si="43"/>
        <v>-0.12222152900771403</v>
      </c>
      <c r="BF42" s="45">
        <f t="shared" si="44"/>
        <v>1.9428132568574878</v>
      </c>
      <c r="BG42" s="45">
        <f t="shared" si="45"/>
        <v>-121.65219508370234</v>
      </c>
      <c r="BH42" s="45">
        <f t="shared" si="46"/>
        <v>5.3494942874660643</v>
      </c>
      <c r="BI42" s="45">
        <f t="shared" si="47"/>
        <v>58.347804916297662</v>
      </c>
      <c r="BJ42" s="45">
        <f t="shared" si="48"/>
        <v>58</v>
      </c>
      <c r="BK42" s="45">
        <f t="shared" si="49"/>
        <v>20</v>
      </c>
      <c r="BL42" s="45">
        <f t="shared" si="50"/>
        <v>52</v>
      </c>
      <c r="BM42" s="45">
        <f t="shared" si="51"/>
        <v>26.374240497364891</v>
      </c>
      <c r="BN42" s="45" t="str">
        <f t="shared" si="52"/>
        <v>POSITIF</v>
      </c>
      <c r="BO42" s="45">
        <f t="shared" si="53"/>
        <v>26</v>
      </c>
      <c r="BP42" s="45">
        <f t="shared" si="54"/>
        <v>22</v>
      </c>
      <c r="BQ42" s="45">
        <f t="shared" si="55"/>
        <v>27</v>
      </c>
      <c r="BR42" s="45"/>
      <c r="BS42" s="45"/>
      <c r="BT42" s="45"/>
      <c r="BU42" s="45"/>
      <c r="BV42" s="45"/>
      <c r="BW42" s="45"/>
      <c r="BX42" s="45"/>
      <c r="BY42" s="45"/>
      <c r="BZ42" s="45"/>
      <c r="CA42" s="45"/>
      <c r="CB42" s="45"/>
      <c r="CC42" s="45"/>
      <c r="CD42" s="45"/>
      <c r="CE42" s="45"/>
      <c r="CF42" s="45"/>
      <c r="CG42" s="45"/>
      <c r="CH42" s="45"/>
      <c r="CI42" s="45"/>
    </row>
    <row r="43" spans="1:87">
      <c r="A43" s="45">
        <f t="shared" ref="A43" si="83">A41</f>
        <v>-7.0027777777777782</v>
      </c>
      <c r="B43" s="45">
        <f t="shared" si="71"/>
        <v>111.315</v>
      </c>
      <c r="C43" s="45">
        <f>INT(G3/15)</f>
        <v>7</v>
      </c>
      <c r="D43" s="45">
        <f>L3</f>
        <v>2018</v>
      </c>
      <c r="E43" s="45">
        <f>L2</f>
        <v>6</v>
      </c>
      <c r="F43" s="45">
        <f>L4-1</f>
        <v>12</v>
      </c>
      <c r="G43" s="45"/>
      <c r="H43" s="45">
        <v>8</v>
      </c>
      <c r="I43" s="45">
        <v>0</v>
      </c>
      <c r="J43" s="45">
        <f t="shared" si="0"/>
        <v>8</v>
      </c>
      <c r="K43" s="45"/>
      <c r="L43" s="45">
        <f t="shared" si="1"/>
        <v>20</v>
      </c>
      <c r="M43" s="45">
        <f t="shared" si="2"/>
        <v>-13</v>
      </c>
      <c r="N43" s="45">
        <f t="shared" si="3"/>
        <v>2458281.541666667</v>
      </c>
      <c r="O43" s="45">
        <f>'delta T'!F19/86400</f>
        <v>8.1905445362562951E-4</v>
      </c>
      <c r="P43" s="45">
        <f t="shared" si="4"/>
        <v>2458281.5424857214</v>
      </c>
      <c r="Q43" s="45">
        <f t="shared" si="5"/>
        <v>0.18443648147081204</v>
      </c>
      <c r="R43" s="45">
        <f t="shared" si="6"/>
        <v>80.321382152670594</v>
      </c>
      <c r="S43" s="45">
        <f t="shared" si="7"/>
        <v>157.0672736227807</v>
      </c>
      <c r="T43" s="45">
        <f t="shared" si="8"/>
        <v>0.73167636768521582</v>
      </c>
      <c r="U43" s="45">
        <f t="shared" si="9"/>
        <v>1.4018725783167125</v>
      </c>
      <c r="V43" s="45">
        <f t="shared" si="10"/>
        <v>2.7413410718483653</v>
      </c>
      <c r="W43" s="45">
        <f t="shared" si="11"/>
        <v>1.6700853667778227E-2</v>
      </c>
      <c r="X43" s="45">
        <f t="shared" si="12"/>
        <v>81.053058520355805</v>
      </c>
      <c r="Y43" s="45">
        <f t="shared" si="13"/>
        <v>157.79894999046593</v>
      </c>
      <c r="Z43" s="45">
        <f t="shared" si="14"/>
        <v>2.754111233523505</v>
      </c>
      <c r="AA43" s="45">
        <f t="shared" si="15"/>
        <v>128.31923352048429</v>
      </c>
      <c r="AB43" s="45">
        <f t="shared" si="16"/>
        <v>2.2395931185679254</v>
      </c>
      <c r="AC43" s="45">
        <f t="shared" si="17"/>
        <v>23.436892666640752</v>
      </c>
      <c r="AD43" s="45">
        <f t="shared" si="18"/>
        <v>-1.7339356943173428E-3</v>
      </c>
      <c r="AE43" s="45">
        <f t="shared" si="19"/>
        <v>23.435158730946434</v>
      </c>
      <c r="AF43" s="45">
        <f t="shared" si="20"/>
        <v>2458281.5</v>
      </c>
      <c r="AG43" s="45">
        <f t="shared" si="21"/>
        <v>0.184435318275154</v>
      </c>
      <c r="AH43" s="45">
        <f t="shared" si="22"/>
        <v>17.351607637226891</v>
      </c>
      <c r="AI43" s="45">
        <f t="shared" si="23"/>
        <v>18.354345546576891</v>
      </c>
      <c r="AJ43" s="45">
        <f t="shared" si="24"/>
        <v>0.40902068058251118</v>
      </c>
      <c r="AK43" s="45">
        <f t="shared" si="25"/>
        <v>1.7753455465768901</v>
      </c>
      <c r="AL43" s="45">
        <f t="shared" si="56"/>
        <v>306.37696677309822</v>
      </c>
      <c r="AM43" s="45">
        <f t="shared" si="26"/>
        <v>5.3472868224638308</v>
      </c>
      <c r="AN43" s="45">
        <f t="shared" si="27"/>
        <v>1.0154232987598271</v>
      </c>
      <c r="AO43" s="45" t="s">
        <v>138</v>
      </c>
      <c r="AP43" s="45">
        <f t="shared" si="28"/>
        <v>81.043618284007152</v>
      </c>
      <c r="AQ43" s="45">
        <f t="shared" si="29"/>
        <v>81</v>
      </c>
      <c r="AR43" s="45">
        <f t="shared" si="30"/>
        <v>2</v>
      </c>
      <c r="AS43" s="45">
        <f t="shared" si="31"/>
        <v>37</v>
      </c>
      <c r="AT43" s="45">
        <f t="shared" si="32"/>
        <v>1.4144779767854017</v>
      </c>
      <c r="AU43" s="45">
        <f t="shared" si="33"/>
        <v>80.253216425555152</v>
      </c>
      <c r="AV43" s="148">
        <f t="shared" si="34"/>
        <v>5.3502144283703439</v>
      </c>
      <c r="AW43" s="45">
        <f t="shared" si="35"/>
        <v>1.4006828619415321</v>
      </c>
      <c r="AX43" s="45">
        <f t="shared" si="36"/>
        <v>23.132683479181729</v>
      </c>
      <c r="AY43" s="45" t="str">
        <f t="shared" si="37"/>
        <v>POSITIF</v>
      </c>
      <c r="AZ43" s="45">
        <f t="shared" si="38"/>
        <v>23</v>
      </c>
      <c r="BA43" s="45">
        <f t="shared" si="39"/>
        <v>7</v>
      </c>
      <c r="BB43" s="45">
        <f t="shared" si="40"/>
        <v>57</v>
      </c>
      <c r="BC43" s="45">
        <f t="shared" si="41"/>
        <v>0.40374149153341832</v>
      </c>
      <c r="BD43" s="45">
        <f t="shared" si="42"/>
        <v>-2.1232313464890646</v>
      </c>
      <c r="BE43" s="45">
        <f t="shared" si="43"/>
        <v>-0.12222152900771403</v>
      </c>
      <c r="BF43" s="45">
        <f t="shared" si="44"/>
        <v>1.9428132568574878</v>
      </c>
      <c r="BG43" s="45">
        <f t="shared" si="45"/>
        <v>-123.31811295570068</v>
      </c>
      <c r="BH43" s="45">
        <f t="shared" si="46"/>
        <v>5.3502144283703439</v>
      </c>
      <c r="BI43" s="45">
        <f t="shared" si="47"/>
        <v>56.681887044299316</v>
      </c>
      <c r="BJ43" s="45">
        <f t="shared" si="48"/>
        <v>56</v>
      </c>
      <c r="BK43" s="45">
        <f t="shared" si="49"/>
        <v>40</v>
      </c>
      <c r="BL43" s="45">
        <f t="shared" si="50"/>
        <v>54</v>
      </c>
      <c r="BM43" s="45">
        <f t="shared" si="51"/>
        <v>29.567173449645903</v>
      </c>
      <c r="BN43" s="45" t="str">
        <f t="shared" si="52"/>
        <v>POSITIF</v>
      </c>
      <c r="BO43" s="45">
        <f t="shared" si="53"/>
        <v>29</v>
      </c>
      <c r="BP43" s="45">
        <f t="shared" si="54"/>
        <v>34</v>
      </c>
      <c r="BQ43" s="45">
        <f t="shared" si="55"/>
        <v>1</v>
      </c>
      <c r="BR43" s="45"/>
      <c r="BS43" s="45"/>
      <c r="BT43" s="45"/>
      <c r="BU43" s="45"/>
      <c r="BV43" s="45"/>
      <c r="BW43" s="45"/>
      <c r="BX43" s="45"/>
      <c r="BY43" s="45"/>
      <c r="BZ43" s="45"/>
      <c r="CA43" s="45"/>
      <c r="CB43" s="45"/>
      <c r="CC43" s="45"/>
      <c r="CD43" s="45"/>
      <c r="CE43" s="45"/>
      <c r="CF43" s="45"/>
      <c r="CG43" s="45"/>
      <c r="CH43" s="45"/>
      <c r="CI43" s="45"/>
    </row>
    <row r="44" spans="1:87">
      <c r="A44" s="45">
        <f t="shared" ref="A44" si="84">A42</f>
        <v>-7.0027777777777782</v>
      </c>
      <c r="B44" s="45">
        <f t="shared" si="71"/>
        <v>111.315</v>
      </c>
      <c r="C44" s="45">
        <f>INT(G3/15)</f>
        <v>7</v>
      </c>
      <c r="D44" s="45">
        <f>L3</f>
        <v>2018</v>
      </c>
      <c r="E44" s="45">
        <f>L2</f>
        <v>6</v>
      </c>
      <c r="F44" s="45">
        <f>L4-1</f>
        <v>12</v>
      </c>
      <c r="G44" s="45"/>
      <c r="H44" s="45">
        <v>8</v>
      </c>
      <c r="I44" s="45">
        <v>15</v>
      </c>
      <c r="J44" s="45">
        <f t="shared" si="0"/>
        <v>8.25</v>
      </c>
      <c r="K44" s="45"/>
      <c r="L44" s="45">
        <f t="shared" si="1"/>
        <v>20</v>
      </c>
      <c r="M44" s="45">
        <f t="shared" si="2"/>
        <v>-13</v>
      </c>
      <c r="N44" s="45">
        <f t="shared" si="3"/>
        <v>2458281.5520833335</v>
      </c>
      <c r="O44" s="45">
        <f>'delta T'!F19/86400</f>
        <v>8.1905445362562951E-4</v>
      </c>
      <c r="P44" s="45">
        <f t="shared" si="4"/>
        <v>2458281.5529023879</v>
      </c>
      <c r="Q44" s="45">
        <f t="shared" si="5"/>
        <v>0.1844367666635981</v>
      </c>
      <c r="R44" s="45">
        <f t="shared" si="6"/>
        <v>80.331649312509398</v>
      </c>
      <c r="S44" s="45">
        <f t="shared" si="7"/>
        <v>157.07754029223088</v>
      </c>
      <c r="T44" s="45">
        <f t="shared" si="8"/>
        <v>0.73136545350698956</v>
      </c>
      <c r="U44" s="45">
        <f t="shared" si="9"/>
        <v>1.4020517740607283</v>
      </c>
      <c r="V44" s="45">
        <f t="shared" si="10"/>
        <v>2.7415202590334848</v>
      </c>
      <c r="W44" s="45">
        <f t="shared" si="11"/>
        <v>1.6700853655800131E-2</v>
      </c>
      <c r="X44" s="45">
        <f t="shared" si="12"/>
        <v>81.063014766016394</v>
      </c>
      <c r="Y44" s="45">
        <f t="shared" si="13"/>
        <v>157.80890574573786</v>
      </c>
      <c r="Z44" s="45">
        <f t="shared" si="14"/>
        <v>2.7542849942325232</v>
      </c>
      <c r="AA44" s="45">
        <f t="shared" si="15"/>
        <v>128.3186819187757</v>
      </c>
      <c r="AB44" s="45">
        <f t="shared" si="16"/>
        <v>2.2395834913019508</v>
      </c>
      <c r="AC44" s="45">
        <f t="shared" si="17"/>
        <v>23.436892662932056</v>
      </c>
      <c r="AD44" s="45">
        <f t="shared" si="18"/>
        <v>-1.7339351905417213E-3</v>
      </c>
      <c r="AE44" s="45">
        <f t="shared" si="19"/>
        <v>23.435158727741513</v>
      </c>
      <c r="AF44" s="45">
        <f t="shared" si="20"/>
        <v>2458281.5</v>
      </c>
      <c r="AG44" s="45">
        <f t="shared" si="21"/>
        <v>0.184435318275154</v>
      </c>
      <c r="AH44" s="45">
        <f t="shared" si="22"/>
        <v>17.351607637226891</v>
      </c>
      <c r="AI44" s="45">
        <f t="shared" si="23"/>
        <v>18.605030023914392</v>
      </c>
      <c r="AJ44" s="45">
        <f t="shared" si="24"/>
        <v>0.40902068052657481</v>
      </c>
      <c r="AK44" s="45">
        <f t="shared" si="25"/>
        <v>2.0260300239143909</v>
      </c>
      <c r="AL44" s="45">
        <f t="shared" si="56"/>
        <v>310.12643173617158</v>
      </c>
      <c r="AM44" s="45">
        <f t="shared" si="26"/>
        <v>5.4127273312576287</v>
      </c>
      <c r="AN44" s="45">
        <f t="shared" si="27"/>
        <v>1.0154244294336192</v>
      </c>
      <c r="AO44" s="45" t="s">
        <v>138</v>
      </c>
      <c r="AP44" s="45">
        <f t="shared" si="28"/>
        <v>81.053574501134605</v>
      </c>
      <c r="AQ44" s="45">
        <f t="shared" si="29"/>
        <v>81</v>
      </c>
      <c r="AR44" s="45">
        <f t="shared" si="30"/>
        <v>3</v>
      </c>
      <c r="AS44" s="45">
        <f t="shared" si="31"/>
        <v>12</v>
      </c>
      <c r="AT44" s="45">
        <f t="shared" si="32"/>
        <v>1.4146517455553191</v>
      </c>
      <c r="AU44" s="45">
        <f t="shared" si="33"/>
        <v>80.26401862254427</v>
      </c>
      <c r="AV44" s="148">
        <f t="shared" si="34"/>
        <v>5.3509345748362849</v>
      </c>
      <c r="AW44" s="45">
        <f t="shared" si="35"/>
        <v>1.4008713958454413</v>
      </c>
      <c r="AX44" s="45">
        <f t="shared" si="36"/>
        <v>23.133353461767371</v>
      </c>
      <c r="AY44" s="45" t="str">
        <f t="shared" si="37"/>
        <v>POSITIF</v>
      </c>
      <c r="AZ44" s="45">
        <f t="shared" si="38"/>
        <v>23</v>
      </c>
      <c r="BA44" s="45">
        <f t="shared" si="39"/>
        <v>8</v>
      </c>
      <c r="BB44" s="45">
        <f t="shared" si="40"/>
        <v>0</v>
      </c>
      <c r="BC44" s="45">
        <f t="shared" si="41"/>
        <v>0.4037531849354688</v>
      </c>
      <c r="BD44" s="45">
        <f t="shared" si="42"/>
        <v>-2.1523070984232531</v>
      </c>
      <c r="BE44" s="45">
        <f t="shared" si="43"/>
        <v>-0.12222152900771403</v>
      </c>
      <c r="BF44" s="45">
        <f t="shared" si="44"/>
        <v>1.9428132568574878</v>
      </c>
      <c r="BG44" s="45">
        <f t="shared" si="45"/>
        <v>-125.20282750660554</v>
      </c>
      <c r="BH44" s="45">
        <f t="shared" si="46"/>
        <v>5.3509345748362849</v>
      </c>
      <c r="BI44" s="45">
        <f t="shared" si="47"/>
        <v>54.797172493394456</v>
      </c>
      <c r="BJ44" s="45">
        <f t="shared" si="48"/>
        <v>54</v>
      </c>
      <c r="BK44" s="45">
        <f t="shared" si="49"/>
        <v>47</v>
      </c>
      <c r="BL44" s="45">
        <f t="shared" si="50"/>
        <v>49</v>
      </c>
      <c r="BM44" s="45">
        <f t="shared" si="51"/>
        <v>32.706575893248377</v>
      </c>
      <c r="BN44" s="45" t="str">
        <f t="shared" si="52"/>
        <v>POSITIF</v>
      </c>
      <c r="BO44" s="45">
        <f t="shared" si="53"/>
        <v>32</v>
      </c>
      <c r="BP44" s="45">
        <f t="shared" si="54"/>
        <v>42</v>
      </c>
      <c r="BQ44" s="45">
        <f t="shared" si="55"/>
        <v>23</v>
      </c>
      <c r="BR44" s="45"/>
      <c r="BS44" s="45"/>
      <c r="BT44" s="45"/>
      <c r="BU44" s="45"/>
      <c r="BV44" s="45"/>
      <c r="BW44" s="45"/>
      <c r="BX44" s="45"/>
      <c r="BY44" s="45"/>
      <c r="BZ44" s="45"/>
      <c r="CA44" s="45"/>
      <c r="CB44" s="45"/>
      <c r="CC44" s="45"/>
      <c r="CD44" s="45"/>
      <c r="CE44" s="45"/>
      <c r="CF44" s="45"/>
      <c r="CG44" s="45"/>
      <c r="CH44" s="45"/>
      <c r="CI44" s="45"/>
    </row>
    <row r="45" spans="1:87">
      <c r="A45" s="45">
        <f t="shared" ref="A45" si="85">A43</f>
        <v>-7.0027777777777782</v>
      </c>
      <c r="B45" s="45">
        <f t="shared" si="71"/>
        <v>111.315</v>
      </c>
      <c r="C45" s="45">
        <f>INT(G3/15)</f>
        <v>7</v>
      </c>
      <c r="D45" s="45">
        <f>L3</f>
        <v>2018</v>
      </c>
      <c r="E45" s="45">
        <f>L2</f>
        <v>6</v>
      </c>
      <c r="F45" s="45">
        <f>L4-1</f>
        <v>12</v>
      </c>
      <c r="G45" s="45"/>
      <c r="H45" s="45">
        <v>8</v>
      </c>
      <c r="I45" s="45">
        <v>30</v>
      </c>
      <c r="J45" s="45">
        <f t="shared" si="0"/>
        <v>8.5</v>
      </c>
      <c r="K45" s="45"/>
      <c r="L45" s="45">
        <f t="shared" si="1"/>
        <v>20</v>
      </c>
      <c r="M45" s="45">
        <f t="shared" si="2"/>
        <v>-13</v>
      </c>
      <c r="N45" s="45">
        <f t="shared" si="3"/>
        <v>2458281.5625</v>
      </c>
      <c r="O45" s="45">
        <f>'delta T'!F19/86400</f>
        <v>8.1905445362562951E-4</v>
      </c>
      <c r="P45" s="45">
        <f t="shared" si="4"/>
        <v>2458281.5633190544</v>
      </c>
      <c r="Q45" s="45">
        <f t="shared" si="5"/>
        <v>0.18443705185638418</v>
      </c>
      <c r="R45" s="45">
        <f t="shared" si="6"/>
        <v>80.341916472350022</v>
      </c>
      <c r="S45" s="45">
        <f t="shared" si="7"/>
        <v>157.08780696168287</v>
      </c>
      <c r="T45" s="45">
        <f t="shared" si="8"/>
        <v>0.73105451714987335</v>
      </c>
      <c r="U45" s="45">
        <f t="shared" si="9"/>
        <v>1.4022309698047757</v>
      </c>
      <c r="V45" s="45">
        <f t="shared" si="10"/>
        <v>2.7416994462186359</v>
      </c>
      <c r="W45" s="45">
        <f t="shared" si="11"/>
        <v>1.6700853643822032E-2</v>
      </c>
      <c r="X45" s="45">
        <f t="shared" si="12"/>
        <v>81.072970989499893</v>
      </c>
      <c r="Y45" s="45">
        <f t="shared" si="13"/>
        <v>157.81886147883276</v>
      </c>
      <c r="Z45" s="45">
        <f t="shared" si="14"/>
        <v>2.754458754554479</v>
      </c>
      <c r="AA45" s="45">
        <f t="shared" si="15"/>
        <v>128.31813031706704</v>
      </c>
      <c r="AB45" s="45">
        <f t="shared" si="16"/>
        <v>2.2395738640359752</v>
      </c>
      <c r="AC45" s="45">
        <f t="shared" si="17"/>
        <v>23.436892659223361</v>
      </c>
      <c r="AD45" s="45">
        <f t="shared" si="18"/>
        <v>-1.7339346674294326E-3</v>
      </c>
      <c r="AE45" s="45">
        <f t="shared" si="19"/>
        <v>23.435158724555933</v>
      </c>
      <c r="AF45" s="45">
        <f t="shared" si="20"/>
        <v>2458281.5</v>
      </c>
      <c r="AG45" s="45">
        <f t="shared" si="21"/>
        <v>0.184435318275154</v>
      </c>
      <c r="AH45" s="45">
        <f t="shared" si="22"/>
        <v>17.351607637226891</v>
      </c>
      <c r="AI45" s="45">
        <f t="shared" si="23"/>
        <v>18.855714501251892</v>
      </c>
      <c r="AJ45" s="45">
        <f t="shared" si="24"/>
        <v>0.40902068047097595</v>
      </c>
      <c r="AK45" s="45">
        <f t="shared" si="25"/>
        <v>2.2767145012518917</v>
      </c>
      <c r="AL45" s="45">
        <f t="shared" si="56"/>
        <v>313.87589661543734</v>
      </c>
      <c r="AM45" s="45">
        <f t="shared" si="26"/>
        <v>5.4781678385887078</v>
      </c>
      <c r="AN45" s="45">
        <f t="shared" si="27"/>
        <v>1.0154255596258661</v>
      </c>
      <c r="AO45" s="45" t="s">
        <v>138</v>
      </c>
      <c r="AP45" s="45">
        <f t="shared" si="28"/>
        <v>81.063530696085309</v>
      </c>
      <c r="AQ45" s="45">
        <f t="shared" si="29"/>
        <v>81</v>
      </c>
      <c r="AR45" s="45">
        <f t="shared" si="30"/>
        <v>3</v>
      </c>
      <c r="AS45" s="45">
        <f t="shared" si="31"/>
        <v>48</v>
      </c>
      <c r="AT45" s="45">
        <f t="shared" si="32"/>
        <v>1.4148255139381793</v>
      </c>
      <c r="AU45" s="45">
        <f t="shared" si="33"/>
        <v>80.274820903341023</v>
      </c>
      <c r="AV45" s="148">
        <f t="shared" si="34"/>
        <v>5.3516547268894019</v>
      </c>
      <c r="AW45" s="45">
        <f t="shared" si="35"/>
        <v>1.4010599312120695</v>
      </c>
      <c r="AX45" s="45">
        <f t="shared" si="36"/>
        <v>23.134022707093244</v>
      </c>
      <c r="AY45" s="45" t="str">
        <f t="shared" si="37"/>
        <v>POSITIF</v>
      </c>
      <c r="AZ45" s="45">
        <f t="shared" si="38"/>
        <v>23</v>
      </c>
      <c r="BA45" s="45">
        <f t="shared" si="39"/>
        <v>8</v>
      </c>
      <c r="BB45" s="45">
        <f t="shared" si="40"/>
        <v>2</v>
      </c>
      <c r="BC45" s="45">
        <f t="shared" si="41"/>
        <v>0.40376486546990886</v>
      </c>
      <c r="BD45" s="45">
        <f t="shared" si="42"/>
        <v>-2.1852015727967893</v>
      </c>
      <c r="BE45" s="45">
        <f t="shared" si="43"/>
        <v>-0.12222152900771403</v>
      </c>
      <c r="BF45" s="45">
        <f t="shared" si="44"/>
        <v>1.9428132568574878</v>
      </c>
      <c r="BG45" s="45">
        <f t="shared" si="45"/>
        <v>-127.33763897175687</v>
      </c>
      <c r="BH45" s="45">
        <f t="shared" si="46"/>
        <v>5.3516547268894019</v>
      </c>
      <c r="BI45" s="45">
        <f t="shared" si="47"/>
        <v>52.662361028243126</v>
      </c>
      <c r="BJ45" s="45">
        <f t="shared" si="48"/>
        <v>52</v>
      </c>
      <c r="BK45" s="45">
        <f t="shared" si="49"/>
        <v>39</v>
      </c>
      <c r="BL45" s="45">
        <f t="shared" si="50"/>
        <v>44</v>
      </c>
      <c r="BM45" s="45">
        <f t="shared" si="51"/>
        <v>35.782613219934468</v>
      </c>
      <c r="BN45" s="45" t="str">
        <f t="shared" si="52"/>
        <v>POSITIF</v>
      </c>
      <c r="BO45" s="45">
        <f t="shared" si="53"/>
        <v>35</v>
      </c>
      <c r="BP45" s="45">
        <f t="shared" si="54"/>
        <v>46</v>
      </c>
      <c r="BQ45" s="45">
        <f t="shared" si="55"/>
        <v>57</v>
      </c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5"/>
      <c r="CF45" s="45"/>
      <c r="CG45" s="45"/>
      <c r="CH45" s="45"/>
      <c r="CI45" s="45"/>
    </row>
    <row r="46" spans="1:87">
      <c r="A46" s="45">
        <f t="shared" ref="A46" si="86">A44</f>
        <v>-7.0027777777777782</v>
      </c>
      <c r="B46" s="45">
        <f t="shared" si="71"/>
        <v>111.315</v>
      </c>
      <c r="C46" s="45">
        <f>INT(G3/15)</f>
        <v>7</v>
      </c>
      <c r="D46" s="45">
        <f>L3</f>
        <v>2018</v>
      </c>
      <c r="E46" s="45">
        <f>L2</f>
        <v>6</v>
      </c>
      <c r="F46" s="45">
        <f>L4-1</f>
        <v>12</v>
      </c>
      <c r="G46" s="45"/>
      <c r="H46" s="45">
        <v>8</v>
      </c>
      <c r="I46" s="45">
        <v>45</v>
      </c>
      <c r="J46" s="45">
        <f t="shared" si="0"/>
        <v>8.75</v>
      </c>
      <c r="K46" s="45"/>
      <c r="L46" s="45">
        <f t="shared" si="1"/>
        <v>20</v>
      </c>
      <c r="M46" s="45">
        <f t="shared" si="2"/>
        <v>-13</v>
      </c>
      <c r="N46" s="45">
        <f t="shared" si="3"/>
        <v>2458281.572916667</v>
      </c>
      <c r="O46" s="45">
        <f>O15</f>
        <v>8.1905445362562951E-4</v>
      </c>
      <c r="P46" s="45">
        <f t="shared" si="4"/>
        <v>2458281.5737357214</v>
      </c>
      <c r="Q46" s="45">
        <f t="shared" si="5"/>
        <v>0.184437337049183</v>
      </c>
      <c r="R46" s="45">
        <f t="shared" si="6"/>
        <v>80.35218363264903</v>
      </c>
      <c r="S46" s="45">
        <f t="shared" si="7"/>
        <v>157.09807363159234</v>
      </c>
      <c r="T46" s="45">
        <f t="shared" si="8"/>
        <v>0.73074355860958473</v>
      </c>
      <c r="U46" s="45">
        <f t="shared" si="9"/>
        <v>1.4024101655568235</v>
      </c>
      <c r="V46" s="45">
        <f t="shared" si="10"/>
        <v>2.7418786334117717</v>
      </c>
      <c r="W46" s="45">
        <f t="shared" si="11"/>
        <v>1.6700853631843936E-2</v>
      </c>
      <c r="X46" s="45">
        <f t="shared" si="12"/>
        <v>81.082927191258619</v>
      </c>
      <c r="Y46" s="45">
        <f t="shared" si="13"/>
        <v>157.82881719020193</v>
      </c>
      <c r="Z46" s="45">
        <f t="shared" si="14"/>
        <v>2.7546325144972492</v>
      </c>
      <c r="AA46" s="45">
        <f t="shared" si="15"/>
        <v>128.31757871533378</v>
      </c>
      <c r="AB46" s="45">
        <f t="shared" si="16"/>
        <v>2.2395642367695703</v>
      </c>
      <c r="AC46" s="45">
        <f t="shared" si="17"/>
        <v>23.436892655514665</v>
      </c>
      <c r="AD46" s="45">
        <f t="shared" si="18"/>
        <v>-1.7339341249780413E-3</v>
      </c>
      <c r="AE46" s="45">
        <f t="shared" si="19"/>
        <v>23.435158721389687</v>
      </c>
      <c r="AF46" s="45">
        <f t="shared" si="20"/>
        <v>2458281.5</v>
      </c>
      <c r="AG46" s="45">
        <f t="shared" si="21"/>
        <v>0.184435318275154</v>
      </c>
      <c r="AH46" s="45">
        <f t="shared" si="22"/>
        <v>17.351607637226891</v>
      </c>
      <c r="AI46" s="45">
        <f t="shared" si="23"/>
        <v>19.10639897858939</v>
      </c>
      <c r="AJ46" s="45">
        <f t="shared" si="24"/>
        <v>0.40902068041571449</v>
      </c>
      <c r="AK46" s="45">
        <f t="shared" si="25"/>
        <v>2.5273989785893889</v>
      </c>
      <c r="AL46" s="45">
        <f t="shared" si="56"/>
        <v>317.62536141051942</v>
      </c>
      <c r="AM46" s="45">
        <f t="shared" si="26"/>
        <v>5.5436083444505044</v>
      </c>
      <c r="AN46" s="45">
        <f t="shared" si="27"/>
        <v>1.0154266893365849</v>
      </c>
      <c r="AO46" s="45" t="s">
        <v>138</v>
      </c>
      <c r="AP46" s="45">
        <f t="shared" si="28"/>
        <v>81.07348686931158</v>
      </c>
      <c r="AQ46" s="45">
        <f t="shared" si="29"/>
        <v>81</v>
      </c>
      <c r="AR46" s="45">
        <f t="shared" si="30"/>
        <v>4</v>
      </c>
      <c r="AS46" s="45">
        <f t="shared" si="31"/>
        <v>24</v>
      </c>
      <c r="AT46" s="45">
        <f t="shared" si="32"/>
        <v>1.4149992819418769</v>
      </c>
      <c r="AU46" s="45">
        <f t="shared" si="33"/>
        <v>80.285623268321473</v>
      </c>
      <c r="AV46" s="148">
        <f t="shared" si="34"/>
        <v>5.3523748845547647</v>
      </c>
      <c r="AW46" s="45">
        <f t="shared" si="35"/>
        <v>1.4012484680479806</v>
      </c>
      <c r="AX46" s="45">
        <f t="shared" si="36"/>
        <v>23.134691215163468</v>
      </c>
      <c r="AY46" s="45" t="str">
        <f t="shared" si="37"/>
        <v>POSITIF</v>
      </c>
      <c r="AZ46" s="45">
        <f t="shared" si="38"/>
        <v>23</v>
      </c>
      <c r="BA46" s="45">
        <f t="shared" si="39"/>
        <v>8</v>
      </c>
      <c r="BB46" s="45">
        <f t="shared" si="40"/>
        <v>4</v>
      </c>
      <c r="BC46" s="45">
        <f t="shared" si="41"/>
        <v>0.40377653313681044</v>
      </c>
      <c r="BD46" s="45">
        <f t="shared" si="42"/>
        <v>-2.2224610617730041</v>
      </c>
      <c r="BE46" s="45">
        <f t="shared" si="43"/>
        <v>-0.12222152900771403</v>
      </c>
      <c r="BF46" s="45">
        <f t="shared" si="44"/>
        <v>1.9428132568574878</v>
      </c>
      <c r="BG46" s="45">
        <f t="shared" si="45"/>
        <v>-129.75896737039281</v>
      </c>
      <c r="BH46" s="45">
        <f t="shared" si="46"/>
        <v>5.3523748845547647</v>
      </c>
      <c r="BI46" s="45">
        <f t="shared" si="47"/>
        <v>50.24103262960719</v>
      </c>
      <c r="BJ46" s="45">
        <f t="shared" si="48"/>
        <v>50</v>
      </c>
      <c r="BK46" s="45">
        <f t="shared" si="49"/>
        <v>14</v>
      </c>
      <c r="BL46" s="45">
        <f t="shared" si="50"/>
        <v>27</v>
      </c>
      <c r="BM46" s="45">
        <f t="shared" si="51"/>
        <v>38.783368541374223</v>
      </c>
      <c r="BN46" s="45" t="str">
        <f t="shared" si="52"/>
        <v>POSITIF</v>
      </c>
      <c r="BO46" s="45">
        <f t="shared" si="53"/>
        <v>38</v>
      </c>
      <c r="BP46" s="45">
        <f t="shared" si="54"/>
        <v>47</v>
      </c>
      <c r="BQ46" s="45">
        <f t="shared" si="55"/>
        <v>0</v>
      </c>
      <c r="BR46" s="45"/>
      <c r="BS46" s="45"/>
      <c r="BT46" s="45"/>
      <c r="BU46" s="45"/>
      <c r="BV46" s="45"/>
      <c r="BW46" s="45"/>
      <c r="BX46" s="45"/>
      <c r="BY46" s="45"/>
      <c r="BZ46" s="45"/>
      <c r="CA46" s="45"/>
      <c r="CB46" s="45"/>
      <c r="CC46" s="45"/>
      <c r="CD46" s="45"/>
      <c r="CE46" s="45"/>
      <c r="CF46" s="45"/>
      <c r="CG46" s="45"/>
      <c r="CH46" s="45"/>
      <c r="CI46" s="45"/>
    </row>
    <row r="47" spans="1:87">
      <c r="A47" s="45">
        <f t="shared" ref="A47" si="87">A45</f>
        <v>-7.0027777777777782</v>
      </c>
      <c r="B47" s="45">
        <f t="shared" si="71"/>
        <v>111.315</v>
      </c>
      <c r="C47" s="45">
        <f>INT(G3/15)</f>
        <v>7</v>
      </c>
      <c r="D47" s="45">
        <f>L3</f>
        <v>2018</v>
      </c>
      <c r="E47" s="45">
        <f>L2</f>
        <v>6</v>
      </c>
      <c r="F47" s="45">
        <f>L4-1</f>
        <v>12</v>
      </c>
      <c r="G47" s="45"/>
      <c r="H47" s="45">
        <v>9</v>
      </c>
      <c r="I47" s="45">
        <v>0</v>
      </c>
      <c r="J47" s="45">
        <f t="shared" si="0"/>
        <v>9</v>
      </c>
      <c r="K47" s="45"/>
      <c r="L47" s="45">
        <f t="shared" si="1"/>
        <v>20</v>
      </c>
      <c r="M47" s="45">
        <f t="shared" si="2"/>
        <v>-13</v>
      </c>
      <c r="N47" s="45">
        <f t="shared" si="3"/>
        <v>2458281.5833333335</v>
      </c>
      <c r="O47" s="45">
        <f>O15</f>
        <v>8.1905445362562951E-4</v>
      </c>
      <c r="P47" s="45">
        <f t="shared" si="4"/>
        <v>2458281.5841523879</v>
      </c>
      <c r="Q47" s="45">
        <f t="shared" si="5"/>
        <v>0.18443762224196908</v>
      </c>
      <c r="R47" s="45">
        <f t="shared" si="6"/>
        <v>80.362450792489653</v>
      </c>
      <c r="S47" s="45">
        <f t="shared" si="7"/>
        <v>157.10834030104343</v>
      </c>
      <c r="T47" s="45">
        <f t="shared" si="8"/>
        <v>0.7304325779233849</v>
      </c>
      <c r="U47" s="45">
        <f t="shared" si="9"/>
        <v>1.4025893613008709</v>
      </c>
      <c r="V47" s="45">
        <f t="shared" si="10"/>
        <v>2.7420578205969068</v>
      </c>
      <c r="W47" s="45">
        <f t="shared" si="11"/>
        <v>1.6700853619865837E-2</v>
      </c>
      <c r="X47" s="45">
        <f t="shared" si="12"/>
        <v>81.092883370413034</v>
      </c>
      <c r="Y47" s="45">
        <f t="shared" si="13"/>
        <v>157.83877287896681</v>
      </c>
      <c r="Z47" s="45">
        <f t="shared" si="14"/>
        <v>2.7548062740454999</v>
      </c>
      <c r="AA47" s="45">
        <f t="shared" si="15"/>
        <v>128.31702711362513</v>
      </c>
      <c r="AB47" s="45">
        <f t="shared" si="16"/>
        <v>2.2395546095035943</v>
      </c>
      <c r="AC47" s="45">
        <f t="shared" si="17"/>
        <v>23.436892651805969</v>
      </c>
      <c r="AD47" s="45">
        <f t="shared" si="18"/>
        <v>-1.7339335631851853E-3</v>
      </c>
      <c r="AE47" s="45">
        <f t="shared" si="19"/>
        <v>23.435158718242786</v>
      </c>
      <c r="AF47" s="45">
        <f t="shared" si="20"/>
        <v>2458281.5</v>
      </c>
      <c r="AG47" s="45">
        <f t="shared" si="21"/>
        <v>0.184435318275154</v>
      </c>
      <c r="AH47" s="45">
        <f t="shared" si="22"/>
        <v>17.351607637226891</v>
      </c>
      <c r="AI47" s="45">
        <f t="shared" si="23"/>
        <v>19.35708345592689</v>
      </c>
      <c r="AJ47" s="45">
        <f t="shared" si="24"/>
        <v>0.4090206803607907</v>
      </c>
      <c r="AK47" s="45">
        <f t="shared" si="25"/>
        <v>2.7780834559268897</v>
      </c>
      <c r="AL47" s="45">
        <f t="shared" si="56"/>
        <v>321.3748261224867</v>
      </c>
      <c r="AM47" s="45">
        <f t="shared" si="26"/>
        <v>5.6090488488616739</v>
      </c>
      <c r="AN47" s="45">
        <f t="shared" si="27"/>
        <v>1.0154278185656416</v>
      </c>
      <c r="AO47" s="45" t="s">
        <v>138</v>
      </c>
      <c r="AP47" s="45">
        <f t="shared" si="28"/>
        <v>81.083443019933895</v>
      </c>
      <c r="AQ47" s="45">
        <f t="shared" si="29"/>
        <v>81</v>
      </c>
      <c r="AR47" s="45">
        <f t="shared" si="30"/>
        <v>5</v>
      </c>
      <c r="AS47" s="45">
        <f t="shared" si="31"/>
        <v>0</v>
      </c>
      <c r="AT47" s="45">
        <f t="shared" si="32"/>
        <v>1.4151730495510606</v>
      </c>
      <c r="AU47" s="45">
        <f t="shared" si="33"/>
        <v>80.296425716416636</v>
      </c>
      <c r="AV47" s="148">
        <f t="shared" si="34"/>
        <v>5.3530950477611094</v>
      </c>
      <c r="AW47" s="45">
        <f t="shared" si="35"/>
        <v>1.401437006334517</v>
      </c>
      <c r="AX47" s="45">
        <f t="shared" si="36"/>
        <v>23.135358985892829</v>
      </c>
      <c r="AY47" s="45" t="str">
        <f t="shared" si="37"/>
        <v>POSITIF</v>
      </c>
      <c r="AZ47" s="45">
        <f t="shared" si="38"/>
        <v>23</v>
      </c>
      <c r="BA47" s="45">
        <f t="shared" si="39"/>
        <v>8</v>
      </c>
      <c r="BB47" s="45">
        <f t="shared" si="40"/>
        <v>7</v>
      </c>
      <c r="BC47" s="45">
        <f t="shared" si="41"/>
        <v>0.40378818793468624</v>
      </c>
      <c r="BD47" s="45">
        <f t="shared" si="42"/>
        <v>-2.2647212146012428</v>
      </c>
      <c r="BE47" s="45">
        <f t="shared" si="43"/>
        <v>-0.12222152900771403</v>
      </c>
      <c r="BF47" s="45">
        <f t="shared" si="44"/>
        <v>1.9428132568574878</v>
      </c>
      <c r="BG47" s="45">
        <f t="shared" si="45"/>
        <v>-132.5084997959014</v>
      </c>
      <c r="BH47" s="45">
        <f t="shared" si="46"/>
        <v>5.3530950477611094</v>
      </c>
      <c r="BI47" s="45">
        <f t="shared" si="47"/>
        <v>47.4915002040986</v>
      </c>
      <c r="BJ47" s="45">
        <f t="shared" si="48"/>
        <v>47</v>
      </c>
      <c r="BK47" s="45">
        <f t="shared" si="49"/>
        <v>29</v>
      </c>
      <c r="BL47" s="45">
        <f t="shared" si="50"/>
        <v>29</v>
      </c>
      <c r="BM47" s="45">
        <f t="shared" si="51"/>
        <v>41.694345526384843</v>
      </c>
      <c r="BN47" s="45" t="str">
        <f t="shared" si="52"/>
        <v>POSITIF</v>
      </c>
      <c r="BO47" s="45">
        <f t="shared" si="53"/>
        <v>41</v>
      </c>
      <c r="BP47" s="45">
        <f t="shared" si="54"/>
        <v>41</v>
      </c>
      <c r="BQ47" s="45">
        <f t="shared" si="55"/>
        <v>39</v>
      </c>
      <c r="BR47" s="45"/>
      <c r="BS47" s="45"/>
      <c r="BT47" s="45"/>
      <c r="BU47" s="45"/>
      <c r="BV47" s="45"/>
      <c r="BW47" s="45"/>
      <c r="BX47" s="45"/>
      <c r="BY47" s="45"/>
      <c r="BZ47" s="45"/>
      <c r="CA47" s="45"/>
      <c r="CB47" s="45"/>
      <c r="CC47" s="45"/>
      <c r="CD47" s="45"/>
      <c r="CE47" s="45"/>
      <c r="CF47" s="45"/>
      <c r="CG47" s="45"/>
      <c r="CH47" s="45"/>
      <c r="CI47" s="45"/>
    </row>
    <row r="48" spans="1:87">
      <c r="A48" s="45">
        <f t="shared" ref="A48" si="88">A46</f>
        <v>-7.0027777777777782</v>
      </c>
      <c r="B48" s="45">
        <f t="shared" si="71"/>
        <v>111.315</v>
      </c>
      <c r="C48" s="45">
        <f>INT(G3/15)</f>
        <v>7</v>
      </c>
      <c r="D48" s="45">
        <f>L3</f>
        <v>2018</v>
      </c>
      <c r="E48" s="45">
        <f>L2</f>
        <v>6</v>
      </c>
      <c r="F48" s="45">
        <f>L4-1</f>
        <v>12</v>
      </c>
      <c r="G48" s="45"/>
      <c r="H48" s="45">
        <v>9</v>
      </c>
      <c r="I48" s="45">
        <v>15</v>
      </c>
      <c r="J48" s="45">
        <f t="shared" si="0"/>
        <v>9.25</v>
      </c>
      <c r="K48" s="45"/>
      <c r="L48" s="45">
        <f t="shared" si="1"/>
        <v>20</v>
      </c>
      <c r="M48" s="45">
        <f t="shared" si="2"/>
        <v>-13</v>
      </c>
      <c r="N48" s="45">
        <f t="shared" si="3"/>
        <v>2458281.59375</v>
      </c>
      <c r="O48" s="45">
        <f t="shared" ref="O48:O110" si="89">O16</f>
        <v>8.1905445362562951E-4</v>
      </c>
      <c r="P48" s="45">
        <f t="shared" si="4"/>
        <v>2458281.5945690544</v>
      </c>
      <c r="Q48" s="45">
        <f t="shared" si="5"/>
        <v>0.18443790743475516</v>
      </c>
      <c r="R48" s="45">
        <f t="shared" si="6"/>
        <v>80.372717952329367</v>
      </c>
      <c r="S48" s="45">
        <f t="shared" si="7"/>
        <v>157.11860697049542</v>
      </c>
      <c r="T48" s="45">
        <f t="shared" si="8"/>
        <v>0.73012157508688291</v>
      </c>
      <c r="U48" s="45">
        <f t="shared" si="9"/>
        <v>1.4027685570449024</v>
      </c>
      <c r="V48" s="45">
        <f t="shared" si="10"/>
        <v>2.7422370077820584</v>
      </c>
      <c r="W48" s="45">
        <f t="shared" si="11"/>
        <v>1.6700853607887742E-2</v>
      </c>
      <c r="X48" s="45">
        <f t="shared" si="12"/>
        <v>81.102839527416251</v>
      </c>
      <c r="Y48" s="45">
        <f t="shared" si="13"/>
        <v>157.8487285455823</v>
      </c>
      <c r="Z48" s="45">
        <f t="shared" si="14"/>
        <v>2.7549800332071714</v>
      </c>
      <c r="AA48" s="45">
        <f t="shared" si="15"/>
        <v>128.31647551191648</v>
      </c>
      <c r="AB48" s="45">
        <f t="shared" si="16"/>
        <v>2.2395449822376188</v>
      </c>
      <c r="AC48" s="45">
        <f t="shared" si="17"/>
        <v>23.436892648097274</v>
      </c>
      <c r="AD48" s="45">
        <f t="shared" si="18"/>
        <v>-1.7339329820484359E-3</v>
      </c>
      <c r="AE48" s="45">
        <f t="shared" si="19"/>
        <v>23.435158715115225</v>
      </c>
      <c r="AF48" s="45">
        <f t="shared" si="20"/>
        <v>2458281.5</v>
      </c>
      <c r="AG48" s="45">
        <f t="shared" si="21"/>
        <v>0.184435318275154</v>
      </c>
      <c r="AH48" s="45">
        <f t="shared" si="22"/>
        <v>17.351607637226891</v>
      </c>
      <c r="AI48" s="45">
        <f t="shared" si="23"/>
        <v>19.607767933264391</v>
      </c>
      <c r="AJ48" s="45">
        <f t="shared" si="24"/>
        <v>0.40902068030620448</v>
      </c>
      <c r="AK48" s="45">
        <f t="shared" si="25"/>
        <v>3.0287679332643904</v>
      </c>
      <c r="AL48" s="45">
        <f t="shared" si="56"/>
        <v>325.12429075096242</v>
      </c>
      <c r="AM48" s="45">
        <f t="shared" si="26"/>
        <v>5.6744893518156418</v>
      </c>
      <c r="AN48" s="45">
        <f t="shared" si="27"/>
        <v>1.0154289473130536</v>
      </c>
      <c r="AO48" s="45" t="s">
        <v>138</v>
      </c>
      <c r="AP48" s="45">
        <f t="shared" si="28"/>
        <v>81.093399148405354</v>
      </c>
      <c r="AQ48" s="45">
        <f t="shared" si="29"/>
        <v>81</v>
      </c>
      <c r="AR48" s="45">
        <f t="shared" si="30"/>
        <v>5</v>
      </c>
      <c r="AS48" s="45">
        <f t="shared" si="31"/>
        <v>36</v>
      </c>
      <c r="AT48" s="45">
        <f t="shared" si="32"/>
        <v>1.4153468167736392</v>
      </c>
      <c r="AU48" s="45">
        <f t="shared" si="33"/>
        <v>80.307228248003412</v>
      </c>
      <c r="AV48" s="148">
        <f t="shared" si="34"/>
        <v>5.3538152165335609</v>
      </c>
      <c r="AW48" s="45">
        <f t="shared" si="35"/>
        <v>1.401625546078257</v>
      </c>
      <c r="AX48" s="45">
        <f t="shared" si="36"/>
        <v>23.136026019285612</v>
      </c>
      <c r="AY48" s="45" t="str">
        <f t="shared" si="37"/>
        <v>POSITIF</v>
      </c>
      <c r="AZ48" s="45">
        <f t="shared" si="38"/>
        <v>23</v>
      </c>
      <c r="BA48" s="45">
        <f t="shared" si="39"/>
        <v>8</v>
      </c>
      <c r="BB48" s="45">
        <f t="shared" si="40"/>
        <v>9</v>
      </c>
      <c r="BC48" s="45">
        <f t="shared" si="41"/>
        <v>0.40379982986361102</v>
      </c>
      <c r="BD48" s="45">
        <f t="shared" si="42"/>
        <v>-2.3127096083167134</v>
      </c>
      <c r="BE48" s="45">
        <f t="shared" si="43"/>
        <v>-0.12222152900771403</v>
      </c>
      <c r="BF48" s="45">
        <f t="shared" si="44"/>
        <v>1.9428132568574878</v>
      </c>
      <c r="BG48" s="45">
        <f t="shared" si="45"/>
        <v>-135.63274692083527</v>
      </c>
      <c r="BH48" s="45">
        <f t="shared" si="46"/>
        <v>5.3538152165335609</v>
      </c>
      <c r="BI48" s="45">
        <f t="shared" si="47"/>
        <v>44.367253079164726</v>
      </c>
      <c r="BJ48" s="45">
        <f t="shared" si="48"/>
        <v>44</v>
      </c>
      <c r="BK48" s="45">
        <f t="shared" si="49"/>
        <v>22</v>
      </c>
      <c r="BL48" s="45">
        <f t="shared" si="50"/>
        <v>2</v>
      </c>
      <c r="BM48" s="45">
        <f t="shared" si="51"/>
        <v>44.497877964339587</v>
      </c>
      <c r="BN48" s="45" t="str">
        <f t="shared" si="52"/>
        <v>POSITIF</v>
      </c>
      <c r="BO48" s="45">
        <f t="shared" si="53"/>
        <v>44</v>
      </c>
      <c r="BP48" s="45">
        <f t="shared" si="54"/>
        <v>29</v>
      </c>
      <c r="BQ48" s="45">
        <f t="shared" si="55"/>
        <v>52</v>
      </c>
      <c r="BR48" s="45"/>
      <c r="BS48" s="45"/>
      <c r="BT48" s="45"/>
      <c r="BU48" s="45"/>
      <c r="BV48" s="45"/>
      <c r="BW48" s="45"/>
      <c r="BX48" s="45"/>
      <c r="BY48" s="45"/>
      <c r="BZ48" s="45"/>
      <c r="CA48" s="45"/>
      <c r="CB48" s="45"/>
      <c r="CC48" s="45"/>
      <c r="CD48" s="45"/>
      <c r="CE48" s="45"/>
      <c r="CF48" s="45"/>
      <c r="CG48" s="45"/>
      <c r="CH48" s="45"/>
      <c r="CI48" s="45"/>
    </row>
    <row r="49" spans="1:87">
      <c r="A49" s="45">
        <f t="shared" ref="A49" si="90">A47</f>
        <v>-7.0027777777777782</v>
      </c>
      <c r="B49" s="45">
        <f t="shared" si="71"/>
        <v>111.315</v>
      </c>
      <c r="C49" s="45">
        <f>INT(G3/15)</f>
        <v>7</v>
      </c>
      <c r="D49" s="45">
        <f>L3</f>
        <v>2018</v>
      </c>
      <c r="E49" s="45">
        <f>L2</f>
        <v>6</v>
      </c>
      <c r="F49" s="45">
        <f>L4-1</f>
        <v>12</v>
      </c>
      <c r="G49" s="45"/>
      <c r="H49" s="45">
        <v>9</v>
      </c>
      <c r="I49" s="45">
        <v>30</v>
      </c>
      <c r="J49" s="45">
        <f t="shared" si="0"/>
        <v>9.5</v>
      </c>
      <c r="K49" s="45"/>
      <c r="L49" s="45">
        <f t="shared" si="1"/>
        <v>20</v>
      </c>
      <c r="M49" s="45">
        <f t="shared" si="2"/>
        <v>-13</v>
      </c>
      <c r="N49" s="45">
        <f t="shared" si="3"/>
        <v>2458281.604166667</v>
      </c>
      <c r="O49" s="45">
        <f t="shared" si="89"/>
        <v>8.1905445362562951E-4</v>
      </c>
      <c r="P49" s="45">
        <f t="shared" si="4"/>
        <v>2458281.6049857214</v>
      </c>
      <c r="Q49" s="45">
        <f t="shared" si="5"/>
        <v>0.18443819262755398</v>
      </c>
      <c r="R49" s="45">
        <f t="shared" si="6"/>
        <v>80.382985112628376</v>
      </c>
      <c r="S49" s="45">
        <f t="shared" si="7"/>
        <v>157.12887364040489</v>
      </c>
      <c r="T49" s="45">
        <f t="shared" si="8"/>
        <v>0.72981055009577045</v>
      </c>
      <c r="U49" s="45">
        <f t="shared" si="9"/>
        <v>1.4029477527969501</v>
      </c>
      <c r="V49" s="45">
        <f t="shared" si="10"/>
        <v>2.7424161949751937</v>
      </c>
      <c r="W49" s="45">
        <f t="shared" si="11"/>
        <v>1.6700853595909643E-2</v>
      </c>
      <c r="X49" s="45">
        <f t="shared" si="12"/>
        <v>81.112795662724153</v>
      </c>
      <c r="Y49" s="45">
        <f t="shared" si="13"/>
        <v>157.85868419050067</v>
      </c>
      <c r="Z49" s="45">
        <f t="shared" si="14"/>
        <v>2.7551537919901561</v>
      </c>
      <c r="AA49" s="45">
        <f t="shared" si="15"/>
        <v>128.31592391018316</v>
      </c>
      <c r="AB49" s="45">
        <f t="shared" si="16"/>
        <v>2.2395353549712129</v>
      </c>
      <c r="AC49" s="45">
        <f t="shared" si="17"/>
        <v>23.436892644388578</v>
      </c>
      <c r="AD49" s="45">
        <f t="shared" si="18"/>
        <v>-1.7339323815653649E-3</v>
      </c>
      <c r="AE49" s="45">
        <f t="shared" si="19"/>
        <v>23.435158712007013</v>
      </c>
      <c r="AF49" s="45">
        <f t="shared" si="20"/>
        <v>2458281.5</v>
      </c>
      <c r="AG49" s="45">
        <f t="shared" si="21"/>
        <v>0.184435318275154</v>
      </c>
      <c r="AH49" s="45">
        <f t="shared" si="22"/>
        <v>17.351607637226891</v>
      </c>
      <c r="AI49" s="45">
        <f t="shared" si="23"/>
        <v>19.858452410601892</v>
      </c>
      <c r="AJ49" s="45">
        <f t="shared" si="24"/>
        <v>0.40902068025195593</v>
      </c>
      <c r="AK49" s="45">
        <f t="shared" si="25"/>
        <v>3.2794524106018912</v>
      </c>
      <c r="AL49" s="45">
        <f t="shared" si="56"/>
        <v>328.8737552955667</v>
      </c>
      <c r="AM49" s="45">
        <f t="shared" si="26"/>
        <v>5.7399298533057763</v>
      </c>
      <c r="AN49" s="45">
        <f t="shared" si="27"/>
        <v>1.0154300755788381</v>
      </c>
      <c r="AO49" s="45" t="s">
        <v>138</v>
      </c>
      <c r="AP49" s="45">
        <f t="shared" si="28"/>
        <v>81.103355255181853</v>
      </c>
      <c r="AQ49" s="45">
        <f t="shared" si="29"/>
        <v>81</v>
      </c>
      <c r="AR49" s="45">
        <f t="shared" si="30"/>
        <v>6</v>
      </c>
      <c r="AS49" s="45">
        <f t="shared" si="31"/>
        <v>12</v>
      </c>
      <c r="AT49" s="45">
        <f t="shared" si="32"/>
        <v>1.4155205836175693</v>
      </c>
      <c r="AU49" s="45">
        <f t="shared" si="33"/>
        <v>80.318030863461686</v>
      </c>
      <c r="AV49" s="148">
        <f t="shared" si="34"/>
        <v>5.3545353908974453</v>
      </c>
      <c r="AW49" s="45">
        <f t="shared" si="35"/>
        <v>1.4018140872858307</v>
      </c>
      <c r="AX49" s="45">
        <f t="shared" si="36"/>
        <v>23.136692315346192</v>
      </c>
      <c r="AY49" s="45" t="str">
        <f t="shared" si="37"/>
        <v>POSITIF</v>
      </c>
      <c r="AZ49" s="45">
        <f t="shared" si="38"/>
        <v>23</v>
      </c>
      <c r="BA49" s="45">
        <f t="shared" si="39"/>
        <v>8</v>
      </c>
      <c r="BB49" s="45">
        <f t="shared" si="40"/>
        <v>12</v>
      </c>
      <c r="BC49" s="45">
        <f t="shared" si="41"/>
        <v>0.40381145892366122</v>
      </c>
      <c r="BD49" s="45">
        <f t="shared" si="42"/>
        <v>-2.3672380072927761</v>
      </c>
      <c r="BE49" s="45">
        <f t="shared" si="43"/>
        <v>-0.12222152900771403</v>
      </c>
      <c r="BF49" s="45">
        <f t="shared" si="44"/>
        <v>1.9428132568574878</v>
      </c>
      <c r="BG49" s="45">
        <f t="shared" si="45"/>
        <v>-139.18151261088576</v>
      </c>
      <c r="BH49" s="45">
        <f t="shared" si="46"/>
        <v>5.3545353908974453</v>
      </c>
      <c r="BI49" s="45">
        <f t="shared" si="47"/>
        <v>40.818487389114239</v>
      </c>
      <c r="BJ49" s="45">
        <f t="shared" si="48"/>
        <v>40</v>
      </c>
      <c r="BK49" s="45">
        <f t="shared" si="49"/>
        <v>49</v>
      </c>
      <c r="BL49" s="45">
        <f t="shared" si="50"/>
        <v>6</v>
      </c>
      <c r="BM49" s="45">
        <f t="shared" si="51"/>
        <v>47.17245960076243</v>
      </c>
      <c r="BN49" s="45" t="str">
        <f t="shared" si="52"/>
        <v>POSITIF</v>
      </c>
      <c r="BO49" s="45">
        <f t="shared" si="53"/>
        <v>47</v>
      </c>
      <c r="BP49" s="45">
        <f t="shared" si="54"/>
        <v>10</v>
      </c>
      <c r="BQ49" s="45">
        <f t="shared" si="55"/>
        <v>20</v>
      </c>
      <c r="BR49" s="45"/>
      <c r="BS49" s="45"/>
      <c r="BT49" s="45"/>
      <c r="BU49" s="45"/>
      <c r="BV49" s="45"/>
      <c r="BW49" s="45"/>
      <c r="BX49" s="45"/>
      <c r="BY49" s="45"/>
      <c r="BZ49" s="45"/>
      <c r="CA49" s="45"/>
      <c r="CB49" s="45"/>
      <c r="CC49" s="45"/>
      <c r="CD49" s="45"/>
      <c r="CE49" s="45"/>
      <c r="CF49" s="45"/>
      <c r="CG49" s="45"/>
      <c r="CH49" s="45"/>
      <c r="CI49" s="45"/>
    </row>
    <row r="50" spans="1:87">
      <c r="A50" s="45">
        <f t="shared" ref="A50" si="91">A48</f>
        <v>-7.0027777777777782</v>
      </c>
      <c r="B50" s="45">
        <f t="shared" si="71"/>
        <v>111.315</v>
      </c>
      <c r="C50" s="45">
        <f>INT(G3/15)</f>
        <v>7</v>
      </c>
      <c r="D50" s="45">
        <f>L3</f>
        <v>2018</v>
      </c>
      <c r="E50" s="45">
        <f>L2</f>
        <v>6</v>
      </c>
      <c r="F50" s="45">
        <f>L4-1</f>
        <v>12</v>
      </c>
      <c r="G50" s="45"/>
      <c r="H50" s="45">
        <v>9</v>
      </c>
      <c r="I50" s="45">
        <v>45</v>
      </c>
      <c r="J50" s="45">
        <f t="shared" si="0"/>
        <v>9.75</v>
      </c>
      <c r="K50" s="45"/>
      <c r="L50" s="45">
        <f t="shared" si="1"/>
        <v>20</v>
      </c>
      <c r="M50" s="45">
        <f t="shared" si="2"/>
        <v>-13</v>
      </c>
      <c r="N50" s="45">
        <f t="shared" si="3"/>
        <v>2458281.6145833335</v>
      </c>
      <c r="O50" s="45">
        <f t="shared" si="89"/>
        <v>8.1905445362562951E-4</v>
      </c>
      <c r="P50" s="45">
        <f t="shared" si="4"/>
        <v>2458281.6154023879</v>
      </c>
      <c r="Q50" s="45">
        <f t="shared" si="5"/>
        <v>0.18443847782034006</v>
      </c>
      <c r="R50" s="45">
        <f t="shared" si="6"/>
        <v>80.393252272468999</v>
      </c>
      <c r="S50" s="45">
        <f t="shared" si="7"/>
        <v>157.13914030985688</v>
      </c>
      <c r="T50" s="45">
        <f t="shared" si="8"/>
        <v>0.72949950298728539</v>
      </c>
      <c r="U50" s="45">
        <f t="shared" si="9"/>
        <v>1.4031269485409976</v>
      </c>
      <c r="V50" s="45">
        <f t="shared" si="10"/>
        <v>2.7425953821603453</v>
      </c>
      <c r="W50" s="45">
        <f t="shared" si="11"/>
        <v>1.6700853583931547E-2</v>
      </c>
      <c r="X50" s="45">
        <f t="shared" si="12"/>
        <v>81.12275177545628</v>
      </c>
      <c r="Y50" s="45">
        <f t="shared" si="13"/>
        <v>157.86863981284418</v>
      </c>
      <c r="Z50" s="45">
        <f t="shared" si="14"/>
        <v>2.7553275503791355</v>
      </c>
      <c r="AA50" s="45">
        <f t="shared" si="15"/>
        <v>128.31537230847451</v>
      </c>
      <c r="AB50" s="45">
        <f t="shared" si="16"/>
        <v>2.2395257277052374</v>
      </c>
      <c r="AC50" s="45">
        <f t="shared" si="17"/>
        <v>23.436892640679883</v>
      </c>
      <c r="AD50" s="45">
        <f t="shared" si="18"/>
        <v>-1.7339317617336251E-3</v>
      </c>
      <c r="AE50" s="45">
        <f t="shared" si="19"/>
        <v>23.435158708918149</v>
      </c>
      <c r="AF50" s="45">
        <f t="shared" si="20"/>
        <v>2458281.5</v>
      </c>
      <c r="AG50" s="45">
        <f t="shared" si="21"/>
        <v>0.184435318275154</v>
      </c>
      <c r="AH50" s="45">
        <f t="shared" si="22"/>
        <v>17.351607637226891</v>
      </c>
      <c r="AI50" s="45">
        <f t="shared" si="23"/>
        <v>20.109136887939393</v>
      </c>
      <c r="AJ50" s="45">
        <f t="shared" si="24"/>
        <v>0.40902068019804511</v>
      </c>
      <c r="AK50" s="45">
        <f t="shared" si="25"/>
        <v>3.530136887939392</v>
      </c>
      <c r="AL50" s="45">
        <f t="shared" si="56"/>
        <v>332.6232197573695</v>
      </c>
      <c r="AM50" s="45">
        <f t="shared" si="26"/>
        <v>5.8053703533507521</v>
      </c>
      <c r="AN50" s="45">
        <f t="shared" si="27"/>
        <v>1.0154312033628621</v>
      </c>
      <c r="AO50" s="45" t="s">
        <v>138</v>
      </c>
      <c r="AP50" s="45">
        <f t="shared" si="28"/>
        <v>81.113311339382918</v>
      </c>
      <c r="AQ50" s="45">
        <f t="shared" si="29"/>
        <v>81</v>
      </c>
      <c r="AR50" s="45">
        <f t="shared" si="30"/>
        <v>6</v>
      </c>
      <c r="AS50" s="45">
        <f t="shared" si="31"/>
        <v>47</v>
      </c>
      <c r="AT50" s="45">
        <f t="shared" si="32"/>
        <v>1.4156943500674837</v>
      </c>
      <c r="AU50" s="45">
        <f t="shared" si="33"/>
        <v>80.328833561721382</v>
      </c>
      <c r="AV50" s="148">
        <f t="shared" si="34"/>
        <v>5.3552555707814253</v>
      </c>
      <c r="AW50" s="45">
        <f t="shared" si="35"/>
        <v>1.4020026299385617</v>
      </c>
      <c r="AX50" s="45">
        <f t="shared" si="36"/>
        <v>23.137357873989572</v>
      </c>
      <c r="AY50" s="45" t="str">
        <f t="shared" si="37"/>
        <v>POSITIF</v>
      </c>
      <c r="AZ50" s="45">
        <f t="shared" si="38"/>
        <v>23</v>
      </c>
      <c r="BA50" s="45">
        <f t="shared" si="39"/>
        <v>8</v>
      </c>
      <c r="BB50" s="45">
        <f t="shared" si="40"/>
        <v>14</v>
      </c>
      <c r="BC50" s="45">
        <f t="shared" si="41"/>
        <v>0.4038230751133533</v>
      </c>
      <c r="BD50" s="45">
        <f t="shared" si="42"/>
        <v>-2.429175652965966</v>
      </c>
      <c r="BE50" s="45">
        <f t="shared" si="43"/>
        <v>-0.12222152900771403</v>
      </c>
      <c r="BF50" s="45">
        <f t="shared" si="44"/>
        <v>1.9428132568574878</v>
      </c>
      <c r="BG50" s="45">
        <f t="shared" si="45"/>
        <v>-143.20455624247577</v>
      </c>
      <c r="BH50" s="45">
        <f t="shared" si="46"/>
        <v>5.3552555707814253</v>
      </c>
      <c r="BI50" s="45">
        <f t="shared" si="47"/>
        <v>36.795443757524225</v>
      </c>
      <c r="BJ50" s="45">
        <f t="shared" si="48"/>
        <v>36</v>
      </c>
      <c r="BK50" s="45">
        <f t="shared" si="49"/>
        <v>47</v>
      </c>
      <c r="BL50" s="45">
        <f t="shared" si="50"/>
        <v>43</v>
      </c>
      <c r="BM50" s="45">
        <f t="shared" si="51"/>
        <v>49.692044067887338</v>
      </c>
      <c r="BN50" s="45" t="str">
        <f t="shared" si="52"/>
        <v>POSITIF</v>
      </c>
      <c r="BO50" s="45">
        <f t="shared" si="53"/>
        <v>49</v>
      </c>
      <c r="BP50" s="45">
        <f t="shared" si="54"/>
        <v>41</v>
      </c>
      <c r="BQ50" s="45">
        <f t="shared" si="55"/>
        <v>31</v>
      </c>
      <c r="BR50" s="45"/>
      <c r="BS50" s="45"/>
      <c r="BT50" s="45"/>
      <c r="BU50" s="45"/>
      <c r="BV50" s="45"/>
      <c r="BW50" s="45"/>
      <c r="BX50" s="45"/>
      <c r="BY50" s="45"/>
      <c r="BZ50" s="45"/>
      <c r="CA50" s="45"/>
      <c r="CB50" s="45"/>
      <c r="CC50" s="45"/>
      <c r="CD50" s="45"/>
      <c r="CE50" s="45"/>
      <c r="CF50" s="45"/>
      <c r="CG50" s="45"/>
      <c r="CH50" s="45"/>
      <c r="CI50" s="45"/>
    </row>
    <row r="51" spans="1:87">
      <c r="A51" s="45">
        <f t="shared" ref="A51" si="92">A49</f>
        <v>-7.0027777777777782</v>
      </c>
      <c r="B51" s="45">
        <f t="shared" si="71"/>
        <v>111.315</v>
      </c>
      <c r="C51" s="45">
        <f>INT(G3/15)</f>
        <v>7</v>
      </c>
      <c r="D51" s="45">
        <f>L3</f>
        <v>2018</v>
      </c>
      <c r="E51" s="45">
        <f>L2</f>
        <v>6</v>
      </c>
      <c r="F51" s="45">
        <f>L4-1</f>
        <v>12</v>
      </c>
      <c r="G51" s="45"/>
      <c r="H51" s="45">
        <v>10</v>
      </c>
      <c r="I51" s="45">
        <v>0</v>
      </c>
      <c r="J51" s="45">
        <f t="shared" si="0"/>
        <v>10</v>
      </c>
      <c r="K51" s="45"/>
      <c r="L51" s="45">
        <f t="shared" si="1"/>
        <v>20</v>
      </c>
      <c r="M51" s="45">
        <f t="shared" si="2"/>
        <v>-13</v>
      </c>
      <c r="N51" s="45">
        <f t="shared" si="3"/>
        <v>2458281.625</v>
      </c>
      <c r="O51" s="45">
        <f t="shared" si="89"/>
        <v>8.1905445362562951E-4</v>
      </c>
      <c r="P51" s="45">
        <f t="shared" si="4"/>
        <v>2458281.6258190544</v>
      </c>
      <c r="Q51" s="45">
        <f t="shared" si="5"/>
        <v>0.18443876301312614</v>
      </c>
      <c r="R51" s="45">
        <f t="shared" si="6"/>
        <v>80.403519432309622</v>
      </c>
      <c r="S51" s="45">
        <f t="shared" si="7"/>
        <v>157.14940697930797</v>
      </c>
      <c r="T51" s="45">
        <f t="shared" si="8"/>
        <v>0.72918843375712195</v>
      </c>
      <c r="U51" s="45">
        <f t="shared" si="9"/>
        <v>1.403306144285045</v>
      </c>
      <c r="V51" s="45">
        <f t="shared" si="10"/>
        <v>2.7427745693454804</v>
      </c>
      <c r="W51" s="45">
        <f t="shared" si="11"/>
        <v>1.6700853571953448E-2</v>
      </c>
      <c r="X51" s="45">
        <f t="shared" si="12"/>
        <v>81.132707866066738</v>
      </c>
      <c r="Y51" s="45">
        <f t="shared" si="13"/>
        <v>157.87859541306509</v>
      </c>
      <c r="Z51" s="45">
        <f t="shared" si="14"/>
        <v>2.7555013083820028</v>
      </c>
      <c r="AA51" s="45">
        <f t="shared" si="15"/>
        <v>128.31482070676586</v>
      </c>
      <c r="AB51" s="45">
        <f t="shared" si="16"/>
        <v>2.2395161004392614</v>
      </c>
      <c r="AC51" s="45">
        <f t="shared" si="17"/>
        <v>23.436892636971187</v>
      </c>
      <c r="AD51" s="45">
        <f t="shared" si="18"/>
        <v>-1.7339311225507909E-3</v>
      </c>
      <c r="AE51" s="45">
        <f t="shared" si="19"/>
        <v>23.435158705848636</v>
      </c>
      <c r="AF51" s="45">
        <f t="shared" si="20"/>
        <v>2458281.5</v>
      </c>
      <c r="AG51" s="45">
        <f t="shared" si="21"/>
        <v>0.184435318275154</v>
      </c>
      <c r="AH51" s="45">
        <f t="shared" si="22"/>
        <v>17.351607637226891</v>
      </c>
      <c r="AI51" s="45">
        <f t="shared" si="23"/>
        <v>20.35982136527689</v>
      </c>
      <c r="AJ51" s="45">
        <f t="shared" si="24"/>
        <v>0.40902068014447202</v>
      </c>
      <c r="AK51" s="45">
        <f t="shared" si="25"/>
        <v>3.7808213652768892</v>
      </c>
      <c r="AL51" s="45">
        <f t="shared" si="56"/>
        <v>336.37268413599287</v>
      </c>
      <c r="AM51" s="45">
        <f t="shared" si="26"/>
        <v>5.8708108519439728</v>
      </c>
      <c r="AN51" s="45">
        <f t="shared" si="27"/>
        <v>1.0154323306651425</v>
      </c>
      <c r="AO51" s="45" t="s">
        <v>138</v>
      </c>
      <c r="AP51" s="45">
        <f t="shared" si="28"/>
        <v>81.123267401462655</v>
      </c>
      <c r="AQ51" s="45">
        <f t="shared" si="29"/>
        <v>81</v>
      </c>
      <c r="AR51" s="45">
        <f t="shared" si="30"/>
        <v>7</v>
      </c>
      <c r="AS51" s="45">
        <f t="shared" si="31"/>
        <v>23</v>
      </c>
      <c r="AT51" s="45">
        <f t="shared" si="32"/>
        <v>1.415868116131308</v>
      </c>
      <c r="AU51" s="45">
        <f t="shared" si="33"/>
        <v>80.339636343160436</v>
      </c>
      <c r="AV51" s="148">
        <f t="shared" si="34"/>
        <v>5.3559757562106958</v>
      </c>
      <c r="AW51" s="45">
        <f t="shared" si="35"/>
        <v>1.4021911740430466</v>
      </c>
      <c r="AX51" s="45">
        <f t="shared" si="36"/>
        <v>23.138022695220084</v>
      </c>
      <c r="AY51" s="45" t="str">
        <f t="shared" si="37"/>
        <v>POSITIF</v>
      </c>
      <c r="AZ51" s="45">
        <f t="shared" si="38"/>
        <v>23</v>
      </c>
      <c r="BA51" s="45">
        <f t="shared" si="39"/>
        <v>8</v>
      </c>
      <c r="BB51" s="45">
        <f t="shared" si="40"/>
        <v>16</v>
      </c>
      <c r="BC51" s="45">
        <f t="shared" si="41"/>
        <v>0.40383467843276288</v>
      </c>
      <c r="BD51" s="45">
        <f t="shared" si="42"/>
        <v>-2.4993910102886012</v>
      </c>
      <c r="BE51" s="45">
        <f t="shared" si="43"/>
        <v>-0.12222152900771403</v>
      </c>
      <c r="BF51" s="45">
        <f t="shared" si="44"/>
        <v>1.9428132568574878</v>
      </c>
      <c r="BG51" s="45">
        <f t="shared" si="45"/>
        <v>-147.74555543221018</v>
      </c>
      <c r="BH51" s="45">
        <f t="shared" si="46"/>
        <v>5.3559757562106958</v>
      </c>
      <c r="BI51" s="45">
        <f t="shared" si="47"/>
        <v>32.254444567789818</v>
      </c>
      <c r="BJ51" s="45">
        <f t="shared" si="48"/>
        <v>32</v>
      </c>
      <c r="BK51" s="45">
        <f t="shared" si="49"/>
        <v>15</v>
      </c>
      <c r="BL51" s="45">
        <f t="shared" si="50"/>
        <v>16</v>
      </c>
      <c r="BM51" s="45">
        <f t="shared" si="51"/>
        <v>52.025430505346947</v>
      </c>
      <c r="BN51" s="45" t="str">
        <f t="shared" si="52"/>
        <v>POSITIF</v>
      </c>
      <c r="BO51" s="45">
        <f t="shared" si="53"/>
        <v>52</v>
      </c>
      <c r="BP51" s="45">
        <f t="shared" si="54"/>
        <v>1</v>
      </c>
      <c r="BQ51" s="45">
        <f t="shared" si="55"/>
        <v>31</v>
      </c>
      <c r="BR51" s="45"/>
      <c r="BS51" s="45"/>
      <c r="BT51" s="45"/>
      <c r="BU51" s="45"/>
      <c r="BV51" s="45"/>
      <c r="BW51" s="45"/>
      <c r="BX51" s="45"/>
      <c r="BY51" s="45"/>
      <c r="BZ51" s="45"/>
      <c r="CA51" s="45"/>
      <c r="CB51" s="45"/>
      <c r="CC51" s="45"/>
      <c r="CD51" s="45"/>
      <c r="CE51" s="45"/>
      <c r="CF51" s="45"/>
      <c r="CG51" s="45"/>
      <c r="CH51" s="45"/>
      <c r="CI51" s="45"/>
    </row>
    <row r="52" spans="1:87">
      <c r="A52" s="45">
        <f t="shared" ref="A52" si="93">A50</f>
        <v>-7.0027777777777782</v>
      </c>
      <c r="B52" s="45">
        <f t="shared" si="71"/>
        <v>111.315</v>
      </c>
      <c r="C52" s="45">
        <f>INT(G3/15)</f>
        <v>7</v>
      </c>
      <c r="D52" s="45">
        <f>L3</f>
        <v>2018</v>
      </c>
      <c r="E52" s="45">
        <f>L2</f>
        <v>6</v>
      </c>
      <c r="F52" s="45">
        <f>L4-1</f>
        <v>12</v>
      </c>
      <c r="G52" s="45"/>
      <c r="H52" s="45">
        <v>10</v>
      </c>
      <c r="I52" s="45">
        <v>15</v>
      </c>
      <c r="J52" s="45">
        <f t="shared" si="0"/>
        <v>10.25</v>
      </c>
      <c r="K52" s="45"/>
      <c r="L52" s="45">
        <f t="shared" si="1"/>
        <v>20</v>
      </c>
      <c r="M52" s="45">
        <f t="shared" si="2"/>
        <v>-13</v>
      </c>
      <c r="N52" s="45">
        <f t="shared" si="3"/>
        <v>2458281.635416667</v>
      </c>
      <c r="O52" s="45">
        <f t="shared" si="89"/>
        <v>8.1905445362562951E-4</v>
      </c>
      <c r="P52" s="45">
        <f t="shared" si="4"/>
        <v>2458281.6362357214</v>
      </c>
      <c r="Q52" s="45">
        <f t="shared" si="5"/>
        <v>0.18443904820592497</v>
      </c>
      <c r="R52" s="45">
        <f t="shared" si="6"/>
        <v>80.413786592608631</v>
      </c>
      <c r="S52" s="45">
        <f t="shared" si="7"/>
        <v>157.15967364921744</v>
      </c>
      <c r="T52" s="45">
        <f t="shared" si="8"/>
        <v>0.72887734240088387</v>
      </c>
      <c r="U52" s="45">
        <f t="shared" si="9"/>
        <v>1.4034853400370926</v>
      </c>
      <c r="V52" s="45">
        <f t="shared" si="10"/>
        <v>2.7429537565386162</v>
      </c>
      <c r="W52" s="45">
        <f t="shared" si="11"/>
        <v>1.6700853559975352E-2</v>
      </c>
      <c r="X52" s="45">
        <f t="shared" si="12"/>
        <v>81.142663935009509</v>
      </c>
      <c r="Y52" s="45">
        <f t="shared" si="13"/>
        <v>157.88855099161833</v>
      </c>
      <c r="Z52" s="45">
        <f t="shared" si="14"/>
        <v>2.755675066006698</v>
      </c>
      <c r="AA52" s="45">
        <f t="shared" si="15"/>
        <v>128.31426910503259</v>
      </c>
      <c r="AB52" s="45">
        <f t="shared" si="16"/>
        <v>2.2395064731728564</v>
      </c>
      <c r="AC52" s="45">
        <f t="shared" si="17"/>
        <v>23.436892633262492</v>
      </c>
      <c r="AD52" s="45">
        <f t="shared" si="18"/>
        <v>-1.7339304640144389E-3</v>
      </c>
      <c r="AE52" s="45">
        <f t="shared" si="19"/>
        <v>23.435158702798478</v>
      </c>
      <c r="AF52" s="45">
        <f t="shared" si="20"/>
        <v>2458281.5</v>
      </c>
      <c r="AG52" s="45">
        <f t="shared" si="21"/>
        <v>0.184435318275154</v>
      </c>
      <c r="AH52" s="45">
        <f t="shared" si="22"/>
        <v>17.351607637226891</v>
      </c>
      <c r="AI52" s="45">
        <f t="shared" si="23"/>
        <v>20.610505842614391</v>
      </c>
      <c r="AJ52" s="45">
        <f t="shared" si="24"/>
        <v>0.40902068009123671</v>
      </c>
      <c r="AK52" s="45">
        <f t="shared" si="25"/>
        <v>4.0315058426143899</v>
      </c>
      <c r="AL52" s="45">
        <f t="shared" si="56"/>
        <v>340.1221484310592</v>
      </c>
      <c r="AM52" s="45">
        <f t="shared" si="26"/>
        <v>5.9362513490788489</v>
      </c>
      <c r="AN52" s="45">
        <f t="shared" si="27"/>
        <v>1.0154334574856962</v>
      </c>
      <c r="AO52" s="45" t="s">
        <v>138</v>
      </c>
      <c r="AP52" s="45">
        <f t="shared" si="28"/>
        <v>81.133223441875074</v>
      </c>
      <c r="AQ52" s="45">
        <f t="shared" si="29"/>
        <v>81</v>
      </c>
      <c r="AR52" s="45">
        <f t="shared" si="30"/>
        <v>7</v>
      </c>
      <c r="AS52" s="45">
        <f t="shared" si="31"/>
        <v>59</v>
      </c>
      <c r="AT52" s="45">
        <f t="shared" si="32"/>
        <v>1.4160418818169662</v>
      </c>
      <c r="AU52" s="45">
        <f t="shared" si="33"/>
        <v>80.350439208156658</v>
      </c>
      <c r="AV52" s="148">
        <f t="shared" si="34"/>
        <v>5.3566959472104436</v>
      </c>
      <c r="AW52" s="45">
        <f t="shared" si="35"/>
        <v>1.4023797196058791</v>
      </c>
      <c r="AX52" s="45">
        <f t="shared" si="36"/>
        <v>23.138686779041983</v>
      </c>
      <c r="AY52" s="45" t="str">
        <f t="shared" si="37"/>
        <v>POSITIF</v>
      </c>
      <c r="AZ52" s="45">
        <f t="shared" si="38"/>
        <v>23</v>
      </c>
      <c r="BA52" s="45">
        <f t="shared" si="39"/>
        <v>8</v>
      </c>
      <c r="BB52" s="45">
        <f t="shared" si="40"/>
        <v>19</v>
      </c>
      <c r="BC52" s="45">
        <f t="shared" si="41"/>
        <v>0.40384626888196429</v>
      </c>
      <c r="BD52" s="45">
        <f t="shared" si="42"/>
        <v>-2.5786463974798615</v>
      </c>
      <c r="BE52" s="45">
        <f t="shared" si="43"/>
        <v>-0.12222152900771403</v>
      </c>
      <c r="BF52" s="45">
        <f t="shared" si="44"/>
        <v>1.9428132568574878</v>
      </c>
      <c r="BG52" s="45">
        <f t="shared" si="45"/>
        <v>-152.83258977489513</v>
      </c>
      <c r="BH52" s="45">
        <f t="shared" si="46"/>
        <v>5.3566959472104436</v>
      </c>
      <c r="BI52" s="45">
        <f t="shared" si="47"/>
        <v>27.167410225104874</v>
      </c>
      <c r="BJ52" s="45">
        <f t="shared" si="48"/>
        <v>27</v>
      </c>
      <c r="BK52" s="45">
        <f t="shared" si="49"/>
        <v>10</v>
      </c>
      <c r="BL52" s="45">
        <f t="shared" si="50"/>
        <v>2</v>
      </c>
      <c r="BM52" s="45">
        <f t="shared" si="51"/>
        <v>54.135955201983997</v>
      </c>
      <c r="BN52" s="45" t="str">
        <f t="shared" si="52"/>
        <v>POSITIF</v>
      </c>
      <c r="BO52" s="45">
        <f t="shared" si="53"/>
        <v>54</v>
      </c>
      <c r="BP52" s="45">
        <f t="shared" si="54"/>
        <v>8</v>
      </c>
      <c r="BQ52" s="45">
        <f t="shared" si="55"/>
        <v>9</v>
      </c>
      <c r="BR52" s="45"/>
      <c r="BS52" s="45"/>
      <c r="BT52" s="45"/>
      <c r="BU52" s="45"/>
      <c r="BV52" s="45"/>
      <c r="BW52" s="45"/>
      <c r="BX52" s="45"/>
      <c r="BY52" s="45"/>
      <c r="BZ52" s="45"/>
      <c r="CA52" s="45"/>
      <c r="CB52" s="45"/>
      <c r="CC52" s="45"/>
      <c r="CD52" s="45"/>
      <c r="CE52" s="45"/>
      <c r="CF52" s="45"/>
      <c r="CG52" s="45"/>
      <c r="CH52" s="45"/>
      <c r="CI52" s="45"/>
    </row>
    <row r="53" spans="1:87">
      <c r="A53" s="45">
        <f t="shared" ref="A53" si="94">A51</f>
        <v>-7.0027777777777782</v>
      </c>
      <c r="B53" s="45">
        <f t="shared" si="71"/>
        <v>111.315</v>
      </c>
      <c r="C53" s="45">
        <f>INT(G3/15)</f>
        <v>7</v>
      </c>
      <c r="D53" s="45">
        <f>L3</f>
        <v>2018</v>
      </c>
      <c r="E53" s="45">
        <f>L2</f>
        <v>6</v>
      </c>
      <c r="F53" s="45">
        <f>L4-1</f>
        <v>12</v>
      </c>
      <c r="G53" s="45"/>
      <c r="H53" s="45">
        <v>10</v>
      </c>
      <c r="I53" s="45">
        <v>30</v>
      </c>
      <c r="J53" s="45">
        <f t="shared" si="0"/>
        <v>10.5</v>
      </c>
      <c r="K53" s="45"/>
      <c r="L53" s="45">
        <f t="shared" si="1"/>
        <v>20</v>
      </c>
      <c r="M53" s="45">
        <f t="shared" si="2"/>
        <v>-13</v>
      </c>
      <c r="N53" s="45">
        <f t="shared" si="3"/>
        <v>2458281.6458333335</v>
      </c>
      <c r="O53" s="45">
        <f t="shared" si="89"/>
        <v>8.1905445362562951E-4</v>
      </c>
      <c r="P53" s="45">
        <f t="shared" si="4"/>
        <v>2458281.6466523879</v>
      </c>
      <c r="Q53" s="45">
        <f t="shared" si="5"/>
        <v>0.18443933339871105</v>
      </c>
      <c r="R53" s="45">
        <f t="shared" si="6"/>
        <v>80.424053752448344</v>
      </c>
      <c r="S53" s="45">
        <f t="shared" si="7"/>
        <v>157.16994031866943</v>
      </c>
      <c r="T53" s="45">
        <f t="shared" si="8"/>
        <v>0.72856622895584777</v>
      </c>
      <c r="U53" s="45">
        <f t="shared" si="9"/>
        <v>1.4036645357811242</v>
      </c>
      <c r="V53" s="45">
        <f t="shared" si="10"/>
        <v>2.7431329437237673</v>
      </c>
      <c r="W53" s="45">
        <f t="shared" si="11"/>
        <v>1.6700853547997253E-2</v>
      </c>
      <c r="X53" s="45">
        <f t="shared" si="12"/>
        <v>81.152619981404186</v>
      </c>
      <c r="Y53" s="45">
        <f t="shared" si="13"/>
        <v>157.89850654762529</v>
      </c>
      <c r="Z53" s="45">
        <f t="shared" si="14"/>
        <v>2.7558488232378857</v>
      </c>
      <c r="AA53" s="45">
        <f t="shared" si="15"/>
        <v>128.31371750332394</v>
      </c>
      <c r="AB53" s="45">
        <f t="shared" si="16"/>
        <v>2.2394968459068809</v>
      </c>
      <c r="AC53" s="45">
        <f t="shared" si="17"/>
        <v>23.436892629553796</v>
      </c>
      <c r="AD53" s="45">
        <f t="shared" si="18"/>
        <v>-1.7339297861222315E-3</v>
      </c>
      <c r="AE53" s="45">
        <f t="shared" si="19"/>
        <v>23.435158699767673</v>
      </c>
      <c r="AF53" s="45">
        <f t="shared" si="20"/>
        <v>2458281.5</v>
      </c>
      <c r="AG53" s="45">
        <f t="shared" si="21"/>
        <v>0.184435318275154</v>
      </c>
      <c r="AH53" s="45">
        <f t="shared" si="22"/>
        <v>17.351607637226891</v>
      </c>
      <c r="AI53" s="45">
        <f t="shared" si="23"/>
        <v>20.861190319951891</v>
      </c>
      <c r="AJ53" s="45">
        <f t="shared" si="24"/>
        <v>0.40902068003833919</v>
      </c>
      <c r="AK53" s="45">
        <f t="shared" si="25"/>
        <v>4.2821903199518907</v>
      </c>
      <c r="AL53" s="45">
        <f t="shared" si="56"/>
        <v>343.8716126436384</v>
      </c>
      <c r="AM53" s="45">
        <f t="shared" si="26"/>
        <v>6.0016918447740526</v>
      </c>
      <c r="AN53" s="45">
        <f t="shared" si="27"/>
        <v>1.0154345838243903</v>
      </c>
      <c r="AO53" s="45" t="s">
        <v>138</v>
      </c>
      <c r="AP53" s="45">
        <f t="shared" si="28"/>
        <v>81.143179459739727</v>
      </c>
      <c r="AQ53" s="45">
        <f t="shared" si="29"/>
        <v>81</v>
      </c>
      <c r="AR53" s="45">
        <f t="shared" si="30"/>
        <v>8</v>
      </c>
      <c r="AS53" s="45">
        <f t="shared" si="31"/>
        <v>35</v>
      </c>
      <c r="AT53" s="45">
        <f t="shared" si="32"/>
        <v>1.4162156471090919</v>
      </c>
      <c r="AU53" s="45">
        <f t="shared" si="33"/>
        <v>80.361242155639928</v>
      </c>
      <c r="AV53" s="148">
        <f t="shared" si="34"/>
        <v>5.3574161437093286</v>
      </c>
      <c r="AW53" s="45">
        <f t="shared" si="35"/>
        <v>1.4025682666083823</v>
      </c>
      <c r="AX53" s="45">
        <f t="shared" si="36"/>
        <v>23.139350125370544</v>
      </c>
      <c r="AY53" s="45" t="str">
        <f t="shared" si="37"/>
        <v>POSITIF</v>
      </c>
      <c r="AZ53" s="45">
        <f t="shared" si="38"/>
        <v>23</v>
      </c>
      <c r="BA53" s="45">
        <f t="shared" si="39"/>
        <v>8</v>
      </c>
      <c r="BB53" s="45">
        <f t="shared" si="40"/>
        <v>21</v>
      </c>
      <c r="BC53" s="45">
        <f t="shared" si="41"/>
        <v>0.4038578464594787</v>
      </c>
      <c r="BD53" s="45">
        <f t="shared" si="42"/>
        <v>-2.6674318959217391</v>
      </c>
      <c r="BE53" s="45">
        <f t="shared" si="43"/>
        <v>-0.12222152900771403</v>
      </c>
      <c r="BF53" s="45">
        <f t="shared" si="44"/>
        <v>1.9428132568574878</v>
      </c>
      <c r="BG53" s="45">
        <f t="shared" si="45"/>
        <v>-158.46517855157205</v>
      </c>
      <c r="BH53" s="45">
        <f t="shared" si="46"/>
        <v>5.3574161437093286</v>
      </c>
      <c r="BI53" s="45">
        <f t="shared" si="47"/>
        <v>21.534821448427948</v>
      </c>
      <c r="BJ53" s="45">
        <f t="shared" si="48"/>
        <v>21</v>
      </c>
      <c r="BK53" s="45">
        <f t="shared" si="49"/>
        <v>32</v>
      </c>
      <c r="BL53" s="45">
        <f t="shared" si="50"/>
        <v>5</v>
      </c>
      <c r="BM53" s="45">
        <f t="shared" si="51"/>
        <v>55.981848081205037</v>
      </c>
      <c r="BN53" s="45" t="str">
        <f t="shared" si="52"/>
        <v>POSITIF</v>
      </c>
      <c r="BO53" s="45">
        <f t="shared" si="53"/>
        <v>55</v>
      </c>
      <c r="BP53" s="45">
        <f t="shared" si="54"/>
        <v>58</v>
      </c>
      <c r="BQ53" s="45">
        <f t="shared" si="55"/>
        <v>54</v>
      </c>
      <c r="BR53" s="45"/>
      <c r="BS53" s="45"/>
      <c r="BT53" s="45"/>
      <c r="BU53" s="45"/>
      <c r="BV53" s="45"/>
      <c r="BW53" s="45"/>
      <c r="BX53" s="45"/>
      <c r="BY53" s="45"/>
      <c r="BZ53" s="45"/>
      <c r="CA53" s="45"/>
      <c r="CB53" s="45"/>
      <c r="CC53" s="45"/>
      <c r="CD53" s="45"/>
      <c r="CE53" s="45"/>
      <c r="CF53" s="45"/>
      <c r="CG53" s="45"/>
      <c r="CH53" s="45"/>
      <c r="CI53" s="45"/>
    </row>
    <row r="54" spans="1:87">
      <c r="A54" s="45">
        <f t="shared" ref="A54" si="95">A52</f>
        <v>-7.0027777777777782</v>
      </c>
      <c r="B54" s="45">
        <f t="shared" si="71"/>
        <v>111.315</v>
      </c>
      <c r="C54" s="45">
        <f>INT(G3/15)</f>
        <v>7</v>
      </c>
      <c r="D54" s="45">
        <f>L3</f>
        <v>2018</v>
      </c>
      <c r="E54" s="45">
        <f>L2</f>
        <v>6</v>
      </c>
      <c r="F54" s="45">
        <f>L4-1</f>
        <v>12</v>
      </c>
      <c r="G54" s="45"/>
      <c r="H54" s="45">
        <v>10</v>
      </c>
      <c r="I54" s="45">
        <v>45</v>
      </c>
      <c r="J54" s="45">
        <f t="shared" si="0"/>
        <v>10.75</v>
      </c>
      <c r="K54" s="45"/>
      <c r="L54" s="45">
        <f t="shared" si="1"/>
        <v>20</v>
      </c>
      <c r="M54" s="45">
        <f t="shared" si="2"/>
        <v>-13</v>
      </c>
      <c r="N54" s="45">
        <f t="shared" si="3"/>
        <v>2458281.65625</v>
      </c>
      <c r="O54" s="45">
        <f t="shared" si="89"/>
        <v>8.1905445362562951E-4</v>
      </c>
      <c r="P54" s="45">
        <f t="shared" si="4"/>
        <v>2458281.6570690544</v>
      </c>
      <c r="Q54" s="45">
        <f t="shared" si="5"/>
        <v>0.18443961859149713</v>
      </c>
      <c r="R54" s="45">
        <f t="shared" si="6"/>
        <v>80.434320912288968</v>
      </c>
      <c r="S54" s="45">
        <f t="shared" si="7"/>
        <v>157.18020698812052</v>
      </c>
      <c r="T54" s="45">
        <f t="shared" si="8"/>
        <v>0.72825509341770334</v>
      </c>
      <c r="U54" s="45">
        <f t="shared" si="9"/>
        <v>1.4038437315251717</v>
      </c>
      <c r="V54" s="45">
        <f t="shared" si="10"/>
        <v>2.7433121309089028</v>
      </c>
      <c r="W54" s="45">
        <f t="shared" si="11"/>
        <v>1.6700853536019158E-2</v>
      </c>
      <c r="X54" s="45">
        <f t="shared" si="12"/>
        <v>81.162576005706669</v>
      </c>
      <c r="Y54" s="45">
        <f t="shared" si="13"/>
        <v>157.90846208153823</v>
      </c>
      <c r="Z54" s="45">
        <f t="shared" si="14"/>
        <v>2.7560225800834606</v>
      </c>
      <c r="AA54" s="45">
        <f t="shared" si="15"/>
        <v>128.31316590161529</v>
      </c>
      <c r="AB54" s="45">
        <f t="shared" si="16"/>
        <v>2.2394872186409054</v>
      </c>
      <c r="AC54" s="45">
        <f t="shared" si="17"/>
        <v>23.4368926258451</v>
      </c>
      <c r="AD54" s="45">
        <f t="shared" si="18"/>
        <v>-1.7339290888717519E-3</v>
      </c>
      <c r="AE54" s="45">
        <f t="shared" si="19"/>
        <v>23.435158696756229</v>
      </c>
      <c r="AF54" s="45">
        <f t="shared" si="20"/>
        <v>2458281.5</v>
      </c>
      <c r="AG54" s="45">
        <f t="shared" si="21"/>
        <v>0.184435318275154</v>
      </c>
      <c r="AH54" s="45">
        <f t="shared" si="22"/>
        <v>17.351607637226891</v>
      </c>
      <c r="AI54" s="45">
        <f t="shared" si="23"/>
        <v>21.111874797289392</v>
      </c>
      <c r="AJ54" s="45">
        <f t="shared" si="24"/>
        <v>0.40902067998577957</v>
      </c>
      <c r="AK54" s="45">
        <f t="shared" si="25"/>
        <v>4.5328747972893915</v>
      </c>
      <c r="AL54" s="45">
        <f t="shared" si="56"/>
        <v>347.62107677335081</v>
      </c>
      <c r="AM54" s="45">
        <f t="shared" si="26"/>
        <v>6.0671323390229581</v>
      </c>
      <c r="AN54" s="45">
        <f t="shared" si="27"/>
        <v>1.0154357096812421</v>
      </c>
      <c r="AO54" s="45" t="s">
        <v>138</v>
      </c>
      <c r="AP54" s="45">
        <f t="shared" si="28"/>
        <v>81.15313545551254</v>
      </c>
      <c r="AQ54" s="45">
        <f t="shared" si="29"/>
        <v>81</v>
      </c>
      <c r="AR54" s="45">
        <f t="shared" si="30"/>
        <v>9</v>
      </c>
      <c r="AS54" s="45">
        <f t="shared" si="31"/>
        <v>11</v>
      </c>
      <c r="AT54" s="45">
        <f t="shared" si="32"/>
        <v>1.4163894120156422</v>
      </c>
      <c r="AU54" s="45">
        <f t="shared" si="33"/>
        <v>80.372045185990089</v>
      </c>
      <c r="AV54" s="148">
        <f t="shared" si="34"/>
        <v>5.3581363457326727</v>
      </c>
      <c r="AW54" s="45">
        <f t="shared" si="35"/>
        <v>1.4027568150571854</v>
      </c>
      <c r="AX54" s="45">
        <f t="shared" si="36"/>
        <v>23.140012734210245</v>
      </c>
      <c r="AY54" s="45" t="str">
        <f t="shared" si="37"/>
        <v>POSITIF</v>
      </c>
      <c r="AZ54" s="45">
        <f t="shared" si="38"/>
        <v>23</v>
      </c>
      <c r="BA54" s="45">
        <f t="shared" si="39"/>
        <v>8</v>
      </c>
      <c r="BB54" s="45">
        <f t="shared" si="40"/>
        <v>24</v>
      </c>
      <c r="BC54" s="45">
        <f t="shared" si="41"/>
        <v>0.40386941116538427</v>
      </c>
      <c r="BD54" s="45">
        <f t="shared" si="42"/>
        <v>-2.7657391154856312</v>
      </c>
      <c r="BE54" s="45">
        <f t="shared" si="43"/>
        <v>-0.12222152900771403</v>
      </c>
      <c r="BF54" s="45">
        <f t="shared" si="44"/>
        <v>1.9428132568574878</v>
      </c>
      <c r="BG54" s="45">
        <f t="shared" si="45"/>
        <v>-164.59984915514204</v>
      </c>
      <c r="BH54" s="45">
        <f t="shared" si="46"/>
        <v>5.3581363457326727</v>
      </c>
      <c r="BI54" s="45">
        <f t="shared" si="47"/>
        <v>15.400150844857961</v>
      </c>
      <c r="BJ54" s="45">
        <f t="shared" si="48"/>
        <v>15</v>
      </c>
      <c r="BK54" s="45">
        <f t="shared" si="49"/>
        <v>24</v>
      </c>
      <c r="BL54" s="45">
        <f t="shared" si="50"/>
        <v>0</v>
      </c>
      <c r="BM54" s="45">
        <f t="shared" si="51"/>
        <v>57.517737796195547</v>
      </c>
      <c r="BN54" s="45" t="str">
        <f t="shared" si="52"/>
        <v>POSITIF</v>
      </c>
      <c r="BO54" s="45">
        <f t="shared" si="53"/>
        <v>57</v>
      </c>
      <c r="BP54" s="45">
        <f t="shared" si="54"/>
        <v>31</v>
      </c>
      <c r="BQ54" s="45">
        <f t="shared" si="55"/>
        <v>3</v>
      </c>
      <c r="BR54" s="45"/>
      <c r="BS54" s="45"/>
      <c r="BT54" s="45"/>
      <c r="BU54" s="45"/>
      <c r="BV54" s="45"/>
      <c r="BW54" s="45"/>
      <c r="BX54" s="45"/>
      <c r="BY54" s="45"/>
      <c r="BZ54" s="45"/>
      <c r="CA54" s="45"/>
      <c r="CB54" s="45"/>
      <c r="CC54" s="45"/>
      <c r="CD54" s="45"/>
      <c r="CE54" s="45"/>
      <c r="CF54" s="45"/>
      <c r="CG54" s="45"/>
      <c r="CH54" s="45"/>
      <c r="CI54" s="45"/>
    </row>
    <row r="55" spans="1:87">
      <c r="A55" s="45">
        <f t="shared" ref="A55" si="96">A53</f>
        <v>-7.0027777777777782</v>
      </c>
      <c r="B55" s="45">
        <f t="shared" si="71"/>
        <v>111.315</v>
      </c>
      <c r="C55" s="45">
        <f>INT(G3/15)</f>
        <v>7</v>
      </c>
      <c r="D55" s="45">
        <f>L3</f>
        <v>2018</v>
      </c>
      <c r="E55" s="45">
        <f>L2</f>
        <v>6</v>
      </c>
      <c r="F55" s="45">
        <f>L4-1</f>
        <v>12</v>
      </c>
      <c r="G55" s="45"/>
      <c r="H55" s="45">
        <v>11</v>
      </c>
      <c r="I55" s="45">
        <v>0</v>
      </c>
      <c r="J55" s="45">
        <f t="shared" si="0"/>
        <v>11</v>
      </c>
      <c r="K55" s="45"/>
      <c r="L55" s="45">
        <f t="shared" si="1"/>
        <v>20</v>
      </c>
      <c r="M55" s="45">
        <f t="shared" si="2"/>
        <v>-13</v>
      </c>
      <c r="N55" s="45">
        <f t="shared" si="3"/>
        <v>2458281.666666667</v>
      </c>
      <c r="O55" s="45">
        <f t="shared" si="89"/>
        <v>8.1905445362562951E-4</v>
      </c>
      <c r="P55" s="45">
        <f t="shared" si="4"/>
        <v>2458281.6674857214</v>
      </c>
      <c r="Q55" s="45">
        <f t="shared" si="5"/>
        <v>0.18443990378429595</v>
      </c>
      <c r="R55" s="45">
        <f t="shared" si="6"/>
        <v>80.444588072587976</v>
      </c>
      <c r="S55" s="45">
        <f t="shared" si="7"/>
        <v>157.1904736580309</v>
      </c>
      <c r="T55" s="45">
        <f t="shared" si="8"/>
        <v>0.72794393578202832</v>
      </c>
      <c r="U55" s="45">
        <f t="shared" si="9"/>
        <v>1.4040229272772193</v>
      </c>
      <c r="V55" s="45">
        <f t="shared" si="10"/>
        <v>2.7434913181020542</v>
      </c>
      <c r="W55" s="45">
        <f t="shared" si="11"/>
        <v>1.6700853524041059E-2</v>
      </c>
      <c r="X55" s="45">
        <f t="shared" si="12"/>
        <v>81.172532008369998</v>
      </c>
      <c r="Y55" s="45">
        <f t="shared" si="13"/>
        <v>157.91841759381293</v>
      </c>
      <c r="Z55" s="45">
        <f t="shared" si="14"/>
        <v>2.7561963365513771</v>
      </c>
      <c r="AA55" s="45">
        <f t="shared" si="15"/>
        <v>128.31261429988197</v>
      </c>
      <c r="AB55" s="45">
        <f t="shared" si="16"/>
        <v>2.2394775913744991</v>
      </c>
      <c r="AC55" s="45">
        <f t="shared" si="17"/>
        <v>23.436892622136405</v>
      </c>
      <c r="AD55" s="45">
        <f t="shared" si="18"/>
        <v>-1.7339283722605768E-3</v>
      </c>
      <c r="AE55" s="45">
        <f t="shared" si="19"/>
        <v>23.435158693764144</v>
      </c>
      <c r="AF55" s="45">
        <f t="shared" si="20"/>
        <v>2458281.5</v>
      </c>
      <c r="AG55" s="45">
        <f t="shared" si="21"/>
        <v>0.184435318275154</v>
      </c>
      <c r="AH55" s="45">
        <f t="shared" si="22"/>
        <v>17.351607637226891</v>
      </c>
      <c r="AI55" s="45">
        <f t="shared" si="23"/>
        <v>21.362559274626889</v>
      </c>
      <c r="AJ55" s="45">
        <f t="shared" si="24"/>
        <v>0.40902067993355784</v>
      </c>
      <c r="AK55" s="45">
        <f t="shared" si="25"/>
        <v>4.7835592746268887</v>
      </c>
      <c r="AL55" s="45">
        <f t="shared" si="56"/>
        <v>351.37054081981944</v>
      </c>
      <c r="AM55" s="45">
        <f t="shared" si="26"/>
        <v>6.1325728318189849</v>
      </c>
      <c r="AN55" s="45">
        <f t="shared" si="27"/>
        <v>1.0154368350562686</v>
      </c>
      <c r="AO55" s="45" t="s">
        <v>138</v>
      </c>
      <c r="AP55" s="45">
        <f t="shared" si="28"/>
        <v>81.163091429646556</v>
      </c>
      <c r="AQ55" s="45">
        <f t="shared" si="29"/>
        <v>81</v>
      </c>
      <c r="AR55" s="45">
        <f t="shared" si="30"/>
        <v>9</v>
      </c>
      <c r="AS55" s="45">
        <f t="shared" si="31"/>
        <v>47</v>
      </c>
      <c r="AT55" s="45">
        <f t="shared" si="32"/>
        <v>1.4165631765445241</v>
      </c>
      <c r="AU55" s="45">
        <f t="shared" si="33"/>
        <v>80.382848299583898</v>
      </c>
      <c r="AV55" s="148">
        <f t="shared" si="34"/>
        <v>5.3588565533055936</v>
      </c>
      <c r="AW55" s="45">
        <f t="shared" si="35"/>
        <v>1.4029453649588643</v>
      </c>
      <c r="AX55" s="45">
        <f t="shared" si="36"/>
        <v>23.140674605565252</v>
      </c>
      <c r="AY55" s="45" t="str">
        <f t="shared" si="37"/>
        <v>POSITIF</v>
      </c>
      <c r="AZ55" s="45">
        <f t="shared" si="38"/>
        <v>23</v>
      </c>
      <c r="BA55" s="45">
        <f t="shared" si="39"/>
        <v>8</v>
      </c>
      <c r="BB55" s="45">
        <f t="shared" si="40"/>
        <v>26</v>
      </c>
      <c r="BC55" s="45">
        <f t="shared" si="41"/>
        <v>0.40388096299975379</v>
      </c>
      <c r="BD55" s="45">
        <f t="shared" si="42"/>
        <v>-2.8728093160432353</v>
      </c>
      <c r="BE55" s="45">
        <f t="shared" si="43"/>
        <v>-0.12222152900771403</v>
      </c>
      <c r="BF55" s="45">
        <f t="shared" si="44"/>
        <v>1.9428132568574878</v>
      </c>
      <c r="BG55" s="45">
        <f t="shared" si="45"/>
        <v>-171.1391130268847</v>
      </c>
      <c r="BH55" s="45">
        <f t="shared" si="46"/>
        <v>5.3588565533055936</v>
      </c>
      <c r="BI55" s="45">
        <f t="shared" si="47"/>
        <v>8.8608869731152993</v>
      </c>
      <c r="BJ55" s="45">
        <f t="shared" si="48"/>
        <v>8</v>
      </c>
      <c r="BK55" s="45">
        <f t="shared" si="49"/>
        <v>51</v>
      </c>
      <c r="BL55" s="45">
        <f t="shared" si="50"/>
        <v>39</v>
      </c>
      <c r="BM55" s="45">
        <f t="shared" si="51"/>
        <v>58.697777753780116</v>
      </c>
      <c r="BN55" s="45" t="str">
        <f t="shared" si="52"/>
        <v>POSITIF</v>
      </c>
      <c r="BO55" s="45">
        <f t="shared" si="53"/>
        <v>58</v>
      </c>
      <c r="BP55" s="45">
        <f t="shared" si="54"/>
        <v>41</v>
      </c>
      <c r="BQ55" s="45">
        <f t="shared" si="55"/>
        <v>51</v>
      </c>
      <c r="BR55" s="45"/>
      <c r="BS55" s="45"/>
      <c r="BT55" s="45"/>
      <c r="BU55" s="45"/>
      <c r="BV55" s="45"/>
      <c r="BW55" s="45"/>
      <c r="BX55" s="45"/>
      <c r="BY55" s="45"/>
      <c r="BZ55" s="45"/>
      <c r="CA55" s="45"/>
      <c r="CB55" s="45"/>
      <c r="CC55" s="45"/>
      <c r="CD55" s="45"/>
      <c r="CE55" s="45"/>
      <c r="CF55" s="45"/>
      <c r="CG55" s="45"/>
      <c r="CH55" s="45"/>
      <c r="CI55" s="45"/>
    </row>
    <row r="56" spans="1:87">
      <c r="A56" s="45">
        <f t="shared" ref="A56" si="97">A54</f>
        <v>-7.0027777777777782</v>
      </c>
      <c r="B56" s="45">
        <f t="shared" si="71"/>
        <v>111.315</v>
      </c>
      <c r="C56" s="45">
        <f>INT(G3/15)</f>
        <v>7</v>
      </c>
      <c r="D56" s="45">
        <f>L3</f>
        <v>2018</v>
      </c>
      <c r="E56" s="45">
        <f>L2</f>
        <v>6</v>
      </c>
      <c r="F56" s="45">
        <f>L4-1</f>
        <v>12</v>
      </c>
      <c r="G56" s="45"/>
      <c r="H56" s="45">
        <v>11</v>
      </c>
      <c r="I56" s="45">
        <v>15</v>
      </c>
      <c r="J56" s="45">
        <f t="shared" si="0"/>
        <v>11.25</v>
      </c>
      <c r="K56" s="45"/>
      <c r="L56" s="45">
        <f t="shared" si="1"/>
        <v>20</v>
      </c>
      <c r="M56" s="45">
        <f t="shared" si="2"/>
        <v>-13</v>
      </c>
      <c r="N56" s="45">
        <f t="shared" si="3"/>
        <v>2458281.6770833335</v>
      </c>
      <c r="O56" s="45">
        <f t="shared" si="89"/>
        <v>8.1905445362562951E-4</v>
      </c>
      <c r="P56" s="45">
        <f t="shared" si="4"/>
        <v>2458281.6779023879</v>
      </c>
      <c r="Q56" s="45">
        <f t="shared" si="5"/>
        <v>0.18444018897708203</v>
      </c>
      <c r="R56" s="45">
        <f t="shared" si="6"/>
        <v>80.454855232428599</v>
      </c>
      <c r="S56" s="45">
        <f t="shared" si="7"/>
        <v>157.20074032748198</v>
      </c>
      <c r="T56" s="45">
        <f t="shared" si="8"/>
        <v>0.72763275608618738</v>
      </c>
      <c r="U56" s="45">
        <f t="shared" si="9"/>
        <v>1.4042021230212667</v>
      </c>
      <c r="V56" s="45">
        <f t="shared" si="10"/>
        <v>2.7436705052871897</v>
      </c>
      <c r="W56" s="45">
        <f t="shared" si="11"/>
        <v>1.6700853512062963E-2</v>
      </c>
      <c r="X56" s="45">
        <f t="shared" si="12"/>
        <v>81.182487988514794</v>
      </c>
      <c r="Y56" s="45">
        <f t="shared" si="13"/>
        <v>157.92837308356818</v>
      </c>
      <c r="Z56" s="45">
        <f t="shared" si="14"/>
        <v>2.7563700926262547</v>
      </c>
      <c r="AA56" s="45">
        <f t="shared" si="15"/>
        <v>128.31206269817332</v>
      </c>
      <c r="AB56" s="45">
        <f t="shared" si="16"/>
        <v>2.2394679641085236</v>
      </c>
      <c r="AC56" s="45">
        <f t="shared" si="17"/>
        <v>23.436892618427709</v>
      </c>
      <c r="AD56" s="45">
        <f t="shared" si="18"/>
        <v>-1.7339276362863881E-3</v>
      </c>
      <c r="AE56" s="45">
        <f t="shared" si="19"/>
        <v>23.435158690791422</v>
      </c>
      <c r="AF56" s="45">
        <f t="shared" si="20"/>
        <v>2458281.5</v>
      </c>
      <c r="AG56" s="45">
        <f t="shared" si="21"/>
        <v>0.184435318275154</v>
      </c>
      <c r="AH56" s="45">
        <f t="shared" si="22"/>
        <v>17.351607637226891</v>
      </c>
      <c r="AI56" s="45">
        <f t="shared" si="23"/>
        <v>21.61324375196439</v>
      </c>
      <c r="AJ56" s="45">
        <f t="shared" si="24"/>
        <v>0.40902067988167401</v>
      </c>
      <c r="AK56" s="45">
        <f t="shared" si="25"/>
        <v>5.0342437519643894</v>
      </c>
      <c r="AL56" s="45">
        <f t="shared" si="56"/>
        <v>355.12000478411358</v>
      </c>
      <c r="AM56" s="45">
        <f t="shared" si="26"/>
        <v>6.1980133231807963</v>
      </c>
      <c r="AN56" s="45">
        <f t="shared" si="27"/>
        <v>1.0154379599493366</v>
      </c>
      <c r="AO56" s="45" t="s">
        <v>138</v>
      </c>
      <c r="AP56" s="45">
        <f t="shared" si="28"/>
        <v>81.173047381262379</v>
      </c>
      <c r="AQ56" s="45">
        <f t="shared" si="29"/>
        <v>81</v>
      </c>
      <c r="AR56" s="45">
        <f t="shared" si="30"/>
        <v>10</v>
      </c>
      <c r="AS56" s="45">
        <f t="shared" si="31"/>
        <v>22</v>
      </c>
      <c r="AT56" s="45">
        <f t="shared" si="32"/>
        <v>1.4167369406803894</v>
      </c>
      <c r="AU56" s="45">
        <f t="shared" si="33"/>
        <v>80.393651495352259</v>
      </c>
      <c r="AV56" s="148">
        <f t="shared" si="34"/>
        <v>5.3595767663568177</v>
      </c>
      <c r="AW56" s="45">
        <f t="shared" si="35"/>
        <v>1.4031339162947598</v>
      </c>
      <c r="AX56" s="45">
        <f t="shared" si="36"/>
        <v>23.141335739351206</v>
      </c>
      <c r="AY56" s="45" t="str">
        <f t="shared" si="37"/>
        <v>POSITIF</v>
      </c>
      <c r="AZ56" s="45">
        <f t="shared" si="38"/>
        <v>23</v>
      </c>
      <c r="BA56" s="45">
        <f t="shared" si="39"/>
        <v>8</v>
      </c>
      <c r="BB56" s="45">
        <f t="shared" si="40"/>
        <v>28</v>
      </c>
      <c r="BC56" s="45">
        <f t="shared" si="41"/>
        <v>0.40389250196111487</v>
      </c>
      <c r="BD56" s="45">
        <f t="shared" si="42"/>
        <v>-2.9869410012618567</v>
      </c>
      <c r="BE56" s="45">
        <f t="shared" si="43"/>
        <v>-0.12222152900771403</v>
      </c>
      <c r="BF56" s="45">
        <f t="shared" si="44"/>
        <v>1.9428132568574878</v>
      </c>
      <c r="BG56" s="45">
        <f t="shared" si="45"/>
        <v>-177.93087412268906</v>
      </c>
      <c r="BH56" s="45">
        <f t="shared" si="46"/>
        <v>5.3595767663568177</v>
      </c>
      <c r="BI56" s="45">
        <f t="shared" si="47"/>
        <v>2.0691258773109382</v>
      </c>
      <c r="BJ56" s="45">
        <f t="shared" si="48"/>
        <v>2</v>
      </c>
      <c r="BK56" s="45">
        <f t="shared" si="49"/>
        <v>4</v>
      </c>
      <c r="BL56" s="45">
        <f t="shared" si="50"/>
        <v>8</v>
      </c>
      <c r="BM56" s="45">
        <f t="shared" si="51"/>
        <v>59.480528885554861</v>
      </c>
      <c r="BN56" s="45" t="str">
        <f t="shared" si="52"/>
        <v>POSITIF</v>
      </c>
      <c r="BO56" s="45">
        <f t="shared" si="53"/>
        <v>59</v>
      </c>
      <c r="BP56" s="45">
        <f t="shared" si="54"/>
        <v>28</v>
      </c>
      <c r="BQ56" s="45">
        <f t="shared" si="55"/>
        <v>49</v>
      </c>
      <c r="BR56" s="45"/>
      <c r="BS56" s="45"/>
      <c r="BT56" s="45"/>
      <c r="BU56" s="45"/>
      <c r="BV56" s="45"/>
      <c r="BW56" s="45"/>
      <c r="BX56" s="45"/>
      <c r="BY56" s="45"/>
      <c r="BZ56" s="45"/>
      <c r="CA56" s="45"/>
      <c r="CB56" s="45"/>
      <c r="CC56" s="45"/>
      <c r="CD56" s="45"/>
      <c r="CE56" s="45"/>
      <c r="CF56" s="45"/>
      <c r="CG56" s="45"/>
      <c r="CH56" s="45"/>
      <c r="CI56" s="45"/>
    </row>
    <row r="57" spans="1:87">
      <c r="A57" s="45">
        <f t="shared" ref="A57" si="98">A55</f>
        <v>-7.0027777777777782</v>
      </c>
      <c r="B57" s="45">
        <f t="shared" si="71"/>
        <v>111.315</v>
      </c>
      <c r="C57" s="45">
        <f>INT(G3/15)</f>
        <v>7</v>
      </c>
      <c r="D57" s="45">
        <f>L3</f>
        <v>2018</v>
      </c>
      <c r="E57" s="45">
        <f>L2</f>
        <v>6</v>
      </c>
      <c r="F57" s="45">
        <f>L4-1</f>
        <v>12</v>
      </c>
      <c r="G57" s="45"/>
      <c r="H57" s="45">
        <v>11</v>
      </c>
      <c r="I57" s="45">
        <v>30</v>
      </c>
      <c r="J57" s="45">
        <f t="shared" si="0"/>
        <v>11.5</v>
      </c>
      <c r="K57" s="45"/>
      <c r="L57" s="45">
        <f t="shared" si="1"/>
        <v>20</v>
      </c>
      <c r="M57" s="45">
        <f t="shared" si="2"/>
        <v>-13</v>
      </c>
      <c r="N57" s="45">
        <f t="shared" si="3"/>
        <v>2458281.6875</v>
      </c>
      <c r="O57" s="45">
        <f t="shared" si="89"/>
        <v>8.1905445362562951E-4</v>
      </c>
      <c r="P57" s="45">
        <f t="shared" si="4"/>
        <v>2458281.6883190544</v>
      </c>
      <c r="Q57" s="45">
        <f t="shared" si="5"/>
        <v>0.18444047416986808</v>
      </c>
      <c r="R57" s="45">
        <f t="shared" si="6"/>
        <v>80.465122392267403</v>
      </c>
      <c r="S57" s="45">
        <f t="shared" si="7"/>
        <v>157.21100699693216</v>
      </c>
      <c r="T57" s="45">
        <f t="shared" si="8"/>
        <v>0.72732155432581513</v>
      </c>
      <c r="U57" s="45">
        <f t="shared" si="9"/>
        <v>1.4043813187652825</v>
      </c>
      <c r="V57" s="45">
        <f t="shared" si="10"/>
        <v>2.7438496924723093</v>
      </c>
      <c r="W57" s="45">
        <f t="shared" si="11"/>
        <v>1.6700853500084867E-2</v>
      </c>
      <c r="X57" s="45">
        <f t="shared" si="12"/>
        <v>81.192443946593215</v>
      </c>
      <c r="Y57" s="45">
        <f t="shared" si="13"/>
        <v>157.93832855125797</v>
      </c>
      <c r="Z57" s="45">
        <f t="shared" si="14"/>
        <v>2.7565438483160172</v>
      </c>
      <c r="AA57" s="45">
        <f t="shared" si="15"/>
        <v>128.31151109646473</v>
      </c>
      <c r="AB57" s="45">
        <f t="shared" si="16"/>
        <v>2.2394583368425489</v>
      </c>
      <c r="AC57" s="45">
        <f t="shared" si="17"/>
        <v>23.436892614719014</v>
      </c>
      <c r="AD57" s="45">
        <f t="shared" si="18"/>
        <v>-1.7339268809467671E-3</v>
      </c>
      <c r="AE57" s="45">
        <f t="shared" si="19"/>
        <v>23.435158687838069</v>
      </c>
      <c r="AF57" s="45">
        <f t="shared" si="20"/>
        <v>2458281.5</v>
      </c>
      <c r="AG57" s="45">
        <f t="shared" si="21"/>
        <v>0.184435318275154</v>
      </c>
      <c r="AH57" s="45">
        <f t="shared" si="22"/>
        <v>17.351607637226891</v>
      </c>
      <c r="AI57" s="45">
        <f t="shared" si="23"/>
        <v>21.863928229301891</v>
      </c>
      <c r="AJ57" s="45">
        <f t="shared" si="24"/>
        <v>0.4090206798301283</v>
      </c>
      <c r="AK57" s="45">
        <f t="shared" si="25"/>
        <v>5.2849282293018902</v>
      </c>
      <c r="AL57" s="45">
        <f t="shared" si="56"/>
        <v>358.86946866585743</v>
      </c>
      <c r="AM57" s="45">
        <f t="shared" si="26"/>
        <v>6.263453813101834</v>
      </c>
      <c r="AN57" s="45">
        <f t="shared" si="27"/>
        <v>1.0154390843604633</v>
      </c>
      <c r="AO57" s="45" t="s">
        <v>138</v>
      </c>
      <c r="AP57" s="45">
        <f t="shared" si="28"/>
        <v>81.183003310812168</v>
      </c>
      <c r="AQ57" s="45">
        <f t="shared" si="29"/>
        <v>81</v>
      </c>
      <c r="AR57" s="45">
        <f t="shared" si="30"/>
        <v>10</v>
      </c>
      <c r="AS57" s="45">
        <f t="shared" si="31"/>
        <v>58</v>
      </c>
      <c r="AT57" s="45">
        <f t="shared" si="32"/>
        <v>1.4169107044311298</v>
      </c>
      <c r="AU57" s="45">
        <f t="shared" si="33"/>
        <v>80.404454773670906</v>
      </c>
      <c r="AV57" s="148">
        <f t="shared" si="34"/>
        <v>5.3602969849113942</v>
      </c>
      <c r="AW57" s="45">
        <f t="shared" si="35"/>
        <v>1.4033224690714294</v>
      </c>
      <c r="AX57" s="45">
        <f t="shared" si="36"/>
        <v>23.141996135572327</v>
      </c>
      <c r="AY57" s="45" t="str">
        <f t="shared" si="37"/>
        <v>POSITIF</v>
      </c>
      <c r="AZ57" s="45">
        <f t="shared" si="38"/>
        <v>23</v>
      </c>
      <c r="BA57" s="45">
        <f t="shared" si="39"/>
        <v>8</v>
      </c>
      <c r="BB57" s="45">
        <f t="shared" si="40"/>
        <v>31</v>
      </c>
      <c r="BC57" s="45">
        <f t="shared" si="41"/>
        <v>0.40390402804954117</v>
      </c>
      <c r="BD57" s="45">
        <f t="shared" si="42"/>
        <v>-3.1054795943925009</v>
      </c>
      <c r="BE57" s="45">
        <f t="shared" si="43"/>
        <v>-0.12222152900771403</v>
      </c>
      <c r="BF57" s="45">
        <f t="shared" si="44"/>
        <v>1.9428132568574878</v>
      </c>
      <c r="BG57" s="45">
        <f t="shared" si="45"/>
        <v>175.21639487122789</v>
      </c>
      <c r="BH57" s="45">
        <f t="shared" si="46"/>
        <v>5.3602969849113942</v>
      </c>
      <c r="BI57" s="45">
        <f t="shared" si="47"/>
        <v>355.21639487122786</v>
      </c>
      <c r="BJ57" s="45">
        <f t="shared" si="48"/>
        <v>355</v>
      </c>
      <c r="BK57" s="45">
        <f t="shared" si="49"/>
        <v>12</v>
      </c>
      <c r="BL57" s="45">
        <f t="shared" si="50"/>
        <v>59</v>
      </c>
      <c r="BM57" s="45">
        <f t="shared" si="51"/>
        <v>59.83496247436517</v>
      </c>
      <c r="BN57" s="45" t="str">
        <f t="shared" si="52"/>
        <v>POSITIF</v>
      </c>
      <c r="BO57" s="45">
        <f t="shared" si="53"/>
        <v>59</v>
      </c>
      <c r="BP57" s="45">
        <f t="shared" si="54"/>
        <v>50</v>
      </c>
      <c r="BQ57" s="45">
        <f t="shared" si="55"/>
        <v>5</v>
      </c>
      <c r="BR57" s="45"/>
      <c r="BS57" s="45"/>
      <c r="BT57" s="45"/>
      <c r="BU57" s="45"/>
      <c r="BV57" s="45"/>
      <c r="BW57" s="45"/>
      <c r="BX57" s="45"/>
      <c r="BY57" s="45"/>
      <c r="BZ57" s="45"/>
      <c r="CA57" s="45"/>
      <c r="CB57" s="45"/>
      <c r="CC57" s="45"/>
      <c r="CD57" s="45"/>
      <c r="CE57" s="45"/>
      <c r="CF57" s="45"/>
      <c r="CG57" s="45"/>
      <c r="CH57" s="45"/>
      <c r="CI57" s="45"/>
    </row>
    <row r="58" spans="1:87">
      <c r="A58" s="45">
        <f t="shared" ref="A58" si="99">A56</f>
        <v>-7.0027777777777782</v>
      </c>
      <c r="B58" s="45">
        <f t="shared" si="71"/>
        <v>111.315</v>
      </c>
      <c r="C58" s="45">
        <f>INT(G3/15)</f>
        <v>7</v>
      </c>
      <c r="D58" s="45">
        <f>L3</f>
        <v>2018</v>
      </c>
      <c r="E58" s="45">
        <f>L2</f>
        <v>6</v>
      </c>
      <c r="F58" s="45">
        <f>L4-1</f>
        <v>12</v>
      </c>
      <c r="G58" s="45"/>
      <c r="H58" s="45">
        <v>11</v>
      </c>
      <c r="I58" s="45">
        <v>45</v>
      </c>
      <c r="J58" s="45">
        <f t="shared" si="0"/>
        <v>11.75</v>
      </c>
      <c r="K58" s="45"/>
      <c r="L58" s="45">
        <f t="shared" si="1"/>
        <v>20</v>
      </c>
      <c r="M58" s="45">
        <f t="shared" si="2"/>
        <v>-13</v>
      </c>
      <c r="N58" s="45">
        <f t="shared" si="3"/>
        <v>2458281.697916667</v>
      </c>
      <c r="O58" s="45">
        <f t="shared" si="89"/>
        <v>8.1905445362562951E-4</v>
      </c>
      <c r="P58" s="45">
        <f t="shared" si="4"/>
        <v>2458281.6987357214</v>
      </c>
      <c r="Q58" s="45">
        <f t="shared" si="5"/>
        <v>0.18444075936266693</v>
      </c>
      <c r="R58" s="45">
        <f t="shared" si="6"/>
        <v>80.475389552567322</v>
      </c>
      <c r="S58" s="45">
        <f t="shared" si="7"/>
        <v>157.22127366684344</v>
      </c>
      <c r="T58" s="45">
        <f t="shared" si="8"/>
        <v>0.72701033049643238</v>
      </c>
      <c r="U58" s="45">
        <f t="shared" si="9"/>
        <v>1.4045605145173461</v>
      </c>
      <c r="V58" s="45">
        <f t="shared" si="10"/>
        <v>2.7440288796654766</v>
      </c>
      <c r="W58" s="45">
        <f t="shared" si="11"/>
        <v>1.6700853488106768E-2</v>
      </c>
      <c r="X58" s="45">
        <f t="shared" si="12"/>
        <v>81.202399883063748</v>
      </c>
      <c r="Y58" s="45">
        <f t="shared" si="13"/>
        <v>157.94828399733987</v>
      </c>
      <c r="Z58" s="45">
        <f t="shared" si="14"/>
        <v>2.7567176036286511</v>
      </c>
      <c r="AA58" s="45">
        <f t="shared" si="15"/>
        <v>128.31095949473141</v>
      </c>
      <c r="AB58" s="45">
        <f t="shared" si="16"/>
        <v>2.2394487095761426</v>
      </c>
      <c r="AC58" s="45">
        <f t="shared" si="17"/>
        <v>23.436892611010318</v>
      </c>
      <c r="AD58" s="45">
        <f t="shared" si="18"/>
        <v>-1.7339261062393019E-3</v>
      </c>
      <c r="AE58" s="45">
        <f t="shared" si="19"/>
        <v>23.435158684904078</v>
      </c>
      <c r="AF58" s="45">
        <f t="shared" si="20"/>
        <v>2458281.5</v>
      </c>
      <c r="AG58" s="45">
        <f t="shared" si="21"/>
        <v>0.184435318275154</v>
      </c>
      <c r="AH58" s="45">
        <f t="shared" si="22"/>
        <v>17.351607637226891</v>
      </c>
      <c r="AI58" s="45">
        <f t="shared" si="23"/>
        <v>22.114612706639392</v>
      </c>
      <c r="AJ58" s="45">
        <f t="shared" si="24"/>
        <v>0.40902067977892048</v>
      </c>
      <c r="AK58" s="45">
        <f t="shared" si="25"/>
        <v>5.535612706639391</v>
      </c>
      <c r="AL58" s="45">
        <f t="shared" si="56"/>
        <v>2.6189324646683776</v>
      </c>
      <c r="AM58" s="45">
        <f t="shared" si="26"/>
        <v>4.5708994395833251E-2</v>
      </c>
      <c r="AN58" s="45">
        <f t="shared" si="27"/>
        <v>1.0154402082896667</v>
      </c>
      <c r="AO58" s="45" t="s">
        <v>138</v>
      </c>
      <c r="AP58" s="45">
        <f t="shared" si="28"/>
        <v>81.192959218754424</v>
      </c>
      <c r="AQ58" s="45">
        <f t="shared" si="29"/>
        <v>81</v>
      </c>
      <c r="AR58" s="45">
        <f t="shared" si="30"/>
        <v>11</v>
      </c>
      <c r="AS58" s="45">
        <f t="shared" si="31"/>
        <v>34</v>
      </c>
      <c r="AT58" s="45">
        <f t="shared" si="32"/>
        <v>1.4170844678047476</v>
      </c>
      <c r="AU58" s="45">
        <f t="shared" si="33"/>
        <v>80.415258134922482</v>
      </c>
      <c r="AV58" s="148">
        <f t="shared" si="34"/>
        <v>5.3610172089948325</v>
      </c>
      <c r="AW58" s="45">
        <f t="shared" si="35"/>
        <v>1.4035110232955519</v>
      </c>
      <c r="AX58" s="45">
        <f t="shared" si="36"/>
        <v>23.142655794233118</v>
      </c>
      <c r="AY58" s="45" t="str">
        <f t="shared" si="37"/>
        <v>POSITIF</v>
      </c>
      <c r="AZ58" s="45">
        <f t="shared" si="38"/>
        <v>23</v>
      </c>
      <c r="BA58" s="45">
        <f t="shared" si="39"/>
        <v>8</v>
      </c>
      <c r="BB58" s="45">
        <f t="shared" si="40"/>
        <v>33</v>
      </c>
      <c r="BC58" s="45">
        <f t="shared" si="41"/>
        <v>0.40391554126511126</v>
      </c>
      <c r="BD58" s="45">
        <f t="shared" si="42"/>
        <v>3.0581029939774327</v>
      </c>
      <c r="BE58" s="45">
        <f t="shared" si="43"/>
        <v>-0.12222152900771403</v>
      </c>
      <c r="BF58" s="45">
        <f t="shared" si="44"/>
        <v>1.9428132568574878</v>
      </c>
      <c r="BG58" s="45">
        <f t="shared" si="45"/>
        <v>168.50438410164782</v>
      </c>
      <c r="BH58" s="45">
        <f t="shared" si="46"/>
        <v>5.3610172089948325</v>
      </c>
      <c r="BI58" s="45">
        <f t="shared" si="47"/>
        <v>348.50438410164782</v>
      </c>
      <c r="BJ58" s="45">
        <f t="shared" si="48"/>
        <v>348</v>
      </c>
      <c r="BK58" s="45">
        <f t="shared" si="49"/>
        <v>30</v>
      </c>
      <c r="BL58" s="45">
        <f t="shared" si="50"/>
        <v>15</v>
      </c>
      <c r="BM58" s="45">
        <f t="shared" si="51"/>
        <v>59.745985778371917</v>
      </c>
      <c r="BN58" s="45" t="str">
        <f t="shared" si="52"/>
        <v>POSITIF</v>
      </c>
      <c r="BO58" s="45">
        <f t="shared" si="53"/>
        <v>59</v>
      </c>
      <c r="BP58" s="45">
        <f t="shared" si="54"/>
        <v>44</v>
      </c>
      <c r="BQ58" s="45">
        <f t="shared" si="55"/>
        <v>45</v>
      </c>
      <c r="BR58" s="45"/>
      <c r="BS58" s="45"/>
      <c r="BT58" s="45"/>
      <c r="BU58" s="45"/>
      <c r="BV58" s="45"/>
      <c r="BW58" s="45"/>
      <c r="BX58" s="45"/>
      <c r="BY58" s="45"/>
      <c r="BZ58" s="45"/>
      <c r="CA58" s="45"/>
      <c r="CB58" s="45"/>
      <c r="CC58" s="45"/>
      <c r="CD58" s="45"/>
      <c r="CE58" s="45"/>
      <c r="CF58" s="45"/>
      <c r="CG58" s="45"/>
      <c r="CH58" s="45"/>
      <c r="CI58" s="45"/>
    </row>
    <row r="59" spans="1:87">
      <c r="A59" s="45">
        <f t="shared" ref="A59" si="100">A57</f>
        <v>-7.0027777777777782</v>
      </c>
      <c r="B59" s="45">
        <f t="shared" si="71"/>
        <v>111.315</v>
      </c>
      <c r="C59" s="45">
        <f>INT(G3/15)</f>
        <v>7</v>
      </c>
      <c r="D59" s="45">
        <f>L3</f>
        <v>2018</v>
      </c>
      <c r="E59" s="45">
        <f>L2</f>
        <v>6</v>
      </c>
      <c r="F59" s="45">
        <f>L4-1</f>
        <v>12</v>
      </c>
      <c r="G59" s="45"/>
      <c r="H59" s="45">
        <v>12</v>
      </c>
      <c r="I59" s="45">
        <v>0</v>
      </c>
      <c r="J59" s="45">
        <f t="shared" si="0"/>
        <v>12</v>
      </c>
      <c r="K59" s="45"/>
      <c r="L59" s="45">
        <f t="shared" si="1"/>
        <v>20</v>
      </c>
      <c r="M59" s="45">
        <f t="shared" si="2"/>
        <v>-13</v>
      </c>
      <c r="N59" s="45">
        <f t="shared" si="3"/>
        <v>2458281.7083333335</v>
      </c>
      <c r="O59" s="45">
        <f t="shared" si="89"/>
        <v>8.1905445362562951E-4</v>
      </c>
      <c r="P59" s="45">
        <f t="shared" si="4"/>
        <v>2458281.7091523879</v>
      </c>
      <c r="Q59" s="45">
        <f t="shared" si="5"/>
        <v>0.18444104455545299</v>
      </c>
      <c r="R59" s="45">
        <f t="shared" si="6"/>
        <v>80.485656712407035</v>
      </c>
      <c r="S59" s="45">
        <f t="shared" si="7"/>
        <v>157.23154033629362</v>
      </c>
      <c r="T59" s="45">
        <f t="shared" si="8"/>
        <v>0.72669908463552191</v>
      </c>
      <c r="U59" s="45">
        <f t="shared" si="9"/>
        <v>1.4047397102613777</v>
      </c>
      <c r="V59" s="45">
        <f t="shared" si="10"/>
        <v>2.7442080668505962</v>
      </c>
      <c r="W59" s="45">
        <f t="shared" si="11"/>
        <v>1.6700853476128673E-2</v>
      </c>
      <c r="X59" s="45">
        <f t="shared" si="12"/>
        <v>81.212355797042562</v>
      </c>
      <c r="Y59" s="45">
        <f t="shared" si="13"/>
        <v>157.95823942092915</v>
      </c>
      <c r="Z59" s="45">
        <f t="shared" si="14"/>
        <v>2.7568913585487147</v>
      </c>
      <c r="AA59" s="45">
        <f t="shared" si="15"/>
        <v>128.31040789302281</v>
      </c>
      <c r="AB59" s="45">
        <f t="shared" si="16"/>
        <v>2.2394390823101684</v>
      </c>
      <c r="AC59" s="45">
        <f t="shared" si="17"/>
        <v>23.436892607301623</v>
      </c>
      <c r="AD59" s="45">
        <f t="shared" si="18"/>
        <v>-1.7339253121616822E-3</v>
      </c>
      <c r="AE59" s="45">
        <f t="shared" si="19"/>
        <v>23.43515868198946</v>
      </c>
      <c r="AF59" s="45">
        <f t="shared" si="20"/>
        <v>2458281.5</v>
      </c>
      <c r="AG59" s="45">
        <f t="shared" si="21"/>
        <v>0.184435318275154</v>
      </c>
      <c r="AH59" s="45">
        <f t="shared" si="22"/>
        <v>17.351607637226891</v>
      </c>
      <c r="AI59" s="45">
        <f t="shared" si="23"/>
        <v>22.365297183976892</v>
      </c>
      <c r="AJ59" s="45">
        <f t="shared" si="24"/>
        <v>0.40902067972805084</v>
      </c>
      <c r="AK59" s="45">
        <f t="shared" si="25"/>
        <v>5.7862971839768917</v>
      </c>
      <c r="AL59" s="45">
        <f t="shared" si="56"/>
        <v>6.3683961816203949</v>
      </c>
      <c r="AM59" s="45">
        <f t="shared" si="26"/>
        <v>0.11114948144071068</v>
      </c>
      <c r="AN59" s="45">
        <f t="shared" si="27"/>
        <v>1.0154413317368123</v>
      </c>
      <c r="AO59" s="45" t="s">
        <v>138</v>
      </c>
      <c r="AP59" s="45">
        <f t="shared" si="28"/>
        <v>81.202915104205303</v>
      </c>
      <c r="AQ59" s="45">
        <f t="shared" si="29"/>
        <v>81</v>
      </c>
      <c r="AR59" s="45">
        <f t="shared" si="30"/>
        <v>12</v>
      </c>
      <c r="AS59" s="45">
        <f t="shared" si="31"/>
        <v>10</v>
      </c>
      <c r="AT59" s="45">
        <f t="shared" si="32"/>
        <v>1.4172582307858168</v>
      </c>
      <c r="AU59" s="45">
        <f t="shared" si="33"/>
        <v>80.426061578032986</v>
      </c>
      <c r="AV59" s="148">
        <f t="shared" si="34"/>
        <v>5.3617374385355321</v>
      </c>
      <c r="AW59" s="45">
        <f t="shared" si="35"/>
        <v>1.4036995789483819</v>
      </c>
      <c r="AX59" s="45">
        <f t="shared" si="36"/>
        <v>23.143314715249254</v>
      </c>
      <c r="AY59" s="45" t="str">
        <f t="shared" si="37"/>
        <v>POSITIF</v>
      </c>
      <c r="AZ59" s="45">
        <f t="shared" si="38"/>
        <v>23</v>
      </c>
      <c r="BA59" s="45">
        <f t="shared" si="39"/>
        <v>8</v>
      </c>
      <c r="BB59" s="45">
        <f t="shared" si="40"/>
        <v>35</v>
      </c>
      <c r="BC59" s="45">
        <f t="shared" si="41"/>
        <v>0.4039270416063534</v>
      </c>
      <c r="BD59" s="45">
        <f t="shared" si="42"/>
        <v>2.9409563066189417</v>
      </c>
      <c r="BE59" s="45">
        <f t="shared" si="43"/>
        <v>-0.12222152900771403</v>
      </c>
      <c r="BF59" s="45">
        <f t="shared" si="44"/>
        <v>1.9428132568574878</v>
      </c>
      <c r="BG59" s="45">
        <f t="shared" si="45"/>
        <v>162.11171436890547</v>
      </c>
      <c r="BH59" s="45">
        <f t="shared" si="46"/>
        <v>5.3617374385355321</v>
      </c>
      <c r="BI59" s="45">
        <f t="shared" si="47"/>
        <v>342.1117143689055</v>
      </c>
      <c r="BJ59" s="45">
        <f t="shared" si="48"/>
        <v>342</v>
      </c>
      <c r="BK59" s="45">
        <f t="shared" si="49"/>
        <v>6</v>
      </c>
      <c r="BL59" s="45">
        <f t="shared" si="50"/>
        <v>42</v>
      </c>
      <c r="BM59" s="45">
        <f t="shared" si="51"/>
        <v>59.217456910888238</v>
      </c>
      <c r="BN59" s="45" t="str">
        <f t="shared" si="52"/>
        <v>POSITIF</v>
      </c>
      <c r="BO59" s="45">
        <f t="shared" si="53"/>
        <v>59</v>
      </c>
      <c r="BP59" s="45">
        <f t="shared" si="54"/>
        <v>13</v>
      </c>
      <c r="BQ59" s="45">
        <f t="shared" si="55"/>
        <v>2</v>
      </c>
      <c r="BR59" s="45"/>
      <c r="BS59" s="45"/>
      <c r="BT59" s="45"/>
      <c r="BU59" s="45"/>
      <c r="BV59" s="45"/>
      <c r="BW59" s="45"/>
      <c r="BX59" s="45"/>
      <c r="BY59" s="45"/>
      <c r="BZ59" s="45"/>
      <c r="CA59" s="45"/>
      <c r="CB59" s="45"/>
      <c r="CC59" s="45"/>
      <c r="CD59" s="45"/>
      <c r="CE59" s="45"/>
      <c r="CF59" s="45"/>
      <c r="CG59" s="45"/>
      <c r="CH59" s="45"/>
      <c r="CI59" s="45"/>
    </row>
    <row r="60" spans="1:87">
      <c r="A60" s="45">
        <f t="shared" ref="A60" si="101">A58</f>
        <v>-7.0027777777777782</v>
      </c>
      <c r="B60" s="45">
        <f t="shared" si="71"/>
        <v>111.315</v>
      </c>
      <c r="C60" s="45">
        <f>INT(G3/15)</f>
        <v>7</v>
      </c>
      <c r="D60" s="45">
        <f>L3</f>
        <v>2018</v>
      </c>
      <c r="E60" s="45">
        <f>L2</f>
        <v>6</v>
      </c>
      <c r="F60" s="45">
        <f>L4-1</f>
        <v>12</v>
      </c>
      <c r="G60" s="45"/>
      <c r="H60" s="45">
        <v>12</v>
      </c>
      <c r="I60" s="45">
        <v>15</v>
      </c>
      <c r="J60" s="45">
        <f t="shared" si="0"/>
        <v>12.25</v>
      </c>
      <c r="K60" s="45"/>
      <c r="L60" s="45">
        <f t="shared" si="1"/>
        <v>20</v>
      </c>
      <c r="M60" s="45">
        <f t="shared" si="2"/>
        <v>-13</v>
      </c>
      <c r="N60" s="45">
        <f t="shared" si="3"/>
        <v>2458281.71875</v>
      </c>
      <c r="O60" s="45">
        <f t="shared" si="89"/>
        <v>8.1905445362562951E-4</v>
      </c>
      <c r="P60" s="45">
        <f t="shared" si="4"/>
        <v>2458281.7195690544</v>
      </c>
      <c r="Q60" s="45">
        <f t="shared" si="5"/>
        <v>0.18444132974823907</v>
      </c>
      <c r="R60" s="45">
        <f t="shared" si="6"/>
        <v>80.495923872247658</v>
      </c>
      <c r="S60" s="45">
        <f t="shared" si="7"/>
        <v>157.2418070057447</v>
      </c>
      <c r="T60" s="45">
        <f t="shared" si="8"/>
        <v>0.72638781673860719</v>
      </c>
      <c r="U60" s="45">
        <f t="shared" si="9"/>
        <v>1.404918906005425</v>
      </c>
      <c r="V60" s="45">
        <f t="shared" si="10"/>
        <v>2.7443872540357312</v>
      </c>
      <c r="W60" s="45">
        <f t="shared" si="11"/>
        <v>1.6700853464150574E-2</v>
      </c>
      <c r="X60" s="45">
        <f t="shared" si="12"/>
        <v>81.222311688986267</v>
      </c>
      <c r="Y60" s="45">
        <f t="shared" si="13"/>
        <v>157.9681948224833</v>
      </c>
      <c r="Z60" s="45">
        <f t="shared" si="14"/>
        <v>2.757065113084193</v>
      </c>
      <c r="AA60" s="45">
        <f t="shared" si="15"/>
        <v>128.30985629131416</v>
      </c>
      <c r="AB60" s="45">
        <f t="shared" si="16"/>
        <v>2.2394294550441924</v>
      </c>
      <c r="AC60" s="45">
        <f t="shared" si="17"/>
        <v>23.436892603592927</v>
      </c>
      <c r="AD60" s="45">
        <f t="shared" si="18"/>
        <v>-1.7339244987114957E-3</v>
      </c>
      <c r="AE60" s="45">
        <f t="shared" si="19"/>
        <v>23.435158679094215</v>
      </c>
      <c r="AF60" s="45">
        <f t="shared" si="20"/>
        <v>2458281.5</v>
      </c>
      <c r="AG60" s="45">
        <f t="shared" si="21"/>
        <v>0.184435318275154</v>
      </c>
      <c r="AH60" s="45">
        <f t="shared" si="22"/>
        <v>17.351607637226891</v>
      </c>
      <c r="AI60" s="45">
        <f t="shared" si="23"/>
        <v>22.615981661314393</v>
      </c>
      <c r="AJ60" s="45">
        <f t="shared" si="24"/>
        <v>0.40902067967751926</v>
      </c>
      <c r="AK60" s="45">
        <f t="shared" si="25"/>
        <v>6.0369816613143925</v>
      </c>
      <c r="AL60" s="45">
        <f t="shared" si="56"/>
        <v>10.117859816332917</v>
      </c>
      <c r="AM60" s="45">
        <f t="shared" si="26"/>
        <v>0.17658996705023813</v>
      </c>
      <c r="AN60" s="45">
        <f t="shared" si="27"/>
        <v>1.0154424547019185</v>
      </c>
      <c r="AO60" s="45" t="s">
        <v>138</v>
      </c>
      <c r="AP60" s="45">
        <f t="shared" si="28"/>
        <v>81.212870967621427</v>
      </c>
      <c r="AQ60" s="45">
        <f t="shared" si="29"/>
        <v>81</v>
      </c>
      <c r="AR60" s="45">
        <f t="shared" si="30"/>
        <v>12</v>
      </c>
      <c r="AS60" s="45">
        <f t="shared" si="31"/>
        <v>46</v>
      </c>
      <c r="AT60" s="45">
        <f t="shared" si="32"/>
        <v>1.4174319933823072</v>
      </c>
      <c r="AU60" s="45">
        <f t="shared" si="33"/>
        <v>80.436865103382971</v>
      </c>
      <c r="AV60" s="148">
        <f t="shared" si="34"/>
        <v>5.3624576735588647</v>
      </c>
      <c r="AW60" s="45">
        <f t="shared" si="35"/>
        <v>1.4038881360365618</v>
      </c>
      <c r="AX60" s="45">
        <f t="shared" si="36"/>
        <v>23.143972898625208</v>
      </c>
      <c r="AY60" s="45" t="str">
        <f t="shared" si="37"/>
        <v>POSITIF</v>
      </c>
      <c r="AZ60" s="45">
        <f t="shared" si="38"/>
        <v>23</v>
      </c>
      <c r="BA60" s="45">
        <f t="shared" si="39"/>
        <v>8</v>
      </c>
      <c r="BB60" s="45">
        <f t="shared" si="40"/>
        <v>38</v>
      </c>
      <c r="BC60" s="45">
        <f t="shared" si="41"/>
        <v>0.40393852907334571</v>
      </c>
      <c r="BD60" s="45">
        <f t="shared" si="42"/>
        <v>2.8293831717900018</v>
      </c>
      <c r="BE60" s="45">
        <f t="shared" si="43"/>
        <v>-0.12222152900771403</v>
      </c>
      <c r="BF60" s="45">
        <f t="shared" si="44"/>
        <v>1.9428132568574878</v>
      </c>
      <c r="BG60" s="45">
        <f t="shared" si="45"/>
        <v>156.16951129155336</v>
      </c>
      <c r="BH60" s="45">
        <f t="shared" si="46"/>
        <v>5.3624576735588647</v>
      </c>
      <c r="BI60" s="45">
        <f t="shared" si="47"/>
        <v>336.16951129155336</v>
      </c>
      <c r="BJ60" s="45">
        <f t="shared" si="48"/>
        <v>336</v>
      </c>
      <c r="BK60" s="45">
        <f t="shared" si="49"/>
        <v>10</v>
      </c>
      <c r="BL60" s="45">
        <f t="shared" si="50"/>
        <v>10</v>
      </c>
      <c r="BM60" s="45">
        <f t="shared" si="51"/>
        <v>58.271393919906707</v>
      </c>
      <c r="BN60" s="45" t="str">
        <f t="shared" si="52"/>
        <v>POSITIF</v>
      </c>
      <c r="BO60" s="45">
        <f t="shared" si="53"/>
        <v>58</v>
      </c>
      <c r="BP60" s="45">
        <f t="shared" si="54"/>
        <v>16</v>
      </c>
      <c r="BQ60" s="45">
        <f t="shared" si="55"/>
        <v>17</v>
      </c>
      <c r="BR60" s="45"/>
      <c r="BS60" s="45"/>
      <c r="BT60" s="45"/>
      <c r="BU60" s="45"/>
      <c r="BV60" s="45"/>
      <c r="BW60" s="45"/>
      <c r="BX60" s="45"/>
      <c r="BY60" s="45"/>
      <c r="BZ60" s="45"/>
      <c r="CA60" s="45"/>
      <c r="CB60" s="45"/>
      <c r="CC60" s="45"/>
      <c r="CD60" s="45"/>
      <c r="CE60" s="45"/>
      <c r="CF60" s="45"/>
      <c r="CG60" s="45"/>
      <c r="CH60" s="45"/>
      <c r="CI60" s="45"/>
    </row>
    <row r="61" spans="1:87">
      <c r="A61" s="45">
        <f t="shared" ref="A61" si="102">A59</f>
        <v>-7.0027777777777782</v>
      </c>
      <c r="B61" s="45">
        <f t="shared" si="71"/>
        <v>111.315</v>
      </c>
      <c r="C61" s="45">
        <f>INT(G3/15)</f>
        <v>7</v>
      </c>
      <c r="D61" s="45">
        <f>L3</f>
        <v>2018</v>
      </c>
      <c r="E61" s="45">
        <f>L2</f>
        <v>6</v>
      </c>
      <c r="F61" s="45">
        <f>L4-1</f>
        <v>12</v>
      </c>
      <c r="G61" s="45"/>
      <c r="H61" s="45">
        <v>12</v>
      </c>
      <c r="I61" s="45">
        <v>30</v>
      </c>
      <c r="J61" s="45">
        <f t="shared" si="0"/>
        <v>12.5</v>
      </c>
      <c r="K61" s="45"/>
      <c r="L61" s="45">
        <f t="shared" si="1"/>
        <v>20</v>
      </c>
      <c r="M61" s="45">
        <f t="shared" si="2"/>
        <v>-13</v>
      </c>
      <c r="N61" s="45">
        <f t="shared" si="3"/>
        <v>2458281.729166667</v>
      </c>
      <c r="O61" s="45">
        <f t="shared" si="89"/>
        <v>8.1905445362562951E-4</v>
      </c>
      <c r="P61" s="45">
        <f t="shared" si="4"/>
        <v>2458281.7299857214</v>
      </c>
      <c r="Q61" s="45">
        <f t="shared" si="5"/>
        <v>0.18444161494103789</v>
      </c>
      <c r="R61" s="45">
        <f t="shared" si="6"/>
        <v>80.506191032546667</v>
      </c>
      <c r="S61" s="45">
        <f t="shared" si="7"/>
        <v>157.25207367565508</v>
      </c>
      <c r="T61" s="45">
        <f t="shared" si="8"/>
        <v>0.72607652680131607</v>
      </c>
      <c r="U61" s="45">
        <f t="shared" si="9"/>
        <v>1.4050981017574729</v>
      </c>
      <c r="V61" s="45">
        <f t="shared" si="10"/>
        <v>2.744566441228883</v>
      </c>
      <c r="W61" s="45">
        <f t="shared" si="11"/>
        <v>1.6700853452172478E-2</v>
      </c>
      <c r="X61" s="45">
        <f t="shared" si="12"/>
        <v>81.232267559347989</v>
      </c>
      <c r="Y61" s="45">
        <f t="shared" si="13"/>
        <v>157.97815020245639</v>
      </c>
      <c r="Z61" s="45">
        <f t="shared" si="14"/>
        <v>2.7572388672430104</v>
      </c>
      <c r="AA61" s="45">
        <f t="shared" si="15"/>
        <v>128.30930468958084</v>
      </c>
      <c r="AB61" s="45">
        <f t="shared" si="16"/>
        <v>2.2394198277777866</v>
      </c>
      <c r="AC61" s="45">
        <f t="shared" si="17"/>
        <v>23.436892599884231</v>
      </c>
      <c r="AD61" s="45">
        <f t="shared" si="18"/>
        <v>-1.7339236658863325E-3</v>
      </c>
      <c r="AE61" s="45">
        <f t="shared" si="19"/>
        <v>23.435158676218347</v>
      </c>
      <c r="AF61" s="45">
        <f t="shared" si="20"/>
        <v>2458281.5</v>
      </c>
      <c r="AG61" s="45">
        <f t="shared" si="21"/>
        <v>0.184435318275154</v>
      </c>
      <c r="AH61" s="45">
        <f t="shared" si="22"/>
        <v>17.351607637226891</v>
      </c>
      <c r="AI61" s="45">
        <f t="shared" si="23"/>
        <v>22.86666613865189</v>
      </c>
      <c r="AJ61" s="45">
        <f t="shared" si="24"/>
        <v>0.40902067962732591</v>
      </c>
      <c r="AK61" s="45">
        <f t="shared" si="25"/>
        <v>6.2876661386518897</v>
      </c>
      <c r="AL61" s="45">
        <f t="shared" si="56"/>
        <v>13.867323368429192</v>
      </c>
      <c r="AM61" s="45">
        <f t="shared" si="26"/>
        <v>0.24203045121784009</v>
      </c>
      <c r="AN61" s="45">
        <f t="shared" si="27"/>
        <v>1.0154435771850023</v>
      </c>
      <c r="AO61" s="45" t="s">
        <v>138</v>
      </c>
      <c r="AP61" s="45">
        <f t="shared" si="28"/>
        <v>81.22282680945591</v>
      </c>
      <c r="AQ61" s="45">
        <f t="shared" si="29"/>
        <v>81</v>
      </c>
      <c r="AR61" s="45">
        <f t="shared" si="30"/>
        <v>13</v>
      </c>
      <c r="AS61" s="45">
        <f t="shared" si="31"/>
        <v>22</v>
      </c>
      <c r="AT61" s="45">
        <f t="shared" si="32"/>
        <v>1.4176057556021266</v>
      </c>
      <c r="AU61" s="45">
        <f t="shared" si="33"/>
        <v>80.447668711349152</v>
      </c>
      <c r="AV61" s="148">
        <f t="shared" si="34"/>
        <v>5.3631779140899436</v>
      </c>
      <c r="AW61" s="45">
        <f t="shared" si="35"/>
        <v>1.4040766945666665</v>
      </c>
      <c r="AX61" s="45">
        <f t="shared" si="36"/>
        <v>23.144630344365158</v>
      </c>
      <c r="AY61" s="45" t="str">
        <f t="shared" si="37"/>
        <v>POSITIF</v>
      </c>
      <c r="AZ61" s="45">
        <f t="shared" si="38"/>
        <v>23</v>
      </c>
      <c r="BA61" s="45">
        <f t="shared" si="39"/>
        <v>8</v>
      </c>
      <c r="BB61" s="45">
        <f t="shared" si="40"/>
        <v>40</v>
      </c>
      <c r="BC61" s="45">
        <f t="shared" si="41"/>
        <v>0.40395000366616102</v>
      </c>
      <c r="BD61" s="45">
        <f t="shared" si="42"/>
        <v>2.7256721632680683</v>
      </c>
      <c r="BE61" s="45">
        <f t="shared" si="43"/>
        <v>-0.12222152900771403</v>
      </c>
      <c r="BF61" s="45">
        <f t="shared" si="44"/>
        <v>1.9428132568574878</v>
      </c>
      <c r="BG61" s="45">
        <f t="shared" si="45"/>
        <v>150.75283302507373</v>
      </c>
      <c r="BH61" s="45">
        <f t="shared" si="46"/>
        <v>5.3631779140899436</v>
      </c>
      <c r="BI61" s="45">
        <f t="shared" si="47"/>
        <v>330.75283302507376</v>
      </c>
      <c r="BJ61" s="45">
        <f t="shared" si="48"/>
        <v>330</v>
      </c>
      <c r="BK61" s="45">
        <f t="shared" si="49"/>
        <v>45</v>
      </c>
      <c r="BL61" s="45">
        <f t="shared" si="50"/>
        <v>10</v>
      </c>
      <c r="BM61" s="45">
        <f t="shared" si="51"/>
        <v>56.943729387014955</v>
      </c>
      <c r="BN61" s="45" t="str">
        <f t="shared" si="52"/>
        <v>POSITIF</v>
      </c>
      <c r="BO61" s="45">
        <f t="shared" si="53"/>
        <v>56</v>
      </c>
      <c r="BP61" s="45">
        <f t="shared" si="54"/>
        <v>56</v>
      </c>
      <c r="BQ61" s="45">
        <f t="shared" si="55"/>
        <v>37</v>
      </c>
      <c r="BR61" s="45"/>
      <c r="BS61" s="45"/>
      <c r="BT61" s="45"/>
      <c r="BU61" s="45"/>
      <c r="BV61" s="45"/>
      <c r="BW61" s="45"/>
      <c r="BX61" s="45"/>
      <c r="BY61" s="45"/>
      <c r="BZ61" s="45"/>
      <c r="CA61" s="45"/>
      <c r="CB61" s="45"/>
      <c r="CC61" s="45"/>
      <c r="CD61" s="45"/>
      <c r="CE61" s="45"/>
      <c r="CF61" s="45"/>
      <c r="CG61" s="45"/>
      <c r="CH61" s="45"/>
      <c r="CI61" s="45"/>
    </row>
    <row r="62" spans="1:87">
      <c r="A62" s="45">
        <f t="shared" ref="A62" si="103">A60</f>
        <v>-7.0027777777777782</v>
      </c>
      <c r="B62" s="45">
        <f t="shared" si="71"/>
        <v>111.315</v>
      </c>
      <c r="C62" s="45">
        <f>INT(G3/15)</f>
        <v>7</v>
      </c>
      <c r="D62" s="45">
        <f>L3</f>
        <v>2018</v>
      </c>
      <c r="E62" s="45">
        <f>L2</f>
        <v>6</v>
      </c>
      <c r="F62" s="45">
        <f>L4-1</f>
        <v>12</v>
      </c>
      <c r="G62" s="45"/>
      <c r="H62" s="45">
        <v>12</v>
      </c>
      <c r="I62" s="45">
        <v>45</v>
      </c>
      <c r="J62" s="45">
        <f t="shared" si="0"/>
        <v>12.75</v>
      </c>
      <c r="K62" s="45"/>
      <c r="L62" s="45">
        <f t="shared" si="1"/>
        <v>20</v>
      </c>
      <c r="M62" s="45">
        <f t="shared" si="2"/>
        <v>-13</v>
      </c>
      <c r="N62" s="45">
        <f t="shared" si="3"/>
        <v>2458281.7395833335</v>
      </c>
      <c r="O62" s="45">
        <f t="shared" si="89"/>
        <v>8.1905445362562951E-4</v>
      </c>
      <c r="P62" s="45">
        <f t="shared" si="4"/>
        <v>2458281.7404023879</v>
      </c>
      <c r="Q62" s="45">
        <f t="shared" si="5"/>
        <v>0.18444190013382397</v>
      </c>
      <c r="R62" s="45">
        <f t="shared" si="6"/>
        <v>80.516458192386381</v>
      </c>
      <c r="S62" s="45">
        <f t="shared" si="7"/>
        <v>157.26234034510617</v>
      </c>
      <c r="T62" s="45">
        <f t="shared" si="8"/>
        <v>0.72576521486103118</v>
      </c>
      <c r="U62" s="45">
        <f t="shared" si="9"/>
        <v>1.4052772975015042</v>
      </c>
      <c r="V62" s="45">
        <f t="shared" si="10"/>
        <v>2.7447456284140181</v>
      </c>
      <c r="W62" s="45">
        <f t="shared" si="11"/>
        <v>1.6700853440194379E-2</v>
      </c>
      <c r="X62" s="45">
        <f t="shared" si="12"/>
        <v>81.242223407247408</v>
      </c>
      <c r="Y62" s="45">
        <f t="shared" si="13"/>
        <v>157.98810555996721</v>
      </c>
      <c r="Z62" s="45">
        <f t="shared" si="14"/>
        <v>2.7574126210097876</v>
      </c>
      <c r="AA62" s="45">
        <f t="shared" si="15"/>
        <v>128.30875308787219</v>
      </c>
      <c r="AB62" s="45">
        <f t="shared" si="16"/>
        <v>2.2394102005118111</v>
      </c>
      <c r="AC62" s="45">
        <f t="shared" si="17"/>
        <v>23.436892596175536</v>
      </c>
      <c r="AD62" s="45">
        <f t="shared" si="18"/>
        <v>-1.7339228136838958E-3</v>
      </c>
      <c r="AE62" s="45">
        <f t="shared" si="19"/>
        <v>23.435158673361851</v>
      </c>
      <c r="AF62" s="45">
        <f t="shared" si="20"/>
        <v>2458281.5</v>
      </c>
      <c r="AG62" s="45">
        <f t="shared" si="21"/>
        <v>0.184435318275154</v>
      </c>
      <c r="AH62" s="45">
        <f t="shared" si="22"/>
        <v>17.351607637226891</v>
      </c>
      <c r="AI62" s="45">
        <f t="shared" si="23"/>
        <v>23.117350615989391</v>
      </c>
      <c r="AJ62" s="45">
        <f t="shared" si="24"/>
        <v>0.40902067957747062</v>
      </c>
      <c r="AK62" s="45">
        <f t="shared" si="25"/>
        <v>6.5383506159893905</v>
      </c>
      <c r="AL62" s="45">
        <f t="shared" si="56"/>
        <v>17.61678683897955</v>
      </c>
      <c r="AM62" s="45">
        <f t="shared" si="26"/>
        <v>0.30747093396219727</v>
      </c>
      <c r="AN62" s="45">
        <f t="shared" si="27"/>
        <v>1.0154446991859305</v>
      </c>
      <c r="AO62" s="45" t="s">
        <v>138</v>
      </c>
      <c r="AP62" s="45">
        <f t="shared" si="28"/>
        <v>81.232782628828446</v>
      </c>
      <c r="AQ62" s="45">
        <f t="shared" si="29"/>
        <v>81</v>
      </c>
      <c r="AR62" s="45">
        <f t="shared" si="30"/>
        <v>13</v>
      </c>
      <c r="AS62" s="45">
        <f t="shared" si="31"/>
        <v>58</v>
      </c>
      <c r="AT62" s="45">
        <f t="shared" si="32"/>
        <v>1.4177795174299113</v>
      </c>
      <c r="AU62" s="45">
        <f t="shared" si="33"/>
        <v>80.458472400861311</v>
      </c>
      <c r="AV62" s="148">
        <f t="shared" si="34"/>
        <v>5.3638981600574205</v>
      </c>
      <c r="AW62" s="45">
        <f t="shared" si="35"/>
        <v>1.4042652545200167</v>
      </c>
      <c r="AX62" s="45">
        <f t="shared" si="36"/>
        <v>23.14528705238525</v>
      </c>
      <c r="AY62" s="45" t="str">
        <f t="shared" si="37"/>
        <v>POSITIF</v>
      </c>
      <c r="AZ62" s="45">
        <f t="shared" si="38"/>
        <v>23</v>
      </c>
      <c r="BA62" s="45">
        <f t="shared" si="39"/>
        <v>8</v>
      </c>
      <c r="BB62" s="45">
        <f t="shared" si="40"/>
        <v>43</v>
      </c>
      <c r="BC62" s="45">
        <f t="shared" si="41"/>
        <v>0.40396146538333588</v>
      </c>
      <c r="BD62" s="45">
        <f t="shared" si="42"/>
        <v>2.6311332929967799</v>
      </c>
      <c r="BE62" s="45">
        <f t="shared" si="43"/>
        <v>-0.12222152900771403</v>
      </c>
      <c r="BF62" s="45">
        <f t="shared" si="44"/>
        <v>1.9428132568574878</v>
      </c>
      <c r="BG62" s="45">
        <f t="shared" si="45"/>
        <v>145.88629289095567</v>
      </c>
      <c r="BH62" s="45">
        <f t="shared" si="46"/>
        <v>5.3638981600574205</v>
      </c>
      <c r="BI62" s="45">
        <f t="shared" si="47"/>
        <v>325.8862928909557</v>
      </c>
      <c r="BJ62" s="45">
        <f t="shared" si="48"/>
        <v>325</v>
      </c>
      <c r="BK62" s="45">
        <f t="shared" si="49"/>
        <v>53</v>
      </c>
      <c r="BL62" s="45">
        <f t="shared" si="50"/>
        <v>10</v>
      </c>
      <c r="BM62" s="45">
        <f t="shared" si="51"/>
        <v>55.27835227646171</v>
      </c>
      <c r="BN62" s="45" t="str">
        <f t="shared" si="52"/>
        <v>POSITIF</v>
      </c>
      <c r="BO62" s="45">
        <f t="shared" si="53"/>
        <v>55</v>
      </c>
      <c r="BP62" s="45">
        <f t="shared" si="54"/>
        <v>16</v>
      </c>
      <c r="BQ62" s="45">
        <f t="shared" si="55"/>
        <v>42</v>
      </c>
      <c r="BR62" s="45"/>
      <c r="BS62" s="45"/>
      <c r="BT62" s="45"/>
      <c r="BU62" s="45"/>
      <c r="BV62" s="45"/>
      <c r="BW62" s="45"/>
      <c r="BX62" s="45"/>
      <c r="BY62" s="45"/>
      <c r="BZ62" s="45"/>
      <c r="CA62" s="45"/>
      <c r="CB62" s="45"/>
      <c r="CC62" s="45"/>
      <c r="CD62" s="45"/>
      <c r="CE62" s="45"/>
      <c r="CF62" s="45"/>
      <c r="CG62" s="45"/>
      <c r="CH62" s="45"/>
      <c r="CI62" s="45"/>
    </row>
    <row r="63" spans="1:87">
      <c r="A63" s="45">
        <f t="shared" ref="A63" si="104">A61</f>
        <v>-7.0027777777777782</v>
      </c>
      <c r="B63" s="45">
        <f t="shared" si="71"/>
        <v>111.315</v>
      </c>
      <c r="C63" s="45">
        <f>INT(G3/15)</f>
        <v>7</v>
      </c>
      <c r="D63" s="45">
        <f>L3</f>
        <v>2018</v>
      </c>
      <c r="E63" s="45">
        <f>L2</f>
        <v>6</v>
      </c>
      <c r="F63" s="45">
        <f>L4-1</f>
        <v>12</v>
      </c>
      <c r="G63" s="45"/>
      <c r="H63" s="45">
        <v>13</v>
      </c>
      <c r="I63" s="45">
        <v>0</v>
      </c>
      <c r="J63" s="45">
        <f t="shared" si="0"/>
        <v>13</v>
      </c>
      <c r="K63" s="45"/>
      <c r="L63" s="45">
        <f t="shared" si="1"/>
        <v>20</v>
      </c>
      <c r="M63" s="45">
        <f t="shared" si="2"/>
        <v>-13</v>
      </c>
      <c r="N63" s="45">
        <f t="shared" si="3"/>
        <v>2458281.75</v>
      </c>
      <c r="O63" s="45">
        <f t="shared" si="89"/>
        <v>8.1905445362562951E-4</v>
      </c>
      <c r="P63" s="45">
        <f t="shared" si="4"/>
        <v>2458281.7508190544</v>
      </c>
      <c r="Q63" s="45">
        <f t="shared" si="5"/>
        <v>0.18444218532661005</v>
      </c>
      <c r="R63" s="45">
        <f t="shared" si="6"/>
        <v>80.526725352227004</v>
      </c>
      <c r="S63" s="45">
        <f t="shared" si="7"/>
        <v>157.27260701455725</v>
      </c>
      <c r="T63" s="45">
        <f t="shared" si="8"/>
        <v>0.72545388091335472</v>
      </c>
      <c r="U63" s="45">
        <f t="shared" si="9"/>
        <v>1.4054564932455518</v>
      </c>
      <c r="V63" s="45">
        <f t="shared" si="10"/>
        <v>2.7449248155991537</v>
      </c>
      <c r="W63" s="45">
        <f t="shared" si="11"/>
        <v>1.6700853428216283E-2</v>
      </c>
      <c r="X63" s="45">
        <f t="shared" si="12"/>
        <v>81.252179233140353</v>
      </c>
      <c r="Y63" s="45">
        <f t="shared" si="13"/>
        <v>157.99806089547062</v>
      </c>
      <c r="Z63" s="45">
        <f t="shared" si="14"/>
        <v>2.7575863743924627</v>
      </c>
      <c r="AA63" s="45">
        <f t="shared" si="15"/>
        <v>128.30820148616354</v>
      </c>
      <c r="AB63" s="45">
        <f t="shared" si="16"/>
        <v>2.2394005732458355</v>
      </c>
      <c r="AC63" s="45">
        <f t="shared" si="17"/>
        <v>23.43689259246684</v>
      </c>
      <c r="AD63" s="45">
        <f t="shared" si="18"/>
        <v>-1.7339219421017829E-3</v>
      </c>
      <c r="AE63" s="45">
        <f t="shared" si="19"/>
        <v>23.435158670524739</v>
      </c>
      <c r="AF63" s="45">
        <f t="shared" si="20"/>
        <v>2458281.5</v>
      </c>
      <c r="AG63" s="45">
        <f t="shared" si="21"/>
        <v>0.184435318275154</v>
      </c>
      <c r="AH63" s="45">
        <f t="shared" si="22"/>
        <v>17.351607637226891</v>
      </c>
      <c r="AI63" s="45">
        <f t="shared" si="23"/>
        <v>23.368035093326892</v>
      </c>
      <c r="AJ63" s="45">
        <f t="shared" si="24"/>
        <v>0.40902067952795368</v>
      </c>
      <c r="AK63" s="45">
        <f t="shared" si="25"/>
        <v>6.7890350933268913</v>
      </c>
      <c r="AL63" s="45">
        <f t="shared" si="56"/>
        <v>21.366250227604322</v>
      </c>
      <c r="AM63" s="45">
        <f t="shared" si="26"/>
        <v>0.37291141527668326</v>
      </c>
      <c r="AN63" s="45">
        <f t="shared" si="27"/>
        <v>1.0154458207047206</v>
      </c>
      <c r="AO63" s="45" t="s">
        <v>138</v>
      </c>
      <c r="AP63" s="45">
        <f t="shared" si="28"/>
        <v>81.242738426194848</v>
      </c>
      <c r="AQ63" s="45">
        <f t="shared" si="29"/>
        <v>81</v>
      </c>
      <c r="AR63" s="45">
        <f t="shared" si="30"/>
        <v>14</v>
      </c>
      <c r="AS63" s="45">
        <f t="shared" si="31"/>
        <v>33</v>
      </c>
      <c r="AT63" s="45">
        <f t="shared" si="32"/>
        <v>1.4179532788736162</v>
      </c>
      <c r="AU63" s="45">
        <f t="shared" si="33"/>
        <v>80.469276172299047</v>
      </c>
      <c r="AV63" s="148">
        <f t="shared" si="34"/>
        <v>5.3646184114866031</v>
      </c>
      <c r="AW63" s="45">
        <f t="shared" si="35"/>
        <v>1.4044538159032383</v>
      </c>
      <c r="AX63" s="45">
        <f t="shared" si="36"/>
        <v>23.145943022689941</v>
      </c>
      <c r="AY63" s="45" t="str">
        <f t="shared" si="37"/>
        <v>POSITIF</v>
      </c>
      <c r="AZ63" s="45">
        <f t="shared" si="38"/>
        <v>23</v>
      </c>
      <c r="BA63" s="45">
        <f t="shared" si="39"/>
        <v>8</v>
      </c>
      <c r="BB63" s="45">
        <f t="shared" si="40"/>
        <v>45</v>
      </c>
      <c r="BC63" s="45">
        <f t="shared" si="41"/>
        <v>0.40397291422494808</v>
      </c>
      <c r="BD63" s="45">
        <f t="shared" si="42"/>
        <v>2.5461961444759735</v>
      </c>
      <c r="BE63" s="45">
        <f t="shared" si="43"/>
        <v>-0.12222152900771403</v>
      </c>
      <c r="BF63" s="45">
        <f t="shared" si="44"/>
        <v>1.9428132568574878</v>
      </c>
      <c r="BG63" s="45">
        <f t="shared" si="45"/>
        <v>141.55721980171029</v>
      </c>
      <c r="BH63" s="45">
        <f t="shared" si="46"/>
        <v>5.3646184114866031</v>
      </c>
      <c r="BI63" s="45">
        <f t="shared" si="47"/>
        <v>321.55721980171029</v>
      </c>
      <c r="BJ63" s="45">
        <f t="shared" si="48"/>
        <v>321</v>
      </c>
      <c r="BK63" s="45">
        <f t="shared" si="49"/>
        <v>33</v>
      </c>
      <c r="BL63" s="45">
        <f t="shared" si="50"/>
        <v>25</v>
      </c>
      <c r="BM63" s="45">
        <f t="shared" si="51"/>
        <v>53.321412963449781</v>
      </c>
      <c r="BN63" s="45" t="str">
        <f t="shared" si="52"/>
        <v>POSITIF</v>
      </c>
      <c r="BO63" s="45">
        <f t="shared" si="53"/>
        <v>53</v>
      </c>
      <c r="BP63" s="45">
        <f t="shared" si="54"/>
        <v>19</v>
      </c>
      <c r="BQ63" s="45">
        <f t="shared" si="55"/>
        <v>17</v>
      </c>
      <c r="BR63" s="45"/>
      <c r="BS63" s="45"/>
      <c r="BT63" s="45"/>
      <c r="BU63" s="45"/>
      <c r="BV63" s="45"/>
      <c r="BW63" s="45"/>
      <c r="BX63" s="45"/>
      <c r="BY63" s="45"/>
      <c r="BZ63" s="45"/>
      <c r="CA63" s="45"/>
      <c r="CB63" s="45"/>
      <c r="CC63" s="45"/>
      <c r="CD63" s="45"/>
      <c r="CE63" s="45"/>
      <c r="CF63" s="45"/>
      <c r="CG63" s="45"/>
      <c r="CH63" s="45"/>
      <c r="CI63" s="45"/>
    </row>
    <row r="64" spans="1:87">
      <c r="A64" s="45">
        <f t="shared" ref="A64" si="105">A62</f>
        <v>-7.0027777777777782</v>
      </c>
      <c r="B64" s="45">
        <f t="shared" si="71"/>
        <v>111.315</v>
      </c>
      <c r="C64" s="45">
        <f>INT(G3/15)</f>
        <v>7</v>
      </c>
      <c r="D64" s="45">
        <f>L3</f>
        <v>2018</v>
      </c>
      <c r="E64" s="45">
        <f>L2</f>
        <v>6</v>
      </c>
      <c r="F64" s="45">
        <f>L4-1</f>
        <v>12</v>
      </c>
      <c r="G64" s="45"/>
      <c r="H64" s="45">
        <v>13</v>
      </c>
      <c r="I64" s="45">
        <v>15</v>
      </c>
      <c r="J64" s="45">
        <f t="shared" si="0"/>
        <v>13.25</v>
      </c>
      <c r="K64" s="45"/>
      <c r="L64" s="45">
        <f t="shared" si="1"/>
        <v>20</v>
      </c>
      <c r="M64" s="45">
        <f t="shared" si="2"/>
        <v>-13</v>
      </c>
      <c r="N64" s="45">
        <f t="shared" si="3"/>
        <v>2458281.760416667</v>
      </c>
      <c r="O64" s="45">
        <f t="shared" si="89"/>
        <v>8.1905445362562951E-4</v>
      </c>
      <c r="P64" s="45">
        <f t="shared" si="4"/>
        <v>2458281.7612357214</v>
      </c>
      <c r="Q64" s="45">
        <f t="shared" si="5"/>
        <v>0.18444247051940887</v>
      </c>
      <c r="R64" s="45">
        <f t="shared" si="6"/>
        <v>80.536992512526012</v>
      </c>
      <c r="S64" s="45">
        <f t="shared" si="7"/>
        <v>157.28287368446763</v>
      </c>
      <c r="T64" s="45">
        <f t="shared" si="8"/>
        <v>0.72514252495388865</v>
      </c>
      <c r="U64" s="45">
        <f t="shared" si="9"/>
        <v>1.4056356889975994</v>
      </c>
      <c r="V64" s="45">
        <f t="shared" si="10"/>
        <v>2.745104002792305</v>
      </c>
      <c r="W64" s="45">
        <f t="shared" si="11"/>
        <v>1.6700853416238184E-2</v>
      </c>
      <c r="X64" s="45">
        <f t="shared" si="12"/>
        <v>81.262135037479908</v>
      </c>
      <c r="Y64" s="45">
        <f t="shared" si="13"/>
        <v>158.00801620942153</v>
      </c>
      <c r="Z64" s="45">
        <f t="shared" si="14"/>
        <v>2.7577601273989756</v>
      </c>
      <c r="AA64" s="45">
        <f t="shared" si="15"/>
        <v>128.30764988443028</v>
      </c>
      <c r="AB64" s="45">
        <f t="shared" si="16"/>
        <v>2.2393909459794301</v>
      </c>
      <c r="AC64" s="45">
        <f t="shared" si="17"/>
        <v>23.436892588758145</v>
      </c>
      <c r="AD64" s="45">
        <f t="shared" si="18"/>
        <v>-1.7339210511375859E-3</v>
      </c>
      <c r="AE64" s="45">
        <f t="shared" si="19"/>
        <v>23.435158667707007</v>
      </c>
      <c r="AF64" s="45">
        <f t="shared" si="20"/>
        <v>2458281.5</v>
      </c>
      <c r="AG64" s="45">
        <f t="shared" si="21"/>
        <v>0.184435318275154</v>
      </c>
      <c r="AH64" s="45">
        <f t="shared" si="22"/>
        <v>17.351607637226891</v>
      </c>
      <c r="AI64" s="45">
        <f t="shared" si="23"/>
        <v>23.618719570664389</v>
      </c>
      <c r="AJ64" s="45">
        <f t="shared" si="24"/>
        <v>0.40902067947877502</v>
      </c>
      <c r="AK64" s="45">
        <f t="shared" si="25"/>
        <v>7.0397195706643885</v>
      </c>
      <c r="AL64" s="45">
        <f t="shared" si="56"/>
        <v>25.115713533926744</v>
      </c>
      <c r="AM64" s="45">
        <f t="shared" si="26"/>
        <v>0.43835189515472223</v>
      </c>
      <c r="AN64" s="45">
        <f t="shared" si="27"/>
        <v>1.0154469417413896</v>
      </c>
      <c r="AO64" s="45" t="s">
        <v>138</v>
      </c>
      <c r="AP64" s="45">
        <f t="shared" si="28"/>
        <v>81.252694202008215</v>
      </c>
      <c r="AQ64" s="45">
        <f t="shared" si="29"/>
        <v>81</v>
      </c>
      <c r="AR64" s="45">
        <f t="shared" si="30"/>
        <v>15</v>
      </c>
      <c r="AS64" s="45">
        <f t="shared" si="31"/>
        <v>9</v>
      </c>
      <c r="AT64" s="45">
        <f t="shared" si="32"/>
        <v>1.4181270399411499</v>
      </c>
      <c r="AU64" s="45">
        <f t="shared" si="33"/>
        <v>80.48008002603909</v>
      </c>
      <c r="AV64" s="148">
        <f t="shared" si="34"/>
        <v>5.3653386684026056</v>
      </c>
      <c r="AW64" s="45">
        <f t="shared" si="35"/>
        <v>1.4046423787229059</v>
      </c>
      <c r="AX64" s="45">
        <f t="shared" si="36"/>
        <v>23.146598255283394</v>
      </c>
      <c r="AY64" s="45" t="str">
        <f t="shared" si="37"/>
        <v>POSITIF</v>
      </c>
      <c r="AZ64" s="45">
        <f t="shared" si="38"/>
        <v>23</v>
      </c>
      <c r="BA64" s="45">
        <f t="shared" si="39"/>
        <v>8</v>
      </c>
      <c r="BB64" s="45">
        <f t="shared" si="40"/>
        <v>47</v>
      </c>
      <c r="BC64" s="45">
        <f t="shared" si="41"/>
        <v>0.40398435019107021</v>
      </c>
      <c r="BD64" s="45">
        <f t="shared" si="42"/>
        <v>2.4706395655091589</v>
      </c>
      <c r="BE64" s="45">
        <f t="shared" si="43"/>
        <v>-0.12222152900771403</v>
      </c>
      <c r="BF64" s="45">
        <f t="shared" si="44"/>
        <v>1.9428132568574878</v>
      </c>
      <c r="BG64" s="45">
        <f t="shared" si="45"/>
        <v>137.72991424440568</v>
      </c>
      <c r="BH64" s="45">
        <f t="shared" si="46"/>
        <v>5.3653386684026056</v>
      </c>
      <c r="BI64" s="45">
        <f t="shared" si="47"/>
        <v>317.72991424440568</v>
      </c>
      <c r="BJ64" s="45">
        <f t="shared" si="48"/>
        <v>317</v>
      </c>
      <c r="BK64" s="45">
        <f t="shared" si="49"/>
        <v>43</v>
      </c>
      <c r="BL64" s="45">
        <f t="shared" si="50"/>
        <v>47</v>
      </c>
      <c r="BM64" s="45">
        <f t="shared" si="51"/>
        <v>51.117119536803813</v>
      </c>
      <c r="BN64" s="45" t="str">
        <f t="shared" si="52"/>
        <v>POSITIF</v>
      </c>
      <c r="BO64" s="45">
        <f t="shared" si="53"/>
        <v>51</v>
      </c>
      <c r="BP64" s="45">
        <f t="shared" si="54"/>
        <v>7</v>
      </c>
      <c r="BQ64" s="45">
        <f t="shared" si="55"/>
        <v>1</v>
      </c>
      <c r="BR64" s="45"/>
      <c r="BS64" s="45"/>
      <c r="BT64" s="45"/>
      <c r="BU64" s="45"/>
      <c r="BV64" s="45"/>
      <c r="BW64" s="45"/>
      <c r="BX64" s="45"/>
      <c r="BY64" s="45"/>
      <c r="BZ64" s="45"/>
      <c r="CA64" s="45"/>
      <c r="CB64" s="45"/>
      <c r="CC64" s="45"/>
      <c r="CD64" s="45"/>
      <c r="CE64" s="45"/>
      <c r="CF64" s="45"/>
      <c r="CG64" s="45"/>
      <c r="CH64" s="45"/>
      <c r="CI64" s="45"/>
    </row>
    <row r="65" spans="1:87">
      <c r="A65" s="45">
        <f t="shared" ref="A65" si="106">A63</f>
        <v>-7.0027777777777782</v>
      </c>
      <c r="B65" s="45">
        <f t="shared" si="71"/>
        <v>111.315</v>
      </c>
      <c r="C65" s="45">
        <f>INT(G3/15)</f>
        <v>7</v>
      </c>
      <c r="D65" s="45">
        <f>L3</f>
        <v>2018</v>
      </c>
      <c r="E65" s="45">
        <f>L2</f>
        <v>6</v>
      </c>
      <c r="F65" s="45">
        <f>L4-1</f>
        <v>12</v>
      </c>
      <c r="G65" s="45"/>
      <c r="H65" s="45">
        <v>13</v>
      </c>
      <c r="I65" s="45">
        <v>30</v>
      </c>
      <c r="J65" s="45">
        <f t="shared" si="0"/>
        <v>13.5</v>
      </c>
      <c r="K65" s="45"/>
      <c r="L65" s="45">
        <f t="shared" si="1"/>
        <v>20</v>
      </c>
      <c r="M65" s="45">
        <f t="shared" si="2"/>
        <v>-13</v>
      </c>
      <c r="N65" s="45">
        <f t="shared" si="3"/>
        <v>2458281.7708333335</v>
      </c>
      <c r="O65" s="45">
        <f t="shared" si="89"/>
        <v>8.1905445362562951E-4</v>
      </c>
      <c r="P65" s="45">
        <f t="shared" si="4"/>
        <v>2458281.7716523879</v>
      </c>
      <c r="Q65" s="45">
        <f t="shared" si="5"/>
        <v>0.18444275571219496</v>
      </c>
      <c r="R65" s="45">
        <f t="shared" si="6"/>
        <v>80.547259672366636</v>
      </c>
      <c r="S65" s="45">
        <f t="shared" si="7"/>
        <v>157.29314035391872</v>
      </c>
      <c r="T65" s="45">
        <f t="shared" si="8"/>
        <v>0.72483114702002016</v>
      </c>
      <c r="U65" s="45">
        <f t="shared" si="9"/>
        <v>1.405814884741647</v>
      </c>
      <c r="V65" s="45">
        <f t="shared" si="10"/>
        <v>2.7452831899774406</v>
      </c>
      <c r="W65" s="45">
        <f t="shared" si="11"/>
        <v>1.6700853404260089E-2</v>
      </c>
      <c r="X65" s="45">
        <f t="shared" si="12"/>
        <v>81.272090819386662</v>
      </c>
      <c r="Y65" s="45">
        <f t="shared" si="13"/>
        <v>158.01797150093873</v>
      </c>
      <c r="Z65" s="45">
        <f t="shared" si="14"/>
        <v>2.7579338800139466</v>
      </c>
      <c r="AA65" s="45">
        <f t="shared" si="15"/>
        <v>128.30709828272163</v>
      </c>
      <c r="AB65" s="45">
        <f t="shared" si="16"/>
        <v>2.2393813187134546</v>
      </c>
      <c r="AC65" s="45">
        <f t="shared" si="17"/>
        <v>23.436892585049449</v>
      </c>
      <c r="AD65" s="45">
        <f t="shared" si="18"/>
        <v>-1.7339201407890212E-3</v>
      </c>
      <c r="AE65" s="45">
        <f t="shared" si="19"/>
        <v>23.435158664908659</v>
      </c>
      <c r="AF65" s="45">
        <f t="shared" si="20"/>
        <v>2458281.5</v>
      </c>
      <c r="AG65" s="45">
        <f t="shared" si="21"/>
        <v>0.184435318275154</v>
      </c>
      <c r="AH65" s="45">
        <f t="shared" si="22"/>
        <v>17.351607637226891</v>
      </c>
      <c r="AI65" s="45">
        <f t="shared" si="23"/>
        <v>23.86940404800189</v>
      </c>
      <c r="AJ65" s="45">
        <f t="shared" si="24"/>
        <v>0.40902067942993459</v>
      </c>
      <c r="AK65" s="45">
        <f t="shared" si="25"/>
        <v>7.2904040480018892</v>
      </c>
      <c r="AL65" s="45">
        <f t="shared" si="56"/>
        <v>28.86517675901629</v>
      </c>
      <c r="AM65" s="45">
        <f t="shared" si="26"/>
        <v>0.50379237361498008</v>
      </c>
      <c r="AN65" s="45">
        <f t="shared" si="27"/>
        <v>1.0154480622958049</v>
      </c>
      <c r="AO65" s="45" t="s">
        <v>138</v>
      </c>
      <c r="AP65" s="45">
        <f t="shared" si="28"/>
        <v>81.262649955389122</v>
      </c>
      <c r="AQ65" s="45">
        <f t="shared" si="29"/>
        <v>81</v>
      </c>
      <c r="AR65" s="45">
        <f t="shared" si="30"/>
        <v>15</v>
      </c>
      <c r="AS65" s="45">
        <f t="shared" si="31"/>
        <v>45</v>
      </c>
      <c r="AT65" s="45">
        <f t="shared" si="32"/>
        <v>1.4183008006171633</v>
      </c>
      <c r="AU65" s="45">
        <f t="shared" si="33"/>
        <v>80.490883961012045</v>
      </c>
      <c r="AV65" s="148">
        <f t="shared" si="34"/>
        <v>5.3660589307341366</v>
      </c>
      <c r="AW65" s="45">
        <f t="shared" si="35"/>
        <v>1.4048309429603554</v>
      </c>
      <c r="AX65" s="45">
        <f t="shared" si="36"/>
        <v>23.147252750082092</v>
      </c>
      <c r="AY65" s="45" t="str">
        <f t="shared" si="37"/>
        <v>POSITIF</v>
      </c>
      <c r="AZ65" s="45">
        <f t="shared" si="38"/>
        <v>23</v>
      </c>
      <c r="BA65" s="45">
        <f t="shared" si="39"/>
        <v>8</v>
      </c>
      <c r="BB65" s="45">
        <f t="shared" si="40"/>
        <v>50</v>
      </c>
      <c r="BC65" s="45">
        <f t="shared" si="41"/>
        <v>0.40399577328024466</v>
      </c>
      <c r="BD65" s="45">
        <f t="shared" si="42"/>
        <v>2.4038404820543171</v>
      </c>
      <c r="BE65" s="45">
        <f t="shared" si="43"/>
        <v>-0.12222152900771403</v>
      </c>
      <c r="BF65" s="45">
        <f t="shared" si="44"/>
        <v>1.9428132568574878</v>
      </c>
      <c r="BG65" s="45">
        <f t="shared" si="45"/>
        <v>134.35733174479242</v>
      </c>
      <c r="BH65" s="45">
        <f t="shared" si="46"/>
        <v>5.3660589307341366</v>
      </c>
      <c r="BI65" s="45">
        <f t="shared" si="47"/>
        <v>314.35733174479242</v>
      </c>
      <c r="BJ65" s="45">
        <f t="shared" si="48"/>
        <v>314</v>
      </c>
      <c r="BK65" s="45">
        <f t="shared" si="49"/>
        <v>21</v>
      </c>
      <c r="BL65" s="45">
        <f t="shared" si="50"/>
        <v>26</v>
      </c>
      <c r="BM65" s="45">
        <f t="shared" si="51"/>
        <v>48.705305096145679</v>
      </c>
      <c r="BN65" s="45" t="str">
        <f t="shared" si="52"/>
        <v>POSITIF</v>
      </c>
      <c r="BO65" s="45">
        <f t="shared" si="53"/>
        <v>48</v>
      </c>
      <c r="BP65" s="45">
        <f t="shared" si="54"/>
        <v>42</v>
      </c>
      <c r="BQ65" s="45">
        <f t="shared" si="55"/>
        <v>19</v>
      </c>
      <c r="BR65" s="45"/>
      <c r="BS65" s="45"/>
      <c r="BT65" s="45"/>
      <c r="BU65" s="45"/>
      <c r="BV65" s="45"/>
      <c r="BW65" s="45"/>
      <c r="BX65" s="45"/>
      <c r="BY65" s="45"/>
      <c r="BZ65" s="45"/>
      <c r="CA65" s="45"/>
      <c r="CB65" s="45"/>
      <c r="CC65" s="45"/>
      <c r="CD65" s="45"/>
      <c r="CE65" s="45"/>
      <c r="CF65" s="45"/>
      <c r="CG65" s="45"/>
      <c r="CH65" s="45"/>
      <c r="CI65" s="45"/>
    </row>
    <row r="66" spans="1:87">
      <c r="A66" s="45">
        <f t="shared" ref="A66" si="107">A64</f>
        <v>-7.0027777777777782</v>
      </c>
      <c r="B66" s="45">
        <f t="shared" si="71"/>
        <v>111.315</v>
      </c>
      <c r="C66" s="45">
        <f>INT(G3/15)</f>
        <v>7</v>
      </c>
      <c r="D66" s="45">
        <f>L3</f>
        <v>2018</v>
      </c>
      <c r="E66" s="45">
        <f>L2</f>
        <v>6</v>
      </c>
      <c r="F66" s="45">
        <f>L4-1</f>
        <v>12</v>
      </c>
      <c r="G66" s="45"/>
      <c r="H66" s="45">
        <v>13</v>
      </c>
      <c r="I66" s="45">
        <v>45</v>
      </c>
      <c r="J66" s="45">
        <f t="shared" si="0"/>
        <v>13.75</v>
      </c>
      <c r="K66" s="45"/>
      <c r="L66" s="45">
        <f t="shared" si="1"/>
        <v>20</v>
      </c>
      <c r="M66" s="45">
        <f t="shared" si="2"/>
        <v>-13</v>
      </c>
      <c r="N66" s="45">
        <f t="shared" si="3"/>
        <v>2458281.78125</v>
      </c>
      <c r="O66" s="45">
        <f t="shared" si="89"/>
        <v>8.1905445362562951E-4</v>
      </c>
      <c r="P66" s="45">
        <f t="shared" si="4"/>
        <v>2458281.7820690544</v>
      </c>
      <c r="Q66" s="45">
        <f t="shared" si="5"/>
        <v>0.18444304090498104</v>
      </c>
      <c r="R66" s="45">
        <f t="shared" si="6"/>
        <v>80.557526832206349</v>
      </c>
      <c r="S66" s="45">
        <f t="shared" si="7"/>
        <v>157.3034070233698</v>
      </c>
      <c r="T66" s="45">
        <f t="shared" si="8"/>
        <v>0.72451974710735323</v>
      </c>
      <c r="U66" s="45">
        <f t="shared" si="9"/>
        <v>1.4059940804856783</v>
      </c>
      <c r="V66" s="45">
        <f t="shared" si="10"/>
        <v>2.7454623771625757</v>
      </c>
      <c r="W66" s="45">
        <f t="shared" si="11"/>
        <v>1.670085339228199E-2</v>
      </c>
      <c r="X66" s="45">
        <f t="shared" si="12"/>
        <v>81.2820465793137</v>
      </c>
      <c r="Y66" s="45">
        <f t="shared" si="13"/>
        <v>158.02792677047717</v>
      </c>
      <c r="Z66" s="45">
        <f t="shared" si="14"/>
        <v>2.758107632245316</v>
      </c>
      <c r="AA66" s="45">
        <f t="shared" si="15"/>
        <v>128.30654668101297</v>
      </c>
      <c r="AB66" s="45">
        <f t="shared" si="16"/>
        <v>2.2393716914474791</v>
      </c>
      <c r="AC66" s="45">
        <f t="shared" si="17"/>
        <v>23.436892581340754</v>
      </c>
      <c r="AD66" s="45">
        <f t="shared" si="18"/>
        <v>-1.7339192110536858E-3</v>
      </c>
      <c r="AE66" s="45">
        <f t="shared" si="19"/>
        <v>23.435158662129702</v>
      </c>
      <c r="AF66" s="45">
        <f t="shared" si="20"/>
        <v>2458281.5</v>
      </c>
      <c r="AG66" s="45">
        <f t="shared" si="21"/>
        <v>0.184435318275154</v>
      </c>
      <c r="AH66" s="45">
        <f t="shared" si="22"/>
        <v>17.351607637226891</v>
      </c>
      <c r="AI66" s="45">
        <f t="shared" si="23"/>
        <v>0.12008852533939063</v>
      </c>
      <c r="AJ66" s="45">
        <f t="shared" si="24"/>
        <v>0.40902067938143266</v>
      </c>
      <c r="AK66" s="45">
        <f t="shared" si="25"/>
        <v>7.5410885253393909</v>
      </c>
      <c r="AL66" s="45">
        <f t="shared" si="56"/>
        <v>32.614639902496279</v>
      </c>
      <c r="AM66" s="45">
        <f t="shared" si="26"/>
        <v>0.56923285065088247</v>
      </c>
      <c r="AN66" s="45">
        <f t="shared" si="27"/>
        <v>1.0154491823679834</v>
      </c>
      <c r="AO66" s="45" t="s">
        <v>138</v>
      </c>
      <c r="AP66" s="45">
        <f t="shared" si="28"/>
        <v>81.272605686790669</v>
      </c>
      <c r="AQ66" s="45">
        <f t="shared" si="29"/>
        <v>81</v>
      </c>
      <c r="AR66" s="45">
        <f t="shared" si="30"/>
        <v>16</v>
      </c>
      <c r="AS66" s="45">
        <f t="shared" si="31"/>
        <v>21</v>
      </c>
      <c r="AT66" s="45">
        <f t="shared" si="32"/>
        <v>1.4184745609095646</v>
      </c>
      <c r="AU66" s="45">
        <f t="shared" si="33"/>
        <v>80.501687977594585</v>
      </c>
      <c r="AV66" s="148">
        <f t="shared" si="34"/>
        <v>5.3667791985063058</v>
      </c>
      <c r="AW66" s="45">
        <f t="shared" si="35"/>
        <v>1.4050195086221606</v>
      </c>
      <c r="AX66" s="45">
        <f t="shared" si="36"/>
        <v>23.147906507090319</v>
      </c>
      <c r="AY66" s="45" t="str">
        <f t="shared" si="37"/>
        <v>POSITIF</v>
      </c>
      <c r="AZ66" s="45">
        <f t="shared" si="38"/>
        <v>23</v>
      </c>
      <c r="BA66" s="45">
        <f t="shared" si="39"/>
        <v>8</v>
      </c>
      <c r="BB66" s="45">
        <f t="shared" si="40"/>
        <v>52</v>
      </c>
      <c r="BC66" s="45">
        <f t="shared" si="41"/>
        <v>0.40400718349254622</v>
      </c>
      <c r="BD66" s="45">
        <f t="shared" si="42"/>
        <v>2.3449778131409253</v>
      </c>
      <c r="BE66" s="45">
        <f t="shared" si="43"/>
        <v>-0.12222152900771403</v>
      </c>
      <c r="BF66" s="45">
        <f t="shared" si="44"/>
        <v>1.9428132568574878</v>
      </c>
      <c r="BG66" s="45">
        <f t="shared" si="45"/>
        <v>131.38914408032315</v>
      </c>
      <c r="BH66" s="45">
        <f t="shared" si="46"/>
        <v>5.3667791985063058</v>
      </c>
      <c r="BI66" s="45">
        <f t="shared" si="47"/>
        <v>311.38914408032315</v>
      </c>
      <c r="BJ66" s="45">
        <f t="shared" si="48"/>
        <v>311</v>
      </c>
      <c r="BK66" s="45">
        <f t="shared" si="49"/>
        <v>23</v>
      </c>
      <c r="BL66" s="45">
        <f t="shared" si="50"/>
        <v>20</v>
      </c>
      <c r="BM66" s="45">
        <f t="shared" si="51"/>
        <v>46.120444748533529</v>
      </c>
      <c r="BN66" s="45" t="str">
        <f t="shared" si="52"/>
        <v>POSITIF</v>
      </c>
      <c r="BO66" s="45">
        <f t="shared" si="53"/>
        <v>46</v>
      </c>
      <c r="BP66" s="45">
        <f t="shared" si="54"/>
        <v>7</v>
      </c>
      <c r="BQ66" s="45">
        <f t="shared" si="55"/>
        <v>13</v>
      </c>
      <c r="BR66" s="45"/>
      <c r="BS66" s="45"/>
      <c r="BT66" s="45"/>
      <c r="BU66" s="45"/>
      <c r="BV66" s="45"/>
      <c r="BW66" s="45"/>
      <c r="BX66" s="45"/>
      <c r="BY66" s="45"/>
      <c r="BZ66" s="45"/>
      <c r="CA66" s="45"/>
      <c r="CB66" s="45"/>
      <c r="CC66" s="45"/>
      <c r="CD66" s="45"/>
      <c r="CE66" s="45"/>
      <c r="CF66" s="45"/>
      <c r="CG66" s="45"/>
      <c r="CH66" s="45"/>
      <c r="CI66" s="45"/>
    </row>
    <row r="67" spans="1:87">
      <c r="A67" s="45">
        <f t="shared" ref="A67" si="108">A65</f>
        <v>-7.0027777777777782</v>
      </c>
      <c r="B67" s="45">
        <f t="shared" si="71"/>
        <v>111.315</v>
      </c>
      <c r="C67" s="45">
        <f>INT(G3/15)</f>
        <v>7</v>
      </c>
      <c r="D67" s="45">
        <f>L3</f>
        <v>2018</v>
      </c>
      <c r="E67" s="45">
        <f>L2</f>
        <v>6</v>
      </c>
      <c r="F67" s="45">
        <f>L4-1</f>
        <v>12</v>
      </c>
      <c r="G67" s="45"/>
      <c r="H67" s="45">
        <v>14</v>
      </c>
      <c r="I67" s="45">
        <v>0</v>
      </c>
      <c r="J67" s="45">
        <f t="shared" si="0"/>
        <v>14</v>
      </c>
      <c r="K67" s="45"/>
      <c r="L67" s="45">
        <f t="shared" si="1"/>
        <v>20</v>
      </c>
      <c r="M67" s="45">
        <f t="shared" si="2"/>
        <v>-13</v>
      </c>
      <c r="N67" s="45">
        <f t="shared" si="3"/>
        <v>2458281.791666667</v>
      </c>
      <c r="O67" s="45">
        <f t="shared" si="89"/>
        <v>8.1905445362562951E-4</v>
      </c>
      <c r="P67" s="45">
        <f t="shared" si="4"/>
        <v>2458281.7924857214</v>
      </c>
      <c r="Q67" s="45">
        <f t="shared" si="5"/>
        <v>0.18444332609777986</v>
      </c>
      <c r="R67" s="45">
        <f t="shared" si="6"/>
        <v>80.567793992505358</v>
      </c>
      <c r="S67" s="45">
        <f t="shared" si="7"/>
        <v>157.31367369328018</v>
      </c>
      <c r="T67" s="45">
        <f t="shared" si="8"/>
        <v>0.72420832521148526</v>
      </c>
      <c r="U67" s="45">
        <f t="shared" si="9"/>
        <v>1.4061732762377261</v>
      </c>
      <c r="V67" s="45">
        <f t="shared" si="10"/>
        <v>2.7456415643557275</v>
      </c>
      <c r="W67" s="45">
        <f t="shared" si="11"/>
        <v>1.6700853380303894E-2</v>
      </c>
      <c r="X67" s="45">
        <f t="shared" si="12"/>
        <v>81.29200231771685</v>
      </c>
      <c r="Y67" s="45">
        <f t="shared" si="13"/>
        <v>158.03788201849167</v>
      </c>
      <c r="Z67" s="45">
        <f t="shared" si="14"/>
        <v>2.7582813841010219</v>
      </c>
      <c r="AA67" s="45">
        <f t="shared" si="15"/>
        <v>128.30599507927965</v>
      </c>
      <c r="AB67" s="45">
        <f t="shared" si="16"/>
        <v>2.2393620641810728</v>
      </c>
      <c r="AC67" s="45">
        <f t="shared" si="17"/>
        <v>23.436892577632058</v>
      </c>
      <c r="AD67" s="45">
        <f t="shared" si="18"/>
        <v>-1.7339182619291809E-3</v>
      </c>
      <c r="AE67" s="45">
        <f t="shared" si="19"/>
        <v>23.435158659370128</v>
      </c>
      <c r="AF67" s="45">
        <f t="shared" si="20"/>
        <v>2458281.5</v>
      </c>
      <c r="AG67" s="45">
        <f t="shared" si="21"/>
        <v>0.184435318275154</v>
      </c>
      <c r="AH67" s="45">
        <f t="shared" si="22"/>
        <v>17.351607637226891</v>
      </c>
      <c r="AI67" s="45">
        <f t="shared" si="23"/>
        <v>0.37077300267689139</v>
      </c>
      <c r="AJ67" s="45">
        <f t="shared" si="24"/>
        <v>0.40902067933326902</v>
      </c>
      <c r="AK67" s="45">
        <f t="shared" si="25"/>
        <v>7.7917730026768917</v>
      </c>
      <c r="AL67" s="45">
        <f t="shared" si="56"/>
        <v>36.364102963987101</v>
      </c>
      <c r="AM67" s="45">
        <f t="shared" si="26"/>
        <v>0.63467332625580386</v>
      </c>
      <c r="AN67" s="45">
        <f t="shared" si="27"/>
        <v>1.0154503019579428</v>
      </c>
      <c r="AO67" s="45" t="s">
        <v>138</v>
      </c>
      <c r="AP67" s="45">
        <f t="shared" si="28"/>
        <v>81.282561396668669</v>
      </c>
      <c r="AQ67" s="45">
        <f t="shared" si="29"/>
        <v>81</v>
      </c>
      <c r="AR67" s="45">
        <f t="shared" si="30"/>
        <v>16</v>
      </c>
      <c r="AS67" s="45">
        <f t="shared" si="31"/>
        <v>57</v>
      </c>
      <c r="AT67" s="45">
        <f t="shared" si="32"/>
        <v>1.418648320826309</v>
      </c>
      <c r="AU67" s="45">
        <f t="shared" si="33"/>
        <v>80.512492076166268</v>
      </c>
      <c r="AV67" s="148">
        <f t="shared" si="34"/>
        <v>5.3674994717444182</v>
      </c>
      <c r="AW67" s="45">
        <f t="shared" si="35"/>
        <v>1.4052080757149465</v>
      </c>
      <c r="AX67" s="45">
        <f t="shared" si="36"/>
        <v>23.148559526312393</v>
      </c>
      <c r="AY67" s="45" t="str">
        <f t="shared" si="37"/>
        <v>POSITIF</v>
      </c>
      <c r="AZ67" s="45">
        <f t="shared" si="38"/>
        <v>23</v>
      </c>
      <c r="BA67" s="45">
        <f t="shared" si="39"/>
        <v>8</v>
      </c>
      <c r="BB67" s="45">
        <f t="shared" si="40"/>
        <v>54</v>
      </c>
      <c r="BC67" s="45">
        <f t="shared" si="41"/>
        <v>0.4040185808280502</v>
      </c>
      <c r="BD67" s="45">
        <f t="shared" si="42"/>
        <v>2.2931731655788559</v>
      </c>
      <c r="BE67" s="45">
        <f t="shared" si="43"/>
        <v>-0.12222152900771403</v>
      </c>
      <c r="BF67" s="45">
        <f t="shared" si="44"/>
        <v>1.9428132568574878</v>
      </c>
      <c r="BG67" s="45">
        <f t="shared" si="45"/>
        <v>128.77658616240225</v>
      </c>
      <c r="BH67" s="45">
        <f t="shared" si="46"/>
        <v>5.3674994717444182</v>
      </c>
      <c r="BI67" s="45">
        <f t="shared" si="47"/>
        <v>308.77658616240228</v>
      </c>
      <c r="BJ67" s="45">
        <f t="shared" si="48"/>
        <v>308</v>
      </c>
      <c r="BK67" s="45">
        <f t="shared" si="49"/>
        <v>46</v>
      </c>
      <c r="BL67" s="45">
        <f t="shared" si="50"/>
        <v>35</v>
      </c>
      <c r="BM67" s="45">
        <f t="shared" si="51"/>
        <v>43.391617596012281</v>
      </c>
      <c r="BN67" s="45" t="str">
        <f t="shared" si="52"/>
        <v>POSITIF</v>
      </c>
      <c r="BO67" s="45">
        <f t="shared" si="53"/>
        <v>43</v>
      </c>
      <c r="BP67" s="45">
        <f t="shared" si="54"/>
        <v>23</v>
      </c>
      <c r="BQ67" s="45">
        <f t="shared" si="55"/>
        <v>29</v>
      </c>
      <c r="BR67" s="45"/>
      <c r="BS67" s="45"/>
      <c r="BT67" s="45"/>
      <c r="BU67" s="45"/>
      <c r="BV67" s="45"/>
      <c r="BW67" s="45"/>
      <c r="BX67" s="45"/>
      <c r="BY67" s="45"/>
      <c r="BZ67" s="45"/>
      <c r="CA67" s="45"/>
      <c r="CB67" s="45"/>
      <c r="CC67" s="45"/>
      <c r="CD67" s="45"/>
      <c r="CE67" s="45"/>
      <c r="CF67" s="45"/>
      <c r="CG67" s="45"/>
      <c r="CH67" s="45"/>
      <c r="CI67" s="45"/>
    </row>
    <row r="68" spans="1:87">
      <c r="A68" s="45">
        <f t="shared" ref="A68" si="109">A66</f>
        <v>-7.0027777777777782</v>
      </c>
      <c r="B68" s="45">
        <f t="shared" si="71"/>
        <v>111.315</v>
      </c>
      <c r="C68" s="45">
        <f>INT(G3/15)</f>
        <v>7</v>
      </c>
      <c r="D68" s="45">
        <f>L3</f>
        <v>2018</v>
      </c>
      <c r="E68" s="45">
        <f>L2</f>
        <v>6</v>
      </c>
      <c r="F68" s="45">
        <f>L4-1</f>
        <v>12</v>
      </c>
      <c r="G68" s="45"/>
      <c r="H68" s="45">
        <v>14</v>
      </c>
      <c r="I68" s="45">
        <v>15</v>
      </c>
      <c r="J68" s="45">
        <f t="shared" si="0"/>
        <v>14.25</v>
      </c>
      <c r="K68" s="45"/>
      <c r="L68" s="45">
        <f t="shared" si="1"/>
        <v>20</v>
      </c>
      <c r="M68" s="45">
        <f t="shared" si="2"/>
        <v>-13</v>
      </c>
      <c r="N68" s="45">
        <f t="shared" si="3"/>
        <v>2458281.8020833335</v>
      </c>
      <c r="O68" s="45">
        <f t="shared" si="89"/>
        <v>8.1905445362562951E-4</v>
      </c>
      <c r="P68" s="45">
        <f t="shared" si="4"/>
        <v>2458281.8029023879</v>
      </c>
      <c r="Q68" s="45">
        <f t="shared" si="5"/>
        <v>0.18444361129056594</v>
      </c>
      <c r="R68" s="45">
        <f t="shared" si="6"/>
        <v>80.578061152345981</v>
      </c>
      <c r="S68" s="45">
        <f t="shared" si="7"/>
        <v>157.32394036273126</v>
      </c>
      <c r="T68" s="45">
        <f t="shared" si="8"/>
        <v>0.72389688136981423</v>
      </c>
      <c r="U68" s="45">
        <f t="shared" si="9"/>
        <v>1.4063524719817735</v>
      </c>
      <c r="V68" s="45">
        <f t="shared" si="10"/>
        <v>2.7458207515408626</v>
      </c>
      <c r="W68" s="45">
        <f t="shared" si="11"/>
        <v>1.6700853368325795E-2</v>
      </c>
      <c r="X68" s="45">
        <f t="shared" si="12"/>
        <v>81.301958033715792</v>
      </c>
      <c r="Y68" s="45">
        <f t="shared" si="13"/>
        <v>158.04783724410109</v>
      </c>
      <c r="Z68" s="45">
        <f t="shared" si="14"/>
        <v>2.758455135565685</v>
      </c>
      <c r="AA68" s="45">
        <f t="shared" si="15"/>
        <v>128.305443477571</v>
      </c>
      <c r="AB68" s="45">
        <f t="shared" si="16"/>
        <v>2.2393524369150972</v>
      </c>
      <c r="AC68" s="45">
        <f t="shared" si="17"/>
        <v>23.436892573923362</v>
      </c>
      <c r="AD68" s="45">
        <f t="shared" si="18"/>
        <v>-1.7339172934132364E-3</v>
      </c>
      <c r="AE68" s="45">
        <f t="shared" si="19"/>
        <v>23.435158656629948</v>
      </c>
      <c r="AF68" s="45">
        <f t="shared" si="20"/>
        <v>2458281.5</v>
      </c>
      <c r="AG68" s="45">
        <f t="shared" si="21"/>
        <v>0.184435318275154</v>
      </c>
      <c r="AH68" s="45">
        <f t="shared" si="22"/>
        <v>17.351607637226891</v>
      </c>
      <c r="AI68" s="45">
        <f t="shared" si="23"/>
        <v>0.62145748001439216</v>
      </c>
      <c r="AJ68" s="45">
        <f t="shared" si="24"/>
        <v>0.40902067928544383</v>
      </c>
      <c r="AK68" s="45">
        <f t="shared" si="25"/>
        <v>8.0424574800143915</v>
      </c>
      <c r="AL68" s="45">
        <f t="shared" si="56"/>
        <v>40.113565944559191</v>
      </c>
      <c r="AM68" s="45">
        <f t="shared" si="26"/>
        <v>0.70011380044842708</v>
      </c>
      <c r="AN68" s="45">
        <f t="shared" si="27"/>
        <v>1.0154514210655503</v>
      </c>
      <c r="AO68" s="45" t="s">
        <v>138</v>
      </c>
      <c r="AP68" s="45">
        <f t="shared" si="28"/>
        <v>81.292517084142801</v>
      </c>
      <c r="AQ68" s="45">
        <f t="shared" si="29"/>
        <v>81</v>
      </c>
      <c r="AR68" s="45">
        <f t="shared" si="30"/>
        <v>17</v>
      </c>
      <c r="AS68" s="45">
        <f t="shared" si="31"/>
        <v>33</v>
      </c>
      <c r="AT68" s="45">
        <f t="shared" si="32"/>
        <v>1.4188220803520322</v>
      </c>
      <c r="AU68" s="45">
        <f t="shared" si="33"/>
        <v>80.523296255656689</v>
      </c>
      <c r="AV68" s="148">
        <f t="shared" si="34"/>
        <v>5.3682197503771123</v>
      </c>
      <c r="AW68" s="45">
        <f t="shared" si="35"/>
        <v>1.405396644220031</v>
      </c>
      <c r="AX68" s="45">
        <f t="shared" si="36"/>
        <v>23.149211807665047</v>
      </c>
      <c r="AY68" s="45" t="str">
        <f t="shared" si="37"/>
        <v>POSITIF</v>
      </c>
      <c r="AZ68" s="45">
        <f t="shared" si="38"/>
        <v>23</v>
      </c>
      <c r="BA68" s="45">
        <f t="shared" si="39"/>
        <v>8</v>
      </c>
      <c r="BB68" s="45">
        <f t="shared" si="40"/>
        <v>57</v>
      </c>
      <c r="BC68" s="45">
        <f t="shared" si="41"/>
        <v>0.40402996528530338</v>
      </c>
      <c r="BD68" s="45">
        <f t="shared" si="42"/>
        <v>2.2475754280120883</v>
      </c>
      <c r="BE68" s="45">
        <f t="shared" si="43"/>
        <v>-0.12222152900771403</v>
      </c>
      <c r="BF68" s="45">
        <f t="shared" si="44"/>
        <v>1.9428132568574878</v>
      </c>
      <c r="BG68" s="45">
        <f t="shared" si="45"/>
        <v>126.47497012876262</v>
      </c>
      <c r="BH68" s="45">
        <f t="shared" si="46"/>
        <v>5.3682197503771123</v>
      </c>
      <c r="BI68" s="45">
        <f t="shared" si="47"/>
        <v>306.47497012876261</v>
      </c>
      <c r="BJ68" s="45">
        <f t="shared" si="48"/>
        <v>306</v>
      </c>
      <c r="BK68" s="45">
        <f t="shared" si="49"/>
        <v>28</v>
      </c>
      <c r="BL68" s="45">
        <f t="shared" si="50"/>
        <v>29</v>
      </c>
      <c r="BM68" s="45">
        <f t="shared" si="51"/>
        <v>40.542972420724269</v>
      </c>
      <c r="BN68" s="45" t="str">
        <f t="shared" si="52"/>
        <v>POSITIF</v>
      </c>
      <c r="BO68" s="45">
        <f t="shared" si="53"/>
        <v>40</v>
      </c>
      <c r="BP68" s="45">
        <f t="shared" si="54"/>
        <v>32</v>
      </c>
      <c r="BQ68" s="45">
        <f t="shared" si="55"/>
        <v>34</v>
      </c>
      <c r="BR68" s="45"/>
      <c r="BS68" s="45"/>
      <c r="BT68" s="45"/>
      <c r="BU68" s="45"/>
      <c r="BV68" s="45"/>
      <c r="BW68" s="45"/>
      <c r="BX68" s="45"/>
      <c r="BY68" s="45"/>
      <c r="BZ68" s="45"/>
      <c r="CA68" s="45"/>
      <c r="CB68" s="45"/>
      <c r="CC68" s="45"/>
      <c r="CD68" s="45"/>
      <c r="CE68" s="45"/>
      <c r="CF68" s="45"/>
      <c r="CG68" s="45"/>
      <c r="CH68" s="45"/>
      <c r="CI68" s="45"/>
    </row>
    <row r="69" spans="1:87">
      <c r="A69" s="45">
        <f t="shared" ref="A69" si="110">A67</f>
        <v>-7.0027777777777782</v>
      </c>
      <c r="B69" s="45">
        <f t="shared" si="71"/>
        <v>111.315</v>
      </c>
      <c r="C69" s="45">
        <f>INT(G3/15)</f>
        <v>7</v>
      </c>
      <c r="D69" s="45">
        <f>L3</f>
        <v>2018</v>
      </c>
      <c r="E69" s="45">
        <f>L2</f>
        <v>6</v>
      </c>
      <c r="F69" s="45">
        <f>L4-1</f>
        <v>12</v>
      </c>
      <c r="G69" s="45"/>
      <c r="H69" s="45">
        <v>14</v>
      </c>
      <c r="I69" s="45">
        <v>30</v>
      </c>
      <c r="J69" s="45">
        <f t="shared" si="0"/>
        <v>14.5</v>
      </c>
      <c r="K69" s="45"/>
      <c r="L69" s="45">
        <f t="shared" si="1"/>
        <v>20</v>
      </c>
      <c r="M69" s="45">
        <f t="shared" si="2"/>
        <v>-13</v>
      </c>
      <c r="N69" s="45">
        <f t="shared" si="3"/>
        <v>2458281.8125</v>
      </c>
      <c r="O69" s="45">
        <f t="shared" si="89"/>
        <v>8.1905445362562951E-4</v>
      </c>
      <c r="P69" s="45">
        <f t="shared" si="4"/>
        <v>2458281.8133190544</v>
      </c>
      <c r="Q69" s="45">
        <f t="shared" si="5"/>
        <v>0.18444389648335202</v>
      </c>
      <c r="R69" s="45">
        <f t="shared" si="6"/>
        <v>80.588328312186604</v>
      </c>
      <c r="S69" s="45">
        <f t="shared" si="7"/>
        <v>157.33420703218235</v>
      </c>
      <c r="T69" s="45">
        <f t="shared" si="8"/>
        <v>0.72358541557793976</v>
      </c>
      <c r="U69" s="45">
        <f t="shared" si="9"/>
        <v>1.4065316677258211</v>
      </c>
      <c r="V69" s="45">
        <f t="shared" si="10"/>
        <v>2.7459999387259981</v>
      </c>
      <c r="W69" s="45">
        <f t="shared" si="11"/>
        <v>1.6700853356347699E-2</v>
      </c>
      <c r="X69" s="45">
        <f t="shared" si="12"/>
        <v>81.311913727764548</v>
      </c>
      <c r="Y69" s="45">
        <f t="shared" si="13"/>
        <v>158.05779244776028</v>
      </c>
      <c r="Z69" s="45">
        <f t="shared" si="14"/>
        <v>2.7586288866472444</v>
      </c>
      <c r="AA69" s="45">
        <f t="shared" si="15"/>
        <v>128.30489187586235</v>
      </c>
      <c r="AB69" s="45">
        <f t="shared" si="16"/>
        <v>2.2393428096491217</v>
      </c>
      <c r="AC69" s="45">
        <f t="shared" si="17"/>
        <v>23.436892570214667</v>
      </c>
      <c r="AD69" s="45">
        <f t="shared" si="18"/>
        <v>-1.7339163055034557E-3</v>
      </c>
      <c r="AE69" s="45">
        <f t="shared" si="19"/>
        <v>23.435158653909163</v>
      </c>
      <c r="AF69" s="45">
        <f t="shared" si="20"/>
        <v>2458281.5</v>
      </c>
      <c r="AG69" s="45">
        <f t="shared" si="21"/>
        <v>0.184435318275154</v>
      </c>
      <c r="AH69" s="45">
        <f t="shared" si="22"/>
        <v>17.351607637226891</v>
      </c>
      <c r="AI69" s="45">
        <f t="shared" si="23"/>
        <v>0.87214195735189293</v>
      </c>
      <c r="AJ69" s="45">
        <f t="shared" si="24"/>
        <v>0.40902067923795715</v>
      </c>
      <c r="AK69" s="45">
        <f t="shared" si="25"/>
        <v>8.2931419573518923</v>
      </c>
      <c r="AL69" s="45">
        <f t="shared" si="56"/>
        <v>43.863028843834904</v>
      </c>
      <c r="AM69" s="45">
        <f t="shared" si="26"/>
        <v>0.76555427322216074</v>
      </c>
      <c r="AN69" s="45">
        <f t="shared" si="27"/>
        <v>1.0154525396908227</v>
      </c>
      <c r="AO69" s="45" t="s">
        <v>138</v>
      </c>
      <c r="AP69" s="45">
        <f t="shared" si="28"/>
        <v>81.302472749667103</v>
      </c>
      <c r="AQ69" s="45">
        <f t="shared" si="29"/>
        <v>81</v>
      </c>
      <c r="AR69" s="45">
        <f t="shared" si="30"/>
        <v>18</v>
      </c>
      <c r="AS69" s="45">
        <f t="shared" si="31"/>
        <v>8</v>
      </c>
      <c r="AT69" s="45">
        <f t="shared" si="32"/>
        <v>1.4189958394946585</v>
      </c>
      <c r="AU69" s="45">
        <f t="shared" si="33"/>
        <v>80.534100516443473</v>
      </c>
      <c r="AV69" s="148">
        <f t="shared" si="34"/>
        <v>5.3689400344295652</v>
      </c>
      <c r="AW69" s="45">
        <f t="shared" si="35"/>
        <v>1.4055852141440044</v>
      </c>
      <c r="AX69" s="45">
        <f t="shared" si="36"/>
        <v>23.149863351152604</v>
      </c>
      <c r="AY69" s="45" t="str">
        <f t="shared" si="37"/>
        <v>POSITIF</v>
      </c>
      <c r="AZ69" s="45">
        <f t="shared" si="38"/>
        <v>23</v>
      </c>
      <c r="BA69" s="45">
        <f t="shared" si="39"/>
        <v>8</v>
      </c>
      <c r="BB69" s="45">
        <f t="shared" si="40"/>
        <v>59</v>
      </c>
      <c r="BC69" s="45">
        <f t="shared" si="41"/>
        <v>0.40404133686438115</v>
      </c>
      <c r="BD69" s="45">
        <f t="shared" si="42"/>
        <v>2.2074046501083844</v>
      </c>
      <c r="BE69" s="45">
        <f t="shared" si="43"/>
        <v>-0.12222152900771403</v>
      </c>
      <c r="BF69" s="45">
        <f t="shared" si="44"/>
        <v>1.9428132568574878</v>
      </c>
      <c r="BG69" s="45">
        <f t="shared" si="45"/>
        <v>124.44470726993518</v>
      </c>
      <c r="BH69" s="45">
        <f t="shared" si="46"/>
        <v>5.3689400344295652</v>
      </c>
      <c r="BI69" s="45">
        <f t="shared" si="47"/>
        <v>304.44470726993518</v>
      </c>
      <c r="BJ69" s="45">
        <f t="shared" si="48"/>
        <v>304</v>
      </c>
      <c r="BK69" s="45">
        <f t="shared" si="49"/>
        <v>26</v>
      </c>
      <c r="BL69" s="45">
        <f t="shared" si="50"/>
        <v>40</v>
      </c>
      <c r="BM69" s="45">
        <f t="shared" si="51"/>
        <v>37.594396050884384</v>
      </c>
      <c r="BN69" s="45" t="str">
        <f t="shared" si="52"/>
        <v>POSITIF</v>
      </c>
      <c r="BO69" s="45">
        <f t="shared" si="53"/>
        <v>37</v>
      </c>
      <c r="BP69" s="45">
        <f t="shared" si="54"/>
        <v>35</v>
      </c>
      <c r="BQ69" s="45">
        <f t="shared" si="55"/>
        <v>39</v>
      </c>
      <c r="BR69" s="45"/>
      <c r="BS69" s="45"/>
      <c r="BT69" s="45"/>
      <c r="BU69" s="45"/>
      <c r="BV69" s="45"/>
      <c r="BW69" s="45"/>
      <c r="BX69" s="45"/>
      <c r="BY69" s="45"/>
      <c r="BZ69" s="45"/>
      <c r="CA69" s="45"/>
      <c r="CB69" s="45"/>
      <c r="CC69" s="45"/>
      <c r="CD69" s="45"/>
      <c r="CE69" s="45"/>
      <c r="CF69" s="45"/>
      <c r="CG69" s="45"/>
      <c r="CH69" s="45"/>
      <c r="CI69" s="45"/>
    </row>
    <row r="70" spans="1:87">
      <c r="A70" s="45">
        <f t="shared" ref="A70" si="111">A68</f>
        <v>-7.0027777777777782</v>
      </c>
      <c r="B70" s="45">
        <f t="shared" si="71"/>
        <v>111.315</v>
      </c>
      <c r="C70" s="45">
        <f>INT(G3/15)</f>
        <v>7</v>
      </c>
      <c r="D70" s="45">
        <f>L3</f>
        <v>2018</v>
      </c>
      <c r="E70" s="45">
        <f>L2</f>
        <v>6</v>
      </c>
      <c r="F70" s="45">
        <f>L4-1</f>
        <v>12</v>
      </c>
      <c r="G70" s="45"/>
      <c r="H70" s="45">
        <v>14</v>
      </c>
      <c r="I70" s="45">
        <v>45</v>
      </c>
      <c r="J70" s="45">
        <f t="shared" si="0"/>
        <v>14.75</v>
      </c>
      <c r="K70" s="45"/>
      <c r="L70" s="45">
        <f t="shared" si="1"/>
        <v>20</v>
      </c>
      <c r="M70" s="45">
        <f t="shared" si="2"/>
        <v>-13</v>
      </c>
      <c r="N70" s="45">
        <f t="shared" si="3"/>
        <v>2458281.822916667</v>
      </c>
      <c r="O70" s="45">
        <f t="shared" si="89"/>
        <v>8.1905445362562951E-4</v>
      </c>
      <c r="P70" s="45">
        <f t="shared" si="4"/>
        <v>2458281.8237357214</v>
      </c>
      <c r="Q70" s="45">
        <f t="shared" si="5"/>
        <v>0.18444418167615084</v>
      </c>
      <c r="R70" s="45">
        <f t="shared" si="6"/>
        <v>80.598595472485613</v>
      </c>
      <c r="S70" s="45">
        <f t="shared" si="7"/>
        <v>157.34447370209273</v>
      </c>
      <c r="T70" s="45">
        <f t="shared" si="8"/>
        <v>0.72327392783146094</v>
      </c>
      <c r="U70" s="45">
        <f t="shared" si="9"/>
        <v>1.4067108634778687</v>
      </c>
      <c r="V70" s="45">
        <f t="shared" si="10"/>
        <v>2.7461791259191495</v>
      </c>
      <c r="W70" s="45">
        <f t="shared" si="11"/>
        <v>1.6700853344369604E-2</v>
      </c>
      <c r="X70" s="45">
        <f t="shared" si="12"/>
        <v>81.32186940031707</v>
      </c>
      <c r="Y70" s="45">
        <f t="shared" si="13"/>
        <v>158.06774762992418</v>
      </c>
      <c r="Z70" s="45">
        <f t="shared" si="14"/>
        <v>2.7588026373536403</v>
      </c>
      <c r="AA70" s="45">
        <f t="shared" si="15"/>
        <v>128.30434027412909</v>
      </c>
      <c r="AB70" s="45">
        <f t="shared" si="16"/>
        <v>2.2393331823827167</v>
      </c>
      <c r="AC70" s="45">
        <f t="shared" si="17"/>
        <v>23.436892566505971</v>
      </c>
      <c r="AD70" s="45">
        <f t="shared" si="18"/>
        <v>-1.7339152981974422E-3</v>
      </c>
      <c r="AE70" s="45">
        <f t="shared" si="19"/>
        <v>23.435158651207775</v>
      </c>
      <c r="AF70" s="45">
        <f t="shared" si="20"/>
        <v>2458281.5</v>
      </c>
      <c r="AG70" s="45">
        <f t="shared" si="21"/>
        <v>0.184435318275154</v>
      </c>
      <c r="AH70" s="45">
        <f t="shared" si="22"/>
        <v>17.351607637226891</v>
      </c>
      <c r="AI70" s="45">
        <f t="shared" si="23"/>
        <v>1.1228264346893901</v>
      </c>
      <c r="AJ70" s="45">
        <f t="shared" si="24"/>
        <v>0.40902067919080909</v>
      </c>
      <c r="AK70" s="45">
        <f t="shared" si="25"/>
        <v>8.5438264346893895</v>
      </c>
      <c r="AL70" s="45">
        <f t="shared" si="56"/>
        <v>47.6124916614367</v>
      </c>
      <c r="AM70" s="45">
        <f t="shared" si="26"/>
        <v>0.83099474457041567</v>
      </c>
      <c r="AN70" s="45">
        <f t="shared" si="27"/>
        <v>1.0154536578337781</v>
      </c>
      <c r="AO70" s="45" t="s">
        <v>138</v>
      </c>
      <c r="AP70" s="45">
        <f t="shared" si="28"/>
        <v>81.312428393695512</v>
      </c>
      <c r="AQ70" s="45">
        <f t="shared" si="29"/>
        <v>81</v>
      </c>
      <c r="AR70" s="45">
        <f t="shared" si="30"/>
        <v>18</v>
      </c>
      <c r="AS70" s="45">
        <f t="shared" si="31"/>
        <v>44</v>
      </c>
      <c r="AT70" s="45">
        <f t="shared" si="32"/>
        <v>1.4191695982621106</v>
      </c>
      <c r="AU70" s="45">
        <f t="shared" si="33"/>
        <v>80.544904858904147</v>
      </c>
      <c r="AV70" s="148">
        <f t="shared" si="34"/>
        <v>5.3696603239269427</v>
      </c>
      <c r="AW70" s="45">
        <f t="shared" si="35"/>
        <v>1.4057737854934562</v>
      </c>
      <c r="AX70" s="45">
        <f t="shared" si="36"/>
        <v>23.15051415677927</v>
      </c>
      <c r="AY70" s="45" t="str">
        <f t="shared" si="37"/>
        <v>POSITIF</v>
      </c>
      <c r="AZ70" s="45">
        <f t="shared" si="38"/>
        <v>23</v>
      </c>
      <c r="BA70" s="45">
        <f t="shared" si="39"/>
        <v>9</v>
      </c>
      <c r="BB70" s="45">
        <f t="shared" si="40"/>
        <v>1</v>
      </c>
      <c r="BC70" s="45">
        <f t="shared" si="41"/>
        <v>0.404052695565357</v>
      </c>
      <c r="BD70" s="45">
        <f t="shared" si="42"/>
        <v>2.1719698785408927</v>
      </c>
      <c r="BE70" s="45">
        <f t="shared" si="43"/>
        <v>-0.12222152900771403</v>
      </c>
      <c r="BF70" s="45">
        <f t="shared" si="44"/>
        <v>1.9428132568574878</v>
      </c>
      <c r="BG70" s="45">
        <f t="shared" si="45"/>
        <v>122.651467321654</v>
      </c>
      <c r="BH70" s="45">
        <f t="shared" si="46"/>
        <v>5.3696603239269427</v>
      </c>
      <c r="BI70" s="45">
        <f t="shared" si="47"/>
        <v>302.65146732165397</v>
      </c>
      <c r="BJ70" s="45">
        <f t="shared" si="48"/>
        <v>302</v>
      </c>
      <c r="BK70" s="45">
        <f t="shared" si="49"/>
        <v>39</v>
      </c>
      <c r="BL70" s="45">
        <f t="shared" si="50"/>
        <v>5</v>
      </c>
      <c r="BM70" s="45">
        <f t="shared" si="51"/>
        <v>34.562210902142255</v>
      </c>
      <c r="BN70" s="45" t="str">
        <f t="shared" si="52"/>
        <v>POSITIF</v>
      </c>
      <c r="BO70" s="45">
        <f t="shared" si="53"/>
        <v>34</v>
      </c>
      <c r="BP70" s="45">
        <f t="shared" si="54"/>
        <v>33</v>
      </c>
      <c r="BQ70" s="45">
        <f t="shared" si="55"/>
        <v>43</v>
      </c>
      <c r="BR70" s="45"/>
      <c r="BS70" s="45"/>
      <c r="BT70" s="45"/>
      <c r="BU70" s="45"/>
      <c r="BV70" s="45"/>
      <c r="BW70" s="45"/>
      <c r="BX70" s="45"/>
      <c r="BY70" s="45"/>
      <c r="BZ70" s="45"/>
      <c r="CA70" s="45"/>
      <c r="CB70" s="45"/>
      <c r="CC70" s="45"/>
      <c r="CD70" s="45"/>
      <c r="CE70" s="45"/>
      <c r="CF70" s="45"/>
      <c r="CG70" s="45"/>
      <c r="CH70" s="45"/>
      <c r="CI70" s="45"/>
    </row>
    <row r="71" spans="1:87">
      <c r="A71" s="45">
        <f t="shared" ref="A71" si="112">A69</f>
        <v>-7.0027777777777782</v>
      </c>
      <c r="B71" s="45">
        <f t="shared" si="71"/>
        <v>111.315</v>
      </c>
      <c r="C71" s="45">
        <f>INT(G3/15)</f>
        <v>7</v>
      </c>
      <c r="D71" s="45">
        <f>L3</f>
        <v>2018</v>
      </c>
      <c r="E71" s="45">
        <f>L2</f>
        <v>6</v>
      </c>
      <c r="F71" s="45">
        <f>L4-1</f>
        <v>12</v>
      </c>
      <c r="G71" s="45"/>
      <c r="H71" s="45">
        <v>15</v>
      </c>
      <c r="I71" s="45">
        <v>0</v>
      </c>
      <c r="J71" s="45">
        <f t="shared" si="0"/>
        <v>15</v>
      </c>
      <c r="K71" s="45"/>
      <c r="L71" s="45">
        <f t="shared" si="1"/>
        <v>20</v>
      </c>
      <c r="M71" s="45">
        <f t="shared" si="2"/>
        <v>-13</v>
      </c>
      <c r="N71" s="45">
        <f t="shared" si="3"/>
        <v>2458281.8333333335</v>
      </c>
      <c r="O71" s="45">
        <f t="shared" si="89"/>
        <v>8.1905445362562951E-4</v>
      </c>
      <c r="P71" s="45">
        <f t="shared" si="4"/>
        <v>2458281.8341523879</v>
      </c>
      <c r="Q71" s="45">
        <f t="shared" si="5"/>
        <v>0.18444446686893692</v>
      </c>
      <c r="R71" s="45">
        <f t="shared" si="6"/>
        <v>80.608862632325327</v>
      </c>
      <c r="S71" s="45">
        <f t="shared" si="7"/>
        <v>157.35474037154381</v>
      </c>
      <c r="T71" s="45">
        <f t="shared" si="8"/>
        <v>0.72296241816778017</v>
      </c>
      <c r="U71" s="45">
        <f t="shared" si="9"/>
        <v>1.4068900592219002</v>
      </c>
      <c r="V71" s="45">
        <f t="shared" si="10"/>
        <v>2.746358313104285</v>
      </c>
      <c r="W71" s="45">
        <f t="shared" si="11"/>
        <v>1.6700853332391505E-2</v>
      </c>
      <c r="X71" s="45">
        <f t="shared" si="12"/>
        <v>81.331825050493109</v>
      </c>
      <c r="Y71" s="45">
        <f t="shared" si="13"/>
        <v>158.07770278971159</v>
      </c>
      <c r="Z71" s="45">
        <f t="shared" si="14"/>
        <v>2.7589763876694926</v>
      </c>
      <c r="AA71" s="45">
        <f t="shared" si="15"/>
        <v>128.30378867242044</v>
      </c>
      <c r="AB71" s="45">
        <f t="shared" si="16"/>
        <v>2.2393235551167407</v>
      </c>
      <c r="AC71" s="45">
        <f t="shared" si="17"/>
        <v>23.436892562797276</v>
      </c>
      <c r="AD71" s="45">
        <f t="shared" si="18"/>
        <v>-1.7339142714929336E-3</v>
      </c>
      <c r="AE71" s="45">
        <f t="shared" si="19"/>
        <v>23.435158648525782</v>
      </c>
      <c r="AF71" s="45">
        <f t="shared" si="20"/>
        <v>2458281.5</v>
      </c>
      <c r="AG71" s="45">
        <f t="shared" si="21"/>
        <v>0.184435318275154</v>
      </c>
      <c r="AH71" s="45">
        <f t="shared" si="22"/>
        <v>17.351607637226891</v>
      </c>
      <c r="AI71" s="45">
        <f t="shared" si="23"/>
        <v>1.3735109120268909</v>
      </c>
      <c r="AJ71" s="45">
        <f t="shared" si="24"/>
        <v>0.40902067914399948</v>
      </c>
      <c r="AK71" s="45">
        <f t="shared" si="25"/>
        <v>8.7945109120268903</v>
      </c>
      <c r="AL71" s="45">
        <f t="shared" si="56"/>
        <v>51.361954398435053</v>
      </c>
      <c r="AM71" s="45">
        <f t="shared" si="26"/>
        <v>0.89643521451187513</v>
      </c>
      <c r="AN71" s="45">
        <f t="shared" si="27"/>
        <v>1.0154547754942829</v>
      </c>
      <c r="AO71" s="45" t="s">
        <v>138</v>
      </c>
      <c r="AP71" s="45">
        <f t="shared" si="28"/>
        <v>81.322384015347794</v>
      </c>
      <c r="AQ71" s="45">
        <f t="shared" si="29"/>
        <v>81</v>
      </c>
      <c r="AR71" s="45">
        <f t="shared" si="30"/>
        <v>19</v>
      </c>
      <c r="AS71" s="45">
        <f t="shared" si="31"/>
        <v>20</v>
      </c>
      <c r="AT71" s="45">
        <f t="shared" si="32"/>
        <v>1.4193433566390259</v>
      </c>
      <c r="AU71" s="45">
        <f t="shared" si="33"/>
        <v>80.555709281968305</v>
      </c>
      <c r="AV71" s="148">
        <f t="shared" si="34"/>
        <v>5.3703806187978866</v>
      </c>
      <c r="AW71" s="45">
        <f t="shared" si="35"/>
        <v>1.4059623582497041</v>
      </c>
      <c r="AX71" s="45">
        <f t="shared" si="36"/>
        <v>23.151164224462068</v>
      </c>
      <c r="AY71" s="45" t="str">
        <f t="shared" si="37"/>
        <v>POSITIF</v>
      </c>
      <c r="AZ71" s="45">
        <f t="shared" si="38"/>
        <v>23</v>
      </c>
      <c r="BA71" s="45">
        <f t="shared" si="39"/>
        <v>9</v>
      </c>
      <c r="BB71" s="45">
        <f t="shared" si="40"/>
        <v>4</v>
      </c>
      <c r="BC71" s="45">
        <f t="shared" si="41"/>
        <v>0.40406404138678265</v>
      </c>
      <c r="BD71" s="45">
        <f t="shared" si="42"/>
        <v>2.1406719371650933</v>
      </c>
      <c r="BE71" s="45">
        <f t="shared" si="43"/>
        <v>-0.12222152900771403</v>
      </c>
      <c r="BF71" s="45">
        <f t="shared" si="44"/>
        <v>1.9428132568574878</v>
      </c>
      <c r="BG71" s="45">
        <f t="shared" si="45"/>
        <v>121.06589011486406</v>
      </c>
      <c r="BH71" s="45">
        <f t="shared" si="46"/>
        <v>5.3703806187978866</v>
      </c>
      <c r="BI71" s="45">
        <f t="shared" si="47"/>
        <v>301.06589011486403</v>
      </c>
      <c r="BJ71" s="45">
        <f t="shared" si="48"/>
        <v>301</v>
      </c>
      <c r="BK71" s="45">
        <f t="shared" si="49"/>
        <v>3</v>
      </c>
      <c r="BL71" s="45">
        <f t="shared" si="50"/>
        <v>57</v>
      </c>
      <c r="BM71" s="45">
        <f t="shared" si="51"/>
        <v>31.45981668957819</v>
      </c>
      <c r="BN71" s="45" t="str">
        <f t="shared" si="52"/>
        <v>POSITIF</v>
      </c>
      <c r="BO71" s="45">
        <f t="shared" si="53"/>
        <v>31</v>
      </c>
      <c r="BP71" s="45">
        <f t="shared" si="54"/>
        <v>27</v>
      </c>
      <c r="BQ71" s="45">
        <f t="shared" si="55"/>
        <v>35</v>
      </c>
      <c r="BR71" s="45"/>
      <c r="BS71" s="45"/>
      <c r="BT71" s="45"/>
      <c r="BU71" s="45"/>
      <c r="BV71" s="45"/>
      <c r="BW71" s="45"/>
      <c r="BX71" s="45"/>
      <c r="BY71" s="45"/>
      <c r="BZ71" s="45"/>
      <c r="CA71" s="45"/>
      <c r="CB71" s="45"/>
      <c r="CC71" s="45"/>
      <c r="CD71" s="45"/>
      <c r="CE71" s="45"/>
      <c r="CF71" s="45"/>
      <c r="CG71" s="45"/>
      <c r="CH71" s="45"/>
      <c r="CI71" s="45"/>
    </row>
    <row r="72" spans="1:87">
      <c r="A72" s="45">
        <f t="shared" ref="A72" si="113">A70</f>
        <v>-7.0027777777777782</v>
      </c>
      <c r="B72" s="45">
        <f t="shared" si="71"/>
        <v>111.315</v>
      </c>
      <c r="C72" s="45">
        <f>INT(G3/15)</f>
        <v>7</v>
      </c>
      <c r="D72" s="45">
        <f>L3</f>
        <v>2018</v>
      </c>
      <c r="E72" s="45">
        <f>L2</f>
        <v>6</v>
      </c>
      <c r="F72" s="45">
        <f>L4-1</f>
        <v>12</v>
      </c>
      <c r="G72" s="45"/>
      <c r="H72" s="45">
        <v>15</v>
      </c>
      <c r="I72" s="45">
        <v>15</v>
      </c>
      <c r="J72" s="45">
        <f t="shared" si="0"/>
        <v>15.25</v>
      </c>
      <c r="K72" s="45"/>
      <c r="L72" s="45">
        <f t="shared" si="1"/>
        <v>20</v>
      </c>
      <c r="M72" s="45">
        <f t="shared" si="2"/>
        <v>-13</v>
      </c>
      <c r="N72" s="45">
        <f t="shared" si="3"/>
        <v>2458281.84375</v>
      </c>
      <c r="O72" s="45">
        <f t="shared" si="89"/>
        <v>8.1905445362562951E-4</v>
      </c>
      <c r="P72" s="45">
        <f t="shared" si="4"/>
        <v>2458281.8445690544</v>
      </c>
      <c r="Q72" s="45">
        <f t="shared" si="5"/>
        <v>0.18444475206172298</v>
      </c>
      <c r="R72" s="45">
        <f t="shared" si="6"/>
        <v>80.61912979216504</v>
      </c>
      <c r="S72" s="45">
        <f t="shared" si="7"/>
        <v>157.36500704099399</v>
      </c>
      <c r="T72" s="45">
        <f t="shared" si="8"/>
        <v>0.72265088658252596</v>
      </c>
      <c r="U72" s="45">
        <f t="shared" si="9"/>
        <v>1.4070692549659318</v>
      </c>
      <c r="V72" s="45">
        <f t="shared" si="10"/>
        <v>2.7465375002894046</v>
      </c>
      <c r="W72" s="45">
        <f t="shared" si="11"/>
        <v>1.6700853320413409E-2</v>
      </c>
      <c r="X72" s="45">
        <f t="shared" si="12"/>
        <v>81.341780678747568</v>
      </c>
      <c r="Y72" s="45">
        <f t="shared" si="13"/>
        <v>158.08765792757652</v>
      </c>
      <c r="Z72" s="45">
        <f t="shared" si="14"/>
        <v>2.7591501376027256</v>
      </c>
      <c r="AA72" s="45">
        <f t="shared" si="15"/>
        <v>128.30323707071184</v>
      </c>
      <c r="AB72" s="45">
        <f t="shared" si="16"/>
        <v>2.2393139278507666</v>
      </c>
      <c r="AC72" s="45">
        <f t="shared" si="17"/>
        <v>23.43689255908858</v>
      </c>
      <c r="AD72" s="45">
        <f t="shared" si="18"/>
        <v>-1.7339132253875458E-3</v>
      </c>
      <c r="AE72" s="45">
        <f t="shared" si="19"/>
        <v>23.435158645863194</v>
      </c>
      <c r="AF72" s="45">
        <f t="shared" si="20"/>
        <v>2458281.5</v>
      </c>
      <c r="AG72" s="45">
        <f t="shared" si="21"/>
        <v>0.184435318275154</v>
      </c>
      <c r="AH72" s="45">
        <f t="shared" si="22"/>
        <v>17.351607637226891</v>
      </c>
      <c r="AI72" s="45">
        <f t="shared" si="23"/>
        <v>1.6241953893643917</v>
      </c>
      <c r="AJ72" s="45">
        <f t="shared" si="24"/>
        <v>0.40902067909752854</v>
      </c>
      <c r="AK72" s="45">
        <f t="shared" si="25"/>
        <v>9.045195389364391</v>
      </c>
      <c r="AL72" s="45">
        <f t="shared" si="56"/>
        <v>55.111417054451415</v>
      </c>
      <c r="AM72" s="45">
        <f t="shared" si="26"/>
        <v>0.96187568303993221</v>
      </c>
      <c r="AN72" s="45">
        <f t="shared" si="27"/>
        <v>1.0154558926723551</v>
      </c>
      <c r="AO72" s="45" t="s">
        <v>138</v>
      </c>
      <c r="AP72" s="45">
        <f t="shared" si="28"/>
        <v>81.332339615078851</v>
      </c>
      <c r="AQ72" s="45">
        <f t="shared" si="29"/>
        <v>81</v>
      </c>
      <c r="AR72" s="45">
        <f t="shared" si="30"/>
        <v>19</v>
      </c>
      <c r="AS72" s="45">
        <f t="shared" si="31"/>
        <v>56</v>
      </c>
      <c r="AT72" s="45">
        <f t="shared" si="32"/>
        <v>1.4195171146333434</v>
      </c>
      <c r="AU72" s="45">
        <f t="shared" si="33"/>
        <v>80.566513786014454</v>
      </c>
      <c r="AV72" s="148">
        <f t="shared" si="34"/>
        <v>5.3711009190676302</v>
      </c>
      <c r="AW72" s="45">
        <f t="shared" si="35"/>
        <v>1.4061509324193544</v>
      </c>
      <c r="AX72" s="45">
        <f t="shared" si="36"/>
        <v>23.151813554205368</v>
      </c>
      <c r="AY72" s="45" t="str">
        <f t="shared" si="37"/>
        <v>POSITIF</v>
      </c>
      <c r="AZ72" s="45">
        <f t="shared" si="38"/>
        <v>23</v>
      </c>
      <c r="BA72" s="45">
        <f t="shared" si="39"/>
        <v>9</v>
      </c>
      <c r="BB72" s="45">
        <f t="shared" si="40"/>
        <v>6</v>
      </c>
      <c r="BC72" s="45">
        <f t="shared" si="41"/>
        <v>0.40407537432873436</v>
      </c>
      <c r="BD72" s="45">
        <f t="shared" si="42"/>
        <v>2.1129983943620338</v>
      </c>
      <c r="BE72" s="45">
        <f t="shared" si="43"/>
        <v>-0.12222152900771403</v>
      </c>
      <c r="BF72" s="45">
        <f t="shared" si="44"/>
        <v>1.9428132568574878</v>
      </c>
      <c r="BG72" s="45">
        <f t="shared" si="45"/>
        <v>119.66310071715145</v>
      </c>
      <c r="BH72" s="45">
        <f t="shared" si="46"/>
        <v>5.3711009190676302</v>
      </c>
      <c r="BI72" s="45">
        <f t="shared" si="47"/>
        <v>299.66310071715145</v>
      </c>
      <c r="BJ72" s="45">
        <f t="shared" si="48"/>
        <v>299</v>
      </c>
      <c r="BK72" s="45">
        <f t="shared" si="49"/>
        <v>39</v>
      </c>
      <c r="BL72" s="45">
        <f t="shared" si="50"/>
        <v>47</v>
      </c>
      <c r="BM72" s="45">
        <f t="shared" si="51"/>
        <v>28.298243897944523</v>
      </c>
      <c r="BN72" s="45" t="str">
        <f t="shared" si="52"/>
        <v>POSITIF</v>
      </c>
      <c r="BO72" s="45">
        <f t="shared" si="53"/>
        <v>28</v>
      </c>
      <c r="BP72" s="45">
        <f t="shared" si="54"/>
        <v>17</v>
      </c>
      <c r="BQ72" s="45">
        <f t="shared" si="55"/>
        <v>53</v>
      </c>
      <c r="BR72" s="45"/>
      <c r="BS72" s="45"/>
      <c r="BT72" s="45"/>
      <c r="BU72" s="45"/>
      <c r="BV72" s="45"/>
      <c r="BW72" s="45"/>
      <c r="BX72" s="45"/>
      <c r="BY72" s="45"/>
      <c r="BZ72" s="45"/>
      <c r="CA72" s="45"/>
      <c r="CB72" s="45"/>
      <c r="CC72" s="45"/>
      <c r="CD72" s="45"/>
      <c r="CE72" s="45"/>
      <c r="CF72" s="45"/>
      <c r="CG72" s="45"/>
      <c r="CH72" s="45"/>
      <c r="CI72" s="45"/>
    </row>
    <row r="73" spans="1:87">
      <c r="A73" s="45">
        <f t="shared" ref="A73" si="114">A71</f>
        <v>-7.0027777777777782</v>
      </c>
      <c r="B73" s="45">
        <f t="shared" si="71"/>
        <v>111.315</v>
      </c>
      <c r="C73" s="45">
        <f>INT(G3/15)</f>
        <v>7</v>
      </c>
      <c r="D73" s="45">
        <f>L3</f>
        <v>2018</v>
      </c>
      <c r="E73" s="45">
        <f>L2</f>
        <v>6</v>
      </c>
      <c r="F73" s="45">
        <f>L4-1</f>
        <v>12</v>
      </c>
      <c r="G73" s="45"/>
      <c r="H73" s="45">
        <v>15</v>
      </c>
      <c r="I73" s="45">
        <v>30</v>
      </c>
      <c r="J73" s="45">
        <f t="shared" si="0"/>
        <v>15.5</v>
      </c>
      <c r="K73" s="45"/>
      <c r="L73" s="45">
        <f t="shared" si="1"/>
        <v>20</v>
      </c>
      <c r="M73" s="45">
        <f t="shared" si="2"/>
        <v>-13</v>
      </c>
      <c r="N73" s="45">
        <f t="shared" si="3"/>
        <v>2458281.854166667</v>
      </c>
      <c r="O73" s="45">
        <f t="shared" si="89"/>
        <v>8.1905445362562951E-4</v>
      </c>
      <c r="P73" s="45">
        <f t="shared" si="4"/>
        <v>2458281.8549857214</v>
      </c>
      <c r="Q73" s="45">
        <f t="shared" si="5"/>
        <v>0.18444503725452183</v>
      </c>
      <c r="R73" s="45">
        <f t="shared" si="6"/>
        <v>80.629396952464958</v>
      </c>
      <c r="S73" s="45">
        <f t="shared" si="7"/>
        <v>157.37527371090528</v>
      </c>
      <c r="T73" s="45">
        <f t="shared" si="8"/>
        <v>0.72233933307121212</v>
      </c>
      <c r="U73" s="45">
        <f t="shared" si="9"/>
        <v>1.4072484507179954</v>
      </c>
      <c r="V73" s="45">
        <f t="shared" si="10"/>
        <v>2.7467166874825719</v>
      </c>
      <c r="W73" s="45">
        <f t="shared" si="11"/>
        <v>1.670085330843531E-2</v>
      </c>
      <c r="X73" s="45">
        <f t="shared" si="12"/>
        <v>81.351736285536177</v>
      </c>
      <c r="Y73" s="45">
        <f t="shared" si="13"/>
        <v>158.09761304397648</v>
      </c>
      <c r="Z73" s="45">
        <f t="shared" si="14"/>
        <v>2.7593238871613242</v>
      </c>
      <c r="AA73" s="45">
        <f t="shared" si="15"/>
        <v>128.30268546897847</v>
      </c>
      <c r="AB73" s="45">
        <f t="shared" si="16"/>
        <v>2.2393043005843594</v>
      </c>
      <c r="AC73" s="45">
        <f t="shared" si="17"/>
        <v>23.436892555379885</v>
      </c>
      <c r="AD73" s="45">
        <f t="shared" si="18"/>
        <v>-1.7339121598788805E-3</v>
      </c>
      <c r="AE73" s="45">
        <f t="shared" si="19"/>
        <v>23.435158643220007</v>
      </c>
      <c r="AF73" s="45">
        <f t="shared" si="20"/>
        <v>2458281.5</v>
      </c>
      <c r="AG73" s="45">
        <f t="shared" si="21"/>
        <v>0.184435318275154</v>
      </c>
      <c r="AH73" s="45">
        <f t="shared" si="22"/>
        <v>17.351607637226891</v>
      </c>
      <c r="AI73" s="45">
        <f t="shared" si="23"/>
        <v>1.8748798667018889</v>
      </c>
      <c r="AJ73" s="45">
        <f t="shared" si="24"/>
        <v>0.40902067905139622</v>
      </c>
      <c r="AK73" s="45">
        <f t="shared" si="25"/>
        <v>9.2958798667018883</v>
      </c>
      <c r="AL73" s="45">
        <f t="shared" si="56"/>
        <v>58.860879629106307</v>
      </c>
      <c r="AM73" s="45">
        <f t="shared" si="26"/>
        <v>1.0273161501479637</v>
      </c>
      <c r="AN73" s="45">
        <f t="shared" si="27"/>
        <v>1.015457009368012</v>
      </c>
      <c r="AO73" s="45" t="s">
        <v>138</v>
      </c>
      <c r="AP73" s="45">
        <f t="shared" si="28"/>
        <v>81.342295193344384</v>
      </c>
      <c r="AQ73" s="45">
        <f t="shared" si="29"/>
        <v>81</v>
      </c>
      <c r="AR73" s="45">
        <f t="shared" si="30"/>
        <v>20</v>
      </c>
      <c r="AS73" s="45">
        <f t="shared" si="31"/>
        <v>32</v>
      </c>
      <c r="AT73" s="45">
        <f t="shared" si="32"/>
        <v>1.419690872253017</v>
      </c>
      <c r="AU73" s="45">
        <f t="shared" si="33"/>
        <v>80.577318371422024</v>
      </c>
      <c r="AV73" s="148">
        <f t="shared" si="34"/>
        <v>5.3718212247614678</v>
      </c>
      <c r="AW73" s="45">
        <f t="shared" si="35"/>
        <v>1.4063395080090295</v>
      </c>
      <c r="AX73" s="45">
        <f t="shared" si="36"/>
        <v>23.152462146013473</v>
      </c>
      <c r="AY73" s="45" t="str">
        <f t="shared" si="37"/>
        <v>POSITIF</v>
      </c>
      <c r="AZ73" s="45">
        <f t="shared" si="38"/>
        <v>23</v>
      </c>
      <c r="BA73" s="45">
        <f t="shared" si="39"/>
        <v>9</v>
      </c>
      <c r="BB73" s="45">
        <f t="shared" si="40"/>
        <v>8</v>
      </c>
      <c r="BC73" s="45">
        <f t="shared" si="41"/>
        <v>0.40408669439128725</v>
      </c>
      <c r="BD73" s="45">
        <f t="shared" si="42"/>
        <v>2.0885151006598806</v>
      </c>
      <c r="BE73" s="45">
        <f t="shared" si="43"/>
        <v>-0.12222152900771403</v>
      </c>
      <c r="BF73" s="45">
        <f t="shared" si="44"/>
        <v>1.9428132568574878</v>
      </c>
      <c r="BG73" s="45">
        <f t="shared" si="45"/>
        <v>118.42216961736099</v>
      </c>
      <c r="BH73" s="45">
        <f t="shared" si="46"/>
        <v>5.3718212247614678</v>
      </c>
      <c r="BI73" s="45">
        <f t="shared" si="47"/>
        <v>298.42216961736096</v>
      </c>
      <c r="BJ73" s="45">
        <f t="shared" si="48"/>
        <v>298</v>
      </c>
      <c r="BK73" s="45">
        <f t="shared" si="49"/>
        <v>25</v>
      </c>
      <c r="BL73" s="45">
        <f t="shared" si="50"/>
        <v>19</v>
      </c>
      <c r="BM73" s="45">
        <f t="shared" si="51"/>
        <v>25.086614241988702</v>
      </c>
      <c r="BN73" s="45" t="str">
        <f t="shared" si="52"/>
        <v>POSITIF</v>
      </c>
      <c r="BO73" s="45">
        <f t="shared" si="53"/>
        <v>25</v>
      </c>
      <c r="BP73" s="45">
        <f t="shared" si="54"/>
        <v>5</v>
      </c>
      <c r="BQ73" s="45">
        <f t="shared" si="55"/>
        <v>11</v>
      </c>
      <c r="BR73" s="45"/>
      <c r="BS73" s="45"/>
      <c r="BT73" s="45"/>
      <c r="BU73" s="45"/>
      <c r="BV73" s="45"/>
      <c r="BW73" s="45"/>
      <c r="BX73" s="45"/>
      <c r="BY73" s="45"/>
      <c r="BZ73" s="45"/>
      <c r="CA73" s="45"/>
      <c r="CB73" s="45"/>
      <c r="CC73" s="45"/>
      <c r="CD73" s="45"/>
      <c r="CE73" s="45"/>
      <c r="CF73" s="45"/>
      <c r="CG73" s="45"/>
      <c r="CH73" s="45"/>
      <c r="CI73" s="45"/>
    </row>
    <row r="74" spans="1:87">
      <c r="A74" s="45">
        <f t="shared" ref="A74" si="115">A72</f>
        <v>-7.0027777777777782</v>
      </c>
      <c r="B74" s="45">
        <f t="shared" si="71"/>
        <v>111.315</v>
      </c>
      <c r="C74" s="45">
        <f>INT(G3/15)</f>
        <v>7</v>
      </c>
      <c r="D74" s="45">
        <f>L3</f>
        <v>2018</v>
      </c>
      <c r="E74" s="45">
        <f>L2</f>
        <v>6</v>
      </c>
      <c r="F74" s="45">
        <f>L4-1</f>
        <v>12</v>
      </c>
      <c r="G74" s="45"/>
      <c r="H74" s="45">
        <v>15</v>
      </c>
      <c r="I74" s="45">
        <v>45</v>
      </c>
      <c r="J74" s="45">
        <f t="shared" si="0"/>
        <v>15.75</v>
      </c>
      <c r="K74" s="45"/>
      <c r="L74" s="45">
        <f t="shared" si="1"/>
        <v>20</v>
      </c>
      <c r="M74" s="45">
        <f t="shared" si="2"/>
        <v>-13</v>
      </c>
      <c r="N74" s="45">
        <f t="shared" si="3"/>
        <v>2458281.8645833335</v>
      </c>
      <c r="O74" s="45">
        <f t="shared" si="89"/>
        <v>8.1905445362562951E-4</v>
      </c>
      <c r="P74" s="45">
        <f t="shared" si="4"/>
        <v>2458281.8654023879</v>
      </c>
      <c r="Q74" s="45">
        <f t="shared" si="5"/>
        <v>0.18444532244730788</v>
      </c>
      <c r="R74" s="45">
        <f t="shared" si="6"/>
        <v>80.639664112304672</v>
      </c>
      <c r="S74" s="45">
        <f t="shared" si="7"/>
        <v>157.38554038035545</v>
      </c>
      <c r="T74" s="45">
        <f t="shared" si="8"/>
        <v>0.72202775767135952</v>
      </c>
      <c r="U74" s="45">
        <f t="shared" si="9"/>
        <v>1.407427646462027</v>
      </c>
      <c r="V74" s="45">
        <f t="shared" si="10"/>
        <v>2.7468958746676915</v>
      </c>
      <c r="W74" s="45">
        <f t="shared" si="11"/>
        <v>1.6700853296457215E-2</v>
      </c>
      <c r="X74" s="45">
        <f t="shared" si="12"/>
        <v>81.361691869976028</v>
      </c>
      <c r="Y74" s="45">
        <f t="shared" si="13"/>
        <v>158.10756813802681</v>
      </c>
      <c r="Z74" s="45">
        <f t="shared" si="14"/>
        <v>2.759497636329848</v>
      </c>
      <c r="AA74" s="45">
        <f t="shared" si="15"/>
        <v>128.30213386726987</v>
      </c>
      <c r="AB74" s="45">
        <f t="shared" si="16"/>
        <v>2.2392946733183847</v>
      </c>
      <c r="AC74" s="45">
        <f t="shared" si="17"/>
        <v>23.436892551671189</v>
      </c>
      <c r="AD74" s="45">
        <f t="shared" si="18"/>
        <v>-1.7339110749646971E-3</v>
      </c>
      <c r="AE74" s="45">
        <f t="shared" si="19"/>
        <v>23.435158640596224</v>
      </c>
      <c r="AF74" s="45">
        <f t="shared" si="20"/>
        <v>2458281.5</v>
      </c>
      <c r="AG74" s="45">
        <f t="shared" si="21"/>
        <v>0.184435318275154</v>
      </c>
      <c r="AH74" s="45">
        <f t="shared" si="22"/>
        <v>17.351607637226891</v>
      </c>
      <c r="AI74" s="45">
        <f t="shared" si="23"/>
        <v>2.1255643440393897</v>
      </c>
      <c r="AJ74" s="45">
        <f t="shared" si="24"/>
        <v>0.40902067900560257</v>
      </c>
      <c r="AK74" s="45">
        <f t="shared" si="25"/>
        <v>9.546564344039389</v>
      </c>
      <c r="AL74" s="45">
        <f t="shared" si="56"/>
        <v>62.610342123473195</v>
      </c>
      <c r="AM74" s="45">
        <f t="shared" si="26"/>
        <v>1.0927566158547053</v>
      </c>
      <c r="AN74" s="45">
        <f t="shared" si="27"/>
        <v>1.0154581255811204</v>
      </c>
      <c r="AO74" s="45" t="s">
        <v>138</v>
      </c>
      <c r="AP74" s="45">
        <f t="shared" si="28"/>
        <v>81.352250749261529</v>
      </c>
      <c r="AQ74" s="45">
        <f t="shared" si="29"/>
        <v>81</v>
      </c>
      <c r="AR74" s="45">
        <f t="shared" si="30"/>
        <v>21</v>
      </c>
      <c r="AS74" s="45">
        <f t="shared" si="31"/>
        <v>8</v>
      </c>
      <c r="AT74" s="45">
        <f t="shared" si="32"/>
        <v>1.4198646294826376</v>
      </c>
      <c r="AU74" s="45">
        <f t="shared" si="33"/>
        <v>80.58812303711764</v>
      </c>
      <c r="AV74" s="148">
        <f t="shared" si="34"/>
        <v>5.3725415358078425</v>
      </c>
      <c r="AW74" s="45">
        <f t="shared" si="35"/>
        <v>1.4065280849999953</v>
      </c>
      <c r="AX74" s="45">
        <f t="shared" si="36"/>
        <v>23.153109999803547</v>
      </c>
      <c r="AY74" s="45" t="str">
        <f t="shared" si="37"/>
        <v>POSITIF</v>
      </c>
      <c r="AZ74" s="45">
        <f t="shared" si="38"/>
        <v>23</v>
      </c>
      <c r="BA74" s="45">
        <f t="shared" si="39"/>
        <v>9</v>
      </c>
      <c r="BB74" s="45">
        <f t="shared" si="40"/>
        <v>11</v>
      </c>
      <c r="BC74" s="45">
        <f t="shared" si="41"/>
        <v>0.40409800157299558</v>
      </c>
      <c r="BD74" s="45">
        <f t="shared" si="42"/>
        <v>2.0668567671781428</v>
      </c>
      <c r="BE74" s="45">
        <f t="shared" si="43"/>
        <v>-0.12222152900771403</v>
      </c>
      <c r="BF74" s="45">
        <f t="shared" si="44"/>
        <v>1.9428132568574878</v>
      </c>
      <c r="BG74" s="45">
        <f t="shared" si="45"/>
        <v>117.32559187605216</v>
      </c>
      <c r="BH74" s="45">
        <f t="shared" si="46"/>
        <v>5.3725415358078425</v>
      </c>
      <c r="BI74" s="45">
        <f t="shared" si="47"/>
        <v>297.32559187605216</v>
      </c>
      <c r="BJ74" s="45">
        <f t="shared" si="48"/>
        <v>297</v>
      </c>
      <c r="BK74" s="45">
        <f t="shared" si="49"/>
        <v>19</v>
      </c>
      <c r="BL74" s="45">
        <f t="shared" si="50"/>
        <v>32</v>
      </c>
      <c r="BM74" s="45">
        <f t="shared" si="51"/>
        <v>21.832516034097416</v>
      </c>
      <c r="BN74" s="45" t="str">
        <f t="shared" si="52"/>
        <v>POSITIF</v>
      </c>
      <c r="BO74" s="45">
        <f t="shared" si="53"/>
        <v>21</v>
      </c>
      <c r="BP74" s="45">
        <f t="shared" si="54"/>
        <v>49</v>
      </c>
      <c r="BQ74" s="45">
        <f t="shared" si="55"/>
        <v>57</v>
      </c>
      <c r="BR74" s="45"/>
      <c r="BS74" s="45"/>
      <c r="BT74" s="45"/>
      <c r="BU74" s="45"/>
      <c r="BV74" s="45"/>
      <c r="BW74" s="45"/>
      <c r="BX74" s="45"/>
      <c r="BY74" s="45"/>
      <c r="BZ74" s="45"/>
      <c r="CA74" s="45"/>
      <c r="CB74" s="45"/>
      <c r="CC74" s="45"/>
      <c r="CD74" s="45"/>
      <c r="CE74" s="45"/>
      <c r="CF74" s="45"/>
      <c r="CG74" s="45"/>
      <c r="CH74" s="45"/>
      <c r="CI74" s="45"/>
    </row>
    <row r="75" spans="1:87">
      <c r="A75" s="45">
        <f t="shared" ref="A75" si="116">A73</f>
        <v>-7.0027777777777782</v>
      </c>
      <c r="B75" s="45">
        <f t="shared" si="71"/>
        <v>111.315</v>
      </c>
      <c r="C75" s="45">
        <f>INT(G3/15)</f>
        <v>7</v>
      </c>
      <c r="D75" s="45">
        <f>L3</f>
        <v>2018</v>
      </c>
      <c r="E75" s="45">
        <f>L2</f>
        <v>6</v>
      </c>
      <c r="F75" s="45">
        <f>L4-1</f>
        <v>12</v>
      </c>
      <c r="G75" s="45"/>
      <c r="H75" s="45">
        <v>16</v>
      </c>
      <c r="I75" s="45">
        <v>0</v>
      </c>
      <c r="J75" s="45">
        <f t="shared" si="0"/>
        <v>16</v>
      </c>
      <c r="K75" s="45"/>
      <c r="L75" s="45">
        <f t="shared" si="1"/>
        <v>20</v>
      </c>
      <c r="M75" s="45">
        <f t="shared" si="2"/>
        <v>-13</v>
      </c>
      <c r="N75" s="45">
        <f t="shared" si="3"/>
        <v>2458281.875</v>
      </c>
      <c r="O75" s="45">
        <f t="shared" si="89"/>
        <v>8.1905445362562951E-4</v>
      </c>
      <c r="P75" s="45">
        <f t="shared" si="4"/>
        <v>2458281.8758190544</v>
      </c>
      <c r="Q75" s="45">
        <f t="shared" si="5"/>
        <v>0.18444560764009396</v>
      </c>
      <c r="R75" s="45">
        <f t="shared" si="6"/>
        <v>80.649931272144386</v>
      </c>
      <c r="S75" s="45">
        <f t="shared" si="7"/>
        <v>157.39580704980744</v>
      </c>
      <c r="T75" s="45">
        <f t="shared" si="8"/>
        <v>0.72171616037845709</v>
      </c>
      <c r="U75" s="45">
        <f t="shared" si="9"/>
        <v>1.4076068422060586</v>
      </c>
      <c r="V75" s="45">
        <f t="shared" si="10"/>
        <v>2.7470750618528426</v>
      </c>
      <c r="W75" s="45">
        <f t="shared" si="11"/>
        <v>1.6700853284479115E-2</v>
      </c>
      <c r="X75" s="45">
        <f t="shared" si="12"/>
        <v>81.371647432522849</v>
      </c>
      <c r="Y75" s="45">
        <f t="shared" si="13"/>
        <v>158.11752321018591</v>
      </c>
      <c r="Z75" s="45">
        <f t="shared" si="14"/>
        <v>2.7596713851162979</v>
      </c>
      <c r="AA75" s="45">
        <f t="shared" si="15"/>
        <v>128.30158226556122</v>
      </c>
      <c r="AB75" s="45">
        <f t="shared" si="16"/>
        <v>2.2392850460524092</v>
      </c>
      <c r="AC75" s="45">
        <f t="shared" si="17"/>
        <v>23.436892547962493</v>
      </c>
      <c r="AD75" s="45">
        <f t="shared" si="18"/>
        <v>-1.7339099706426061E-3</v>
      </c>
      <c r="AE75" s="45">
        <f t="shared" si="19"/>
        <v>23.435158637991851</v>
      </c>
      <c r="AF75" s="45">
        <f t="shared" si="20"/>
        <v>2458281.5</v>
      </c>
      <c r="AG75" s="45">
        <f t="shared" si="21"/>
        <v>0.184435318275154</v>
      </c>
      <c r="AH75" s="45">
        <f t="shared" si="22"/>
        <v>17.351607637226891</v>
      </c>
      <c r="AI75" s="45">
        <f t="shared" si="23"/>
        <v>2.3762488213768904</v>
      </c>
      <c r="AJ75" s="45">
        <f t="shared" si="24"/>
        <v>0.40902067896014765</v>
      </c>
      <c r="AK75" s="45">
        <f t="shared" si="25"/>
        <v>9.7972488213768898</v>
      </c>
      <c r="AL75" s="45">
        <f t="shared" si="56"/>
        <v>66.359804537172678</v>
      </c>
      <c r="AM75" s="45">
        <f t="shared" si="26"/>
        <v>1.1581970801535351</v>
      </c>
      <c r="AN75" s="45">
        <f t="shared" si="27"/>
        <v>1.0154592413116983</v>
      </c>
      <c r="AO75" s="45" t="s">
        <v>138</v>
      </c>
      <c r="AP75" s="45">
        <f t="shared" si="28"/>
        <v>81.362206283285985</v>
      </c>
      <c r="AQ75" s="45">
        <f t="shared" si="29"/>
        <v>81</v>
      </c>
      <c r="AR75" s="45">
        <f t="shared" si="30"/>
        <v>21</v>
      </c>
      <c r="AS75" s="45">
        <f t="shared" si="31"/>
        <v>43</v>
      </c>
      <c r="AT75" s="45">
        <f t="shared" si="32"/>
        <v>1.4200383863301587</v>
      </c>
      <c r="AU75" s="45">
        <f t="shared" si="33"/>
        <v>80.598927783480661</v>
      </c>
      <c r="AV75" s="148">
        <f t="shared" si="34"/>
        <v>5.3732618522320443</v>
      </c>
      <c r="AW75" s="45">
        <f t="shared" si="35"/>
        <v>1.4067166633988728</v>
      </c>
      <c r="AX75" s="45">
        <f t="shared" si="36"/>
        <v>23.153757115579992</v>
      </c>
      <c r="AY75" s="45" t="str">
        <f t="shared" si="37"/>
        <v>POSITIF</v>
      </c>
      <c r="AZ75" s="45">
        <f t="shared" si="38"/>
        <v>23</v>
      </c>
      <c r="BA75" s="45">
        <f t="shared" si="39"/>
        <v>9</v>
      </c>
      <c r="BB75" s="45">
        <f t="shared" si="40"/>
        <v>13</v>
      </c>
      <c r="BC75" s="45">
        <f t="shared" si="41"/>
        <v>0.40410929587393613</v>
      </c>
      <c r="BD75" s="45">
        <f t="shared" si="42"/>
        <v>2.047717875088221</v>
      </c>
      <c r="BE75" s="45">
        <f t="shared" si="43"/>
        <v>-0.12222152900771403</v>
      </c>
      <c r="BF75" s="45">
        <f t="shared" si="44"/>
        <v>1.9428132568574878</v>
      </c>
      <c r="BG75" s="45">
        <f t="shared" si="45"/>
        <v>116.35881984617507</v>
      </c>
      <c r="BH75" s="45">
        <f t="shared" si="46"/>
        <v>5.3732618522320443</v>
      </c>
      <c r="BI75" s="45">
        <f t="shared" si="47"/>
        <v>296.35881984617504</v>
      </c>
      <c r="BJ75" s="45">
        <f t="shared" si="48"/>
        <v>296</v>
      </c>
      <c r="BK75" s="45">
        <f t="shared" si="49"/>
        <v>21</v>
      </c>
      <c r="BL75" s="45">
        <f t="shared" si="50"/>
        <v>31</v>
      </c>
      <c r="BM75" s="45">
        <f t="shared" si="51"/>
        <v>18.54230692757287</v>
      </c>
      <c r="BN75" s="45" t="str">
        <f t="shared" si="52"/>
        <v>POSITIF</v>
      </c>
      <c r="BO75" s="45">
        <f t="shared" si="53"/>
        <v>18</v>
      </c>
      <c r="BP75" s="45">
        <f t="shared" si="54"/>
        <v>32</v>
      </c>
      <c r="BQ75" s="45">
        <f t="shared" si="55"/>
        <v>32</v>
      </c>
      <c r="BR75" s="45"/>
      <c r="BS75" s="45"/>
      <c r="BT75" s="45"/>
      <c r="BU75" s="45"/>
      <c r="BV75" s="45"/>
      <c r="BW75" s="45"/>
      <c r="BX75" s="45"/>
      <c r="BY75" s="45"/>
      <c r="BZ75" s="45"/>
      <c r="CA75" s="45"/>
      <c r="CB75" s="45"/>
      <c r="CC75" s="45"/>
      <c r="CD75" s="45"/>
      <c r="CE75" s="45"/>
      <c r="CF75" s="45"/>
      <c r="CG75" s="45"/>
      <c r="CH75" s="45"/>
      <c r="CI75" s="45"/>
    </row>
    <row r="76" spans="1:87">
      <c r="A76" s="45">
        <f t="shared" ref="A76" si="117">A74</f>
        <v>-7.0027777777777782</v>
      </c>
      <c r="B76" s="45">
        <f t="shared" si="71"/>
        <v>111.315</v>
      </c>
      <c r="C76" s="45">
        <f>INT(G3/15)</f>
        <v>7</v>
      </c>
      <c r="D76" s="45">
        <f>L3</f>
        <v>2018</v>
      </c>
      <c r="E76" s="45">
        <f>L2</f>
        <v>6</v>
      </c>
      <c r="F76" s="45">
        <f>L4-1</f>
        <v>12</v>
      </c>
      <c r="G76" s="45"/>
      <c r="H76" s="45">
        <v>16</v>
      </c>
      <c r="I76" s="45">
        <v>15</v>
      </c>
      <c r="J76" s="45">
        <f t="shared" si="0"/>
        <v>16.25</v>
      </c>
      <c r="K76" s="45"/>
      <c r="L76" s="45">
        <f t="shared" si="1"/>
        <v>20</v>
      </c>
      <c r="M76" s="45">
        <f t="shared" si="2"/>
        <v>-13</v>
      </c>
      <c r="N76" s="45">
        <f t="shared" si="3"/>
        <v>2458281.885416667</v>
      </c>
      <c r="O76" s="45">
        <f>O44</f>
        <v>8.1905445362562951E-4</v>
      </c>
      <c r="P76" s="45">
        <f t="shared" si="4"/>
        <v>2458281.8862357214</v>
      </c>
      <c r="Q76" s="45">
        <f t="shared" si="5"/>
        <v>0.18444589283289278</v>
      </c>
      <c r="R76" s="45">
        <f t="shared" si="6"/>
        <v>80.660198432443394</v>
      </c>
      <c r="S76" s="45">
        <f t="shared" si="7"/>
        <v>157.40607371971691</v>
      </c>
      <c r="T76" s="45">
        <f t="shared" si="8"/>
        <v>0.72140454118820985</v>
      </c>
      <c r="U76" s="45">
        <f t="shared" si="9"/>
        <v>1.4077860379581062</v>
      </c>
      <c r="V76" s="45">
        <f t="shared" si="10"/>
        <v>2.7472542490459784</v>
      </c>
      <c r="W76" s="45">
        <f t="shared" si="11"/>
        <v>1.670085327250102E-2</v>
      </c>
      <c r="X76" s="45">
        <f t="shared" si="12"/>
        <v>81.381602973631601</v>
      </c>
      <c r="Y76" s="45">
        <f t="shared" si="13"/>
        <v>158.12747826090512</v>
      </c>
      <c r="Z76" s="45">
        <f t="shared" si="14"/>
        <v>2.7598451335285512</v>
      </c>
      <c r="AA76" s="45">
        <f t="shared" si="15"/>
        <v>128.30103066382796</v>
      </c>
      <c r="AB76" s="45">
        <f t="shared" si="16"/>
        <v>2.2392754187860038</v>
      </c>
      <c r="AC76" s="45">
        <f t="shared" si="17"/>
        <v>23.436892544253798</v>
      </c>
      <c r="AD76" s="45">
        <f t="shared" si="18"/>
        <v>-1.7339088469102224E-3</v>
      </c>
      <c r="AE76" s="45">
        <f t="shared" si="19"/>
        <v>23.435158635406889</v>
      </c>
      <c r="AF76" s="45">
        <f t="shared" si="20"/>
        <v>2458281.5</v>
      </c>
      <c r="AG76" s="45">
        <f t="shared" si="21"/>
        <v>0.184435318275154</v>
      </c>
      <c r="AH76" s="45">
        <f t="shared" si="22"/>
        <v>17.351607637226891</v>
      </c>
      <c r="AI76" s="45">
        <f t="shared" si="23"/>
        <v>2.6269332987143912</v>
      </c>
      <c r="AJ76" s="45">
        <f t="shared" si="24"/>
        <v>0.40902067891503158</v>
      </c>
      <c r="AK76" s="45">
        <f t="shared" si="25"/>
        <v>10.047933298714391</v>
      </c>
      <c r="AL76" s="45">
        <f t="shared" si="56"/>
        <v>70.109266869826214</v>
      </c>
      <c r="AM76" s="45">
        <f t="shared" si="26"/>
        <v>1.2236375430378461</v>
      </c>
      <c r="AN76" s="45">
        <f t="shared" si="27"/>
        <v>1.0154603565597626</v>
      </c>
      <c r="AO76" s="45" t="s">
        <v>138</v>
      </c>
      <c r="AP76" s="45">
        <f t="shared" si="28"/>
        <v>81.372161795872714</v>
      </c>
      <c r="AQ76" s="45">
        <f t="shared" si="29"/>
        <v>81</v>
      </c>
      <c r="AR76" s="45">
        <f t="shared" si="30"/>
        <v>22</v>
      </c>
      <c r="AS76" s="45">
        <f t="shared" si="31"/>
        <v>19</v>
      </c>
      <c r="AT76" s="45">
        <f t="shared" si="32"/>
        <v>1.4202121428035208</v>
      </c>
      <c r="AU76" s="45">
        <f t="shared" si="33"/>
        <v>80.609732610889651</v>
      </c>
      <c r="AV76" s="148">
        <f t="shared" si="34"/>
        <v>5.3739821740593099</v>
      </c>
      <c r="AW76" s="45">
        <f t="shared" si="35"/>
        <v>1.4069052432122695</v>
      </c>
      <c r="AX76" s="45">
        <f t="shared" si="36"/>
        <v>23.154403493347068</v>
      </c>
      <c r="AY76" s="45" t="str">
        <f t="shared" si="37"/>
        <v>POSITIF</v>
      </c>
      <c r="AZ76" s="45">
        <f t="shared" si="38"/>
        <v>23</v>
      </c>
      <c r="BA76" s="45">
        <f t="shared" si="39"/>
        <v>9</v>
      </c>
      <c r="BB76" s="45">
        <f t="shared" si="40"/>
        <v>15</v>
      </c>
      <c r="BC76" s="45">
        <f t="shared" si="41"/>
        <v>0.40412057729418333</v>
      </c>
      <c r="BD76" s="45">
        <f t="shared" si="42"/>
        <v>2.0308445200506768</v>
      </c>
      <c r="BE76" s="45">
        <f t="shared" si="43"/>
        <v>-0.12222152900771403</v>
      </c>
      <c r="BF76" s="45">
        <f t="shared" si="44"/>
        <v>1.9428132568574878</v>
      </c>
      <c r="BG76" s="45">
        <f t="shared" si="45"/>
        <v>115.50986246636334</v>
      </c>
      <c r="BH76" s="45">
        <f t="shared" si="46"/>
        <v>5.3739821740593099</v>
      </c>
      <c r="BI76" s="45">
        <f t="shared" si="47"/>
        <v>295.50986246636336</v>
      </c>
      <c r="BJ76" s="45">
        <f t="shared" si="48"/>
        <v>295</v>
      </c>
      <c r="BK76" s="45">
        <f t="shared" si="49"/>
        <v>30</v>
      </c>
      <c r="BL76" s="45">
        <f t="shared" si="50"/>
        <v>35</v>
      </c>
      <c r="BM76" s="45">
        <f t="shared" si="51"/>
        <v>15.221357041286456</v>
      </c>
      <c r="BN76" s="45" t="str">
        <f t="shared" si="52"/>
        <v>POSITIF</v>
      </c>
      <c r="BO76" s="45">
        <f t="shared" si="53"/>
        <v>15</v>
      </c>
      <c r="BP76" s="45">
        <f t="shared" si="54"/>
        <v>13</v>
      </c>
      <c r="BQ76" s="45">
        <f t="shared" si="55"/>
        <v>16</v>
      </c>
      <c r="BR76" s="45"/>
      <c r="BS76" s="45"/>
      <c r="BT76" s="45"/>
      <c r="BU76" s="45"/>
      <c r="BV76" s="45"/>
      <c r="BW76" s="45"/>
      <c r="BX76" s="45"/>
      <c r="BY76" s="45"/>
      <c r="BZ76" s="45"/>
      <c r="CA76" s="45"/>
      <c r="CB76" s="45"/>
      <c r="CC76" s="45"/>
      <c r="CD76" s="45"/>
      <c r="CE76" s="45"/>
      <c r="CF76" s="45"/>
      <c r="CG76" s="45"/>
      <c r="CH76" s="45"/>
      <c r="CI76" s="45"/>
    </row>
    <row r="77" spans="1:87">
      <c r="A77" s="45">
        <f t="shared" ref="A77" si="118">A75</f>
        <v>-7.0027777777777782</v>
      </c>
      <c r="B77" s="45">
        <f t="shared" si="71"/>
        <v>111.315</v>
      </c>
      <c r="C77" s="45">
        <f>INT(G3/15)</f>
        <v>7</v>
      </c>
      <c r="D77" s="45">
        <f>L3</f>
        <v>2018</v>
      </c>
      <c r="E77" s="45">
        <f>L2</f>
        <v>6</v>
      </c>
      <c r="F77" s="45">
        <f>L4-1</f>
        <v>12</v>
      </c>
      <c r="G77" s="45"/>
      <c r="H77" s="45">
        <v>16</v>
      </c>
      <c r="I77" s="45">
        <v>30</v>
      </c>
      <c r="J77" s="45">
        <f t="shared" si="0"/>
        <v>16.5</v>
      </c>
      <c r="K77" s="45"/>
      <c r="L77" s="45">
        <f t="shared" si="1"/>
        <v>20</v>
      </c>
      <c r="M77" s="45">
        <f t="shared" si="2"/>
        <v>-13</v>
      </c>
      <c r="N77" s="45">
        <f t="shared" si="3"/>
        <v>2458281.8958333335</v>
      </c>
      <c r="O77" s="45">
        <f t="shared" si="89"/>
        <v>8.1905445362562951E-4</v>
      </c>
      <c r="P77" s="45">
        <f t="shared" si="4"/>
        <v>2458281.8966523879</v>
      </c>
      <c r="Q77" s="45">
        <f t="shared" si="5"/>
        <v>0.18444617802567886</v>
      </c>
      <c r="R77" s="45">
        <f t="shared" si="6"/>
        <v>80.670465592284017</v>
      </c>
      <c r="S77" s="45">
        <f t="shared" si="7"/>
        <v>157.416340389168</v>
      </c>
      <c r="T77" s="45">
        <f t="shared" si="8"/>
        <v>0.72109290013795468</v>
      </c>
      <c r="U77" s="45">
        <f t="shared" si="9"/>
        <v>1.4079652337021535</v>
      </c>
      <c r="V77" s="45">
        <f t="shared" si="10"/>
        <v>2.7474334362311135</v>
      </c>
      <c r="W77" s="45">
        <f t="shared" si="11"/>
        <v>1.6700853260522921E-2</v>
      </c>
      <c r="X77" s="45">
        <f t="shared" si="12"/>
        <v>81.391558492421979</v>
      </c>
      <c r="Y77" s="45">
        <f t="shared" si="13"/>
        <v>158.13743328930596</v>
      </c>
      <c r="Z77" s="45">
        <f t="shared" si="14"/>
        <v>2.7600188815512756</v>
      </c>
      <c r="AA77" s="45">
        <f t="shared" si="15"/>
        <v>128.30047906211931</v>
      </c>
      <c r="AB77" s="45">
        <f t="shared" si="16"/>
        <v>2.2392657915200282</v>
      </c>
      <c r="AC77" s="45">
        <f t="shared" si="17"/>
        <v>23.436892540545102</v>
      </c>
      <c r="AD77" s="45">
        <f t="shared" si="18"/>
        <v>-1.7339077037653128E-3</v>
      </c>
      <c r="AE77" s="45">
        <f t="shared" si="19"/>
        <v>23.435158632841336</v>
      </c>
      <c r="AF77" s="45">
        <f t="shared" si="20"/>
        <v>2458281.5</v>
      </c>
      <c r="AG77" s="45">
        <f t="shared" si="21"/>
        <v>0.184435318275154</v>
      </c>
      <c r="AH77" s="45">
        <f t="shared" si="22"/>
        <v>17.351607637226891</v>
      </c>
      <c r="AI77" s="45">
        <f t="shared" si="23"/>
        <v>2.877617776051892</v>
      </c>
      <c r="AJ77" s="45">
        <f t="shared" si="24"/>
        <v>0.40902067887025423</v>
      </c>
      <c r="AK77" s="45">
        <f t="shared" si="25"/>
        <v>10.298617776051891</v>
      </c>
      <c r="AL77" s="45">
        <f t="shared" si="56"/>
        <v>73.8587291225044</v>
      </c>
      <c r="AM77" s="45">
        <f t="shared" si="26"/>
        <v>1.2890780045263242</v>
      </c>
      <c r="AN77" s="45">
        <f t="shared" si="27"/>
        <v>1.0154614713251811</v>
      </c>
      <c r="AO77" s="45" t="s">
        <v>138</v>
      </c>
      <c r="AP77" s="45">
        <f t="shared" si="28"/>
        <v>81.382117286141408</v>
      </c>
      <c r="AQ77" s="45">
        <f t="shared" si="29"/>
        <v>81</v>
      </c>
      <c r="AR77" s="45">
        <f t="shared" si="30"/>
        <v>22</v>
      </c>
      <c r="AS77" s="45">
        <f t="shared" si="31"/>
        <v>55</v>
      </c>
      <c r="AT77" s="45">
        <f t="shared" si="32"/>
        <v>1.4203858988873599</v>
      </c>
      <c r="AU77" s="45">
        <f t="shared" si="33"/>
        <v>80.620537518273963</v>
      </c>
      <c r="AV77" s="148">
        <f t="shared" si="34"/>
        <v>5.3747025012182643</v>
      </c>
      <c r="AW77" s="45">
        <f t="shared" si="35"/>
        <v>1.4070938244214988</v>
      </c>
      <c r="AX77" s="45">
        <f t="shared" si="36"/>
        <v>23.155049133022388</v>
      </c>
      <c r="AY77" s="45" t="str">
        <f t="shared" si="37"/>
        <v>POSITIF</v>
      </c>
      <c r="AZ77" s="45">
        <f t="shared" si="38"/>
        <v>23</v>
      </c>
      <c r="BA77" s="45">
        <f t="shared" si="39"/>
        <v>9</v>
      </c>
      <c r="BB77" s="45">
        <f t="shared" si="40"/>
        <v>18</v>
      </c>
      <c r="BC77" s="45">
        <f t="shared" si="41"/>
        <v>0.40413184583229911</v>
      </c>
      <c r="BD77" s="45">
        <f t="shared" si="42"/>
        <v>2.016027418563858</v>
      </c>
      <c r="BE77" s="45">
        <f t="shared" si="43"/>
        <v>-0.12222152900771403</v>
      </c>
      <c r="BF77" s="45">
        <f t="shared" si="44"/>
        <v>1.9428132568574878</v>
      </c>
      <c r="BG77" s="45">
        <f t="shared" si="45"/>
        <v>114.76895305732391</v>
      </c>
      <c r="BH77" s="45">
        <f t="shared" si="46"/>
        <v>5.3747025012182643</v>
      </c>
      <c r="BI77" s="45">
        <f t="shared" si="47"/>
        <v>294.76895305732393</v>
      </c>
      <c r="BJ77" s="45">
        <f t="shared" si="48"/>
        <v>294</v>
      </c>
      <c r="BK77" s="45">
        <f t="shared" si="49"/>
        <v>46</v>
      </c>
      <c r="BL77" s="45">
        <f t="shared" si="50"/>
        <v>8</v>
      </c>
      <c r="BM77" s="45">
        <f t="shared" si="51"/>
        <v>11.874244301024927</v>
      </c>
      <c r="BN77" s="45" t="str">
        <f t="shared" si="52"/>
        <v>POSITIF</v>
      </c>
      <c r="BO77" s="45">
        <f t="shared" si="53"/>
        <v>11</v>
      </c>
      <c r="BP77" s="45">
        <f t="shared" si="54"/>
        <v>52</v>
      </c>
      <c r="BQ77" s="45">
        <f t="shared" si="55"/>
        <v>27</v>
      </c>
      <c r="BR77" s="45"/>
      <c r="BS77" s="45"/>
      <c r="BT77" s="45"/>
      <c r="BU77" s="45"/>
      <c r="BV77" s="45"/>
      <c r="BW77" s="45"/>
      <c r="BX77" s="45"/>
      <c r="BY77" s="45"/>
      <c r="BZ77" s="45"/>
      <c r="CA77" s="45"/>
      <c r="CB77" s="45"/>
      <c r="CC77" s="45"/>
      <c r="CD77" s="45"/>
      <c r="CE77" s="45"/>
      <c r="CF77" s="45"/>
      <c r="CG77" s="45"/>
      <c r="CH77" s="45"/>
      <c r="CI77" s="45"/>
    </row>
    <row r="78" spans="1:87">
      <c r="A78" s="45">
        <f t="shared" ref="A78" si="119">A76</f>
        <v>-7.0027777777777782</v>
      </c>
      <c r="B78" s="45">
        <f t="shared" si="71"/>
        <v>111.315</v>
      </c>
      <c r="C78" s="45">
        <f>INT(G3/15)</f>
        <v>7</v>
      </c>
      <c r="D78" s="45">
        <f>L3</f>
        <v>2018</v>
      </c>
      <c r="E78" s="45">
        <f>L2</f>
        <v>6</v>
      </c>
      <c r="F78" s="45">
        <f>L4-1</f>
        <v>12</v>
      </c>
      <c r="G78" s="45"/>
      <c r="H78" s="45">
        <v>16</v>
      </c>
      <c r="I78" s="45">
        <v>45</v>
      </c>
      <c r="J78" s="45">
        <f t="shared" si="0"/>
        <v>16.75</v>
      </c>
      <c r="K78" s="45"/>
      <c r="L78" s="45">
        <f t="shared" si="1"/>
        <v>20</v>
      </c>
      <c r="M78" s="45">
        <f t="shared" si="2"/>
        <v>-13</v>
      </c>
      <c r="N78" s="45">
        <f t="shared" si="3"/>
        <v>2458281.90625</v>
      </c>
      <c r="O78" s="45">
        <f t="shared" si="89"/>
        <v>8.1905445362562951E-4</v>
      </c>
      <c r="P78" s="45">
        <f t="shared" si="4"/>
        <v>2458281.9070690544</v>
      </c>
      <c r="Q78" s="45">
        <f t="shared" si="5"/>
        <v>0.18444646321846495</v>
      </c>
      <c r="R78" s="45">
        <f t="shared" si="6"/>
        <v>80.680732752124641</v>
      </c>
      <c r="S78" s="45">
        <f t="shared" si="7"/>
        <v>157.42660705861999</v>
      </c>
      <c r="T78" s="45">
        <f t="shared" si="8"/>
        <v>0.72078123722328813</v>
      </c>
      <c r="U78" s="45">
        <f t="shared" si="9"/>
        <v>1.4081444294462011</v>
      </c>
      <c r="V78" s="45">
        <f t="shared" si="10"/>
        <v>2.7476126234162646</v>
      </c>
      <c r="W78" s="45">
        <f t="shared" si="11"/>
        <v>1.6700853248544825E-2</v>
      </c>
      <c r="X78" s="45">
        <f t="shared" si="12"/>
        <v>81.401513989347933</v>
      </c>
      <c r="Y78" s="45">
        <f t="shared" si="13"/>
        <v>158.14738829584329</v>
      </c>
      <c r="Z78" s="45">
        <f t="shared" si="14"/>
        <v>2.7601926291924093</v>
      </c>
      <c r="AA78" s="45">
        <f t="shared" si="15"/>
        <v>128.29992746041066</v>
      </c>
      <c r="AB78" s="45">
        <f t="shared" si="16"/>
        <v>2.2392561642540527</v>
      </c>
      <c r="AC78" s="45">
        <f t="shared" si="17"/>
        <v>23.436892536836407</v>
      </c>
      <c r="AD78" s="45">
        <f t="shared" si="18"/>
        <v>-1.733906541205495E-3</v>
      </c>
      <c r="AE78" s="45">
        <f t="shared" si="19"/>
        <v>23.435158630295202</v>
      </c>
      <c r="AF78" s="45">
        <f t="shared" si="20"/>
        <v>2458281.5</v>
      </c>
      <c r="AG78" s="45">
        <f t="shared" si="21"/>
        <v>0.184435318275154</v>
      </c>
      <c r="AH78" s="45">
        <f t="shared" si="22"/>
        <v>17.351607637226891</v>
      </c>
      <c r="AI78" s="45">
        <f t="shared" si="23"/>
        <v>3.1283022533893927</v>
      </c>
      <c r="AJ78" s="45">
        <f t="shared" si="24"/>
        <v>0.40902067882581583</v>
      </c>
      <c r="AK78" s="45">
        <f t="shared" si="25"/>
        <v>10.549302253389392</v>
      </c>
      <c r="AL78" s="45">
        <f t="shared" si="56"/>
        <v>77.608191294829837</v>
      </c>
      <c r="AM78" s="45">
        <f t="shared" si="26"/>
        <v>1.354518464612382</v>
      </c>
      <c r="AN78" s="45">
        <f t="shared" si="27"/>
        <v>1.0154625856079711</v>
      </c>
      <c r="AO78" s="45" t="s">
        <v>138</v>
      </c>
      <c r="AP78" s="45">
        <f t="shared" si="28"/>
        <v>81.392072754546049</v>
      </c>
      <c r="AQ78" s="45">
        <f t="shared" si="29"/>
        <v>81</v>
      </c>
      <c r="AR78" s="45">
        <f t="shared" si="30"/>
        <v>23</v>
      </c>
      <c r="AS78" s="45">
        <f t="shared" si="31"/>
        <v>31</v>
      </c>
      <c r="AT78" s="45">
        <f t="shared" si="32"/>
        <v>1.4205596545895991</v>
      </c>
      <c r="AU78" s="45">
        <f t="shared" si="33"/>
        <v>80.631342506011052</v>
      </c>
      <c r="AV78" s="148">
        <f t="shared" si="34"/>
        <v>5.3754228337340697</v>
      </c>
      <c r="AW78" s="45">
        <f t="shared" si="35"/>
        <v>1.4072824070331487</v>
      </c>
      <c r="AX78" s="45">
        <f t="shared" si="36"/>
        <v>23.155694034610232</v>
      </c>
      <c r="AY78" s="45" t="str">
        <f t="shared" si="37"/>
        <v>POSITIF</v>
      </c>
      <c r="AZ78" s="45">
        <f t="shared" si="38"/>
        <v>23</v>
      </c>
      <c r="BA78" s="45">
        <f t="shared" si="39"/>
        <v>9</v>
      </c>
      <c r="BB78" s="45">
        <f t="shared" si="40"/>
        <v>20</v>
      </c>
      <c r="BC78" s="45">
        <f t="shared" si="41"/>
        <v>0.40414310148835836</v>
      </c>
      <c r="BD78" s="45">
        <f t="shared" si="42"/>
        <v>2.0030961099171147</v>
      </c>
      <c r="BE78" s="45">
        <f t="shared" si="43"/>
        <v>-0.12222152900771403</v>
      </c>
      <c r="BF78" s="45">
        <f t="shared" si="44"/>
        <v>1.9428132568574878</v>
      </c>
      <c r="BG78" s="45">
        <f t="shared" si="45"/>
        <v>114.12828252730827</v>
      </c>
      <c r="BH78" s="45">
        <f t="shared" si="46"/>
        <v>5.3754228337340697</v>
      </c>
      <c r="BI78" s="45">
        <f t="shared" si="47"/>
        <v>294.12828252730827</v>
      </c>
      <c r="BJ78" s="45">
        <f t="shared" si="48"/>
        <v>294</v>
      </c>
      <c r="BK78" s="45">
        <f t="shared" si="49"/>
        <v>7</v>
      </c>
      <c r="BL78" s="45">
        <f t="shared" si="50"/>
        <v>41</v>
      </c>
      <c r="BM78" s="45">
        <f t="shared" si="51"/>
        <v>8.5049120859469305</v>
      </c>
      <c r="BN78" s="45" t="str">
        <f t="shared" si="52"/>
        <v>POSITIF</v>
      </c>
      <c r="BO78" s="45">
        <f t="shared" si="53"/>
        <v>8</v>
      </c>
      <c r="BP78" s="45">
        <f t="shared" si="54"/>
        <v>30</v>
      </c>
      <c r="BQ78" s="45">
        <f t="shared" si="55"/>
        <v>17</v>
      </c>
      <c r="BR78" s="45"/>
      <c r="BS78" s="45"/>
      <c r="BT78" s="45"/>
      <c r="BU78" s="45"/>
      <c r="BV78" s="45"/>
      <c r="BW78" s="45"/>
      <c r="BX78" s="45"/>
      <c r="BY78" s="45"/>
      <c r="BZ78" s="45"/>
      <c r="CA78" s="45"/>
      <c r="CB78" s="45"/>
      <c r="CC78" s="45"/>
      <c r="CD78" s="45"/>
      <c r="CE78" s="45"/>
      <c r="CF78" s="45"/>
      <c r="CG78" s="45"/>
      <c r="CH78" s="45"/>
      <c r="CI78" s="45"/>
    </row>
    <row r="79" spans="1:87">
      <c r="A79" s="45">
        <f t="shared" ref="A79" si="120">A77</f>
        <v>-7.0027777777777782</v>
      </c>
      <c r="B79" s="45">
        <f t="shared" si="71"/>
        <v>111.315</v>
      </c>
      <c r="C79" s="45">
        <f>INT(G3/15)</f>
        <v>7</v>
      </c>
      <c r="D79" s="45">
        <f>L3</f>
        <v>2018</v>
      </c>
      <c r="E79" s="45">
        <f>L2</f>
        <v>6</v>
      </c>
      <c r="F79" s="45">
        <f>L4-1</f>
        <v>12</v>
      </c>
      <c r="G79" s="45"/>
      <c r="H79" s="149">
        <v>17</v>
      </c>
      <c r="I79" s="149">
        <v>0</v>
      </c>
      <c r="J79" s="149">
        <f t="shared" si="0"/>
        <v>17</v>
      </c>
      <c r="K79" s="149"/>
      <c r="L79" s="149">
        <f t="shared" si="1"/>
        <v>20</v>
      </c>
      <c r="M79" s="149">
        <f t="shared" si="2"/>
        <v>-13</v>
      </c>
      <c r="N79" s="149">
        <f t="shared" si="3"/>
        <v>2458281.916666667</v>
      </c>
      <c r="O79" s="149">
        <f t="shared" si="89"/>
        <v>8.1905445362562951E-4</v>
      </c>
      <c r="P79" s="149">
        <f t="shared" si="4"/>
        <v>2458281.9174857214</v>
      </c>
      <c r="Q79" s="149">
        <f t="shared" si="5"/>
        <v>0.18444674841126377</v>
      </c>
      <c r="R79" s="149">
        <f t="shared" si="6"/>
        <v>80.690999912423649</v>
      </c>
      <c r="S79" s="149">
        <f t="shared" si="7"/>
        <v>157.43687372852946</v>
      </c>
      <c r="T79" s="149">
        <f t="shared" si="8"/>
        <v>0.72046955243988686</v>
      </c>
      <c r="U79" s="149">
        <f t="shared" si="9"/>
        <v>1.4083236251982487</v>
      </c>
      <c r="V79" s="149">
        <f t="shared" si="10"/>
        <v>2.7477918106094004</v>
      </c>
      <c r="W79" s="149">
        <f t="shared" si="11"/>
        <v>1.6700853236566726E-2</v>
      </c>
      <c r="X79" s="149">
        <f t="shared" si="12"/>
        <v>81.411469464863529</v>
      </c>
      <c r="Y79" s="149">
        <f t="shared" si="13"/>
        <v>158.15734328096934</v>
      </c>
      <c r="Z79" s="149">
        <f t="shared" si="14"/>
        <v>2.7603663764598463</v>
      </c>
      <c r="AA79" s="149">
        <f t="shared" si="15"/>
        <v>128.29937585867734</v>
      </c>
      <c r="AB79" s="149">
        <f t="shared" si="16"/>
        <v>2.2392465369876464</v>
      </c>
      <c r="AC79" s="149">
        <f t="shared" si="17"/>
        <v>23.436892533127711</v>
      </c>
      <c r="AD79" s="149">
        <f t="shared" si="18"/>
        <v>-1.7339053592283857E-3</v>
      </c>
      <c r="AE79" s="149">
        <f t="shared" si="19"/>
        <v>23.435158627768484</v>
      </c>
      <c r="AF79" s="149">
        <f t="shared" si="20"/>
        <v>2458281.5</v>
      </c>
      <c r="AG79" s="149">
        <f t="shared" si="21"/>
        <v>0.184435318275154</v>
      </c>
      <c r="AH79" s="149">
        <f t="shared" si="22"/>
        <v>17.351607637226891</v>
      </c>
      <c r="AI79" s="149">
        <f t="shared" si="23"/>
        <v>3.3789867307268899</v>
      </c>
      <c r="AJ79" s="149">
        <f t="shared" si="24"/>
        <v>0.40902067878171627</v>
      </c>
      <c r="AK79" s="149">
        <f t="shared" si="25"/>
        <v>10.799986730726889</v>
      </c>
      <c r="AL79" s="149">
        <f t="shared" si="56"/>
        <v>81.357653386424957</v>
      </c>
      <c r="AM79" s="149">
        <f t="shared" si="26"/>
        <v>1.4199589232894301</v>
      </c>
      <c r="AN79" s="149">
        <f t="shared" si="27"/>
        <v>1.0154636994081494</v>
      </c>
      <c r="AO79" s="149" t="s">
        <v>138</v>
      </c>
      <c r="AP79" s="149">
        <f t="shared" si="28"/>
        <v>81.402028201540659</v>
      </c>
      <c r="AQ79" s="149">
        <f t="shared" si="29"/>
        <v>81</v>
      </c>
      <c r="AR79" s="149">
        <f t="shared" si="30"/>
        <v>24</v>
      </c>
      <c r="AS79" s="149">
        <f t="shared" si="31"/>
        <v>7</v>
      </c>
      <c r="AT79" s="149">
        <f t="shared" si="32"/>
        <v>1.4207334099181628</v>
      </c>
      <c r="AU79" s="149">
        <f t="shared" si="33"/>
        <v>80.642147574478386</v>
      </c>
      <c r="AV79" s="150">
        <f t="shared" si="34"/>
        <v>5.3761431716318926</v>
      </c>
      <c r="AW79" s="149">
        <f t="shared" si="35"/>
        <v>1.407470991053807</v>
      </c>
      <c r="AX79" s="149">
        <f t="shared" si="36"/>
        <v>23.156338198114806</v>
      </c>
      <c r="AY79" s="149" t="str">
        <f t="shared" si="37"/>
        <v>POSITIF</v>
      </c>
      <c r="AZ79" s="149">
        <f t="shared" si="38"/>
        <v>23</v>
      </c>
      <c r="BA79" s="149">
        <f t="shared" si="39"/>
        <v>9</v>
      </c>
      <c r="BB79" s="149">
        <f t="shared" si="40"/>
        <v>22</v>
      </c>
      <c r="BC79" s="149">
        <f t="shared" si="41"/>
        <v>0.40415434426243435</v>
      </c>
      <c r="BD79" s="149">
        <f t="shared" si="42"/>
        <v>1.9919142997478445</v>
      </c>
      <c r="BE79" s="149">
        <f t="shared" si="43"/>
        <v>-0.12222152900771403</v>
      </c>
      <c r="BF79" s="149">
        <f t="shared" si="44"/>
        <v>1.9428132568574878</v>
      </c>
      <c r="BG79" s="149">
        <f t="shared" si="45"/>
        <v>113.58179325475473</v>
      </c>
      <c r="BH79" s="149">
        <f t="shared" si="46"/>
        <v>5.3761431716318926</v>
      </c>
      <c r="BI79" s="149">
        <f t="shared" si="47"/>
        <v>293.58179325475476</v>
      </c>
      <c r="BJ79" s="149">
        <f t="shared" si="48"/>
        <v>293</v>
      </c>
      <c r="BK79" s="149">
        <f t="shared" si="49"/>
        <v>34</v>
      </c>
      <c r="BL79" s="149">
        <f t="shared" si="50"/>
        <v>54</v>
      </c>
      <c r="BM79" s="149">
        <f t="shared" si="51"/>
        <v>5.1167974936854996</v>
      </c>
      <c r="BN79" s="149" t="str">
        <f t="shared" si="52"/>
        <v>POSITIF</v>
      </c>
      <c r="BO79" s="149">
        <f t="shared" si="53"/>
        <v>5</v>
      </c>
      <c r="BP79" s="149">
        <f t="shared" si="54"/>
        <v>7</v>
      </c>
      <c r="BQ79" s="149">
        <f t="shared" si="55"/>
        <v>0</v>
      </c>
      <c r="BR79" s="149"/>
      <c r="BS79" s="45"/>
      <c r="BT79" s="45"/>
      <c r="BU79" s="45"/>
      <c r="BV79" s="45"/>
      <c r="BW79" s="45"/>
      <c r="BX79" s="45"/>
      <c r="BY79" s="45"/>
      <c r="BZ79" s="45"/>
      <c r="CA79" s="45"/>
      <c r="CB79" s="45"/>
      <c r="CC79" s="45"/>
      <c r="CD79" s="45"/>
      <c r="CE79" s="45"/>
      <c r="CF79" s="45"/>
      <c r="CG79" s="45"/>
      <c r="CH79" s="45"/>
      <c r="CI79" s="45"/>
    </row>
    <row r="80" spans="1:87">
      <c r="A80" s="45">
        <f t="shared" ref="A80" si="121">A78</f>
        <v>-7.0027777777777782</v>
      </c>
      <c r="B80" s="45">
        <f t="shared" si="71"/>
        <v>111.315</v>
      </c>
      <c r="C80" s="45">
        <f>INT(G3/15)</f>
        <v>7</v>
      </c>
      <c r="D80" s="45">
        <f>L3</f>
        <v>2018</v>
      </c>
      <c r="E80" s="45">
        <f>L2</f>
        <v>6</v>
      </c>
      <c r="F80" s="45">
        <f>L4-1</f>
        <v>12</v>
      </c>
      <c r="G80" s="45"/>
      <c r="H80" s="149">
        <v>17</v>
      </c>
      <c r="I80" s="149">
        <v>15</v>
      </c>
      <c r="J80" s="149">
        <f t="shared" ref="J80:J110" si="122">H80+I80/60</f>
        <v>17.25</v>
      </c>
      <c r="K80" s="149"/>
      <c r="L80" s="149">
        <f t="shared" ref="L80:L143" si="123">INT(D80/100)</f>
        <v>20</v>
      </c>
      <c r="M80" s="149">
        <f t="shared" ref="M80:M143" si="124">IF(D80&lt;1583,IF(E80&lt;11,IF(F80&lt;4,0,IF(F80&gt;14,2+INT(L80/4)-L80,"TANGGAL SALAH")),2+INT(L80/4)-L80),2+INT(L80/4)-L80)</f>
        <v>-13</v>
      </c>
      <c r="N80" s="149">
        <f t="shared" ref="N80:N143" si="125">1720994.5+INT(365.25*D80)+INT(30.60001*(E80+1))+M80+F80+(H80+I80/60)/24 - C80/24</f>
        <v>2458281.9270833335</v>
      </c>
      <c r="O80" s="149">
        <f t="shared" si="89"/>
        <v>8.1905445362562951E-4</v>
      </c>
      <c r="P80" s="149">
        <f t="shared" ref="P80:P110" si="126">N80+O80</f>
        <v>2458281.9279023879</v>
      </c>
      <c r="Q80" s="149">
        <f t="shared" ref="Q80:Q110" si="127">(P80-2451545)/36525</f>
        <v>0.18444703360404985</v>
      </c>
      <c r="R80" s="149">
        <f t="shared" ref="R80:R143" si="128">MOD(280.46607+36000.7698*Q80, 360)</f>
        <v>80.701267072263363</v>
      </c>
      <c r="S80" s="149">
        <f t="shared" ref="S80:S143" si="129">MOD(357.5291+35999.0503*Q80, 360)</f>
        <v>157.44714039798055</v>
      </c>
      <c r="T80" s="149">
        <f t="shared" ref="T80:T143" si="130" xml:space="preserve"> (1.9146 - 0.0048*Q80)*SIN(V80) + (0.02 - 0.0001)*SIN(2*V80) + 0.0003*SIN(3*V80)</f>
        <v>0.72015784582509423</v>
      </c>
      <c r="U80" s="149">
        <f t="shared" ref="U80:U143" si="131">RADIANS(R80)</f>
        <v>1.4085028209422803</v>
      </c>
      <c r="V80" s="149">
        <f t="shared" ref="V80:V143" si="132">RADIANS(S80)</f>
        <v>2.7479709977945359</v>
      </c>
      <c r="W80" s="149">
        <f t="shared" ref="W80:W143" si="133">0.0167086 - 0.000042*Q80</f>
        <v>1.6700853224588631E-2</v>
      </c>
      <c r="X80" s="149">
        <f t="shared" ref="X80:X143" si="134">R80+T80</f>
        <v>81.421424918088462</v>
      </c>
      <c r="Y80" s="149">
        <f t="shared" ref="Y80:Y143" si="135">S80+T80</f>
        <v>158.16729824380565</v>
      </c>
      <c r="Z80" s="149">
        <f t="shared" ref="Z80:Z143" si="136">RADIANS(Y80)</f>
        <v>2.7605401233382536</v>
      </c>
      <c r="AA80" s="149">
        <f t="shared" ref="AA80:AA143" si="137">MOD(125.04452-1934.13626*Q80, 360)</f>
        <v>128.29882425696869</v>
      </c>
      <c r="AB80" s="149">
        <f t="shared" ref="AB80:AB143" si="138">RADIANS(AA80)</f>
        <v>2.2392369097216709</v>
      </c>
      <c r="AC80" s="149">
        <f t="shared" ref="AC80:AC143" si="139">23.43929111 - 0.01300417*Q80</f>
        <v>23.436892529419016</v>
      </c>
      <c r="AD80" s="149">
        <f t="shared" ref="AD80:AD143" si="140">9.2*COS(AB80)/3600 + 0.57*COS(2*U80)/3600</f>
        <v>-1.733904157831766E-3</v>
      </c>
      <c r="AE80" s="149">
        <f t="shared" ref="AE80:AE143" si="141">AC80+AD80</f>
        <v>23.435158625261185</v>
      </c>
      <c r="AF80" s="149">
        <f t="shared" ref="AF80:AF143" si="142">1720994.5+INT(365.25*D80)+INT(30.60001*(E80+1))+M80+F80</f>
        <v>2458281.5</v>
      </c>
      <c r="AG80" s="149">
        <f t="shared" ref="AG80:AG143" si="143">(AF80-2451545)/36525</f>
        <v>0.184435318275154</v>
      </c>
      <c r="AH80" s="149">
        <f t="shared" ref="AH80:AH143" si="144">MOD(6.6973745583+2400.0513369072*AG80+0.0000258622*AG80*AG80,24)</f>
        <v>17.351607637226891</v>
      </c>
      <c r="AI80" s="149">
        <f t="shared" ref="AI80:AI143" si="145">MOD(AH80+(H80+I80/60-C80)*1.00273790935,24)</f>
        <v>3.6296712080643907</v>
      </c>
      <c r="AJ80" s="149">
        <f t="shared" ref="AJ80:AJ143" si="146">RADIANS(AE80)</f>
        <v>0.40902067873795561</v>
      </c>
      <c r="AK80" s="149">
        <f t="shared" ref="AK80:AK143" si="147">MOD(AI80+B80/15,24)</f>
        <v>11.05067120806439</v>
      </c>
      <c r="AL80" s="149">
        <f t="shared" si="56"/>
        <v>85.107115398360548</v>
      </c>
      <c r="AM80" s="149">
        <f t="shared" ref="AM80:AM143" si="148">RADIANS(AL80)</f>
        <v>1.4853993805761569</v>
      </c>
      <c r="AN80" s="149">
        <f t="shared" ref="AN80:AN143" si="149">1.000001018*(1-W80*W80)/(1+W80*COS(Z80))</f>
        <v>1.0154648127255845</v>
      </c>
      <c r="AO80" s="149" t="s">
        <v>138</v>
      </c>
      <c r="AP80" s="149">
        <f t="shared" ref="AP80:AP143" si="150">X80-0.00569-0.00478*SIN(AB80)</f>
        <v>81.411983626244961</v>
      </c>
      <c r="AQ80" s="149">
        <f t="shared" ref="AQ80:AQ143" si="151">INT(AP80)</f>
        <v>81</v>
      </c>
      <c r="AR80" s="149">
        <f t="shared" ref="AR80:AR143" si="152">INT(60*(AP80-AQ80))</f>
        <v>24</v>
      </c>
      <c r="AS80" s="149">
        <f t="shared" ref="AS80:AS143" si="153">INT(3600*(AP80-AQ80)-60*AR80)</f>
        <v>43</v>
      </c>
      <c r="AT80" s="149">
        <f t="shared" ref="AT80:AT143" si="154">RADIANS(AP80)</f>
        <v>1.4209071648576872</v>
      </c>
      <c r="AU80" s="149">
        <f t="shared" ref="AU80:AU143" si="155">MOD(DEGREES(ATAN2(COS(AT80),COS(AJ80)*SIN(AT80))),360)</f>
        <v>80.652952722605306</v>
      </c>
      <c r="AV80" s="150">
        <f t="shared" ref="AV80:AV143" si="156">AU80/15</f>
        <v>5.3768635148403536</v>
      </c>
      <c r="AW80" s="149">
        <f t="shared" ref="AW80:AW143" si="157">RADIANS(AU80)</f>
        <v>1.4076595764647875</v>
      </c>
      <c r="AX80" s="149">
        <f t="shared" ref="AX80:AX143" si="158">DEGREES(ASIN(SIN(AJ80)*SIN(AT80)))</f>
        <v>23.156981623453991</v>
      </c>
      <c r="AY80" s="149" t="str">
        <f t="shared" ref="AY80:AY143" si="159">IF(AX80&lt;0, "NEGATIF", "POSITIF")</f>
        <v>POSITIF</v>
      </c>
      <c r="AZ80" s="149">
        <f t="shared" ref="AZ80:AZ143" si="160">INT(ABS(AX80))</f>
        <v>23</v>
      </c>
      <c r="BA80" s="149">
        <f t="shared" ref="BA80:BA143" si="161">INT(60*(ABS(AX80)-AZ80))</f>
        <v>9</v>
      </c>
      <c r="BB80" s="149">
        <f t="shared" ref="BB80:BB143" si="162">INT(3600*(ABS(AX80)-AZ80)-60*BA80)</f>
        <v>25</v>
      </c>
      <c r="BC80" s="149">
        <f t="shared" ref="BC80:BC143" si="163">RADIANS(AX80)</f>
        <v>0.4041655741530939</v>
      </c>
      <c r="BD80" s="149">
        <f t="shared" ref="BD80:BD143" si="164">ATAN2(COS(AM80)*SIN(BE80)-TAN(BC80)*COS(BE80),SIN(AM80))</f>
        <v>1.9823762626149566</v>
      </c>
      <c r="BE80" s="149">
        <f t="shared" ref="BE80:BE143" si="165">RADIANS(A80)</f>
        <v>-0.12222152900771403</v>
      </c>
      <c r="BF80" s="149">
        <f t="shared" ref="BF80:BF143" si="166">RADIANS(B80)</f>
        <v>1.9428132568574878</v>
      </c>
      <c r="BG80" s="149">
        <f t="shared" ref="BG80:BG143" si="167">DEGREES(BD81)</f>
        <v>113.12502912928208</v>
      </c>
      <c r="BH80" s="149">
        <f t="shared" ref="BH80:BH143" si="168">AU80/15</f>
        <v>5.3768635148403536</v>
      </c>
      <c r="BI80" s="149">
        <f t="shared" ref="BI80:BI143" si="169">MOD(BG80+180,360)</f>
        <v>293.1250291292821</v>
      </c>
      <c r="BJ80" s="149">
        <f t="shared" ref="BJ80:BJ143" si="170">INT(BI80)</f>
        <v>293</v>
      </c>
      <c r="BK80" s="149">
        <f t="shared" ref="BK80:BK143" si="171">INT(60*(BI80-BJ80))</f>
        <v>7</v>
      </c>
      <c r="BL80" s="149">
        <f t="shared" ref="BL80:BL143" si="172">INT(3600*(BI80-BJ80)-60*BK80)</f>
        <v>30</v>
      </c>
      <c r="BM80" s="149">
        <f t="shared" ref="BM80:BM143" si="173">DEGREES(ASIN(SIN(BE80)*SIN(BC80)+COS(BE80)*COS(BC80)*COS(AM80)))</f>
        <v>1.7129369996101089</v>
      </c>
      <c r="BN80" s="149" t="str">
        <f t="shared" ref="BN80:BN143" si="174">IF(BM80&lt;0, "NEGATIF", "POSITIF")</f>
        <v>POSITIF</v>
      </c>
      <c r="BO80" s="149">
        <f t="shared" ref="BO80:BO143" si="175">INT(ABS(BM80))</f>
        <v>1</v>
      </c>
      <c r="BP80" s="149">
        <f t="shared" ref="BP80:BP143" si="176">INT(60*(ABS(BM80)-BO80))</f>
        <v>42</v>
      </c>
      <c r="BQ80" s="149">
        <f t="shared" ref="BQ80:BQ143" si="177">INT(3600*(ABS(BM80)-BO80)-60*BP80)</f>
        <v>46</v>
      </c>
      <c r="BR80" s="149"/>
      <c r="BS80" s="45"/>
      <c r="BT80" s="45"/>
      <c r="BU80" s="45"/>
      <c r="BV80" s="45"/>
      <c r="BW80" s="45"/>
      <c r="BX80" s="45"/>
      <c r="BY80" s="45"/>
      <c r="BZ80" s="45"/>
      <c r="CA80" s="45"/>
      <c r="CB80" s="45"/>
      <c r="CC80" s="45"/>
      <c r="CD80" s="45"/>
      <c r="CE80" s="45"/>
      <c r="CF80" s="45"/>
      <c r="CG80" s="45"/>
      <c r="CH80" s="45"/>
      <c r="CI80" s="45"/>
    </row>
    <row r="81" spans="1:87">
      <c r="A81" s="45">
        <f t="shared" ref="A81" si="178">A79</f>
        <v>-7.0027777777777782</v>
      </c>
      <c r="B81" s="45">
        <f t="shared" si="71"/>
        <v>111.315</v>
      </c>
      <c r="C81" s="45">
        <f>INT(G3/15)</f>
        <v>7</v>
      </c>
      <c r="D81" s="45">
        <f>L3</f>
        <v>2018</v>
      </c>
      <c r="E81" s="45">
        <f>L2</f>
        <v>6</v>
      </c>
      <c r="F81" s="45">
        <f>L4-1</f>
        <v>12</v>
      </c>
      <c r="G81" s="45"/>
      <c r="H81" s="149">
        <v>17</v>
      </c>
      <c r="I81" s="149">
        <v>30</v>
      </c>
      <c r="J81" s="149">
        <f t="shared" si="122"/>
        <v>17.5</v>
      </c>
      <c r="K81" s="149"/>
      <c r="L81" s="149">
        <f t="shared" si="123"/>
        <v>20</v>
      </c>
      <c r="M81" s="149">
        <f t="shared" si="124"/>
        <v>-13</v>
      </c>
      <c r="N81" s="149">
        <f t="shared" si="125"/>
        <v>2458281.9375</v>
      </c>
      <c r="O81" s="149">
        <f t="shared" si="89"/>
        <v>8.1905445362562951E-4</v>
      </c>
      <c r="P81" s="149">
        <f t="shared" si="126"/>
        <v>2458281.9383190544</v>
      </c>
      <c r="Q81" s="149">
        <f t="shared" si="127"/>
        <v>0.18444731879683593</v>
      </c>
      <c r="R81" s="149">
        <f t="shared" si="128"/>
        <v>80.711534232103986</v>
      </c>
      <c r="S81" s="149">
        <f t="shared" si="129"/>
        <v>157.45740706743254</v>
      </c>
      <c r="T81" s="149">
        <f t="shared" si="130"/>
        <v>0.71984611737450699</v>
      </c>
      <c r="U81" s="149">
        <f t="shared" si="131"/>
        <v>1.4086820166863276</v>
      </c>
      <c r="V81" s="149">
        <f t="shared" si="132"/>
        <v>2.748150184979687</v>
      </c>
      <c r="W81" s="149">
        <f t="shared" si="133"/>
        <v>1.6700853212610535E-2</v>
      </c>
      <c r="X81" s="149">
        <f t="shared" si="134"/>
        <v>81.431380349478488</v>
      </c>
      <c r="Y81" s="149">
        <f t="shared" si="135"/>
        <v>158.17725318480706</v>
      </c>
      <c r="Z81" s="149">
        <f t="shared" si="136"/>
        <v>2.7607138698355698</v>
      </c>
      <c r="AA81" s="149">
        <f t="shared" si="137"/>
        <v>128.29827265526004</v>
      </c>
      <c r="AB81" s="149">
        <f t="shared" si="138"/>
        <v>2.2392272824556954</v>
      </c>
      <c r="AC81" s="149">
        <f t="shared" si="139"/>
        <v>23.43689252571032</v>
      </c>
      <c r="AD81" s="149">
        <f t="shared" si="140"/>
        <v>-1.7339029370132609E-3</v>
      </c>
      <c r="AE81" s="149">
        <f t="shared" si="141"/>
        <v>23.435158622773308</v>
      </c>
      <c r="AF81" s="149">
        <f t="shared" si="142"/>
        <v>2458281.5</v>
      </c>
      <c r="AG81" s="149">
        <f t="shared" si="143"/>
        <v>0.184435318275154</v>
      </c>
      <c r="AH81" s="149">
        <f t="shared" si="144"/>
        <v>17.351607637226891</v>
      </c>
      <c r="AI81" s="149">
        <f t="shared" si="145"/>
        <v>3.8803556854018915</v>
      </c>
      <c r="AJ81" s="149">
        <f t="shared" si="146"/>
        <v>0.40902067869453401</v>
      </c>
      <c r="AK81" s="149">
        <f t="shared" si="147"/>
        <v>11.301355685401891</v>
      </c>
      <c r="AL81" s="149">
        <f t="shared" ref="AL81:AL144" si="179">MOD(AK81-BH81,24)*15</f>
        <v>88.856577330257224</v>
      </c>
      <c r="AM81" s="149">
        <f t="shared" si="148"/>
        <v>1.5508398364659415</v>
      </c>
      <c r="AN81" s="149">
        <f t="shared" si="149"/>
        <v>1.0154659255602934</v>
      </c>
      <c r="AO81" s="149" t="s">
        <v>138</v>
      </c>
      <c r="AP81" s="149">
        <f t="shared" si="150"/>
        <v>81.421939029114711</v>
      </c>
      <c r="AQ81" s="149">
        <f t="shared" si="151"/>
        <v>81</v>
      </c>
      <c r="AR81" s="149">
        <f t="shared" si="152"/>
        <v>25</v>
      </c>
      <c r="AS81" s="149">
        <f t="shared" si="153"/>
        <v>18</v>
      </c>
      <c r="AT81" s="149">
        <f t="shared" si="154"/>
        <v>1.4210809194161269</v>
      </c>
      <c r="AU81" s="149">
        <f t="shared" si="155"/>
        <v>80.663757950771142</v>
      </c>
      <c r="AV81" s="150">
        <f t="shared" si="156"/>
        <v>5.3775838633847428</v>
      </c>
      <c r="AW81" s="149">
        <f t="shared" si="157"/>
        <v>1.4078481632727105</v>
      </c>
      <c r="AX81" s="149">
        <f t="shared" si="158"/>
        <v>23.157624310632212</v>
      </c>
      <c r="AY81" s="149" t="str">
        <f t="shared" si="159"/>
        <v>POSITIF</v>
      </c>
      <c r="AZ81" s="149">
        <f t="shared" si="160"/>
        <v>23</v>
      </c>
      <c r="BA81" s="149">
        <f t="shared" si="161"/>
        <v>9</v>
      </c>
      <c r="BB81" s="149">
        <f t="shared" si="162"/>
        <v>27</v>
      </c>
      <c r="BC81" s="149">
        <f t="shared" si="163"/>
        <v>0.40417679116041422</v>
      </c>
      <c r="BD81" s="149">
        <f t="shared" si="164"/>
        <v>1.9744042247204663</v>
      </c>
      <c r="BE81" s="149">
        <f t="shared" si="165"/>
        <v>-0.12222152900771403</v>
      </c>
      <c r="BF81" s="149">
        <f t="shared" si="166"/>
        <v>1.9428132568574878</v>
      </c>
      <c r="BG81" s="149">
        <f t="shared" si="167"/>
        <v>112.75503847984413</v>
      </c>
      <c r="BH81" s="149">
        <f t="shared" si="168"/>
        <v>5.3775838633847428</v>
      </c>
      <c r="BI81" s="149">
        <f t="shared" si="169"/>
        <v>292.75503847984413</v>
      </c>
      <c r="BJ81" s="149">
        <f t="shared" si="170"/>
        <v>292</v>
      </c>
      <c r="BK81" s="149">
        <f t="shared" si="171"/>
        <v>45</v>
      </c>
      <c r="BL81" s="149">
        <f t="shared" si="172"/>
        <v>18</v>
      </c>
      <c r="BM81" s="149">
        <f t="shared" si="173"/>
        <v>-1.7039449746556961</v>
      </c>
      <c r="BN81" s="149" t="str">
        <f t="shared" si="174"/>
        <v>NEGATIF</v>
      </c>
      <c r="BO81" s="149">
        <f t="shared" si="175"/>
        <v>1</v>
      </c>
      <c r="BP81" s="149">
        <f t="shared" si="176"/>
        <v>42</v>
      </c>
      <c r="BQ81" s="149">
        <f t="shared" si="177"/>
        <v>14</v>
      </c>
      <c r="BR81" s="149"/>
      <c r="BS81" s="45"/>
      <c r="BT81" s="45"/>
      <c r="BU81" s="45"/>
      <c r="BV81" s="45"/>
      <c r="BW81" s="45"/>
      <c r="BX81" s="45"/>
      <c r="BY81" s="45"/>
      <c r="BZ81" s="45"/>
      <c r="CA81" s="45"/>
      <c r="CB81" s="45"/>
      <c r="CC81" s="45"/>
      <c r="CD81" s="45"/>
      <c r="CE81" s="45"/>
      <c r="CF81" s="45"/>
      <c r="CG81" s="45"/>
      <c r="CH81" s="45"/>
      <c r="CI81" s="45"/>
    </row>
    <row r="82" spans="1:87">
      <c r="A82" s="45">
        <f t="shared" ref="A82" si="180">A80</f>
        <v>-7.0027777777777782</v>
      </c>
      <c r="B82" s="45">
        <f t="shared" si="71"/>
        <v>111.315</v>
      </c>
      <c r="C82" s="45">
        <f>INT(G3/15)</f>
        <v>7</v>
      </c>
      <c r="D82" s="45">
        <f>L3</f>
        <v>2018</v>
      </c>
      <c r="E82" s="45">
        <f>L2</f>
        <v>6</v>
      </c>
      <c r="F82" s="45">
        <f>L4-1</f>
        <v>12</v>
      </c>
      <c r="G82" s="45"/>
      <c r="H82" s="149">
        <v>17</v>
      </c>
      <c r="I82" s="149">
        <v>45</v>
      </c>
      <c r="J82" s="149">
        <f t="shared" si="122"/>
        <v>17.75</v>
      </c>
      <c r="K82" s="149"/>
      <c r="L82" s="149">
        <f t="shared" si="123"/>
        <v>20</v>
      </c>
      <c r="M82" s="149">
        <f t="shared" si="124"/>
        <v>-13</v>
      </c>
      <c r="N82" s="149">
        <f t="shared" si="125"/>
        <v>2458281.947916667</v>
      </c>
      <c r="O82" s="149">
        <f t="shared" si="89"/>
        <v>8.1905445362562951E-4</v>
      </c>
      <c r="P82" s="149">
        <f t="shared" si="126"/>
        <v>2458281.9487357214</v>
      </c>
      <c r="Q82" s="149">
        <f t="shared" si="127"/>
        <v>0.18444760398963475</v>
      </c>
      <c r="R82" s="149">
        <f t="shared" si="128"/>
        <v>80.721801392402995</v>
      </c>
      <c r="S82" s="149">
        <f t="shared" si="129"/>
        <v>157.46767373734201</v>
      </c>
      <c r="T82" s="149">
        <f t="shared" si="130"/>
        <v>0.71953436708380014</v>
      </c>
      <c r="U82" s="149">
        <f t="shared" si="131"/>
        <v>1.4088612124383755</v>
      </c>
      <c r="V82" s="149">
        <f t="shared" si="132"/>
        <v>2.7483293721728228</v>
      </c>
      <c r="W82" s="149">
        <f t="shared" si="133"/>
        <v>1.6700853200632436E-2</v>
      </c>
      <c r="X82" s="149">
        <f t="shared" si="134"/>
        <v>81.44133575948679</v>
      </c>
      <c r="Y82" s="149">
        <f t="shared" si="135"/>
        <v>158.18720810442582</v>
      </c>
      <c r="Z82" s="149">
        <f t="shared" si="136"/>
        <v>2.7608876159596885</v>
      </c>
      <c r="AA82" s="149">
        <f t="shared" si="137"/>
        <v>128.29772105352677</v>
      </c>
      <c r="AB82" s="149">
        <f t="shared" si="138"/>
        <v>2.2392176551892904</v>
      </c>
      <c r="AC82" s="149">
        <f t="shared" si="139"/>
        <v>23.436892522001624</v>
      </c>
      <c r="AD82" s="149">
        <f t="shared" si="140"/>
        <v>-1.7339016967704924E-3</v>
      </c>
      <c r="AE82" s="149">
        <f t="shared" si="141"/>
        <v>23.435158620304854</v>
      </c>
      <c r="AF82" s="149">
        <f t="shared" si="142"/>
        <v>2458281.5</v>
      </c>
      <c r="AG82" s="149">
        <f t="shared" si="143"/>
        <v>0.184435318275154</v>
      </c>
      <c r="AH82" s="149">
        <f t="shared" si="144"/>
        <v>17.351607637226891</v>
      </c>
      <c r="AI82" s="149">
        <f t="shared" si="145"/>
        <v>4.1310401627393887</v>
      </c>
      <c r="AJ82" s="149">
        <f t="shared" si="146"/>
        <v>0.40902067865145136</v>
      </c>
      <c r="AK82" s="149">
        <f t="shared" si="147"/>
        <v>11.552040162739388</v>
      </c>
      <c r="AL82" s="149">
        <f t="shared" si="179"/>
        <v>92.606039181738424</v>
      </c>
      <c r="AM82" s="149">
        <f t="shared" si="148"/>
        <v>1.6162802909522109</v>
      </c>
      <c r="AN82" s="149">
        <f t="shared" si="149"/>
        <v>1.0154670379122932</v>
      </c>
      <c r="AO82" s="149" t="s">
        <v>138</v>
      </c>
      <c r="AP82" s="149">
        <f t="shared" si="150"/>
        <v>81.431894410603078</v>
      </c>
      <c r="AQ82" s="149">
        <f t="shared" si="151"/>
        <v>81</v>
      </c>
      <c r="AR82" s="149">
        <f t="shared" si="152"/>
        <v>25</v>
      </c>
      <c r="AS82" s="149">
        <f t="shared" si="153"/>
        <v>54</v>
      </c>
      <c r="AT82" s="149">
        <f t="shared" si="154"/>
        <v>1.4212546736013909</v>
      </c>
      <c r="AU82" s="149">
        <f t="shared" si="155"/>
        <v>80.674563259352396</v>
      </c>
      <c r="AV82" s="150">
        <f t="shared" si="156"/>
        <v>5.3783042172901601</v>
      </c>
      <c r="AW82" s="149">
        <f t="shared" si="157"/>
        <v>1.4080367514841474</v>
      </c>
      <c r="AX82" s="149">
        <f t="shared" si="158"/>
        <v>23.158266259653573</v>
      </c>
      <c r="AY82" s="149" t="str">
        <f t="shared" si="159"/>
        <v>POSITIF</v>
      </c>
      <c r="AZ82" s="149">
        <f t="shared" si="160"/>
        <v>23</v>
      </c>
      <c r="BA82" s="149">
        <f t="shared" si="161"/>
        <v>9</v>
      </c>
      <c r="BB82" s="149">
        <f t="shared" si="162"/>
        <v>29</v>
      </c>
      <c r="BC82" s="149">
        <f t="shared" si="163"/>
        <v>0.40418799528446692</v>
      </c>
      <c r="BD82" s="149">
        <f t="shared" si="164"/>
        <v>1.967946669686182</v>
      </c>
      <c r="BE82" s="149">
        <f t="shared" si="165"/>
        <v>-0.12222152900771403</v>
      </c>
      <c r="BF82" s="149">
        <f t="shared" si="166"/>
        <v>1.9428132568574878</v>
      </c>
      <c r="BG82" s="149">
        <f t="shared" si="167"/>
        <v>112.47032851313354</v>
      </c>
      <c r="BH82" s="149">
        <f t="shared" si="168"/>
        <v>5.3783042172901601</v>
      </c>
      <c r="BI82" s="149">
        <f t="shared" si="169"/>
        <v>292.47032851313355</v>
      </c>
      <c r="BJ82" s="149">
        <f t="shared" si="170"/>
        <v>292</v>
      </c>
      <c r="BK82" s="149">
        <f t="shared" si="171"/>
        <v>28</v>
      </c>
      <c r="BL82" s="149">
        <f t="shared" si="172"/>
        <v>13</v>
      </c>
      <c r="BM82" s="149">
        <f t="shared" si="173"/>
        <v>-5.1313600463297924</v>
      </c>
      <c r="BN82" s="149" t="str">
        <f t="shared" si="174"/>
        <v>NEGATIF</v>
      </c>
      <c r="BO82" s="149">
        <f t="shared" si="175"/>
        <v>5</v>
      </c>
      <c r="BP82" s="149">
        <f t="shared" si="176"/>
        <v>7</v>
      </c>
      <c r="BQ82" s="149">
        <f t="shared" si="177"/>
        <v>52</v>
      </c>
      <c r="BR82" s="149"/>
      <c r="BS82" s="45"/>
      <c r="BT82" s="45"/>
      <c r="BU82" s="45"/>
      <c r="BV82" s="45"/>
      <c r="BW82" s="45"/>
      <c r="BX82" s="45"/>
      <c r="BY82" s="45"/>
      <c r="BZ82" s="45"/>
      <c r="CA82" s="45"/>
      <c r="CB82" s="45"/>
      <c r="CC82" s="45"/>
      <c r="CD82" s="45"/>
      <c r="CE82" s="45"/>
      <c r="CF82" s="45"/>
      <c r="CG82" s="45"/>
      <c r="CH82" s="45"/>
      <c r="CI82" s="45"/>
    </row>
    <row r="83" spans="1:87">
      <c r="A83" s="45">
        <f t="shared" ref="A83" si="181">A81</f>
        <v>-7.0027777777777782</v>
      </c>
      <c r="B83" s="45">
        <f t="shared" si="71"/>
        <v>111.315</v>
      </c>
      <c r="C83" s="45">
        <f>INT(G3/15)</f>
        <v>7</v>
      </c>
      <c r="D83" s="45">
        <f>L3</f>
        <v>2018</v>
      </c>
      <c r="E83" s="45">
        <f>L2</f>
        <v>6</v>
      </c>
      <c r="F83" s="45">
        <f>L4-1</f>
        <v>12</v>
      </c>
      <c r="G83" s="45"/>
      <c r="H83" s="149">
        <v>18</v>
      </c>
      <c r="I83" s="149">
        <v>0</v>
      </c>
      <c r="J83" s="149">
        <f t="shared" si="122"/>
        <v>18</v>
      </c>
      <c r="K83" s="149"/>
      <c r="L83" s="149">
        <f t="shared" si="123"/>
        <v>20</v>
      </c>
      <c r="M83" s="149">
        <f t="shared" si="124"/>
        <v>-13</v>
      </c>
      <c r="N83" s="149">
        <f t="shared" si="125"/>
        <v>2458281.9583333335</v>
      </c>
      <c r="O83" s="149">
        <f>O51</f>
        <v>8.1905445362562951E-4</v>
      </c>
      <c r="P83" s="149">
        <f t="shared" si="126"/>
        <v>2458281.9591523879</v>
      </c>
      <c r="Q83" s="149">
        <f t="shared" si="127"/>
        <v>0.18444788918242083</v>
      </c>
      <c r="R83" s="149">
        <f t="shared" si="128"/>
        <v>80.732068552243618</v>
      </c>
      <c r="S83" s="149">
        <f t="shared" si="129"/>
        <v>157.477940406794</v>
      </c>
      <c r="T83" s="149">
        <f t="shared" si="130"/>
        <v>0.71922259499029761</v>
      </c>
      <c r="U83" s="149">
        <f t="shared" si="131"/>
        <v>1.4090404081824228</v>
      </c>
      <c r="V83" s="149">
        <f t="shared" si="132"/>
        <v>2.7485085593579739</v>
      </c>
      <c r="W83" s="149">
        <f t="shared" si="133"/>
        <v>1.670085318865434E-2</v>
      </c>
      <c r="X83" s="149">
        <f t="shared" si="134"/>
        <v>81.451291147233917</v>
      </c>
      <c r="Y83" s="149">
        <f t="shared" si="135"/>
        <v>158.1971630017843</v>
      </c>
      <c r="Z83" s="149">
        <f t="shared" si="136"/>
        <v>2.7610613616952921</v>
      </c>
      <c r="AA83" s="149">
        <f t="shared" si="137"/>
        <v>128.29716945181812</v>
      </c>
      <c r="AB83" s="149">
        <f t="shared" si="138"/>
        <v>2.2392080279233149</v>
      </c>
      <c r="AC83" s="149">
        <f t="shared" si="139"/>
        <v>23.436892518292929</v>
      </c>
      <c r="AD83" s="149">
        <f t="shared" si="140"/>
        <v>-1.7339004371012504E-3</v>
      </c>
      <c r="AE83" s="149">
        <f t="shared" si="141"/>
        <v>23.435158617855826</v>
      </c>
      <c r="AF83" s="149">
        <f t="shared" si="142"/>
        <v>2458281.5</v>
      </c>
      <c r="AG83" s="149">
        <f t="shared" si="143"/>
        <v>0.184435318275154</v>
      </c>
      <c r="AH83" s="149">
        <f t="shared" si="144"/>
        <v>17.351607637226891</v>
      </c>
      <c r="AI83" s="149">
        <f t="shared" si="145"/>
        <v>4.3817246400768894</v>
      </c>
      <c r="AJ83" s="149">
        <f t="shared" si="146"/>
        <v>0.40902067860870778</v>
      </c>
      <c r="AK83" s="149">
        <f t="shared" si="147"/>
        <v>11.802724640076889</v>
      </c>
      <c r="AL83" s="149">
        <f t="shared" si="179"/>
        <v>96.355500953874113</v>
      </c>
      <c r="AM83" s="149">
        <f t="shared" si="148"/>
        <v>1.6817207440536401</v>
      </c>
      <c r="AN83" s="149">
        <f t="shared" si="149"/>
        <v>1.0154681497814519</v>
      </c>
      <c r="AO83" s="149" t="s">
        <v>138</v>
      </c>
      <c r="AP83" s="149">
        <f t="shared" si="150"/>
        <v>81.441849769830611</v>
      </c>
      <c r="AQ83" s="149">
        <f t="shared" si="151"/>
        <v>81</v>
      </c>
      <c r="AR83" s="149">
        <f t="shared" si="152"/>
        <v>26</v>
      </c>
      <c r="AS83" s="149">
        <f t="shared" si="153"/>
        <v>30</v>
      </c>
      <c r="AT83" s="149">
        <f t="shared" si="154"/>
        <v>1.4214284273981301</v>
      </c>
      <c r="AU83" s="149">
        <f t="shared" si="155"/>
        <v>80.685368647279219</v>
      </c>
      <c r="AV83" s="150">
        <f t="shared" si="156"/>
        <v>5.3790245764852811</v>
      </c>
      <c r="AW83" s="149">
        <f t="shared" si="157"/>
        <v>1.4082253410804257</v>
      </c>
      <c r="AX83" s="149">
        <f t="shared" si="158"/>
        <v>23.158907470436333</v>
      </c>
      <c r="AY83" s="149" t="str">
        <f t="shared" si="159"/>
        <v>POSITIF</v>
      </c>
      <c r="AZ83" s="149">
        <f t="shared" si="160"/>
        <v>23</v>
      </c>
      <c r="BA83" s="149">
        <f t="shared" si="161"/>
        <v>9</v>
      </c>
      <c r="BB83" s="149">
        <f t="shared" si="162"/>
        <v>32</v>
      </c>
      <c r="BC83" s="149">
        <f t="shared" si="163"/>
        <v>0.40419918652382536</v>
      </c>
      <c r="BD83" s="149">
        <f t="shared" si="164"/>
        <v>1.9629775433538388</v>
      </c>
      <c r="BE83" s="149">
        <f t="shared" si="165"/>
        <v>-0.12222152900771403</v>
      </c>
      <c r="BF83" s="149">
        <f t="shared" si="166"/>
        <v>1.9428132568574878</v>
      </c>
      <c r="BG83" s="149">
        <f t="shared" si="167"/>
        <v>112.27087228526359</v>
      </c>
      <c r="BH83" s="149">
        <f t="shared" si="168"/>
        <v>5.3790245764852811</v>
      </c>
      <c r="BI83" s="149">
        <f t="shared" si="169"/>
        <v>292.27087228526358</v>
      </c>
      <c r="BJ83" s="149">
        <f t="shared" si="170"/>
        <v>292</v>
      </c>
      <c r="BK83" s="149">
        <f t="shared" si="171"/>
        <v>16</v>
      </c>
      <c r="BL83" s="149">
        <f t="shared" si="172"/>
        <v>15</v>
      </c>
      <c r="BM83" s="149">
        <f t="shared" si="173"/>
        <v>-8.5669885510661263</v>
      </c>
      <c r="BN83" s="149" t="str">
        <f t="shared" si="174"/>
        <v>NEGATIF</v>
      </c>
      <c r="BO83" s="149">
        <f t="shared" si="175"/>
        <v>8</v>
      </c>
      <c r="BP83" s="149">
        <f t="shared" si="176"/>
        <v>34</v>
      </c>
      <c r="BQ83" s="149">
        <f t="shared" si="177"/>
        <v>1</v>
      </c>
      <c r="BR83" s="149"/>
      <c r="BS83" s="45"/>
      <c r="BT83" s="45"/>
      <c r="BU83" s="45"/>
      <c r="BV83" s="45"/>
      <c r="BW83" s="45"/>
      <c r="BX83" s="45"/>
      <c r="BY83" s="45"/>
      <c r="BZ83" s="45"/>
      <c r="CA83" s="45"/>
      <c r="CB83" s="45"/>
      <c r="CC83" s="45"/>
      <c r="CD83" s="45"/>
      <c r="CE83" s="45"/>
      <c r="CF83" s="45"/>
      <c r="CG83" s="45"/>
      <c r="CH83" s="45"/>
      <c r="CI83" s="45"/>
    </row>
    <row r="84" spans="1:87">
      <c r="A84" s="45">
        <f t="shared" ref="A84" si="182">A82</f>
        <v>-7.0027777777777782</v>
      </c>
      <c r="B84" s="45">
        <f t="shared" si="71"/>
        <v>111.315</v>
      </c>
      <c r="C84" s="45">
        <f>INT(G3/15)</f>
        <v>7</v>
      </c>
      <c r="D84" s="45">
        <f>L3</f>
        <v>2018</v>
      </c>
      <c r="E84" s="45">
        <f>L2</f>
        <v>6</v>
      </c>
      <c r="F84" s="45">
        <f>L4-1</f>
        <v>12</v>
      </c>
      <c r="G84" s="45"/>
      <c r="H84" s="149">
        <v>18</v>
      </c>
      <c r="I84" s="149">
        <v>15</v>
      </c>
      <c r="J84" s="149">
        <f t="shared" si="122"/>
        <v>18.25</v>
      </c>
      <c r="K84" s="149"/>
      <c r="L84" s="149">
        <f t="shared" si="123"/>
        <v>20</v>
      </c>
      <c r="M84" s="149">
        <f t="shared" si="124"/>
        <v>-13</v>
      </c>
      <c r="N84" s="149">
        <f t="shared" si="125"/>
        <v>2458281.96875</v>
      </c>
      <c r="O84" s="149">
        <f t="shared" si="89"/>
        <v>8.1905445362562951E-4</v>
      </c>
      <c r="P84" s="149">
        <f t="shared" si="126"/>
        <v>2458281.9695690544</v>
      </c>
      <c r="Q84" s="149">
        <f t="shared" si="127"/>
        <v>0.18444817437520691</v>
      </c>
      <c r="R84" s="149">
        <f t="shared" si="128"/>
        <v>80.742335712083332</v>
      </c>
      <c r="S84" s="149">
        <f t="shared" si="129"/>
        <v>157.48820707624509</v>
      </c>
      <c r="T84" s="149">
        <f t="shared" si="130"/>
        <v>0.71891080108967642</v>
      </c>
      <c r="U84" s="149">
        <f t="shared" si="131"/>
        <v>1.4092196039264544</v>
      </c>
      <c r="V84" s="149">
        <f t="shared" si="132"/>
        <v>2.748687746543109</v>
      </c>
      <c r="W84" s="149">
        <f t="shared" si="133"/>
        <v>1.6700853176676241E-2</v>
      </c>
      <c r="X84" s="149">
        <f t="shared" si="134"/>
        <v>81.461246513173009</v>
      </c>
      <c r="Y84" s="149">
        <f t="shared" si="135"/>
        <v>158.20711787733475</v>
      </c>
      <c r="Z84" s="149">
        <f t="shared" si="136"/>
        <v>2.7612351070502736</v>
      </c>
      <c r="AA84" s="149">
        <f t="shared" si="137"/>
        <v>128.29661785010947</v>
      </c>
      <c r="AB84" s="149">
        <f t="shared" si="138"/>
        <v>2.2391984006573389</v>
      </c>
      <c r="AC84" s="149">
        <f t="shared" si="139"/>
        <v>23.436892514584233</v>
      </c>
      <c r="AD84" s="149">
        <f t="shared" si="140"/>
        <v>-1.7338991580031621E-3</v>
      </c>
      <c r="AE84" s="149">
        <f t="shared" si="141"/>
        <v>23.435158615426229</v>
      </c>
      <c r="AF84" s="149">
        <f t="shared" si="142"/>
        <v>2458281.5</v>
      </c>
      <c r="AG84" s="149">
        <f t="shared" si="143"/>
        <v>0.184435318275154</v>
      </c>
      <c r="AH84" s="149">
        <f t="shared" si="144"/>
        <v>17.351607637226891</v>
      </c>
      <c r="AI84" s="149">
        <f t="shared" si="145"/>
        <v>4.6324091174143902</v>
      </c>
      <c r="AJ84" s="149">
        <f t="shared" si="146"/>
        <v>0.40902067856630325</v>
      </c>
      <c r="AK84" s="149">
        <f t="shared" si="147"/>
        <v>12.05340911741439</v>
      </c>
      <c r="AL84" s="149">
        <f t="shared" si="179"/>
        <v>100.10496264628775</v>
      </c>
      <c r="AM84" s="149">
        <f t="shared" si="148"/>
        <v>1.7471611957636568</v>
      </c>
      <c r="AN84" s="149">
        <f t="shared" si="149"/>
        <v>1.0154692611677869</v>
      </c>
      <c r="AO84" s="149" t="s">
        <v>138</v>
      </c>
      <c r="AP84" s="149">
        <f t="shared" si="150"/>
        <v>81.451805107250465</v>
      </c>
      <c r="AQ84" s="149">
        <f t="shared" si="151"/>
        <v>81</v>
      </c>
      <c r="AR84" s="149">
        <f t="shared" si="152"/>
        <v>27</v>
      </c>
      <c r="AS84" s="149">
        <f t="shared" si="153"/>
        <v>6</v>
      </c>
      <c r="AT84" s="149">
        <f t="shared" si="154"/>
        <v>1.4216021808142536</v>
      </c>
      <c r="AU84" s="149">
        <f t="shared" si="155"/>
        <v>80.696174114928098</v>
      </c>
      <c r="AV84" s="150">
        <f t="shared" si="156"/>
        <v>5.3797449409952067</v>
      </c>
      <c r="AW84" s="149">
        <f t="shared" si="157"/>
        <v>1.4084139320681164</v>
      </c>
      <c r="AX84" s="149">
        <f t="shared" si="158"/>
        <v>23.159547942984716</v>
      </c>
      <c r="AY84" s="149" t="str">
        <f t="shared" si="159"/>
        <v>POSITIF</v>
      </c>
      <c r="AZ84" s="149">
        <f t="shared" si="160"/>
        <v>23</v>
      </c>
      <c r="BA84" s="149">
        <f t="shared" si="161"/>
        <v>9</v>
      </c>
      <c r="BB84" s="149">
        <f t="shared" si="162"/>
        <v>34</v>
      </c>
      <c r="BC84" s="149">
        <f t="shared" si="163"/>
        <v>0.40421036487856327</v>
      </c>
      <c r="BD84" s="149">
        <f t="shared" si="164"/>
        <v>1.9594963754639001</v>
      </c>
      <c r="BE84" s="149">
        <f t="shared" si="165"/>
        <v>-0.12222152900771403</v>
      </c>
      <c r="BF84" s="149">
        <f t="shared" si="166"/>
        <v>1.9428132568574878</v>
      </c>
      <c r="BG84" s="149">
        <f t="shared" si="167"/>
        <v>112.15817218825532</v>
      </c>
      <c r="BH84" s="149">
        <f t="shared" si="168"/>
        <v>5.3797449409952067</v>
      </c>
      <c r="BI84" s="149">
        <f t="shared" si="169"/>
        <v>292.15817218825532</v>
      </c>
      <c r="BJ84" s="149">
        <f t="shared" si="170"/>
        <v>292</v>
      </c>
      <c r="BK84" s="149">
        <f t="shared" si="171"/>
        <v>9</v>
      </c>
      <c r="BL84" s="149">
        <f t="shared" si="172"/>
        <v>29</v>
      </c>
      <c r="BM84" s="149">
        <f t="shared" si="173"/>
        <v>-12.008617489470533</v>
      </c>
      <c r="BN84" s="149" t="str">
        <f t="shared" si="174"/>
        <v>NEGATIF</v>
      </c>
      <c r="BO84" s="149">
        <f t="shared" si="175"/>
        <v>12</v>
      </c>
      <c r="BP84" s="149">
        <f t="shared" si="176"/>
        <v>0</v>
      </c>
      <c r="BQ84" s="149">
        <f t="shared" si="177"/>
        <v>31</v>
      </c>
      <c r="BR84" s="149"/>
      <c r="BS84" s="45"/>
      <c r="BT84" s="45"/>
      <c r="BU84" s="45"/>
      <c r="BV84" s="45"/>
      <c r="BW84" s="45"/>
      <c r="BX84" s="45"/>
      <c r="BY84" s="45"/>
      <c r="BZ84" s="45"/>
      <c r="CA84" s="45"/>
      <c r="CB84" s="45"/>
      <c r="CC84" s="45"/>
      <c r="CD84" s="45"/>
      <c r="CE84" s="45"/>
      <c r="CF84" s="45"/>
      <c r="CG84" s="45"/>
      <c r="CH84" s="45"/>
      <c r="CI84" s="45"/>
    </row>
    <row r="85" spans="1:87">
      <c r="A85" s="45">
        <f t="shared" ref="A85" si="183">A83</f>
        <v>-7.0027777777777782</v>
      </c>
      <c r="B85" s="45">
        <f t="shared" si="71"/>
        <v>111.315</v>
      </c>
      <c r="C85" s="45">
        <f>INT(G3/15)</f>
        <v>7</v>
      </c>
      <c r="D85" s="45">
        <f>L3</f>
        <v>2018</v>
      </c>
      <c r="E85" s="45">
        <f>L2</f>
        <v>6</v>
      </c>
      <c r="F85" s="45">
        <f>L4-1</f>
        <v>12</v>
      </c>
      <c r="G85" s="45"/>
      <c r="H85" s="149">
        <v>18</v>
      </c>
      <c r="I85" s="149">
        <v>30</v>
      </c>
      <c r="J85" s="149">
        <f t="shared" si="122"/>
        <v>18.5</v>
      </c>
      <c r="K85" s="149"/>
      <c r="L85" s="149">
        <f t="shared" si="123"/>
        <v>20</v>
      </c>
      <c r="M85" s="149">
        <f t="shared" si="124"/>
        <v>-13</v>
      </c>
      <c r="N85" s="149">
        <f t="shared" si="125"/>
        <v>2458281.979166667</v>
      </c>
      <c r="O85" s="149">
        <f t="shared" si="89"/>
        <v>8.1905445362562951E-4</v>
      </c>
      <c r="P85" s="149">
        <f t="shared" si="126"/>
        <v>2458281.9799857214</v>
      </c>
      <c r="Q85" s="149">
        <f t="shared" si="127"/>
        <v>0.18444845956800573</v>
      </c>
      <c r="R85" s="149">
        <f t="shared" si="128"/>
        <v>80.75260287238234</v>
      </c>
      <c r="S85" s="149">
        <f t="shared" si="129"/>
        <v>157.49847374615456</v>
      </c>
      <c r="T85" s="149">
        <f t="shared" si="130"/>
        <v>0.71859898537752764</v>
      </c>
      <c r="U85" s="149">
        <f t="shared" si="131"/>
        <v>1.4093987996785022</v>
      </c>
      <c r="V85" s="149">
        <f t="shared" si="132"/>
        <v>2.7488669337362448</v>
      </c>
      <c r="W85" s="149">
        <f t="shared" si="133"/>
        <v>1.6700853164698146E-2</v>
      </c>
      <c r="X85" s="149">
        <f t="shared" si="134"/>
        <v>81.471201857759866</v>
      </c>
      <c r="Y85" s="149">
        <f t="shared" si="135"/>
        <v>158.21707273153208</v>
      </c>
      <c r="Z85" s="149">
        <f t="shared" si="136"/>
        <v>2.7614088520325732</v>
      </c>
      <c r="AA85" s="149">
        <f t="shared" si="137"/>
        <v>128.29606624837621</v>
      </c>
      <c r="AB85" s="149">
        <f t="shared" si="138"/>
        <v>2.2391887733909339</v>
      </c>
      <c r="AC85" s="149">
        <f t="shared" si="139"/>
        <v>23.436892510875538</v>
      </c>
      <c r="AD85" s="149">
        <f t="shared" si="140"/>
        <v>-1.7338978594738613E-3</v>
      </c>
      <c r="AE85" s="149">
        <f t="shared" si="141"/>
        <v>23.435158613016064</v>
      </c>
      <c r="AF85" s="149">
        <f t="shared" si="142"/>
        <v>2458281.5</v>
      </c>
      <c r="AG85" s="149">
        <f t="shared" si="143"/>
        <v>0.184435318275154</v>
      </c>
      <c r="AH85" s="149">
        <f t="shared" si="144"/>
        <v>17.351607637226891</v>
      </c>
      <c r="AI85" s="149">
        <f t="shared" si="145"/>
        <v>4.883093594751891</v>
      </c>
      <c r="AJ85" s="149">
        <f t="shared" si="146"/>
        <v>0.40902067852423796</v>
      </c>
      <c r="AK85" s="149">
        <f t="shared" si="147"/>
        <v>12.30409359475189</v>
      </c>
      <c r="AL85" s="149">
        <f t="shared" si="179"/>
        <v>103.85442425859998</v>
      </c>
      <c r="AM85" s="149">
        <f t="shared" si="148"/>
        <v>1.8126016460756404</v>
      </c>
      <c r="AN85" s="149">
        <f t="shared" si="149"/>
        <v>1.015470372071315</v>
      </c>
      <c r="AO85" s="149" t="s">
        <v>138</v>
      </c>
      <c r="AP85" s="149">
        <f t="shared" si="150"/>
        <v>81.461760423318438</v>
      </c>
      <c r="AQ85" s="149">
        <f t="shared" si="151"/>
        <v>81</v>
      </c>
      <c r="AR85" s="149">
        <f t="shared" si="152"/>
        <v>27</v>
      </c>
      <c r="AS85" s="149">
        <f t="shared" si="153"/>
        <v>42</v>
      </c>
      <c r="AT85" s="149">
        <f t="shared" si="154"/>
        <v>1.4217759338577165</v>
      </c>
      <c r="AU85" s="149">
        <f t="shared" si="155"/>
        <v>80.706979662678378</v>
      </c>
      <c r="AV85" s="150">
        <f t="shared" si="156"/>
        <v>5.3804653108452252</v>
      </c>
      <c r="AW85" s="149">
        <f t="shared" si="157"/>
        <v>1.4086025244538403</v>
      </c>
      <c r="AX85" s="149">
        <f t="shared" si="158"/>
        <v>23.160187677303014</v>
      </c>
      <c r="AY85" s="149" t="str">
        <f t="shared" si="159"/>
        <v>POSITIF</v>
      </c>
      <c r="AZ85" s="149">
        <f t="shared" si="160"/>
        <v>23</v>
      </c>
      <c r="BA85" s="149">
        <f t="shared" si="161"/>
        <v>9</v>
      </c>
      <c r="BB85" s="149">
        <f t="shared" si="162"/>
        <v>36</v>
      </c>
      <c r="BC85" s="149">
        <f t="shared" si="163"/>
        <v>0.40422153034875558</v>
      </c>
      <c r="BD85" s="149">
        <f t="shared" si="164"/>
        <v>1.9575293877037887</v>
      </c>
      <c r="BE85" s="149">
        <f t="shared" si="165"/>
        <v>-0.12222152900771403</v>
      </c>
      <c r="BF85" s="149">
        <f t="shared" si="166"/>
        <v>1.9428132568574878</v>
      </c>
      <c r="BG85" s="149">
        <f t="shared" si="167"/>
        <v>112.13538765317857</v>
      </c>
      <c r="BH85" s="149">
        <f t="shared" si="168"/>
        <v>5.3804653108452252</v>
      </c>
      <c r="BI85" s="149">
        <f t="shared" si="169"/>
        <v>292.13538765317855</v>
      </c>
      <c r="BJ85" s="149">
        <f t="shared" si="170"/>
        <v>292</v>
      </c>
      <c r="BK85" s="149">
        <f t="shared" si="171"/>
        <v>8</v>
      </c>
      <c r="BL85" s="149">
        <f t="shared" si="172"/>
        <v>7</v>
      </c>
      <c r="BM85" s="149">
        <f t="shared" si="173"/>
        <v>-15.454080505592133</v>
      </c>
      <c r="BN85" s="149" t="str">
        <f t="shared" si="174"/>
        <v>NEGATIF</v>
      </c>
      <c r="BO85" s="149">
        <f t="shared" si="175"/>
        <v>15</v>
      </c>
      <c r="BP85" s="149">
        <f t="shared" si="176"/>
        <v>27</v>
      </c>
      <c r="BQ85" s="149">
        <f t="shared" si="177"/>
        <v>14</v>
      </c>
      <c r="BR85" s="149"/>
      <c r="BS85" s="45"/>
      <c r="BT85" s="45"/>
      <c r="BU85" s="45"/>
      <c r="BV85" s="45"/>
      <c r="BW85" s="45"/>
      <c r="BX85" s="45"/>
      <c r="BY85" s="45"/>
      <c r="BZ85" s="45"/>
      <c r="CA85" s="45"/>
      <c r="CB85" s="45"/>
      <c r="CC85" s="45"/>
      <c r="CD85" s="45"/>
      <c r="CE85" s="45"/>
      <c r="CF85" s="45"/>
      <c r="CG85" s="45"/>
      <c r="CH85" s="45"/>
      <c r="CI85" s="45"/>
    </row>
    <row r="86" spans="1:87">
      <c r="A86" s="45">
        <f t="shared" ref="A86" si="184">A84</f>
        <v>-7.0027777777777782</v>
      </c>
      <c r="B86" s="45">
        <f t="shared" si="71"/>
        <v>111.315</v>
      </c>
      <c r="C86" s="45">
        <f>INT(G3/15)</f>
        <v>7</v>
      </c>
      <c r="D86" s="45">
        <f>L3</f>
        <v>2018</v>
      </c>
      <c r="E86" s="45">
        <f>L2</f>
        <v>6</v>
      </c>
      <c r="F86" s="45">
        <f>L4-1</f>
        <v>12</v>
      </c>
      <c r="G86" s="45"/>
      <c r="H86" s="45">
        <v>18</v>
      </c>
      <c r="I86" s="45">
        <v>45</v>
      </c>
      <c r="J86" s="45">
        <f t="shared" si="122"/>
        <v>18.75</v>
      </c>
      <c r="K86" s="45"/>
      <c r="L86" s="45">
        <f t="shared" si="123"/>
        <v>20</v>
      </c>
      <c r="M86" s="45">
        <f t="shared" si="124"/>
        <v>-13</v>
      </c>
      <c r="N86" s="45">
        <f t="shared" si="125"/>
        <v>2458281.9895833335</v>
      </c>
      <c r="O86" s="45">
        <f t="shared" si="89"/>
        <v>8.1905445362562951E-4</v>
      </c>
      <c r="P86" s="45">
        <f t="shared" si="126"/>
        <v>2458281.9904023879</v>
      </c>
      <c r="Q86" s="45">
        <f t="shared" si="127"/>
        <v>0.18444874476079182</v>
      </c>
      <c r="R86" s="45">
        <f t="shared" si="128"/>
        <v>80.762870032222963</v>
      </c>
      <c r="S86" s="45">
        <f t="shared" si="129"/>
        <v>157.50874041560655</v>
      </c>
      <c r="T86" s="45">
        <f t="shared" si="130"/>
        <v>0.7182871478912104</v>
      </c>
      <c r="U86" s="45">
        <f t="shared" si="131"/>
        <v>1.4095779954225496</v>
      </c>
      <c r="V86" s="45">
        <f t="shared" si="132"/>
        <v>2.7490461209213959</v>
      </c>
      <c r="W86" s="45">
        <f t="shared" si="133"/>
        <v>1.6700853152720047E-2</v>
      </c>
      <c r="X86" s="45">
        <f t="shared" si="134"/>
        <v>81.481157180114167</v>
      </c>
      <c r="Y86" s="45">
        <f t="shared" si="135"/>
        <v>158.22702756349776</v>
      </c>
      <c r="Z86" s="45">
        <f t="shared" si="136"/>
        <v>2.761582596626857</v>
      </c>
      <c r="AA86" s="45">
        <f t="shared" si="137"/>
        <v>128.29551464666756</v>
      </c>
      <c r="AB86" s="45">
        <f t="shared" si="138"/>
        <v>2.2391791461249584</v>
      </c>
      <c r="AC86" s="45">
        <f t="shared" si="139"/>
        <v>23.436892507166842</v>
      </c>
      <c r="AD86" s="45">
        <f t="shared" si="140"/>
        <v>-1.7338965415111475E-3</v>
      </c>
      <c r="AE86" s="45">
        <f t="shared" si="141"/>
        <v>23.435158610625329</v>
      </c>
      <c r="AF86" s="45">
        <f t="shared" si="142"/>
        <v>2458281.5</v>
      </c>
      <c r="AG86" s="45">
        <f t="shared" si="143"/>
        <v>0.184435318275154</v>
      </c>
      <c r="AH86" s="45">
        <f t="shared" si="144"/>
        <v>17.351607637226891</v>
      </c>
      <c r="AI86" s="45">
        <f t="shared" si="145"/>
        <v>5.1337780720893917</v>
      </c>
      <c r="AJ86" s="45">
        <f t="shared" si="146"/>
        <v>0.40902067848251178</v>
      </c>
      <c r="AK86" s="45">
        <f t="shared" si="147"/>
        <v>12.554778072089391</v>
      </c>
      <c r="AL86" s="45">
        <f t="shared" si="179"/>
        <v>107.60388579188174</v>
      </c>
      <c r="AM86" s="45">
        <f t="shared" si="148"/>
        <v>1.8780420950082821</v>
      </c>
      <c r="AN86" s="45">
        <f t="shared" si="149"/>
        <v>1.0154714824919049</v>
      </c>
      <c r="AO86" s="45" t="s">
        <v>138</v>
      </c>
      <c r="AP86" s="45">
        <f t="shared" si="150"/>
        <v>81.471715717154197</v>
      </c>
      <c r="AQ86" s="45">
        <f t="shared" si="151"/>
        <v>81</v>
      </c>
      <c r="AR86" s="45">
        <f t="shared" si="152"/>
        <v>28</v>
      </c>
      <c r="AS86" s="45">
        <f t="shared" si="153"/>
        <v>18</v>
      </c>
      <c r="AT86" s="45">
        <f t="shared" si="154"/>
        <v>1.421949686513154</v>
      </c>
      <c r="AU86" s="45">
        <f t="shared" si="155"/>
        <v>80.71778528945913</v>
      </c>
      <c r="AV86" s="148">
        <f t="shared" si="156"/>
        <v>5.381185685963942</v>
      </c>
      <c r="AW86" s="45">
        <f t="shared" si="157"/>
        <v>1.4087911182189059</v>
      </c>
      <c r="AX86" s="45">
        <f t="shared" si="158"/>
        <v>23.160826673309714</v>
      </c>
      <c r="AY86" s="45" t="str">
        <f t="shared" si="159"/>
        <v>POSITIF</v>
      </c>
      <c r="AZ86" s="45">
        <f t="shared" si="160"/>
        <v>23</v>
      </c>
      <c r="BA86" s="45">
        <f t="shared" si="161"/>
        <v>9</v>
      </c>
      <c r="BB86" s="45">
        <f t="shared" si="162"/>
        <v>38</v>
      </c>
      <c r="BC86" s="45">
        <f t="shared" si="163"/>
        <v>0.40423268293297959</v>
      </c>
      <c r="BD86" s="45">
        <f t="shared" si="164"/>
        <v>1.9571317225481633</v>
      </c>
      <c r="BE86" s="45">
        <f t="shared" si="165"/>
        <v>-0.12222152900771403</v>
      </c>
      <c r="BF86" s="45">
        <f t="shared" si="166"/>
        <v>1.9428132568574878</v>
      </c>
      <c r="BG86" s="45">
        <f t="shared" si="167"/>
        <v>112.20753959967367</v>
      </c>
      <c r="BH86" s="45">
        <f t="shared" si="168"/>
        <v>5.381185685963942</v>
      </c>
      <c r="BI86" s="45">
        <f t="shared" si="169"/>
        <v>292.20753959967368</v>
      </c>
      <c r="BJ86" s="45">
        <f t="shared" si="170"/>
        <v>292</v>
      </c>
      <c r="BK86" s="45">
        <f t="shared" si="171"/>
        <v>12</v>
      </c>
      <c r="BL86" s="45">
        <f t="shared" si="172"/>
        <v>27</v>
      </c>
      <c r="BM86" s="45">
        <f t="shared" si="173"/>
        <v>-18.901196567354049</v>
      </c>
      <c r="BN86" s="45" t="str">
        <f t="shared" si="174"/>
        <v>NEGATIF</v>
      </c>
      <c r="BO86" s="45">
        <f t="shared" si="175"/>
        <v>18</v>
      </c>
      <c r="BP86" s="45">
        <f t="shared" si="176"/>
        <v>54</v>
      </c>
      <c r="BQ86" s="45">
        <f t="shared" si="177"/>
        <v>4</v>
      </c>
      <c r="BR86" s="45"/>
      <c r="BS86" s="45"/>
      <c r="BT86" s="45"/>
      <c r="BU86" s="45"/>
      <c r="BV86" s="45"/>
      <c r="BW86" s="45"/>
      <c r="BX86" s="45"/>
      <c r="BY86" s="45"/>
      <c r="BZ86" s="45"/>
      <c r="CA86" s="45"/>
      <c r="CB86" s="45"/>
      <c r="CC86" s="45"/>
      <c r="CD86" s="45"/>
      <c r="CE86" s="45"/>
      <c r="CF86" s="45"/>
      <c r="CG86" s="45"/>
      <c r="CH86" s="45"/>
      <c r="CI86" s="45"/>
    </row>
    <row r="87" spans="1:87">
      <c r="A87" s="45">
        <f t="shared" ref="A87" si="185">A85</f>
        <v>-7.0027777777777782</v>
      </c>
      <c r="B87" s="45">
        <f t="shared" si="71"/>
        <v>111.315</v>
      </c>
      <c r="C87" s="45">
        <f>INT(G3/15)</f>
        <v>7</v>
      </c>
      <c r="D87" s="45">
        <f>L3</f>
        <v>2018</v>
      </c>
      <c r="E87" s="45">
        <f>L2</f>
        <v>6</v>
      </c>
      <c r="F87" s="45">
        <f>L4-1</f>
        <v>12</v>
      </c>
      <c r="G87" s="45"/>
      <c r="H87" s="45">
        <v>19</v>
      </c>
      <c r="I87" s="45">
        <v>0</v>
      </c>
      <c r="J87" s="45">
        <f t="shared" si="122"/>
        <v>19</v>
      </c>
      <c r="K87" s="45"/>
      <c r="L87" s="45">
        <f t="shared" si="123"/>
        <v>20</v>
      </c>
      <c r="M87" s="45">
        <f t="shared" si="124"/>
        <v>-13</v>
      </c>
      <c r="N87" s="45">
        <f t="shared" si="125"/>
        <v>2458282</v>
      </c>
      <c r="O87" s="45">
        <f t="shared" si="89"/>
        <v>8.1905445362562951E-4</v>
      </c>
      <c r="P87" s="45">
        <f t="shared" si="126"/>
        <v>2458282.0008190544</v>
      </c>
      <c r="Q87" s="45">
        <f t="shared" si="127"/>
        <v>0.1844490299535779</v>
      </c>
      <c r="R87" s="45">
        <f t="shared" si="128"/>
        <v>80.773137192063587</v>
      </c>
      <c r="S87" s="45">
        <f t="shared" si="129"/>
        <v>157.51900708505764</v>
      </c>
      <c r="T87" s="45">
        <f t="shared" si="130"/>
        <v>0.71797528862640014</v>
      </c>
      <c r="U87" s="45">
        <f t="shared" si="131"/>
        <v>1.4097571911665969</v>
      </c>
      <c r="V87" s="45">
        <f t="shared" si="132"/>
        <v>2.7492253081065314</v>
      </c>
      <c r="W87" s="45">
        <f t="shared" si="133"/>
        <v>1.6700853140741951E-2</v>
      </c>
      <c r="X87" s="45">
        <f t="shared" si="134"/>
        <v>81.491112480689992</v>
      </c>
      <c r="Y87" s="45">
        <f t="shared" si="135"/>
        <v>158.23698237368404</v>
      </c>
      <c r="Z87" s="45">
        <f t="shared" si="136"/>
        <v>2.7617563408410186</v>
      </c>
      <c r="AA87" s="45">
        <f t="shared" si="137"/>
        <v>128.29496304495891</v>
      </c>
      <c r="AB87" s="45">
        <f t="shared" si="138"/>
        <v>2.2391695188589829</v>
      </c>
      <c r="AC87" s="45">
        <f t="shared" si="139"/>
        <v>23.436892503458147</v>
      </c>
      <c r="AD87" s="45">
        <f t="shared" si="140"/>
        <v>-1.733895204112655E-3</v>
      </c>
      <c r="AE87" s="45">
        <f t="shared" si="141"/>
        <v>23.435158608254035</v>
      </c>
      <c r="AF87" s="45">
        <f t="shared" si="142"/>
        <v>2458281.5</v>
      </c>
      <c r="AG87" s="45">
        <f t="shared" si="143"/>
        <v>0.184435318275154</v>
      </c>
      <c r="AH87" s="45">
        <f t="shared" si="144"/>
        <v>17.351607637226891</v>
      </c>
      <c r="AI87" s="45">
        <f t="shared" si="145"/>
        <v>5.3844625494268925</v>
      </c>
      <c r="AJ87" s="45">
        <f t="shared" si="146"/>
        <v>0.40902067844112489</v>
      </c>
      <c r="AK87" s="45">
        <f t="shared" si="147"/>
        <v>12.805462549426892</v>
      </c>
      <c r="AL87" s="45">
        <f t="shared" si="179"/>
        <v>111.35334724575559</v>
      </c>
      <c r="AM87" s="45">
        <f t="shared" si="148"/>
        <v>1.9434825425549944</v>
      </c>
      <c r="AN87" s="45">
        <f t="shared" si="149"/>
        <v>1.0154725924295733</v>
      </c>
      <c r="AO87" s="45" t="s">
        <v>138</v>
      </c>
      <c r="AP87" s="45">
        <f t="shared" si="150"/>
        <v>81.481670989211821</v>
      </c>
      <c r="AQ87" s="45">
        <f t="shared" si="151"/>
        <v>81</v>
      </c>
      <c r="AR87" s="45">
        <f t="shared" si="152"/>
        <v>28</v>
      </c>
      <c r="AS87" s="45">
        <f t="shared" si="153"/>
        <v>54</v>
      </c>
      <c r="AT87" s="45">
        <f t="shared" si="154"/>
        <v>1.4221234387884913</v>
      </c>
      <c r="AU87" s="45">
        <f t="shared" si="155"/>
        <v>80.728590995647792</v>
      </c>
      <c r="AV87" s="148">
        <f t="shared" si="156"/>
        <v>5.3819060663765192</v>
      </c>
      <c r="AW87" s="45">
        <f t="shared" si="157"/>
        <v>1.4089797133699014</v>
      </c>
      <c r="AX87" s="45">
        <f t="shared" si="158"/>
        <v>23.161464931009085</v>
      </c>
      <c r="AY87" s="45" t="str">
        <f t="shared" si="159"/>
        <v>POSITIF</v>
      </c>
      <c r="AZ87" s="45">
        <f t="shared" si="160"/>
        <v>23</v>
      </c>
      <c r="BA87" s="45">
        <f t="shared" si="161"/>
        <v>9</v>
      </c>
      <c r="BB87" s="45">
        <f t="shared" si="162"/>
        <v>41</v>
      </c>
      <c r="BC87" s="45">
        <f t="shared" si="163"/>
        <v>0.40424382263130981</v>
      </c>
      <c r="BD87" s="45">
        <f t="shared" si="164"/>
        <v>1.9583910115762255</v>
      </c>
      <c r="BE87" s="45">
        <f t="shared" si="165"/>
        <v>-0.12222152900771403</v>
      </c>
      <c r="BF87" s="45">
        <f t="shared" si="166"/>
        <v>1.9428132568574878</v>
      </c>
      <c r="BG87" s="45">
        <f t="shared" si="167"/>
        <v>112.38181064802504</v>
      </c>
      <c r="BH87" s="45">
        <f t="shared" si="168"/>
        <v>5.3819060663765192</v>
      </c>
      <c r="BI87" s="45">
        <f t="shared" si="169"/>
        <v>292.38181064802507</v>
      </c>
      <c r="BJ87" s="45">
        <f t="shared" si="170"/>
        <v>292</v>
      </c>
      <c r="BK87" s="45">
        <f t="shared" si="171"/>
        <v>22</v>
      </c>
      <c r="BL87" s="45">
        <f t="shared" si="172"/>
        <v>54</v>
      </c>
      <c r="BM87" s="45">
        <f t="shared" si="173"/>
        <v>-22.347703628986345</v>
      </c>
      <c r="BN87" s="45" t="str">
        <f t="shared" si="174"/>
        <v>NEGATIF</v>
      </c>
      <c r="BO87" s="45">
        <f t="shared" si="175"/>
        <v>22</v>
      </c>
      <c r="BP87" s="45">
        <f t="shared" si="176"/>
        <v>20</v>
      </c>
      <c r="BQ87" s="45">
        <f t="shared" si="177"/>
        <v>51</v>
      </c>
      <c r="BR87" s="45"/>
      <c r="BS87" s="45"/>
      <c r="BT87" s="45"/>
      <c r="BU87" s="45"/>
      <c r="BV87" s="45"/>
      <c r="BW87" s="45"/>
      <c r="BX87" s="45"/>
      <c r="BY87" s="45"/>
      <c r="BZ87" s="45"/>
      <c r="CA87" s="45"/>
      <c r="CB87" s="45"/>
      <c r="CC87" s="45"/>
      <c r="CD87" s="45"/>
      <c r="CE87" s="45"/>
      <c r="CF87" s="45"/>
      <c r="CG87" s="45"/>
      <c r="CH87" s="45"/>
      <c r="CI87" s="45"/>
    </row>
    <row r="88" spans="1:87">
      <c r="A88" s="45">
        <f t="shared" ref="A88" si="186">A86</f>
        <v>-7.0027777777777782</v>
      </c>
      <c r="B88" s="45">
        <f t="shared" si="71"/>
        <v>111.315</v>
      </c>
      <c r="C88" s="45">
        <f>INT(G3/15)</f>
        <v>7</v>
      </c>
      <c r="D88" s="45">
        <f>L3</f>
        <v>2018</v>
      </c>
      <c r="E88" s="45">
        <f>L2</f>
        <v>6</v>
      </c>
      <c r="F88" s="45">
        <f>L4-1</f>
        <v>12</v>
      </c>
      <c r="G88" s="45"/>
      <c r="H88" s="45">
        <v>19</v>
      </c>
      <c r="I88" s="45">
        <v>15</v>
      </c>
      <c r="J88" s="45">
        <f t="shared" si="122"/>
        <v>19.25</v>
      </c>
      <c r="K88" s="45"/>
      <c r="L88" s="45">
        <f t="shared" si="123"/>
        <v>20</v>
      </c>
      <c r="M88" s="45">
        <f t="shared" si="124"/>
        <v>-13</v>
      </c>
      <c r="N88" s="45">
        <f t="shared" si="125"/>
        <v>2458282.010416667</v>
      </c>
      <c r="O88" s="45">
        <f t="shared" si="89"/>
        <v>8.1905445362562951E-4</v>
      </c>
      <c r="P88" s="45">
        <f t="shared" si="126"/>
        <v>2458282.0112357214</v>
      </c>
      <c r="Q88" s="45">
        <f t="shared" si="127"/>
        <v>0.18444931514637672</v>
      </c>
      <c r="R88" s="45">
        <f t="shared" si="128"/>
        <v>80.783404352362595</v>
      </c>
      <c r="S88" s="45">
        <f t="shared" si="129"/>
        <v>157.52927375496802</v>
      </c>
      <c r="T88" s="45">
        <f t="shared" si="130"/>
        <v>0.71766340757866054</v>
      </c>
      <c r="U88" s="45">
        <f t="shared" si="131"/>
        <v>1.4099363869186448</v>
      </c>
      <c r="V88" s="45">
        <f t="shared" si="132"/>
        <v>2.7494044952996828</v>
      </c>
      <c r="W88" s="45">
        <f t="shared" si="133"/>
        <v>1.6700853128763852E-2</v>
      </c>
      <c r="X88" s="45">
        <f t="shared" si="134"/>
        <v>81.50106775994125</v>
      </c>
      <c r="Y88" s="45">
        <f t="shared" si="135"/>
        <v>158.24693716254669</v>
      </c>
      <c r="Z88" s="45">
        <f t="shared" si="136"/>
        <v>2.7619300846830126</v>
      </c>
      <c r="AA88" s="45">
        <f t="shared" si="137"/>
        <v>128.29441144322558</v>
      </c>
      <c r="AB88" s="45">
        <f t="shared" si="138"/>
        <v>2.2391598915925766</v>
      </c>
      <c r="AC88" s="45">
        <f t="shared" si="139"/>
        <v>23.436892499749451</v>
      </c>
      <c r="AD88" s="45">
        <f t="shared" si="140"/>
        <v>-1.7338938472760146E-3</v>
      </c>
      <c r="AE88" s="45">
        <f t="shared" si="141"/>
        <v>23.435158605902174</v>
      </c>
      <c r="AF88" s="45">
        <f t="shared" si="142"/>
        <v>2458281.5</v>
      </c>
      <c r="AG88" s="45">
        <f t="shared" si="143"/>
        <v>0.184435318275154</v>
      </c>
      <c r="AH88" s="45">
        <f t="shared" si="144"/>
        <v>17.351607637226891</v>
      </c>
      <c r="AI88" s="45">
        <f t="shared" si="145"/>
        <v>5.6351470267643933</v>
      </c>
      <c r="AJ88" s="45">
        <f t="shared" si="146"/>
        <v>0.40902067840007716</v>
      </c>
      <c r="AK88" s="45">
        <f t="shared" si="147"/>
        <v>13.056147026764393</v>
      </c>
      <c r="AL88" s="45">
        <f t="shared" si="179"/>
        <v>115.10280861984424</v>
      </c>
      <c r="AM88" s="45">
        <f t="shared" si="148"/>
        <v>2.0089229887091919</v>
      </c>
      <c r="AN88" s="45">
        <f t="shared" si="149"/>
        <v>1.0154737018843381</v>
      </c>
      <c r="AO88" s="45" t="s">
        <v>138</v>
      </c>
      <c r="AP88" s="45">
        <f t="shared" si="150"/>
        <v>81.491626239945234</v>
      </c>
      <c r="AQ88" s="45">
        <f t="shared" si="151"/>
        <v>81</v>
      </c>
      <c r="AR88" s="45">
        <f t="shared" si="152"/>
        <v>29</v>
      </c>
      <c r="AS88" s="45">
        <f t="shared" si="153"/>
        <v>29</v>
      </c>
      <c r="AT88" s="45">
        <f t="shared" si="154"/>
        <v>1.4222971906916508</v>
      </c>
      <c r="AU88" s="45">
        <f t="shared" si="155"/>
        <v>80.73939678162165</v>
      </c>
      <c r="AV88" s="148">
        <f t="shared" si="156"/>
        <v>5.3826264521081102</v>
      </c>
      <c r="AW88" s="45">
        <f t="shared" si="157"/>
        <v>1.4091683099134109</v>
      </c>
      <c r="AX88" s="45">
        <f t="shared" si="158"/>
        <v>23.1621024504053</v>
      </c>
      <c r="AY88" s="45" t="str">
        <f t="shared" si="159"/>
        <v>POSITIF</v>
      </c>
      <c r="AZ88" s="45">
        <f t="shared" si="160"/>
        <v>23</v>
      </c>
      <c r="BA88" s="45">
        <f t="shared" si="161"/>
        <v>9</v>
      </c>
      <c r="BB88" s="45">
        <f t="shared" si="162"/>
        <v>43</v>
      </c>
      <c r="BC88" s="45">
        <f t="shared" si="163"/>
        <v>0.40425494944381907</v>
      </c>
      <c r="BD88" s="45">
        <f t="shared" si="164"/>
        <v>1.9614326151608592</v>
      </c>
      <c r="BE88" s="45">
        <f t="shared" si="165"/>
        <v>-0.12222152900771403</v>
      </c>
      <c r="BF88" s="45">
        <f t="shared" si="166"/>
        <v>1.9428132568574878</v>
      </c>
      <c r="BG88" s="45">
        <f t="shared" si="167"/>
        <v>112.66796907917416</v>
      </c>
      <c r="BH88" s="45">
        <f t="shared" si="168"/>
        <v>5.3826264521081102</v>
      </c>
      <c r="BI88" s="45">
        <f t="shared" si="169"/>
        <v>292.66796907917416</v>
      </c>
      <c r="BJ88" s="45">
        <f t="shared" si="170"/>
        <v>292</v>
      </c>
      <c r="BK88" s="45">
        <f t="shared" si="171"/>
        <v>40</v>
      </c>
      <c r="BL88" s="45">
        <f t="shared" si="172"/>
        <v>4</v>
      </c>
      <c r="BM88" s="45">
        <f t="shared" si="173"/>
        <v>-25.791182786921343</v>
      </c>
      <c r="BN88" s="45" t="str">
        <f t="shared" si="174"/>
        <v>NEGATIF</v>
      </c>
      <c r="BO88" s="45">
        <f t="shared" si="175"/>
        <v>25</v>
      </c>
      <c r="BP88" s="45">
        <f t="shared" si="176"/>
        <v>47</v>
      </c>
      <c r="BQ88" s="45">
        <f t="shared" si="177"/>
        <v>28</v>
      </c>
      <c r="BR88" s="45"/>
      <c r="BS88" s="45"/>
      <c r="BT88" s="45"/>
      <c r="BU88" s="45"/>
      <c r="BV88" s="45"/>
      <c r="BW88" s="45"/>
      <c r="BX88" s="45"/>
      <c r="BY88" s="45"/>
      <c r="BZ88" s="45"/>
      <c r="CA88" s="45"/>
      <c r="CB88" s="45"/>
      <c r="CC88" s="45"/>
      <c r="CD88" s="45"/>
      <c r="CE88" s="45"/>
      <c r="CF88" s="45"/>
      <c r="CG88" s="45"/>
      <c r="CH88" s="45"/>
      <c r="CI88" s="45"/>
    </row>
    <row r="89" spans="1:87">
      <c r="A89" s="45">
        <f t="shared" ref="A89" si="187">A87</f>
        <v>-7.0027777777777782</v>
      </c>
      <c r="B89" s="45">
        <f t="shared" si="71"/>
        <v>111.315</v>
      </c>
      <c r="C89" s="45">
        <f>INT(G3/15)</f>
        <v>7</v>
      </c>
      <c r="D89" s="45">
        <f>L3</f>
        <v>2018</v>
      </c>
      <c r="E89" s="45">
        <f>L2</f>
        <v>6</v>
      </c>
      <c r="F89" s="45">
        <f>L4-1</f>
        <v>12</v>
      </c>
      <c r="G89" s="45"/>
      <c r="H89" s="45">
        <v>19</v>
      </c>
      <c r="I89" s="45">
        <v>30</v>
      </c>
      <c r="J89" s="45">
        <f t="shared" si="122"/>
        <v>19.5</v>
      </c>
      <c r="K89" s="45"/>
      <c r="L89" s="45">
        <f t="shared" si="123"/>
        <v>20</v>
      </c>
      <c r="M89" s="45">
        <f t="shared" si="124"/>
        <v>-13</v>
      </c>
      <c r="N89" s="45">
        <f t="shared" si="125"/>
        <v>2458282.0208333335</v>
      </c>
      <c r="O89" s="45">
        <f t="shared" si="89"/>
        <v>8.1905445362562951E-4</v>
      </c>
      <c r="P89" s="45">
        <f t="shared" si="126"/>
        <v>2458282.0216523879</v>
      </c>
      <c r="Q89" s="45">
        <f t="shared" si="127"/>
        <v>0.18444960033916277</v>
      </c>
      <c r="R89" s="45">
        <f t="shared" si="128"/>
        <v>80.793671512201399</v>
      </c>
      <c r="S89" s="45">
        <f t="shared" si="129"/>
        <v>157.53954042441819</v>
      </c>
      <c r="T89" s="45">
        <f t="shared" si="130"/>
        <v>0.71735150478546705</v>
      </c>
      <c r="U89" s="45">
        <f t="shared" si="131"/>
        <v>1.4101155826626603</v>
      </c>
      <c r="V89" s="45">
        <f t="shared" si="132"/>
        <v>2.7495836824848023</v>
      </c>
      <c r="W89" s="45">
        <f t="shared" si="133"/>
        <v>1.6700853116785756E-2</v>
      </c>
      <c r="X89" s="45">
        <f t="shared" si="134"/>
        <v>81.511023016986869</v>
      </c>
      <c r="Y89" s="45">
        <f t="shared" si="135"/>
        <v>158.25689192920365</v>
      </c>
      <c r="Z89" s="45">
        <f t="shared" si="136"/>
        <v>2.7621038281374446</v>
      </c>
      <c r="AA89" s="45">
        <f t="shared" si="137"/>
        <v>128.29385984151699</v>
      </c>
      <c r="AB89" s="45">
        <f t="shared" si="138"/>
        <v>2.2391502643266019</v>
      </c>
      <c r="AC89" s="45">
        <f t="shared" si="139"/>
        <v>23.436892496040755</v>
      </c>
      <c r="AD89" s="45">
        <f t="shared" si="140"/>
        <v>-1.7338924709990461E-3</v>
      </c>
      <c r="AE89" s="45">
        <f t="shared" si="141"/>
        <v>23.435158603569757</v>
      </c>
      <c r="AF89" s="45">
        <f t="shared" si="142"/>
        <v>2458281.5</v>
      </c>
      <c r="AG89" s="45">
        <f t="shared" si="143"/>
        <v>0.184435318275154</v>
      </c>
      <c r="AH89" s="45">
        <f t="shared" si="144"/>
        <v>17.351607637226891</v>
      </c>
      <c r="AI89" s="45">
        <f t="shared" si="145"/>
        <v>5.8858315041018905</v>
      </c>
      <c r="AJ89" s="45">
        <f t="shared" si="146"/>
        <v>0.40902067835936878</v>
      </c>
      <c r="AK89" s="45">
        <f t="shared" si="147"/>
        <v>13.30683150410189</v>
      </c>
      <c r="AL89" s="45">
        <f t="shared" si="179"/>
        <v>118.85226991521944</v>
      </c>
      <c r="AM89" s="45">
        <f t="shared" si="148"/>
        <v>2.0743634334895811</v>
      </c>
      <c r="AN89" s="45">
        <f t="shared" si="149"/>
        <v>1.0154748108560667</v>
      </c>
      <c r="AO89" s="45" t="s">
        <v>138</v>
      </c>
      <c r="AP89" s="45">
        <f t="shared" si="150"/>
        <v>81.501581468473347</v>
      </c>
      <c r="AQ89" s="45">
        <f t="shared" si="151"/>
        <v>81</v>
      </c>
      <c r="AR89" s="45">
        <f t="shared" si="152"/>
        <v>30</v>
      </c>
      <c r="AS89" s="45">
        <f t="shared" si="153"/>
        <v>5</v>
      </c>
      <c r="AT89" s="45">
        <f t="shared" si="154"/>
        <v>1.422470942207255</v>
      </c>
      <c r="AU89" s="45">
        <f t="shared" si="155"/>
        <v>80.750202646308907</v>
      </c>
      <c r="AV89" s="148">
        <f t="shared" si="156"/>
        <v>5.3833468430872609</v>
      </c>
      <c r="AW89" s="45">
        <f t="shared" si="157"/>
        <v>1.4093569078307286</v>
      </c>
      <c r="AX89" s="45">
        <f t="shared" si="158"/>
        <v>23.162739231417063</v>
      </c>
      <c r="AY89" s="45" t="str">
        <f t="shared" si="159"/>
        <v>POSITIF</v>
      </c>
      <c r="AZ89" s="45">
        <f t="shared" si="160"/>
        <v>23</v>
      </c>
      <c r="BA89" s="45">
        <f t="shared" si="161"/>
        <v>9</v>
      </c>
      <c r="BB89" s="45">
        <f t="shared" si="162"/>
        <v>45</v>
      </c>
      <c r="BC89" s="45">
        <f t="shared" si="163"/>
        <v>0.40426606336908855</v>
      </c>
      <c r="BD89" s="45">
        <f t="shared" si="164"/>
        <v>1.9664270219667528</v>
      </c>
      <c r="BE89" s="45">
        <f t="shared" si="165"/>
        <v>-0.12222152900771403</v>
      </c>
      <c r="BF89" s="45">
        <f t="shared" si="166"/>
        <v>1.9428132568574878</v>
      </c>
      <c r="BG89" s="45">
        <f t="shared" si="167"/>
        <v>113.07895719441711</v>
      </c>
      <c r="BH89" s="45">
        <f t="shared" si="168"/>
        <v>5.3833468430872609</v>
      </c>
      <c r="BI89" s="45">
        <f t="shared" si="169"/>
        <v>293.07895719441711</v>
      </c>
      <c r="BJ89" s="45">
        <f t="shared" si="170"/>
        <v>293</v>
      </c>
      <c r="BK89" s="45">
        <f t="shared" si="171"/>
        <v>4</v>
      </c>
      <c r="BL89" s="45">
        <f t="shared" si="172"/>
        <v>44</v>
      </c>
      <c r="BM89" s="45">
        <f t="shared" si="173"/>
        <v>-29.228967109942374</v>
      </c>
      <c r="BN89" s="45" t="str">
        <f t="shared" si="174"/>
        <v>NEGATIF</v>
      </c>
      <c r="BO89" s="45">
        <f t="shared" si="175"/>
        <v>29</v>
      </c>
      <c r="BP89" s="45">
        <f t="shared" si="176"/>
        <v>13</v>
      </c>
      <c r="BQ89" s="45">
        <f t="shared" si="177"/>
        <v>44</v>
      </c>
      <c r="BR89" s="45"/>
      <c r="BS89" s="45"/>
      <c r="BT89" s="45"/>
      <c r="BU89" s="45"/>
      <c r="BV89" s="45"/>
      <c r="BW89" s="45"/>
      <c r="BX89" s="45"/>
      <c r="BY89" s="45"/>
      <c r="BZ89" s="45"/>
      <c r="CA89" s="45"/>
      <c r="CB89" s="45"/>
      <c r="CC89" s="45"/>
      <c r="CD89" s="45"/>
      <c r="CE89" s="45"/>
      <c r="CF89" s="45"/>
      <c r="CG89" s="45"/>
      <c r="CH89" s="45"/>
      <c r="CI89" s="45"/>
    </row>
    <row r="90" spans="1:87">
      <c r="A90" s="45">
        <f t="shared" ref="A90" si="188">A88</f>
        <v>-7.0027777777777782</v>
      </c>
      <c r="B90" s="45">
        <f t="shared" si="71"/>
        <v>111.315</v>
      </c>
      <c r="C90" s="45">
        <f>INT(G3/15)</f>
        <v>7</v>
      </c>
      <c r="D90" s="45">
        <f>L3</f>
        <v>2018</v>
      </c>
      <c r="E90" s="45">
        <f>L2</f>
        <v>6</v>
      </c>
      <c r="F90" s="45">
        <f>L4-1</f>
        <v>12</v>
      </c>
      <c r="G90" s="45"/>
      <c r="H90" s="45">
        <v>19</v>
      </c>
      <c r="I90" s="45">
        <v>45</v>
      </c>
      <c r="J90" s="45">
        <f t="shared" si="122"/>
        <v>19.75</v>
      </c>
      <c r="K90" s="45"/>
      <c r="L90" s="45">
        <f t="shared" si="123"/>
        <v>20</v>
      </c>
      <c r="M90" s="45">
        <f t="shared" si="124"/>
        <v>-13</v>
      </c>
      <c r="N90" s="45">
        <f t="shared" si="125"/>
        <v>2458282.03125</v>
      </c>
      <c r="O90" s="45">
        <f>O58</f>
        <v>8.1905445362562951E-4</v>
      </c>
      <c r="P90" s="45">
        <f t="shared" si="126"/>
        <v>2458282.0320690544</v>
      </c>
      <c r="Q90" s="45">
        <f t="shared" si="127"/>
        <v>0.18444988553194885</v>
      </c>
      <c r="R90" s="45">
        <f t="shared" si="128"/>
        <v>80.803938672042023</v>
      </c>
      <c r="S90" s="45">
        <f t="shared" si="129"/>
        <v>157.54980709386928</v>
      </c>
      <c r="T90" s="45">
        <f t="shared" si="130"/>
        <v>0.71703958024235637</v>
      </c>
      <c r="U90" s="45">
        <f t="shared" si="131"/>
        <v>1.4102947784067079</v>
      </c>
      <c r="V90" s="45">
        <f t="shared" si="132"/>
        <v>2.7497628696699379</v>
      </c>
      <c r="W90" s="45">
        <f t="shared" si="133"/>
        <v>1.6700853104807657E-2</v>
      </c>
      <c r="X90" s="45">
        <f t="shared" si="134"/>
        <v>81.52097825228438</v>
      </c>
      <c r="Y90" s="45">
        <f t="shared" si="135"/>
        <v>158.26684667411163</v>
      </c>
      <c r="Z90" s="45">
        <f t="shared" si="136"/>
        <v>2.7622775712122851</v>
      </c>
      <c r="AA90" s="45">
        <f t="shared" si="137"/>
        <v>128.29330823980834</v>
      </c>
      <c r="AB90" s="45">
        <f t="shared" si="138"/>
        <v>2.2391406370606264</v>
      </c>
      <c r="AC90" s="45">
        <f t="shared" si="139"/>
        <v>23.43689249233206</v>
      </c>
      <c r="AD90" s="45">
        <f t="shared" si="140"/>
        <v>-1.7338910752793877E-3</v>
      </c>
      <c r="AE90" s="45">
        <f t="shared" si="141"/>
        <v>23.435158601256781</v>
      </c>
      <c r="AF90" s="45">
        <f t="shared" si="142"/>
        <v>2458281.5</v>
      </c>
      <c r="AG90" s="45">
        <f t="shared" si="143"/>
        <v>0.184435318275154</v>
      </c>
      <c r="AH90" s="45">
        <f t="shared" si="144"/>
        <v>17.351607637226891</v>
      </c>
      <c r="AI90" s="45">
        <f t="shared" si="145"/>
        <v>6.1365159814393913</v>
      </c>
      <c r="AJ90" s="45">
        <f t="shared" si="146"/>
        <v>0.40902067831899974</v>
      </c>
      <c r="AK90" s="45">
        <f t="shared" si="147"/>
        <v>13.557515981439391</v>
      </c>
      <c r="AL90" s="45">
        <f t="shared" si="179"/>
        <v>122.60173113150016</v>
      </c>
      <c r="AM90" s="45">
        <f t="shared" si="148"/>
        <v>2.1398038768895109</v>
      </c>
      <c r="AN90" s="45">
        <f t="shared" si="149"/>
        <v>1.0154759193447767</v>
      </c>
      <c r="AO90" s="45" t="s">
        <v>138</v>
      </c>
      <c r="AP90" s="45">
        <f t="shared" si="150"/>
        <v>81.511536675253708</v>
      </c>
      <c r="AQ90" s="45">
        <f t="shared" si="151"/>
        <v>81</v>
      </c>
      <c r="AR90" s="45">
        <f t="shared" si="152"/>
        <v>30</v>
      </c>
      <c r="AS90" s="45">
        <f t="shared" si="153"/>
        <v>41</v>
      </c>
      <c r="AT90" s="45">
        <f t="shared" si="154"/>
        <v>1.4226446933432892</v>
      </c>
      <c r="AU90" s="45">
        <f t="shared" si="155"/>
        <v>80.761008590090711</v>
      </c>
      <c r="AV90" s="148">
        <f t="shared" si="156"/>
        <v>5.3840672393393811</v>
      </c>
      <c r="AW90" s="45">
        <f t="shared" si="157"/>
        <v>1.4095455071285063</v>
      </c>
      <c r="AX90" s="45">
        <f t="shared" si="158"/>
        <v>23.163375274048892</v>
      </c>
      <c r="AY90" s="45" t="str">
        <f t="shared" si="159"/>
        <v>POSITIF</v>
      </c>
      <c r="AZ90" s="45">
        <f t="shared" si="160"/>
        <v>23</v>
      </c>
      <c r="BA90" s="45">
        <f t="shared" si="161"/>
        <v>9</v>
      </c>
      <c r="BB90" s="45">
        <f t="shared" si="162"/>
        <v>48</v>
      </c>
      <c r="BC90" s="45">
        <f t="shared" si="163"/>
        <v>0.40427716440719702</v>
      </c>
      <c r="BD90" s="45">
        <f t="shared" si="164"/>
        <v>1.9736001177643083</v>
      </c>
      <c r="BE90" s="45">
        <f t="shared" si="165"/>
        <v>-0.12222152900771403</v>
      </c>
      <c r="BF90" s="45">
        <f t="shared" si="166"/>
        <v>1.9428132568574878</v>
      </c>
      <c r="BG90" s="45">
        <f t="shared" si="167"/>
        <v>113.63170288816646</v>
      </c>
      <c r="BH90" s="45">
        <f t="shared" si="168"/>
        <v>5.3840672393393811</v>
      </c>
      <c r="BI90" s="45">
        <f t="shared" si="169"/>
        <v>293.63170288816644</v>
      </c>
      <c r="BJ90" s="45">
        <f t="shared" si="170"/>
        <v>293</v>
      </c>
      <c r="BK90" s="45">
        <f t="shared" si="171"/>
        <v>37</v>
      </c>
      <c r="BL90" s="45">
        <f t="shared" si="172"/>
        <v>54</v>
      </c>
      <c r="BM90" s="45">
        <f t="shared" si="173"/>
        <v>-32.658027222837831</v>
      </c>
      <c r="BN90" s="45" t="str">
        <f t="shared" si="174"/>
        <v>NEGATIF</v>
      </c>
      <c r="BO90" s="45">
        <f t="shared" si="175"/>
        <v>32</v>
      </c>
      <c r="BP90" s="45">
        <f t="shared" si="176"/>
        <v>39</v>
      </c>
      <c r="BQ90" s="45">
        <f t="shared" si="177"/>
        <v>28</v>
      </c>
      <c r="BR90" s="45"/>
      <c r="BS90" s="45"/>
      <c r="BT90" s="45"/>
      <c r="BU90" s="45"/>
      <c r="BV90" s="45"/>
      <c r="BW90" s="45"/>
      <c r="BX90" s="45"/>
      <c r="BY90" s="45"/>
      <c r="BZ90" s="45"/>
      <c r="CA90" s="45"/>
      <c r="CB90" s="45"/>
      <c r="CC90" s="45"/>
      <c r="CD90" s="45"/>
      <c r="CE90" s="45"/>
      <c r="CF90" s="45"/>
      <c r="CG90" s="45"/>
      <c r="CH90" s="45"/>
      <c r="CI90" s="45"/>
    </row>
    <row r="91" spans="1:87">
      <c r="A91" s="45">
        <f t="shared" ref="A91" si="189">A89</f>
        <v>-7.0027777777777782</v>
      </c>
      <c r="B91" s="45">
        <f t="shared" si="71"/>
        <v>111.315</v>
      </c>
      <c r="C91" s="45">
        <f>INT(G3/15)</f>
        <v>7</v>
      </c>
      <c r="D91" s="45">
        <f>L3</f>
        <v>2018</v>
      </c>
      <c r="E91" s="45">
        <f>L2</f>
        <v>6</v>
      </c>
      <c r="F91" s="45">
        <f>L4-1</f>
        <v>12</v>
      </c>
      <c r="G91" s="45"/>
      <c r="H91" s="45">
        <v>20</v>
      </c>
      <c r="I91" s="45">
        <v>0</v>
      </c>
      <c r="J91" s="45">
        <f t="shared" si="122"/>
        <v>20</v>
      </c>
      <c r="K91" s="45"/>
      <c r="L91" s="45">
        <f t="shared" si="123"/>
        <v>20</v>
      </c>
      <c r="M91" s="45">
        <f t="shared" si="124"/>
        <v>-13</v>
      </c>
      <c r="N91" s="45">
        <f t="shared" si="125"/>
        <v>2458282.041666667</v>
      </c>
      <c r="O91" s="45">
        <f t="shared" si="89"/>
        <v>8.1905445362562951E-4</v>
      </c>
      <c r="P91" s="45">
        <f t="shared" si="126"/>
        <v>2458282.0424857214</v>
      </c>
      <c r="Q91" s="45">
        <f t="shared" si="127"/>
        <v>0.18445017072474768</v>
      </c>
      <c r="R91" s="45">
        <f t="shared" si="128"/>
        <v>80.814205832341031</v>
      </c>
      <c r="S91" s="45">
        <f t="shared" si="129"/>
        <v>157.56007376377966</v>
      </c>
      <c r="T91" s="45">
        <f t="shared" si="130"/>
        <v>0.71672763394494621</v>
      </c>
      <c r="U91" s="45">
        <f t="shared" si="131"/>
        <v>1.4104739741587555</v>
      </c>
      <c r="V91" s="45">
        <f t="shared" si="132"/>
        <v>2.7499420568630892</v>
      </c>
      <c r="W91" s="45">
        <f t="shared" si="133"/>
        <v>1.6700853092829562E-2</v>
      </c>
      <c r="X91" s="45">
        <f t="shared" si="134"/>
        <v>81.530933466285973</v>
      </c>
      <c r="Y91" s="45">
        <f t="shared" si="135"/>
        <v>158.2768013977246</v>
      </c>
      <c r="Z91" s="45">
        <f t="shared" si="136"/>
        <v>2.7624513139154572</v>
      </c>
      <c r="AA91" s="45">
        <f t="shared" si="137"/>
        <v>128.29275663807508</v>
      </c>
      <c r="AB91" s="45">
        <f t="shared" si="138"/>
        <v>2.2391310097942214</v>
      </c>
      <c r="AC91" s="45">
        <f t="shared" si="139"/>
        <v>23.436892488623364</v>
      </c>
      <c r="AD91" s="45">
        <f t="shared" si="140"/>
        <v>-1.7338896601146771E-3</v>
      </c>
      <c r="AE91" s="45">
        <f t="shared" si="141"/>
        <v>23.435158598963248</v>
      </c>
      <c r="AF91" s="45">
        <f t="shared" si="142"/>
        <v>2458281.5</v>
      </c>
      <c r="AG91" s="45">
        <f t="shared" si="143"/>
        <v>0.184435318275154</v>
      </c>
      <c r="AH91" s="45">
        <f t="shared" si="144"/>
        <v>17.351607637226891</v>
      </c>
      <c r="AI91" s="45">
        <f t="shared" si="145"/>
        <v>6.3872004587768885</v>
      </c>
      <c r="AJ91" s="45">
        <f t="shared" si="146"/>
        <v>0.40902067827897004</v>
      </c>
      <c r="AK91" s="45">
        <f t="shared" si="147"/>
        <v>13.808200458776888</v>
      </c>
      <c r="AL91" s="45">
        <f t="shared" si="179"/>
        <v>126.35119226831091</v>
      </c>
      <c r="AM91" s="45">
        <f t="shared" si="148"/>
        <v>2.205244318902428</v>
      </c>
      <c r="AN91" s="45">
        <f t="shared" si="149"/>
        <v>1.0154770273504856</v>
      </c>
      <c r="AO91" s="45" t="s">
        <v>138</v>
      </c>
      <c r="AP91" s="45">
        <f t="shared" si="150"/>
        <v>81.521491860738493</v>
      </c>
      <c r="AQ91" s="45">
        <f t="shared" si="151"/>
        <v>81</v>
      </c>
      <c r="AR91" s="45">
        <f t="shared" si="152"/>
        <v>31</v>
      </c>
      <c r="AS91" s="45">
        <f t="shared" si="153"/>
        <v>17</v>
      </c>
      <c r="AT91" s="45">
        <f t="shared" si="154"/>
        <v>1.4228184441076455</v>
      </c>
      <c r="AU91" s="45">
        <f t="shared" si="155"/>
        <v>80.7718146133424</v>
      </c>
      <c r="AV91" s="148">
        <f t="shared" si="156"/>
        <v>5.3847876408894937</v>
      </c>
      <c r="AW91" s="45">
        <f t="shared" si="157"/>
        <v>1.4097341078132954</v>
      </c>
      <c r="AX91" s="45">
        <f t="shared" si="158"/>
        <v>23.164010578304822</v>
      </c>
      <c r="AY91" s="45" t="str">
        <f t="shared" si="159"/>
        <v>POSITIF</v>
      </c>
      <c r="AZ91" s="45">
        <f t="shared" si="160"/>
        <v>23</v>
      </c>
      <c r="BA91" s="45">
        <f t="shared" si="161"/>
        <v>9</v>
      </c>
      <c r="BB91" s="45">
        <f t="shared" si="162"/>
        <v>50</v>
      </c>
      <c r="BC91" s="45">
        <f t="shared" si="163"/>
        <v>0.40428825255821493</v>
      </c>
      <c r="BD91" s="45">
        <f t="shared" si="164"/>
        <v>1.9832473500464545</v>
      </c>
      <c r="BE91" s="45">
        <f t="shared" si="165"/>
        <v>-0.12222152900771403</v>
      </c>
      <c r="BF91" s="45">
        <f t="shared" si="166"/>
        <v>1.9428132568574878</v>
      </c>
      <c r="BG91" s="45">
        <f t="shared" si="167"/>
        <v>114.34823950165315</v>
      </c>
      <c r="BH91" s="45">
        <f t="shared" si="168"/>
        <v>5.3847876408894937</v>
      </c>
      <c r="BI91" s="45">
        <f t="shared" si="169"/>
        <v>294.34823950165315</v>
      </c>
      <c r="BJ91" s="45">
        <f t="shared" si="170"/>
        <v>294</v>
      </c>
      <c r="BK91" s="45">
        <f t="shared" si="171"/>
        <v>20</v>
      </c>
      <c r="BL91" s="45">
        <f t="shared" si="172"/>
        <v>53</v>
      </c>
      <c r="BM91" s="45">
        <f t="shared" si="173"/>
        <v>-36.074822450650153</v>
      </c>
      <c r="BN91" s="45" t="str">
        <f t="shared" si="174"/>
        <v>NEGATIF</v>
      </c>
      <c r="BO91" s="45">
        <f t="shared" si="175"/>
        <v>36</v>
      </c>
      <c r="BP91" s="45">
        <f t="shared" si="176"/>
        <v>4</v>
      </c>
      <c r="BQ91" s="45">
        <f t="shared" si="177"/>
        <v>29</v>
      </c>
      <c r="BR91" s="45"/>
      <c r="BS91" s="45"/>
      <c r="BT91" s="45"/>
      <c r="BU91" s="45"/>
      <c r="BV91" s="45"/>
      <c r="BW91" s="45"/>
      <c r="BX91" s="45"/>
      <c r="BY91" s="45"/>
      <c r="BZ91" s="45"/>
      <c r="CA91" s="45"/>
      <c r="CB91" s="45"/>
      <c r="CC91" s="45"/>
      <c r="CD91" s="45"/>
      <c r="CE91" s="45"/>
      <c r="CF91" s="45"/>
      <c r="CG91" s="45"/>
      <c r="CH91" s="45"/>
      <c r="CI91" s="45"/>
    </row>
    <row r="92" spans="1:87">
      <c r="A92" s="45">
        <f t="shared" ref="A92" si="190">A90</f>
        <v>-7.0027777777777782</v>
      </c>
      <c r="B92" s="45">
        <f t="shared" si="71"/>
        <v>111.315</v>
      </c>
      <c r="C92" s="45">
        <f>INT(G3/15)</f>
        <v>7</v>
      </c>
      <c r="D92" s="45">
        <f>L3</f>
        <v>2018</v>
      </c>
      <c r="E92" s="45">
        <f>L2</f>
        <v>6</v>
      </c>
      <c r="F92" s="45">
        <f>L4-1</f>
        <v>12</v>
      </c>
      <c r="G92" s="45"/>
      <c r="H92" s="45">
        <v>20</v>
      </c>
      <c r="I92" s="45">
        <v>15</v>
      </c>
      <c r="J92" s="45">
        <f t="shared" si="122"/>
        <v>20.25</v>
      </c>
      <c r="K92" s="45"/>
      <c r="L92" s="45">
        <f t="shared" si="123"/>
        <v>20</v>
      </c>
      <c r="M92" s="45">
        <f t="shared" si="124"/>
        <v>-13</v>
      </c>
      <c r="N92" s="45">
        <f t="shared" si="125"/>
        <v>2458282.0520833335</v>
      </c>
      <c r="O92" s="45">
        <f t="shared" si="89"/>
        <v>8.1905445362562951E-4</v>
      </c>
      <c r="P92" s="45">
        <f t="shared" si="126"/>
        <v>2458282.0529023879</v>
      </c>
      <c r="Q92" s="45">
        <f t="shared" si="127"/>
        <v>0.18445045591753376</v>
      </c>
      <c r="R92" s="45">
        <f t="shared" si="128"/>
        <v>80.824472992181654</v>
      </c>
      <c r="S92" s="45">
        <f t="shared" si="129"/>
        <v>157.57034043323074</v>
      </c>
      <c r="T92" s="45">
        <f t="shared" si="130"/>
        <v>0.71641566593069128</v>
      </c>
      <c r="U92" s="45">
        <f t="shared" si="131"/>
        <v>1.4106531699028029</v>
      </c>
      <c r="V92" s="45">
        <f t="shared" si="132"/>
        <v>2.7501212440482248</v>
      </c>
      <c r="W92" s="45">
        <f t="shared" si="133"/>
        <v>1.6700853080851463E-2</v>
      </c>
      <c r="X92" s="45">
        <f t="shared" si="134"/>
        <v>81.540888658112351</v>
      </c>
      <c r="Y92" s="45">
        <f t="shared" si="135"/>
        <v>158.28675609916144</v>
      </c>
      <c r="Z92" s="45">
        <f t="shared" si="136"/>
        <v>2.7626250562315833</v>
      </c>
      <c r="AA92" s="45">
        <f t="shared" si="137"/>
        <v>128.29220503636643</v>
      </c>
      <c r="AB92" s="45">
        <f t="shared" si="138"/>
        <v>2.2391213825282459</v>
      </c>
      <c r="AC92" s="45">
        <f t="shared" si="139"/>
        <v>23.436892484914669</v>
      </c>
      <c r="AD92" s="45">
        <f t="shared" si="140"/>
        <v>-1.7338882255027417E-3</v>
      </c>
      <c r="AE92" s="45">
        <f t="shared" si="141"/>
        <v>23.435158596689167</v>
      </c>
      <c r="AF92" s="45">
        <f t="shared" si="142"/>
        <v>2458281.5</v>
      </c>
      <c r="AG92" s="45">
        <f t="shared" si="143"/>
        <v>0.184435318275154</v>
      </c>
      <c r="AH92" s="45">
        <f t="shared" si="144"/>
        <v>17.351607637226891</v>
      </c>
      <c r="AI92" s="45">
        <f t="shared" si="145"/>
        <v>6.6378849361143892</v>
      </c>
      <c r="AJ92" s="45">
        <f t="shared" si="146"/>
        <v>0.40902067823927984</v>
      </c>
      <c r="AK92" s="45">
        <f t="shared" si="147"/>
        <v>14.058884936114389</v>
      </c>
      <c r="AL92" s="45">
        <f t="shared" si="179"/>
        <v>130.10065332672178</v>
      </c>
      <c r="AM92" s="45">
        <f t="shared" si="148"/>
        <v>2.270684759547009</v>
      </c>
      <c r="AN92" s="45">
        <f t="shared" si="149"/>
        <v>1.0154781348730615</v>
      </c>
      <c r="AO92" s="45" t="s">
        <v>138</v>
      </c>
      <c r="AP92" s="45">
        <f t="shared" si="150"/>
        <v>81.531447024048418</v>
      </c>
      <c r="AQ92" s="45">
        <f t="shared" si="151"/>
        <v>81</v>
      </c>
      <c r="AR92" s="45">
        <f t="shared" si="152"/>
        <v>31</v>
      </c>
      <c r="AS92" s="45">
        <f t="shared" si="153"/>
        <v>53</v>
      </c>
      <c r="AT92" s="45">
        <f t="shared" si="154"/>
        <v>1.4229921944849773</v>
      </c>
      <c r="AU92" s="45">
        <f t="shared" si="155"/>
        <v>80.782620714994053</v>
      </c>
      <c r="AV92" s="148">
        <f t="shared" si="156"/>
        <v>5.3855080476662698</v>
      </c>
      <c r="AW92" s="45">
        <f t="shared" si="157"/>
        <v>1.409922709866422</v>
      </c>
      <c r="AX92" s="45">
        <f t="shared" si="158"/>
        <v>23.164645144103986</v>
      </c>
      <c r="AY92" s="45" t="str">
        <f t="shared" si="159"/>
        <v>POSITIF</v>
      </c>
      <c r="AZ92" s="45">
        <f t="shared" si="160"/>
        <v>23</v>
      </c>
      <c r="BA92" s="45">
        <f t="shared" si="161"/>
        <v>9</v>
      </c>
      <c r="BB92" s="45">
        <f t="shared" si="162"/>
        <v>52</v>
      </c>
      <c r="BC92" s="45">
        <f t="shared" si="163"/>
        <v>0.40429932782073086</v>
      </c>
      <c r="BD92" s="45">
        <f t="shared" si="164"/>
        <v>1.9957532731628875</v>
      </c>
      <c r="BE92" s="45">
        <f t="shared" si="165"/>
        <v>-0.12222152900771403</v>
      </c>
      <c r="BF92" s="45">
        <f t="shared" si="166"/>
        <v>1.9428132568574878</v>
      </c>
      <c r="BG92" s="45">
        <f t="shared" si="167"/>
        <v>115.25725698026412</v>
      </c>
      <c r="BH92" s="45">
        <f t="shared" si="168"/>
        <v>5.3855080476662698</v>
      </c>
      <c r="BI92" s="45">
        <f t="shared" si="169"/>
        <v>295.25725698026412</v>
      </c>
      <c r="BJ92" s="45">
        <f t="shared" si="170"/>
        <v>295</v>
      </c>
      <c r="BK92" s="45">
        <f t="shared" si="171"/>
        <v>15</v>
      </c>
      <c r="BL92" s="45">
        <f t="shared" si="172"/>
        <v>26</v>
      </c>
      <c r="BM92" s="45">
        <f t="shared" si="173"/>
        <v>-39.475101199698692</v>
      </c>
      <c r="BN92" s="45" t="str">
        <f t="shared" si="174"/>
        <v>NEGATIF</v>
      </c>
      <c r="BO92" s="45">
        <f t="shared" si="175"/>
        <v>39</v>
      </c>
      <c r="BP92" s="45">
        <f t="shared" si="176"/>
        <v>28</v>
      </c>
      <c r="BQ92" s="45">
        <f t="shared" si="177"/>
        <v>30</v>
      </c>
      <c r="BR92" s="45"/>
      <c r="BS92" s="45"/>
      <c r="BT92" s="45"/>
      <c r="BU92" s="45"/>
      <c r="BV92" s="45"/>
      <c r="BW92" s="45"/>
      <c r="BX92" s="45"/>
      <c r="BY92" s="45"/>
      <c r="BZ92" s="45"/>
      <c r="CA92" s="45"/>
      <c r="CB92" s="45"/>
      <c r="CC92" s="45"/>
      <c r="CD92" s="45"/>
      <c r="CE92" s="45"/>
      <c r="CF92" s="45"/>
      <c r="CG92" s="45"/>
      <c r="CH92" s="45"/>
      <c r="CI92" s="45"/>
    </row>
    <row r="93" spans="1:87">
      <c r="A93" s="45">
        <f t="shared" ref="A93" si="191">A91</f>
        <v>-7.0027777777777782</v>
      </c>
      <c r="B93" s="45">
        <f t="shared" si="71"/>
        <v>111.315</v>
      </c>
      <c r="C93" s="45">
        <f>INT(G3/15)</f>
        <v>7</v>
      </c>
      <c r="D93" s="45">
        <f>L3</f>
        <v>2018</v>
      </c>
      <c r="E93" s="45">
        <f>L2</f>
        <v>6</v>
      </c>
      <c r="F93" s="45">
        <f>L4-1</f>
        <v>12</v>
      </c>
      <c r="G93" s="45"/>
      <c r="H93" s="45">
        <v>20</v>
      </c>
      <c r="I93" s="45">
        <v>30</v>
      </c>
      <c r="J93" s="45">
        <f t="shared" si="122"/>
        <v>20.5</v>
      </c>
      <c r="K93" s="45"/>
      <c r="L93" s="45">
        <f t="shared" si="123"/>
        <v>20</v>
      </c>
      <c r="M93" s="45">
        <f t="shared" si="124"/>
        <v>-13</v>
      </c>
      <c r="N93" s="45">
        <f t="shared" si="125"/>
        <v>2458282.0625</v>
      </c>
      <c r="O93" s="45">
        <f t="shared" si="89"/>
        <v>8.1905445362562951E-4</v>
      </c>
      <c r="P93" s="45">
        <f t="shared" si="126"/>
        <v>2458282.0633190544</v>
      </c>
      <c r="Q93" s="45">
        <f t="shared" si="127"/>
        <v>0.18445074111031984</v>
      </c>
      <c r="R93" s="45">
        <f t="shared" si="128"/>
        <v>80.834740152021368</v>
      </c>
      <c r="S93" s="45">
        <f t="shared" si="129"/>
        <v>157.58060710268182</v>
      </c>
      <c r="T93" s="45">
        <f t="shared" si="130"/>
        <v>0.71610367619518378</v>
      </c>
      <c r="U93" s="45">
        <f t="shared" si="131"/>
        <v>1.4108323656468345</v>
      </c>
      <c r="V93" s="45">
        <f t="shared" si="132"/>
        <v>2.7503004312333599</v>
      </c>
      <c r="W93" s="45">
        <f t="shared" si="133"/>
        <v>1.6700853068873367E-2</v>
      </c>
      <c r="X93" s="45">
        <f t="shared" si="134"/>
        <v>81.550843828216557</v>
      </c>
      <c r="Y93" s="45">
        <f t="shared" si="135"/>
        <v>158.29671077887701</v>
      </c>
      <c r="Z93" s="45">
        <f t="shared" si="136"/>
        <v>2.7627987981686015</v>
      </c>
      <c r="AA93" s="45">
        <f t="shared" si="137"/>
        <v>128.29165343465777</v>
      </c>
      <c r="AB93" s="45">
        <f t="shared" si="138"/>
        <v>2.2391117552622704</v>
      </c>
      <c r="AC93" s="45">
        <f t="shared" si="139"/>
        <v>23.436892481205973</v>
      </c>
      <c r="AD93" s="45">
        <f t="shared" si="140"/>
        <v>-1.7338867714412239E-3</v>
      </c>
      <c r="AE93" s="45">
        <f t="shared" si="141"/>
        <v>23.435158594434533</v>
      </c>
      <c r="AF93" s="45">
        <f t="shared" si="142"/>
        <v>2458281.5</v>
      </c>
      <c r="AG93" s="45">
        <f t="shared" si="143"/>
        <v>0.184435318275154</v>
      </c>
      <c r="AH93" s="45">
        <f t="shared" si="144"/>
        <v>17.351607637226891</v>
      </c>
      <c r="AI93" s="45">
        <f t="shared" si="145"/>
        <v>6.88856941345189</v>
      </c>
      <c r="AJ93" s="45">
        <f t="shared" si="146"/>
        <v>0.40902067819992904</v>
      </c>
      <c r="AK93" s="45">
        <f t="shared" si="147"/>
        <v>14.309569413451889</v>
      </c>
      <c r="AL93" s="45">
        <f t="shared" si="179"/>
        <v>133.85011430635646</v>
      </c>
      <c r="AM93" s="45">
        <f t="shared" si="148"/>
        <v>2.3361251988166862</v>
      </c>
      <c r="AN93" s="45">
        <f t="shared" si="149"/>
        <v>1.0154792419125218</v>
      </c>
      <c r="AO93" s="45" t="s">
        <v>138</v>
      </c>
      <c r="AP93" s="45">
        <f t="shared" si="150"/>
        <v>81.541402165636512</v>
      </c>
      <c r="AQ93" s="45">
        <f t="shared" si="151"/>
        <v>81</v>
      </c>
      <c r="AR93" s="45">
        <f t="shared" si="152"/>
        <v>32</v>
      </c>
      <c r="AS93" s="45">
        <f t="shared" si="153"/>
        <v>29</v>
      </c>
      <c r="AT93" s="45">
        <f t="shared" si="154"/>
        <v>1.4231659444831917</v>
      </c>
      <c r="AU93" s="45">
        <f t="shared" si="155"/>
        <v>80.793426895421888</v>
      </c>
      <c r="AV93" s="148">
        <f t="shared" si="156"/>
        <v>5.3862284596947925</v>
      </c>
      <c r="AW93" s="45">
        <f t="shared" si="157"/>
        <v>1.4101113132944523</v>
      </c>
      <c r="AX93" s="45">
        <f t="shared" si="158"/>
        <v>23.165278971450583</v>
      </c>
      <c r="AY93" s="45" t="str">
        <f t="shared" si="159"/>
        <v>POSITIF</v>
      </c>
      <c r="AZ93" s="45">
        <f t="shared" si="160"/>
        <v>23</v>
      </c>
      <c r="BA93" s="45">
        <f t="shared" si="161"/>
        <v>9</v>
      </c>
      <c r="BB93" s="45">
        <f t="shared" si="162"/>
        <v>55</v>
      </c>
      <c r="BC93" s="45">
        <f t="shared" si="163"/>
        <v>0.40431039019481818</v>
      </c>
      <c r="BD93" s="45">
        <f t="shared" si="164"/>
        <v>2.011618621122826</v>
      </c>
      <c r="BE93" s="45">
        <f t="shared" si="165"/>
        <v>-0.12222152900771403</v>
      </c>
      <c r="BF93" s="45">
        <f t="shared" si="166"/>
        <v>1.9428132568574878</v>
      </c>
      <c r="BG93" s="45">
        <f t="shared" si="167"/>
        <v>116.39626156621716</v>
      </c>
      <c r="BH93" s="45">
        <f t="shared" si="168"/>
        <v>5.3862284596947925</v>
      </c>
      <c r="BI93" s="45">
        <f t="shared" si="169"/>
        <v>296.39626156621716</v>
      </c>
      <c r="BJ93" s="45">
        <f t="shared" si="170"/>
        <v>296</v>
      </c>
      <c r="BK93" s="45">
        <f t="shared" si="171"/>
        <v>23</v>
      </c>
      <c r="BL93" s="45">
        <f t="shared" si="172"/>
        <v>46</v>
      </c>
      <c r="BM93" s="45">
        <f t="shared" si="173"/>
        <v>-42.853626234140222</v>
      </c>
      <c r="BN93" s="45" t="str">
        <f t="shared" si="174"/>
        <v>NEGATIF</v>
      </c>
      <c r="BO93" s="45">
        <f t="shared" si="175"/>
        <v>42</v>
      </c>
      <c r="BP93" s="45">
        <f t="shared" si="176"/>
        <v>51</v>
      </c>
      <c r="BQ93" s="45">
        <f t="shared" si="177"/>
        <v>13</v>
      </c>
      <c r="BR93" s="45"/>
      <c r="BS93" s="45"/>
      <c r="BT93" s="45"/>
      <c r="BU93" s="45"/>
      <c r="BV93" s="45"/>
      <c r="BW93" s="45"/>
      <c r="BX93" s="45"/>
      <c r="BY93" s="45"/>
      <c r="BZ93" s="45"/>
      <c r="CA93" s="45"/>
      <c r="CB93" s="45"/>
      <c r="CC93" s="45"/>
      <c r="CD93" s="45"/>
      <c r="CE93" s="45"/>
      <c r="CF93" s="45"/>
      <c r="CG93" s="45"/>
      <c r="CH93" s="45"/>
      <c r="CI93" s="45"/>
    </row>
    <row r="94" spans="1:87">
      <c r="A94" s="45">
        <f t="shared" ref="A94" si="192">A92</f>
        <v>-7.0027777777777782</v>
      </c>
      <c r="B94" s="45">
        <f t="shared" si="71"/>
        <v>111.315</v>
      </c>
      <c r="C94" s="45">
        <f>INT(G3/15)</f>
        <v>7</v>
      </c>
      <c r="D94" s="45">
        <f>L3</f>
        <v>2018</v>
      </c>
      <c r="E94" s="45">
        <f>L2</f>
        <v>6</v>
      </c>
      <c r="F94" s="45">
        <f>L4-1</f>
        <v>12</v>
      </c>
      <c r="G94" s="45"/>
      <c r="H94" s="45">
        <v>20</v>
      </c>
      <c r="I94" s="45">
        <v>45</v>
      </c>
      <c r="J94" s="45">
        <f t="shared" si="122"/>
        <v>20.75</v>
      </c>
      <c r="K94" s="45"/>
      <c r="L94" s="45">
        <f t="shared" si="123"/>
        <v>20</v>
      </c>
      <c r="M94" s="45">
        <f t="shared" si="124"/>
        <v>-13</v>
      </c>
      <c r="N94" s="45">
        <f t="shared" si="125"/>
        <v>2458282.072916667</v>
      </c>
      <c r="O94" s="45">
        <f t="shared" si="89"/>
        <v>8.1905445362562951E-4</v>
      </c>
      <c r="P94" s="45">
        <f t="shared" si="126"/>
        <v>2458282.0737357214</v>
      </c>
      <c r="Q94" s="45">
        <f t="shared" si="127"/>
        <v>0.18445102630311866</v>
      </c>
      <c r="R94" s="45">
        <f t="shared" si="128"/>
        <v>80.845007312320377</v>
      </c>
      <c r="S94" s="45">
        <f t="shared" si="129"/>
        <v>157.5908737725922</v>
      </c>
      <c r="T94" s="45">
        <f t="shared" si="130"/>
        <v>0.71579166473401001</v>
      </c>
      <c r="U94" s="45">
        <f t="shared" si="131"/>
        <v>1.4110115613988823</v>
      </c>
      <c r="V94" s="45">
        <f t="shared" si="132"/>
        <v>2.7504796184265117</v>
      </c>
      <c r="W94" s="45">
        <f t="shared" si="133"/>
        <v>1.6700853056895268E-2</v>
      </c>
      <c r="X94" s="45">
        <f t="shared" si="134"/>
        <v>81.56079897705439</v>
      </c>
      <c r="Y94" s="45">
        <f t="shared" si="135"/>
        <v>158.30666543732622</v>
      </c>
      <c r="Z94" s="45">
        <f t="shared" si="136"/>
        <v>2.7629725397344513</v>
      </c>
      <c r="AA94" s="45">
        <f t="shared" si="137"/>
        <v>128.29110183292445</v>
      </c>
      <c r="AB94" s="45">
        <f t="shared" si="138"/>
        <v>2.2391021279958641</v>
      </c>
      <c r="AC94" s="45">
        <f t="shared" si="139"/>
        <v>23.436892477497278</v>
      </c>
      <c r="AD94" s="45">
        <f t="shared" si="140"/>
        <v>-1.7338852979277672E-3</v>
      </c>
      <c r="AE94" s="45">
        <f t="shared" si="141"/>
        <v>23.43515859219935</v>
      </c>
      <c r="AF94" s="45">
        <f t="shared" si="142"/>
        <v>2458281.5</v>
      </c>
      <c r="AG94" s="45">
        <f t="shared" si="143"/>
        <v>0.184435318275154</v>
      </c>
      <c r="AH94" s="45">
        <f t="shared" si="144"/>
        <v>17.351607637226891</v>
      </c>
      <c r="AI94" s="45">
        <f t="shared" si="145"/>
        <v>7.1392538907893908</v>
      </c>
      <c r="AJ94" s="45">
        <f t="shared" si="146"/>
        <v>0.40902067816091775</v>
      </c>
      <c r="AK94" s="45">
        <f t="shared" si="147"/>
        <v>14.56025389078939</v>
      </c>
      <c r="AL94" s="45">
        <f t="shared" si="179"/>
        <v>137.59957520683568</v>
      </c>
      <c r="AM94" s="45">
        <f t="shared" si="148"/>
        <v>2.4015656367048401</v>
      </c>
      <c r="AN94" s="45">
        <f t="shared" si="149"/>
        <v>1.0154803484688835</v>
      </c>
      <c r="AO94" s="45" t="s">
        <v>138</v>
      </c>
      <c r="AP94" s="45">
        <f t="shared" si="150"/>
        <v>81.551357285958574</v>
      </c>
      <c r="AQ94" s="45">
        <f t="shared" si="151"/>
        <v>81</v>
      </c>
      <c r="AR94" s="45">
        <f t="shared" si="152"/>
        <v>33</v>
      </c>
      <c r="AS94" s="45">
        <f t="shared" si="153"/>
        <v>4</v>
      </c>
      <c r="AT94" s="45">
        <f t="shared" si="154"/>
        <v>1.4233396941102439</v>
      </c>
      <c r="AU94" s="45">
        <f t="shared" si="155"/>
        <v>80.804233155005164</v>
      </c>
      <c r="AV94" s="148">
        <f t="shared" si="156"/>
        <v>5.3869488770003446</v>
      </c>
      <c r="AW94" s="45">
        <f t="shared" si="157"/>
        <v>1.4102999181040057</v>
      </c>
      <c r="AX94" s="45">
        <f t="shared" si="158"/>
        <v>23.165912060348884</v>
      </c>
      <c r="AY94" s="45" t="str">
        <f t="shared" si="159"/>
        <v>POSITIF</v>
      </c>
      <c r="AZ94" s="45">
        <f t="shared" si="160"/>
        <v>23</v>
      </c>
      <c r="BA94" s="45">
        <f t="shared" si="161"/>
        <v>9</v>
      </c>
      <c r="BB94" s="45">
        <f t="shared" si="162"/>
        <v>57</v>
      </c>
      <c r="BC94" s="45">
        <f t="shared" si="163"/>
        <v>0.40432143968055134</v>
      </c>
      <c r="BD94" s="45">
        <f t="shared" si="164"/>
        <v>2.0314980013430213</v>
      </c>
      <c r="BE94" s="45">
        <f t="shared" si="165"/>
        <v>-0.12222152900771403</v>
      </c>
      <c r="BF94" s="45">
        <f t="shared" si="166"/>
        <v>1.9428132568574878</v>
      </c>
      <c r="BG94" s="45">
        <f t="shared" si="167"/>
        <v>117.81459600660172</v>
      </c>
      <c r="BH94" s="45">
        <f t="shared" si="168"/>
        <v>5.3869488770003446</v>
      </c>
      <c r="BI94" s="45">
        <f t="shared" si="169"/>
        <v>297.81459600660173</v>
      </c>
      <c r="BJ94" s="45">
        <f t="shared" si="170"/>
        <v>297</v>
      </c>
      <c r="BK94" s="45">
        <f t="shared" si="171"/>
        <v>48</v>
      </c>
      <c r="BL94" s="45">
        <f t="shared" si="172"/>
        <v>52</v>
      </c>
      <c r="BM94" s="45">
        <f t="shared" si="173"/>
        <v>-46.203787866576405</v>
      </c>
      <c r="BN94" s="45" t="str">
        <f t="shared" si="174"/>
        <v>NEGATIF</v>
      </c>
      <c r="BO94" s="45">
        <f t="shared" si="175"/>
        <v>46</v>
      </c>
      <c r="BP94" s="45">
        <f t="shared" si="176"/>
        <v>12</v>
      </c>
      <c r="BQ94" s="45">
        <f t="shared" si="177"/>
        <v>13</v>
      </c>
      <c r="BR94" s="45"/>
      <c r="BS94" s="45"/>
      <c r="BT94" s="45"/>
      <c r="BU94" s="45"/>
      <c r="BV94" s="45"/>
      <c r="BW94" s="45"/>
      <c r="BX94" s="45"/>
      <c r="BY94" s="45"/>
      <c r="BZ94" s="45"/>
      <c r="CA94" s="45"/>
      <c r="CB94" s="45"/>
      <c r="CC94" s="45"/>
      <c r="CD94" s="45"/>
      <c r="CE94" s="45"/>
      <c r="CF94" s="45"/>
      <c r="CG94" s="45"/>
      <c r="CH94" s="45"/>
      <c r="CI94" s="45"/>
    </row>
    <row r="95" spans="1:87">
      <c r="A95" s="45">
        <f t="shared" ref="A95" si="193">A93</f>
        <v>-7.0027777777777782</v>
      </c>
      <c r="B95" s="45">
        <f t="shared" ref="B95:B158" si="194">B80</f>
        <v>111.315</v>
      </c>
      <c r="C95" s="45">
        <f>INT(G3/15)</f>
        <v>7</v>
      </c>
      <c r="D95" s="45">
        <f>L3</f>
        <v>2018</v>
      </c>
      <c r="E95" s="45">
        <f>L2</f>
        <v>6</v>
      </c>
      <c r="F95" s="45">
        <f>L4-1</f>
        <v>12</v>
      </c>
      <c r="G95" s="45"/>
      <c r="H95" s="45">
        <v>21</v>
      </c>
      <c r="I95" s="45">
        <v>0</v>
      </c>
      <c r="J95" s="45">
        <f t="shared" si="122"/>
        <v>21</v>
      </c>
      <c r="K95" s="45"/>
      <c r="L95" s="45">
        <f t="shared" si="123"/>
        <v>20</v>
      </c>
      <c r="M95" s="45">
        <f t="shared" si="124"/>
        <v>-13</v>
      </c>
      <c r="N95" s="45">
        <f t="shared" si="125"/>
        <v>2458282.0833333335</v>
      </c>
      <c r="O95" s="45">
        <f t="shared" si="89"/>
        <v>8.1905445362562951E-4</v>
      </c>
      <c r="P95" s="45">
        <f t="shared" si="126"/>
        <v>2458282.0841523879</v>
      </c>
      <c r="Q95" s="45">
        <f t="shared" si="127"/>
        <v>0.18445131149590474</v>
      </c>
      <c r="R95" s="45">
        <f t="shared" si="128"/>
        <v>80.855274472161</v>
      </c>
      <c r="S95" s="45">
        <f t="shared" si="129"/>
        <v>157.60114044204329</v>
      </c>
      <c r="T95" s="45">
        <f t="shared" si="130"/>
        <v>0.71547963158463523</v>
      </c>
      <c r="U95" s="45">
        <f t="shared" si="131"/>
        <v>1.4111907571429296</v>
      </c>
      <c r="V95" s="45">
        <f t="shared" si="132"/>
        <v>2.7506588056116468</v>
      </c>
      <c r="W95" s="45">
        <f t="shared" si="133"/>
        <v>1.6700853044917172E-2</v>
      </c>
      <c r="X95" s="45">
        <f t="shared" si="134"/>
        <v>81.570754103745628</v>
      </c>
      <c r="Y95" s="45">
        <f t="shared" si="135"/>
        <v>158.31662007362792</v>
      </c>
      <c r="Z95" s="45">
        <f t="shared" si="136"/>
        <v>2.7631462809137548</v>
      </c>
      <c r="AA95" s="45">
        <f t="shared" si="137"/>
        <v>128.2905502312158</v>
      </c>
      <c r="AB95" s="45">
        <f t="shared" si="138"/>
        <v>2.2390925007298885</v>
      </c>
      <c r="AC95" s="45">
        <f t="shared" si="139"/>
        <v>23.436892473788582</v>
      </c>
      <c r="AD95" s="45">
        <f t="shared" si="140"/>
        <v>-1.7338838049602155E-3</v>
      </c>
      <c r="AE95" s="45">
        <f t="shared" si="141"/>
        <v>23.435158589983622</v>
      </c>
      <c r="AF95" s="45">
        <f t="shared" si="142"/>
        <v>2458281.5</v>
      </c>
      <c r="AG95" s="45">
        <f t="shared" si="143"/>
        <v>0.184435318275154</v>
      </c>
      <c r="AH95" s="45">
        <f t="shared" si="144"/>
        <v>17.351607637226891</v>
      </c>
      <c r="AI95" s="45">
        <f t="shared" si="145"/>
        <v>7.3899383681268915</v>
      </c>
      <c r="AJ95" s="45">
        <f t="shared" si="146"/>
        <v>0.40902067812224602</v>
      </c>
      <c r="AK95" s="45">
        <f t="shared" si="147"/>
        <v>14.810938368126891</v>
      </c>
      <c r="AL95" s="45">
        <f t="shared" si="179"/>
        <v>141.34903602923049</v>
      </c>
      <c r="AM95" s="45">
        <f t="shared" si="148"/>
        <v>2.4670060732301637</v>
      </c>
      <c r="AN95" s="45">
        <f t="shared" si="149"/>
        <v>1.0154814545420152</v>
      </c>
      <c r="AO95" s="45" t="s">
        <v>138</v>
      </c>
      <c r="AP95" s="45">
        <f t="shared" si="150"/>
        <v>81.561312384134411</v>
      </c>
      <c r="AQ95" s="45">
        <f t="shared" si="151"/>
        <v>81</v>
      </c>
      <c r="AR95" s="45">
        <f t="shared" si="152"/>
        <v>33</v>
      </c>
      <c r="AS95" s="45">
        <f t="shared" si="153"/>
        <v>40</v>
      </c>
      <c r="AT95" s="45">
        <f t="shared" si="154"/>
        <v>1.4235134433507717</v>
      </c>
      <c r="AU95" s="45">
        <f t="shared" si="155"/>
        <v>80.815039492672881</v>
      </c>
      <c r="AV95" s="148">
        <f t="shared" si="156"/>
        <v>5.3876692995115256</v>
      </c>
      <c r="AW95" s="45">
        <f t="shared" si="157"/>
        <v>1.4104885242763896</v>
      </c>
      <c r="AX95" s="45">
        <f t="shared" si="158"/>
        <v>23.166544410718252</v>
      </c>
      <c r="AY95" s="45" t="str">
        <f t="shared" si="159"/>
        <v>POSITIF</v>
      </c>
      <c r="AZ95" s="45">
        <f t="shared" si="160"/>
        <v>23</v>
      </c>
      <c r="BA95" s="45">
        <f t="shared" si="161"/>
        <v>9</v>
      </c>
      <c r="BB95" s="45">
        <f t="shared" si="162"/>
        <v>59</v>
      </c>
      <c r="BC95" s="45">
        <f t="shared" si="163"/>
        <v>0.40433247627652302</v>
      </c>
      <c r="BD95" s="45">
        <f t="shared" si="164"/>
        <v>2.056252607222163</v>
      </c>
      <c r="BE95" s="45">
        <f t="shared" si="165"/>
        <v>-0.12222152900771403</v>
      </c>
      <c r="BF95" s="45">
        <f t="shared" si="166"/>
        <v>1.9428132568574878</v>
      </c>
      <c r="BG95" s="45">
        <f t="shared" si="167"/>
        <v>119.5776667295097</v>
      </c>
      <c r="BH95" s="45">
        <f t="shared" si="168"/>
        <v>5.3876692995115256</v>
      </c>
      <c r="BI95" s="45">
        <f t="shared" si="169"/>
        <v>299.5776667295097</v>
      </c>
      <c r="BJ95" s="45">
        <f t="shared" si="170"/>
        <v>299</v>
      </c>
      <c r="BK95" s="45">
        <f t="shared" si="171"/>
        <v>34</v>
      </c>
      <c r="BL95" s="45">
        <f t="shared" si="172"/>
        <v>39</v>
      </c>
      <c r="BM95" s="45">
        <f t="shared" si="173"/>
        <v>-49.517047974820564</v>
      </c>
      <c r="BN95" s="45" t="str">
        <f t="shared" si="174"/>
        <v>NEGATIF</v>
      </c>
      <c r="BO95" s="45">
        <f t="shared" si="175"/>
        <v>49</v>
      </c>
      <c r="BP95" s="45">
        <f t="shared" si="176"/>
        <v>31</v>
      </c>
      <c r="BQ95" s="45">
        <f t="shared" si="177"/>
        <v>1</v>
      </c>
      <c r="BR95" s="45"/>
      <c r="BS95" s="45"/>
      <c r="BT95" s="45"/>
      <c r="BU95" s="45"/>
      <c r="BV95" s="45"/>
      <c r="BW95" s="45"/>
      <c r="BX95" s="45"/>
      <c r="BY95" s="45"/>
      <c r="BZ95" s="45"/>
      <c r="CA95" s="45"/>
      <c r="CB95" s="45"/>
      <c r="CC95" s="45"/>
      <c r="CD95" s="45"/>
      <c r="CE95" s="45"/>
      <c r="CF95" s="45"/>
      <c r="CG95" s="45"/>
      <c r="CH95" s="45"/>
      <c r="CI95" s="45"/>
    </row>
    <row r="96" spans="1:87">
      <c r="A96" s="45">
        <f t="shared" ref="A96" si="195">A94</f>
        <v>-7.0027777777777782</v>
      </c>
      <c r="B96" s="45">
        <f t="shared" si="194"/>
        <v>111.315</v>
      </c>
      <c r="C96" s="45">
        <f>INT(G3/15)</f>
        <v>7</v>
      </c>
      <c r="D96" s="45">
        <f>L3</f>
        <v>2018</v>
      </c>
      <c r="E96" s="45">
        <f>L2</f>
        <v>6</v>
      </c>
      <c r="F96" s="45">
        <f>L4-1</f>
        <v>12</v>
      </c>
      <c r="G96" s="45"/>
      <c r="H96" s="45">
        <v>21</v>
      </c>
      <c r="I96" s="45">
        <v>15</v>
      </c>
      <c r="J96" s="45">
        <f t="shared" si="122"/>
        <v>21.25</v>
      </c>
      <c r="K96" s="45"/>
      <c r="L96" s="45">
        <f t="shared" si="123"/>
        <v>20</v>
      </c>
      <c r="M96" s="45">
        <f t="shared" si="124"/>
        <v>-13</v>
      </c>
      <c r="N96" s="45">
        <f t="shared" si="125"/>
        <v>2458282.09375</v>
      </c>
      <c r="O96" s="45">
        <f t="shared" si="89"/>
        <v>8.1905445362562951E-4</v>
      </c>
      <c r="P96" s="45">
        <f t="shared" si="126"/>
        <v>2458282.0945690544</v>
      </c>
      <c r="Q96" s="45">
        <f t="shared" si="127"/>
        <v>0.18445159668869082</v>
      </c>
      <c r="R96" s="45">
        <f t="shared" si="128"/>
        <v>80.865541632001623</v>
      </c>
      <c r="S96" s="45">
        <f t="shared" si="129"/>
        <v>157.61140711149437</v>
      </c>
      <c r="T96" s="45">
        <f t="shared" si="130"/>
        <v>0.71516757674264697</v>
      </c>
      <c r="U96" s="45">
        <f t="shared" si="131"/>
        <v>1.411369952886977</v>
      </c>
      <c r="V96" s="45">
        <f t="shared" si="132"/>
        <v>2.7508379927967823</v>
      </c>
      <c r="W96" s="45">
        <f t="shared" si="133"/>
        <v>1.6700853032939077E-2</v>
      </c>
      <c r="X96" s="45">
        <f t="shared" si="134"/>
        <v>81.580709208744267</v>
      </c>
      <c r="Y96" s="45">
        <f t="shared" si="135"/>
        <v>158.32657468823703</v>
      </c>
      <c r="Z96" s="45">
        <f t="shared" si="136"/>
        <v>2.7633200217144509</v>
      </c>
      <c r="AA96" s="45">
        <f t="shared" si="137"/>
        <v>128.28999862950715</v>
      </c>
      <c r="AB96" s="45">
        <f t="shared" si="138"/>
        <v>2.239082873463913</v>
      </c>
      <c r="AC96" s="45">
        <f t="shared" si="139"/>
        <v>23.436892470079886</v>
      </c>
      <c r="AD96" s="45">
        <f t="shared" si="140"/>
        <v>-1.7338822925362157E-3</v>
      </c>
      <c r="AE96" s="45">
        <f t="shared" si="141"/>
        <v>23.435158587787349</v>
      </c>
      <c r="AF96" s="45">
        <f t="shared" si="142"/>
        <v>2458281.5</v>
      </c>
      <c r="AG96" s="45">
        <f t="shared" si="143"/>
        <v>0.184435318275154</v>
      </c>
      <c r="AH96" s="45">
        <f t="shared" si="144"/>
        <v>17.351607637226891</v>
      </c>
      <c r="AI96" s="45">
        <f t="shared" si="145"/>
        <v>7.6406228454643923</v>
      </c>
      <c r="AJ96" s="45">
        <f t="shared" si="146"/>
        <v>0.40902067808391385</v>
      </c>
      <c r="AK96" s="45">
        <f t="shared" si="147"/>
        <v>15.061622845464392</v>
      </c>
      <c r="AL96" s="45">
        <f t="shared" si="179"/>
        <v>145.0984967731637</v>
      </c>
      <c r="AM96" s="45">
        <f t="shared" si="148"/>
        <v>2.5324465083860743</v>
      </c>
      <c r="AN96" s="45">
        <f t="shared" si="149"/>
        <v>1.0154825601319342</v>
      </c>
      <c r="AO96" s="45" t="s">
        <v>138</v>
      </c>
      <c r="AP96" s="45">
        <f t="shared" si="150"/>
        <v>81.571267460617975</v>
      </c>
      <c r="AQ96" s="45">
        <f t="shared" si="151"/>
        <v>81</v>
      </c>
      <c r="AR96" s="45">
        <f t="shared" si="152"/>
        <v>34</v>
      </c>
      <c r="AS96" s="45">
        <f t="shared" si="153"/>
        <v>16</v>
      </c>
      <c r="AT96" s="45">
        <f t="shared" si="154"/>
        <v>1.4236871922126977</v>
      </c>
      <c r="AU96" s="45">
        <f t="shared" si="155"/>
        <v>80.825845908802194</v>
      </c>
      <c r="AV96" s="148">
        <f t="shared" si="156"/>
        <v>5.3883897272534798</v>
      </c>
      <c r="AW96" s="45">
        <f t="shared" si="157"/>
        <v>1.4106771318181868</v>
      </c>
      <c r="AX96" s="45">
        <f t="shared" si="158"/>
        <v>23.167176022562941</v>
      </c>
      <c r="AY96" s="45" t="str">
        <f t="shared" si="159"/>
        <v>POSITIF</v>
      </c>
      <c r="AZ96" s="45">
        <f t="shared" si="160"/>
        <v>23</v>
      </c>
      <c r="BA96" s="45">
        <f t="shared" si="161"/>
        <v>10</v>
      </c>
      <c r="BB96" s="45">
        <f t="shared" si="162"/>
        <v>1</v>
      </c>
      <c r="BC96" s="45">
        <f t="shared" si="163"/>
        <v>0.40434349998280744</v>
      </c>
      <c r="BD96" s="45">
        <f t="shared" si="164"/>
        <v>2.087023996282424</v>
      </c>
      <c r="BE96" s="45">
        <f t="shared" si="165"/>
        <v>-0.12222152900771403</v>
      </c>
      <c r="BF96" s="45">
        <f t="shared" si="166"/>
        <v>1.9428132568574878</v>
      </c>
      <c r="BG96" s="45">
        <f t="shared" si="167"/>
        <v>121.77281711517077</v>
      </c>
      <c r="BH96" s="45">
        <f t="shared" si="168"/>
        <v>5.3883897272534798</v>
      </c>
      <c r="BI96" s="45">
        <f t="shared" si="169"/>
        <v>301.77281711517077</v>
      </c>
      <c r="BJ96" s="45">
        <f t="shared" si="170"/>
        <v>301</v>
      </c>
      <c r="BK96" s="45">
        <f t="shared" si="171"/>
        <v>46</v>
      </c>
      <c r="BL96" s="45">
        <f t="shared" si="172"/>
        <v>22</v>
      </c>
      <c r="BM96" s="45">
        <f t="shared" si="173"/>
        <v>-52.782125807468347</v>
      </c>
      <c r="BN96" s="45" t="str">
        <f t="shared" si="174"/>
        <v>NEGATIF</v>
      </c>
      <c r="BO96" s="45">
        <f t="shared" si="175"/>
        <v>52</v>
      </c>
      <c r="BP96" s="45">
        <f t="shared" si="176"/>
        <v>46</v>
      </c>
      <c r="BQ96" s="45">
        <f t="shared" si="177"/>
        <v>55</v>
      </c>
      <c r="BR96" s="45"/>
      <c r="BS96" s="45"/>
      <c r="BT96" s="45"/>
      <c r="BU96" s="45"/>
      <c r="BV96" s="45"/>
      <c r="BW96" s="45"/>
      <c r="BX96" s="45"/>
      <c r="BY96" s="45"/>
      <c r="BZ96" s="45"/>
      <c r="CA96" s="45"/>
      <c r="CB96" s="45"/>
      <c r="CC96" s="45"/>
      <c r="CD96" s="45"/>
      <c r="CE96" s="45"/>
      <c r="CF96" s="45"/>
      <c r="CG96" s="45"/>
      <c r="CH96" s="45"/>
      <c r="CI96" s="45"/>
    </row>
    <row r="97" spans="1:87">
      <c r="A97" s="45">
        <f t="shared" ref="A97" si="196">A95</f>
        <v>-7.0027777777777782</v>
      </c>
      <c r="B97" s="45">
        <f t="shared" si="194"/>
        <v>111.315</v>
      </c>
      <c r="C97" s="45">
        <f>INT(G3/15)</f>
        <v>7</v>
      </c>
      <c r="D97" s="45">
        <f>L3</f>
        <v>2018</v>
      </c>
      <c r="E97" s="45">
        <f>L2</f>
        <v>6</v>
      </c>
      <c r="F97" s="45">
        <f>L4-1</f>
        <v>12</v>
      </c>
      <c r="G97" s="45"/>
      <c r="H97" s="45">
        <v>21</v>
      </c>
      <c r="I97" s="45">
        <v>30</v>
      </c>
      <c r="J97" s="45">
        <f t="shared" si="122"/>
        <v>21.5</v>
      </c>
      <c r="K97" s="45"/>
      <c r="L97" s="45">
        <f t="shared" si="123"/>
        <v>20</v>
      </c>
      <c r="M97" s="45">
        <f t="shared" si="124"/>
        <v>-13</v>
      </c>
      <c r="N97" s="45">
        <f t="shared" si="125"/>
        <v>2458282.104166667</v>
      </c>
      <c r="O97" s="45">
        <f t="shared" si="89"/>
        <v>8.1905445362562951E-4</v>
      </c>
      <c r="P97" s="45">
        <f t="shared" si="126"/>
        <v>2458282.1049857214</v>
      </c>
      <c r="Q97" s="45">
        <f t="shared" si="127"/>
        <v>0.18445188188148964</v>
      </c>
      <c r="R97" s="45">
        <f t="shared" si="128"/>
        <v>80.875808792300631</v>
      </c>
      <c r="S97" s="45">
        <f t="shared" si="129"/>
        <v>157.62167378140475</v>
      </c>
      <c r="T97" s="45">
        <f t="shared" si="130"/>
        <v>0.71485550020363364</v>
      </c>
      <c r="U97" s="45">
        <f t="shared" si="131"/>
        <v>1.4115491486390248</v>
      </c>
      <c r="V97" s="45">
        <f t="shared" si="132"/>
        <v>2.7510171799899337</v>
      </c>
      <c r="W97" s="45">
        <f t="shared" si="133"/>
        <v>1.6700853020960978E-2</v>
      </c>
      <c r="X97" s="45">
        <f t="shared" si="134"/>
        <v>81.590664292504272</v>
      </c>
      <c r="Y97" s="45">
        <f t="shared" si="135"/>
        <v>158.33652928160839</v>
      </c>
      <c r="Z97" s="45">
        <f t="shared" si="136"/>
        <v>2.7634937621444782</v>
      </c>
      <c r="AA97" s="45">
        <f t="shared" si="137"/>
        <v>128.28944702777389</v>
      </c>
      <c r="AB97" s="45">
        <f t="shared" si="138"/>
        <v>2.2390732461975076</v>
      </c>
      <c r="AC97" s="45">
        <f t="shared" si="139"/>
        <v>23.436892466371191</v>
      </c>
      <c r="AD97" s="45">
        <f t="shared" si="140"/>
        <v>-1.7338807606534141E-3</v>
      </c>
      <c r="AE97" s="45">
        <f t="shared" si="141"/>
        <v>23.435158585610537</v>
      </c>
      <c r="AF97" s="45">
        <f t="shared" si="142"/>
        <v>2458281.5</v>
      </c>
      <c r="AG97" s="45">
        <f t="shared" si="143"/>
        <v>0.184435318275154</v>
      </c>
      <c r="AH97" s="45">
        <f t="shared" si="144"/>
        <v>17.351607637226891</v>
      </c>
      <c r="AI97" s="45">
        <f t="shared" si="145"/>
        <v>7.8913073228018931</v>
      </c>
      <c r="AJ97" s="45">
        <f t="shared" si="146"/>
        <v>0.40902067804592129</v>
      </c>
      <c r="AK97" s="45">
        <f t="shared" si="147"/>
        <v>15.312307322801892</v>
      </c>
      <c r="AL97" s="45">
        <f t="shared" si="179"/>
        <v>148.84795743825799</v>
      </c>
      <c r="AM97" s="45">
        <f t="shared" si="148"/>
        <v>2.597886942165986</v>
      </c>
      <c r="AN97" s="45">
        <f t="shared" si="149"/>
        <v>1.0154836652386576</v>
      </c>
      <c r="AO97" s="45" t="s">
        <v>138</v>
      </c>
      <c r="AP97" s="45">
        <f t="shared" si="150"/>
        <v>81.58122251586326</v>
      </c>
      <c r="AQ97" s="45">
        <f t="shared" si="151"/>
        <v>81</v>
      </c>
      <c r="AR97" s="45">
        <f t="shared" si="152"/>
        <v>34</v>
      </c>
      <c r="AS97" s="45">
        <f t="shared" si="153"/>
        <v>52</v>
      </c>
      <c r="AT97" s="45">
        <f t="shared" si="154"/>
        <v>1.4238609407039458</v>
      </c>
      <c r="AU97" s="45">
        <f t="shared" si="155"/>
        <v>80.836652403770373</v>
      </c>
      <c r="AV97" s="148">
        <f t="shared" si="156"/>
        <v>5.3891101602513585</v>
      </c>
      <c r="AW97" s="45">
        <f t="shared" si="157"/>
        <v>1.4108657407359817</v>
      </c>
      <c r="AX97" s="45">
        <f t="shared" si="158"/>
        <v>23.1678068958871</v>
      </c>
      <c r="AY97" s="45" t="str">
        <f t="shared" si="159"/>
        <v>POSITIF</v>
      </c>
      <c r="AZ97" s="45">
        <f t="shared" si="160"/>
        <v>23</v>
      </c>
      <c r="BA97" s="45">
        <f t="shared" si="161"/>
        <v>10</v>
      </c>
      <c r="BB97" s="45">
        <f t="shared" si="162"/>
        <v>4</v>
      </c>
      <c r="BC97" s="45">
        <f t="shared" si="163"/>
        <v>0.40435451079947704</v>
      </c>
      <c r="BD97" s="45">
        <f t="shared" si="164"/>
        <v>2.1253365980886327</v>
      </c>
      <c r="BE97" s="45">
        <f t="shared" si="165"/>
        <v>-0.12222152900771403</v>
      </c>
      <c r="BF97" s="45">
        <f t="shared" si="166"/>
        <v>1.9428132568574878</v>
      </c>
      <c r="BG97" s="45">
        <f t="shared" si="167"/>
        <v>124.51728889482182</v>
      </c>
      <c r="BH97" s="45">
        <f t="shared" si="168"/>
        <v>5.3891101602513585</v>
      </c>
      <c r="BI97" s="45">
        <f t="shared" si="169"/>
        <v>304.51728889482183</v>
      </c>
      <c r="BJ97" s="45">
        <f t="shared" si="170"/>
        <v>304</v>
      </c>
      <c r="BK97" s="45">
        <f t="shared" si="171"/>
        <v>31</v>
      </c>
      <c r="BL97" s="45">
        <f t="shared" si="172"/>
        <v>2</v>
      </c>
      <c r="BM97" s="45">
        <f t="shared" si="173"/>
        <v>-55.983786313652992</v>
      </c>
      <c r="BN97" s="45" t="str">
        <f t="shared" si="174"/>
        <v>NEGATIF</v>
      </c>
      <c r="BO97" s="45">
        <f t="shared" si="175"/>
        <v>55</v>
      </c>
      <c r="BP97" s="45">
        <f t="shared" si="176"/>
        <v>59</v>
      </c>
      <c r="BQ97" s="45">
        <f t="shared" si="177"/>
        <v>1</v>
      </c>
      <c r="BR97" s="45"/>
      <c r="BS97" s="45"/>
      <c r="BT97" s="45"/>
      <c r="BU97" s="45"/>
      <c r="BV97" s="45"/>
      <c r="BW97" s="45"/>
      <c r="BX97" s="45"/>
      <c r="BY97" s="45"/>
      <c r="BZ97" s="45"/>
      <c r="CA97" s="45"/>
      <c r="CB97" s="45"/>
      <c r="CC97" s="45"/>
      <c r="CD97" s="45"/>
      <c r="CE97" s="45"/>
      <c r="CF97" s="45"/>
      <c r="CG97" s="45"/>
      <c r="CH97" s="45"/>
      <c r="CI97" s="45"/>
    </row>
    <row r="98" spans="1:87">
      <c r="A98" s="45">
        <f t="shared" ref="A98" si="197">A96</f>
        <v>-7.0027777777777782</v>
      </c>
      <c r="B98" s="45">
        <f t="shared" si="194"/>
        <v>111.315</v>
      </c>
      <c r="C98" s="45">
        <f>INT(G3/15)</f>
        <v>7</v>
      </c>
      <c r="D98" s="45">
        <f>L3</f>
        <v>2018</v>
      </c>
      <c r="E98" s="45">
        <f>L2</f>
        <v>6</v>
      </c>
      <c r="F98" s="45">
        <f>L4-1</f>
        <v>12</v>
      </c>
      <c r="G98" s="45"/>
      <c r="H98" s="45">
        <v>21</v>
      </c>
      <c r="I98" s="45">
        <v>45</v>
      </c>
      <c r="J98" s="45">
        <f t="shared" si="122"/>
        <v>21.75</v>
      </c>
      <c r="K98" s="45"/>
      <c r="L98" s="45">
        <f t="shared" si="123"/>
        <v>20</v>
      </c>
      <c r="M98" s="45">
        <f t="shared" si="124"/>
        <v>-13</v>
      </c>
      <c r="N98" s="45">
        <f t="shared" si="125"/>
        <v>2458282.1145833335</v>
      </c>
      <c r="O98" s="45">
        <f t="shared" si="89"/>
        <v>8.1905445362562951E-4</v>
      </c>
      <c r="P98" s="45">
        <f t="shared" si="126"/>
        <v>2458282.1154023879</v>
      </c>
      <c r="Q98" s="45">
        <f t="shared" si="127"/>
        <v>0.18445216707427572</v>
      </c>
      <c r="R98" s="45">
        <f t="shared" si="128"/>
        <v>80.886075952140345</v>
      </c>
      <c r="S98" s="45">
        <f t="shared" si="129"/>
        <v>157.63194045085584</v>
      </c>
      <c r="T98" s="45">
        <f t="shared" si="130"/>
        <v>0.7145434020050645</v>
      </c>
      <c r="U98" s="45">
        <f t="shared" si="131"/>
        <v>1.4117283443830564</v>
      </c>
      <c r="V98" s="45">
        <f t="shared" si="132"/>
        <v>2.7511963671750692</v>
      </c>
      <c r="W98" s="45">
        <f t="shared" si="133"/>
        <v>1.6700853008982882E-2</v>
      </c>
      <c r="X98" s="45">
        <f t="shared" si="134"/>
        <v>81.600619354145408</v>
      </c>
      <c r="Y98" s="45">
        <f t="shared" si="135"/>
        <v>158.3464838528609</v>
      </c>
      <c r="Z98" s="45">
        <f t="shared" si="136"/>
        <v>2.7636675021884591</v>
      </c>
      <c r="AA98" s="45">
        <f t="shared" si="137"/>
        <v>128.28889542606524</v>
      </c>
      <c r="AB98" s="45">
        <f t="shared" si="138"/>
        <v>2.2390636189315321</v>
      </c>
      <c r="AC98" s="45">
        <f t="shared" si="139"/>
        <v>23.436892462662495</v>
      </c>
      <c r="AD98" s="45">
        <f t="shared" si="140"/>
        <v>-1.7338792093096647E-3</v>
      </c>
      <c r="AE98" s="45">
        <f t="shared" si="141"/>
        <v>23.435158583453184</v>
      </c>
      <c r="AF98" s="45">
        <f t="shared" si="142"/>
        <v>2458281.5</v>
      </c>
      <c r="AG98" s="45">
        <f t="shared" si="143"/>
        <v>0.184435318275154</v>
      </c>
      <c r="AH98" s="45">
        <f t="shared" si="144"/>
        <v>17.351607637226891</v>
      </c>
      <c r="AI98" s="45">
        <f t="shared" si="145"/>
        <v>8.1419918001393938</v>
      </c>
      <c r="AJ98" s="45">
        <f t="shared" si="146"/>
        <v>0.40902067800826836</v>
      </c>
      <c r="AK98" s="45">
        <f t="shared" si="147"/>
        <v>15.562991800139393</v>
      </c>
      <c r="AL98" s="45">
        <f t="shared" si="179"/>
        <v>152.5974180255846</v>
      </c>
      <c r="AM98" s="45">
        <f t="shared" si="148"/>
        <v>2.6633273745885959</v>
      </c>
      <c r="AN98" s="45">
        <f t="shared" si="149"/>
        <v>1.0154847698620542</v>
      </c>
      <c r="AO98" s="45" t="s">
        <v>138</v>
      </c>
      <c r="AP98" s="45">
        <f t="shared" si="150"/>
        <v>81.591177548990032</v>
      </c>
      <c r="AQ98" s="45">
        <f t="shared" si="151"/>
        <v>81</v>
      </c>
      <c r="AR98" s="45">
        <f t="shared" si="152"/>
        <v>35</v>
      </c>
      <c r="AS98" s="45">
        <f t="shared" si="153"/>
        <v>28</v>
      </c>
      <c r="AT98" s="45">
        <f t="shared" si="154"/>
        <v>1.4240346888091531</v>
      </c>
      <c r="AU98" s="45">
        <f t="shared" si="155"/>
        <v>80.847458976506303</v>
      </c>
      <c r="AV98" s="148">
        <f t="shared" si="156"/>
        <v>5.3898305984337531</v>
      </c>
      <c r="AW98" s="45">
        <f t="shared" si="157"/>
        <v>1.4110543510110798</v>
      </c>
      <c r="AX98" s="45">
        <f t="shared" si="158"/>
        <v>23.168437030610377</v>
      </c>
      <c r="AY98" s="45" t="str">
        <f t="shared" si="159"/>
        <v>POSITIF</v>
      </c>
      <c r="AZ98" s="45">
        <f t="shared" si="160"/>
        <v>23</v>
      </c>
      <c r="BA98" s="45">
        <f t="shared" si="161"/>
        <v>10</v>
      </c>
      <c r="BB98" s="45">
        <f t="shared" si="162"/>
        <v>6</v>
      </c>
      <c r="BC98" s="45">
        <f t="shared" si="163"/>
        <v>0.40436550872512933</v>
      </c>
      <c r="BD98" s="45">
        <f t="shared" si="164"/>
        <v>2.1732366668716119</v>
      </c>
      <c r="BE98" s="45">
        <f t="shared" si="165"/>
        <v>-0.12222152900771403</v>
      </c>
      <c r="BF98" s="45">
        <f t="shared" si="166"/>
        <v>1.9428132568574878</v>
      </c>
      <c r="BG98" s="45">
        <f t="shared" si="167"/>
        <v>127.96834749455196</v>
      </c>
      <c r="BH98" s="45">
        <f t="shared" si="168"/>
        <v>5.3898305984337531</v>
      </c>
      <c r="BI98" s="45">
        <f t="shared" si="169"/>
        <v>307.96834749455195</v>
      </c>
      <c r="BJ98" s="45">
        <f t="shared" si="170"/>
        <v>307</v>
      </c>
      <c r="BK98" s="45">
        <f t="shared" si="171"/>
        <v>58</v>
      </c>
      <c r="BL98" s="45">
        <f t="shared" si="172"/>
        <v>6</v>
      </c>
      <c r="BM98" s="45">
        <f t="shared" si="173"/>
        <v>-59.101015653402712</v>
      </c>
      <c r="BN98" s="45" t="str">
        <f t="shared" si="174"/>
        <v>NEGATIF</v>
      </c>
      <c r="BO98" s="45">
        <f t="shared" si="175"/>
        <v>59</v>
      </c>
      <c r="BP98" s="45">
        <f t="shared" si="176"/>
        <v>6</v>
      </c>
      <c r="BQ98" s="45">
        <f t="shared" si="177"/>
        <v>3</v>
      </c>
      <c r="BR98" s="45"/>
      <c r="BS98" s="45"/>
      <c r="BT98" s="45"/>
      <c r="BU98" s="45"/>
      <c r="BV98" s="45"/>
      <c r="BW98" s="45"/>
      <c r="BX98" s="45"/>
      <c r="BY98" s="45"/>
      <c r="BZ98" s="45"/>
      <c r="CA98" s="45"/>
      <c r="CB98" s="45"/>
      <c r="CC98" s="45"/>
      <c r="CD98" s="45"/>
      <c r="CE98" s="45"/>
      <c r="CF98" s="45"/>
      <c r="CG98" s="45"/>
      <c r="CH98" s="45"/>
      <c r="CI98" s="45"/>
    </row>
    <row r="99" spans="1:87">
      <c r="A99" s="45">
        <f t="shared" ref="A99" si="198">A97</f>
        <v>-7.0027777777777782</v>
      </c>
      <c r="B99" s="45">
        <f t="shared" si="194"/>
        <v>111.315</v>
      </c>
      <c r="C99" s="45">
        <f>INT(G3/15)</f>
        <v>7</v>
      </c>
      <c r="D99" s="45">
        <f>L3</f>
        <v>2018</v>
      </c>
      <c r="E99" s="45">
        <f>L2</f>
        <v>6</v>
      </c>
      <c r="F99" s="45">
        <f>L4-1</f>
        <v>12</v>
      </c>
      <c r="G99" s="45"/>
      <c r="H99" s="45">
        <v>22</v>
      </c>
      <c r="I99" s="45">
        <v>0</v>
      </c>
      <c r="J99" s="45">
        <f t="shared" si="122"/>
        <v>22</v>
      </c>
      <c r="K99" s="45"/>
      <c r="L99" s="45">
        <f t="shared" si="123"/>
        <v>20</v>
      </c>
      <c r="M99" s="45">
        <f t="shared" si="124"/>
        <v>-13</v>
      </c>
      <c r="N99" s="45">
        <f t="shared" si="125"/>
        <v>2458282.125</v>
      </c>
      <c r="O99" s="45">
        <f t="shared" si="89"/>
        <v>8.1905445362562951E-4</v>
      </c>
      <c r="P99" s="45">
        <f t="shared" si="126"/>
        <v>2458282.1258190544</v>
      </c>
      <c r="Q99" s="45">
        <f t="shared" si="127"/>
        <v>0.18445245226706181</v>
      </c>
      <c r="R99" s="45">
        <f t="shared" si="128"/>
        <v>80.896343111980968</v>
      </c>
      <c r="S99" s="45">
        <f t="shared" si="129"/>
        <v>157.64220712030692</v>
      </c>
      <c r="T99" s="45">
        <f t="shared" si="130"/>
        <v>0.71423128214252929</v>
      </c>
      <c r="U99" s="45">
        <f t="shared" si="131"/>
        <v>1.4119075401271037</v>
      </c>
      <c r="V99" s="45">
        <f t="shared" si="132"/>
        <v>2.7513755543602043</v>
      </c>
      <c r="W99" s="45">
        <f t="shared" si="133"/>
        <v>1.6700852997004783E-2</v>
      </c>
      <c r="X99" s="45">
        <f t="shared" si="134"/>
        <v>81.610574394123503</v>
      </c>
      <c r="Y99" s="45">
        <f t="shared" si="135"/>
        <v>158.35643840244944</v>
      </c>
      <c r="Z99" s="45">
        <f t="shared" si="136"/>
        <v>2.7638412418543319</v>
      </c>
      <c r="AA99" s="45">
        <f t="shared" si="137"/>
        <v>128.28834382435659</v>
      </c>
      <c r="AB99" s="45">
        <f t="shared" si="138"/>
        <v>2.2390539916655565</v>
      </c>
      <c r="AC99" s="45">
        <f t="shared" si="139"/>
        <v>23.4368924589538</v>
      </c>
      <c r="AD99" s="45">
        <f t="shared" si="140"/>
        <v>-1.7338776385026232E-3</v>
      </c>
      <c r="AE99" s="45">
        <f t="shared" si="141"/>
        <v>23.435158581315296</v>
      </c>
      <c r="AF99" s="45">
        <f t="shared" si="142"/>
        <v>2458281.5</v>
      </c>
      <c r="AG99" s="45">
        <f t="shared" si="143"/>
        <v>0.184435318275154</v>
      </c>
      <c r="AH99" s="45">
        <f t="shared" si="144"/>
        <v>17.351607637226891</v>
      </c>
      <c r="AI99" s="45">
        <f t="shared" si="145"/>
        <v>8.3926762774768946</v>
      </c>
      <c r="AJ99" s="45">
        <f t="shared" si="146"/>
        <v>0.4090206779709552</v>
      </c>
      <c r="AK99" s="45">
        <f t="shared" si="147"/>
        <v>15.813676277476894</v>
      </c>
      <c r="AL99" s="45">
        <f t="shared" si="179"/>
        <v>156.34687853476427</v>
      </c>
      <c r="AM99" s="45">
        <f t="shared" si="148"/>
        <v>2.7287678056472844</v>
      </c>
      <c r="AN99" s="45">
        <f t="shared" si="149"/>
        <v>1.0154858740021409</v>
      </c>
      <c r="AO99" s="45" t="s">
        <v>138</v>
      </c>
      <c r="AP99" s="45">
        <f t="shared" si="150"/>
        <v>81.601132560454104</v>
      </c>
      <c r="AQ99" s="45">
        <f t="shared" si="151"/>
        <v>81</v>
      </c>
      <c r="AR99" s="45">
        <f t="shared" si="152"/>
        <v>36</v>
      </c>
      <c r="AS99" s="45">
        <f t="shared" si="153"/>
        <v>4</v>
      </c>
      <c r="AT99" s="45">
        <f t="shared" si="154"/>
        <v>1.4242084365362748</v>
      </c>
      <c r="AU99" s="45">
        <f t="shared" si="155"/>
        <v>80.85826562738913</v>
      </c>
      <c r="AV99" s="148">
        <f t="shared" si="156"/>
        <v>5.3905510418259421</v>
      </c>
      <c r="AW99" s="45">
        <f t="shared" si="157"/>
        <v>1.4112429626500989</v>
      </c>
      <c r="AX99" s="45">
        <f t="shared" si="158"/>
        <v>23.169066426737146</v>
      </c>
      <c r="AY99" s="45" t="str">
        <f t="shared" si="159"/>
        <v>POSITIF</v>
      </c>
      <c r="AZ99" s="45">
        <f t="shared" si="160"/>
        <v>23</v>
      </c>
      <c r="BA99" s="45">
        <f t="shared" si="161"/>
        <v>10</v>
      </c>
      <c r="BB99" s="45">
        <f t="shared" si="162"/>
        <v>8</v>
      </c>
      <c r="BC99" s="45">
        <f t="shared" si="163"/>
        <v>0.40437649375984075</v>
      </c>
      <c r="BD99" s="45">
        <f t="shared" si="164"/>
        <v>2.2334690021161681</v>
      </c>
      <c r="BE99" s="45">
        <f t="shared" si="165"/>
        <v>-0.12222152900771403</v>
      </c>
      <c r="BF99" s="45">
        <f t="shared" si="166"/>
        <v>1.9428132568574878</v>
      </c>
      <c r="BG99" s="45">
        <f t="shared" si="167"/>
        <v>132.3341297382868</v>
      </c>
      <c r="BH99" s="45">
        <f t="shared" si="168"/>
        <v>5.3905510418259421</v>
      </c>
      <c r="BI99" s="45">
        <f t="shared" si="169"/>
        <v>312.33412973828683</v>
      </c>
      <c r="BJ99" s="45">
        <f t="shared" si="170"/>
        <v>312</v>
      </c>
      <c r="BK99" s="45">
        <f t="shared" si="171"/>
        <v>20</v>
      </c>
      <c r="BL99" s="45">
        <f t="shared" si="172"/>
        <v>2</v>
      </c>
      <c r="BM99" s="45">
        <f t="shared" si="173"/>
        <v>-62.104264763469985</v>
      </c>
      <c r="BN99" s="45" t="str">
        <f t="shared" si="174"/>
        <v>NEGATIF</v>
      </c>
      <c r="BO99" s="45">
        <f t="shared" si="175"/>
        <v>62</v>
      </c>
      <c r="BP99" s="45">
        <f t="shared" si="176"/>
        <v>6</v>
      </c>
      <c r="BQ99" s="45">
        <f t="shared" si="177"/>
        <v>15</v>
      </c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</row>
    <row r="100" spans="1:87">
      <c r="A100" s="45">
        <f t="shared" ref="A100" si="199">A98</f>
        <v>-7.0027777777777782</v>
      </c>
      <c r="B100" s="45">
        <f t="shared" si="194"/>
        <v>111.315</v>
      </c>
      <c r="C100" s="45">
        <f>INT(G3/15)</f>
        <v>7</v>
      </c>
      <c r="D100" s="45">
        <f>L3</f>
        <v>2018</v>
      </c>
      <c r="E100" s="45">
        <f>L2</f>
        <v>6</v>
      </c>
      <c r="F100" s="45">
        <f>L4-1</f>
        <v>12</v>
      </c>
      <c r="G100" s="45"/>
      <c r="H100" s="45">
        <v>22</v>
      </c>
      <c r="I100" s="45">
        <v>15</v>
      </c>
      <c r="J100" s="45">
        <f t="shared" si="122"/>
        <v>22.25</v>
      </c>
      <c r="K100" s="45"/>
      <c r="L100" s="45">
        <f t="shared" si="123"/>
        <v>20</v>
      </c>
      <c r="M100" s="45">
        <f t="shared" si="124"/>
        <v>-13</v>
      </c>
      <c r="N100" s="45">
        <f t="shared" si="125"/>
        <v>2458282.135416667</v>
      </c>
      <c r="O100" s="45">
        <f t="shared" si="89"/>
        <v>8.1905445362562951E-4</v>
      </c>
      <c r="P100" s="45">
        <f t="shared" si="126"/>
        <v>2458282.1362357214</v>
      </c>
      <c r="Q100" s="45">
        <f t="shared" si="127"/>
        <v>0.18445273745986063</v>
      </c>
      <c r="R100" s="45">
        <f t="shared" si="128"/>
        <v>80.906610272279977</v>
      </c>
      <c r="S100" s="45">
        <f t="shared" si="129"/>
        <v>157.6524737902173</v>
      </c>
      <c r="T100" s="45">
        <f t="shared" si="130"/>
        <v>0.71391914061161188</v>
      </c>
      <c r="U100" s="45">
        <f t="shared" si="131"/>
        <v>1.4120867358791516</v>
      </c>
      <c r="V100" s="45">
        <f t="shared" si="132"/>
        <v>2.7515547415533561</v>
      </c>
      <c r="W100" s="45">
        <f t="shared" si="133"/>
        <v>1.6700852985026687E-2</v>
      </c>
      <c r="X100" s="45">
        <f t="shared" si="134"/>
        <v>81.620529412891585</v>
      </c>
      <c r="Y100" s="45">
        <f t="shared" si="135"/>
        <v>158.36639293082891</v>
      </c>
      <c r="Z100" s="45">
        <f t="shared" si="136"/>
        <v>2.7640149811500372</v>
      </c>
      <c r="AA100" s="45">
        <f t="shared" si="137"/>
        <v>128.28779222262327</v>
      </c>
      <c r="AB100" s="45">
        <f t="shared" si="138"/>
        <v>2.2390443643991502</v>
      </c>
      <c r="AC100" s="45">
        <f t="shared" si="139"/>
        <v>23.436892455245104</v>
      </c>
      <c r="AD100" s="45">
        <f t="shared" si="140"/>
        <v>-1.7338760482299375E-3</v>
      </c>
      <c r="AE100" s="45">
        <f t="shared" si="141"/>
        <v>23.435158579196873</v>
      </c>
      <c r="AF100" s="45">
        <f t="shared" si="142"/>
        <v>2458281.5</v>
      </c>
      <c r="AG100" s="45">
        <f t="shared" si="143"/>
        <v>0.184435318275154</v>
      </c>
      <c r="AH100" s="45">
        <f t="shared" si="144"/>
        <v>17.351607637226891</v>
      </c>
      <c r="AI100" s="45">
        <f t="shared" si="145"/>
        <v>8.6433607548143883</v>
      </c>
      <c r="AJ100" s="45">
        <f t="shared" si="146"/>
        <v>0.40902067793398172</v>
      </c>
      <c r="AK100" s="45">
        <f t="shared" si="147"/>
        <v>16.064360754814388</v>
      </c>
      <c r="AL100" s="45">
        <f t="shared" si="179"/>
        <v>160.09633896542076</v>
      </c>
      <c r="AM100" s="45">
        <f t="shared" si="148"/>
        <v>2.7942082353354842</v>
      </c>
      <c r="AN100" s="45">
        <f t="shared" si="149"/>
        <v>1.0154869776589353</v>
      </c>
      <c r="AO100" s="45" t="s">
        <v>138</v>
      </c>
      <c r="AP100" s="45">
        <f t="shared" si="150"/>
        <v>81.611087550708504</v>
      </c>
      <c r="AQ100" s="45">
        <f t="shared" si="151"/>
        <v>81</v>
      </c>
      <c r="AR100" s="45">
        <f t="shared" si="152"/>
        <v>36</v>
      </c>
      <c r="AS100" s="45">
        <f t="shared" si="153"/>
        <v>39</v>
      </c>
      <c r="AT100" s="45">
        <f t="shared" si="154"/>
        <v>1.4243821838932182</v>
      </c>
      <c r="AU100" s="45">
        <f t="shared" si="155"/>
        <v>80.869072356795058</v>
      </c>
      <c r="AV100" s="148">
        <f t="shared" si="156"/>
        <v>5.3912714904530041</v>
      </c>
      <c r="AW100" s="45">
        <f t="shared" si="157"/>
        <v>1.4114315756596043</v>
      </c>
      <c r="AX100" s="45">
        <f t="shared" si="158"/>
        <v>23.169695084271481</v>
      </c>
      <c r="AY100" s="45" t="str">
        <f t="shared" si="159"/>
        <v>POSITIF</v>
      </c>
      <c r="AZ100" s="45">
        <f t="shared" si="160"/>
        <v>23</v>
      </c>
      <c r="BA100" s="45">
        <f t="shared" si="161"/>
        <v>10</v>
      </c>
      <c r="BB100" s="45">
        <f t="shared" si="162"/>
        <v>10</v>
      </c>
      <c r="BC100" s="45">
        <f t="shared" si="163"/>
        <v>0.40438746590368241</v>
      </c>
      <c r="BD100" s="45">
        <f t="shared" si="164"/>
        <v>2.3096662766944469</v>
      </c>
      <c r="BE100" s="45">
        <f t="shared" si="165"/>
        <v>-0.12222152900771403</v>
      </c>
      <c r="BF100" s="45">
        <f t="shared" si="166"/>
        <v>1.9428132568574878</v>
      </c>
      <c r="BG100" s="45">
        <f t="shared" si="167"/>
        <v>137.8791858055817</v>
      </c>
      <c r="BH100" s="45">
        <f t="shared" si="168"/>
        <v>5.3912714904530041</v>
      </c>
      <c r="BI100" s="45">
        <f t="shared" si="169"/>
        <v>317.8791858055817</v>
      </c>
      <c r="BJ100" s="45">
        <f t="shared" si="170"/>
        <v>317</v>
      </c>
      <c r="BK100" s="45">
        <f t="shared" si="171"/>
        <v>52</v>
      </c>
      <c r="BL100" s="45">
        <f t="shared" si="172"/>
        <v>45</v>
      </c>
      <c r="BM100" s="45">
        <f t="shared" si="173"/>
        <v>-64.95134133230475</v>
      </c>
      <c r="BN100" s="45" t="str">
        <f t="shared" si="174"/>
        <v>NEGATIF</v>
      </c>
      <c r="BO100" s="45">
        <f t="shared" si="175"/>
        <v>64</v>
      </c>
      <c r="BP100" s="45">
        <f t="shared" si="176"/>
        <v>57</v>
      </c>
      <c r="BQ100" s="45">
        <f t="shared" si="177"/>
        <v>4</v>
      </c>
      <c r="BR100" s="45"/>
      <c r="BS100" s="45"/>
      <c r="BT100" s="45"/>
      <c r="BU100" s="45"/>
      <c r="BV100" s="45"/>
      <c r="BW100" s="45"/>
      <c r="BX100" s="45"/>
      <c r="BY100" s="45"/>
      <c r="BZ100" s="45"/>
      <c r="CA100" s="45"/>
      <c r="CB100" s="45"/>
      <c r="CC100" s="45"/>
      <c r="CD100" s="45"/>
      <c r="CE100" s="45"/>
      <c r="CF100" s="45"/>
      <c r="CG100" s="45"/>
      <c r="CH100" s="45"/>
      <c r="CI100" s="45"/>
    </row>
    <row r="101" spans="1:87">
      <c r="A101" s="45">
        <f t="shared" ref="A101" si="200">A99</f>
        <v>-7.0027777777777782</v>
      </c>
      <c r="B101" s="45">
        <f t="shared" si="194"/>
        <v>111.315</v>
      </c>
      <c r="C101" s="45">
        <f>INT(G3/15)</f>
        <v>7</v>
      </c>
      <c r="D101" s="45">
        <f>L3</f>
        <v>2018</v>
      </c>
      <c r="E101" s="45">
        <f>L2</f>
        <v>6</v>
      </c>
      <c r="F101" s="45">
        <f>L4-1</f>
        <v>12</v>
      </c>
      <c r="G101" s="45"/>
      <c r="H101" s="45">
        <v>22</v>
      </c>
      <c r="I101" s="45">
        <v>30</v>
      </c>
      <c r="J101" s="45">
        <f t="shared" si="122"/>
        <v>22.5</v>
      </c>
      <c r="K101" s="45"/>
      <c r="L101" s="45">
        <f t="shared" si="123"/>
        <v>20</v>
      </c>
      <c r="M101" s="45">
        <f t="shared" si="124"/>
        <v>-13</v>
      </c>
      <c r="N101" s="45">
        <f t="shared" si="125"/>
        <v>2458282.1458333335</v>
      </c>
      <c r="O101" s="45">
        <f t="shared" si="89"/>
        <v>8.1905445362562951E-4</v>
      </c>
      <c r="P101" s="45">
        <f t="shared" si="126"/>
        <v>2458282.1466523879</v>
      </c>
      <c r="Q101" s="45">
        <f t="shared" si="127"/>
        <v>0.18445302265264671</v>
      </c>
      <c r="R101" s="45">
        <f t="shared" si="128"/>
        <v>80.9168774321206</v>
      </c>
      <c r="S101" s="45">
        <f t="shared" si="129"/>
        <v>157.66274045966838</v>
      </c>
      <c r="T101" s="45">
        <f t="shared" si="130"/>
        <v>0.71360697744979185</v>
      </c>
      <c r="U101" s="45">
        <f t="shared" si="131"/>
        <v>1.4122659316231989</v>
      </c>
      <c r="V101" s="45">
        <f t="shared" si="132"/>
        <v>2.7517339287384912</v>
      </c>
      <c r="W101" s="45">
        <f t="shared" si="133"/>
        <v>1.6700852973048588E-2</v>
      </c>
      <c r="X101" s="45">
        <f t="shared" si="134"/>
        <v>81.630484409570386</v>
      </c>
      <c r="Y101" s="45">
        <f t="shared" si="135"/>
        <v>158.37634743711817</v>
      </c>
      <c r="Z101" s="45">
        <f t="shared" si="136"/>
        <v>2.7641887200601949</v>
      </c>
      <c r="AA101" s="45">
        <f t="shared" si="137"/>
        <v>128.28724062091462</v>
      </c>
      <c r="AB101" s="45">
        <f t="shared" si="138"/>
        <v>2.2390347371331747</v>
      </c>
      <c r="AC101" s="45">
        <f t="shared" si="139"/>
        <v>23.436892451536412</v>
      </c>
      <c r="AD101" s="45">
        <f t="shared" si="140"/>
        <v>-1.7338744384894794E-3</v>
      </c>
      <c r="AE101" s="45">
        <f t="shared" si="141"/>
        <v>23.435158577097923</v>
      </c>
      <c r="AF101" s="45">
        <f t="shared" si="142"/>
        <v>2458281.5</v>
      </c>
      <c r="AG101" s="45">
        <f t="shared" si="143"/>
        <v>0.184435318275154</v>
      </c>
      <c r="AH101" s="45">
        <f t="shared" si="144"/>
        <v>17.351607637226891</v>
      </c>
      <c r="AI101" s="45">
        <f t="shared" si="145"/>
        <v>8.894045232151889</v>
      </c>
      <c r="AJ101" s="45">
        <f t="shared" si="146"/>
        <v>0.40902067789734814</v>
      </c>
      <c r="AK101" s="45">
        <f t="shared" si="147"/>
        <v>16.315045232151888</v>
      </c>
      <c r="AL101" s="45">
        <f t="shared" si="179"/>
        <v>163.84579931862444</v>
      </c>
      <c r="AM101" s="45">
        <f t="shared" si="148"/>
        <v>2.8596486636718783</v>
      </c>
      <c r="AN101" s="45">
        <f t="shared" si="149"/>
        <v>1.0154880808323061</v>
      </c>
      <c r="AO101" s="45" t="s">
        <v>138</v>
      </c>
      <c r="AP101" s="45">
        <f t="shared" si="150"/>
        <v>81.621042518873978</v>
      </c>
      <c r="AQ101" s="45">
        <f t="shared" si="151"/>
        <v>81</v>
      </c>
      <c r="AR101" s="45">
        <f t="shared" si="152"/>
        <v>37</v>
      </c>
      <c r="AS101" s="45">
        <f t="shared" si="153"/>
        <v>15</v>
      </c>
      <c r="AT101" s="45">
        <f t="shared" si="154"/>
        <v>1.4245559308646369</v>
      </c>
      <c r="AU101" s="45">
        <f t="shared" si="155"/>
        <v>80.879879163653897</v>
      </c>
      <c r="AV101" s="148">
        <f t="shared" si="156"/>
        <v>5.3919919442435935</v>
      </c>
      <c r="AW101" s="45">
        <f t="shared" si="157"/>
        <v>1.4116201900209182</v>
      </c>
      <c r="AX101" s="45">
        <f t="shared" si="158"/>
        <v>23.170323003133394</v>
      </c>
      <c r="AY101" s="45" t="str">
        <f t="shared" si="159"/>
        <v>POSITIF</v>
      </c>
      <c r="AZ101" s="45">
        <f t="shared" si="160"/>
        <v>23</v>
      </c>
      <c r="BA101" s="45">
        <f t="shared" si="161"/>
        <v>10</v>
      </c>
      <c r="BB101" s="45">
        <f t="shared" si="162"/>
        <v>13</v>
      </c>
      <c r="BC101" s="45">
        <f t="shared" si="163"/>
        <v>0.40439842515525815</v>
      </c>
      <c r="BD101" s="45">
        <f t="shared" si="164"/>
        <v>2.4064457622764306</v>
      </c>
      <c r="BE101" s="45">
        <f t="shared" si="165"/>
        <v>-0.12222152900771403</v>
      </c>
      <c r="BF101" s="45">
        <f t="shared" si="166"/>
        <v>1.9428132568574878</v>
      </c>
      <c r="BG101" s="45">
        <f t="shared" si="167"/>
        <v>144.9074120251162</v>
      </c>
      <c r="BH101" s="45">
        <f t="shared" si="168"/>
        <v>5.3919919442435935</v>
      </c>
      <c r="BI101" s="45">
        <f t="shared" si="169"/>
        <v>324.90741202511617</v>
      </c>
      <c r="BJ101" s="45">
        <f t="shared" si="170"/>
        <v>324</v>
      </c>
      <c r="BK101" s="45">
        <f t="shared" si="171"/>
        <v>54</v>
      </c>
      <c r="BL101" s="45">
        <f t="shared" si="172"/>
        <v>26</v>
      </c>
      <c r="BM101" s="45">
        <f t="shared" si="173"/>
        <v>-67.581585425552049</v>
      </c>
      <c r="BN101" s="45" t="str">
        <f t="shared" si="174"/>
        <v>NEGATIF</v>
      </c>
      <c r="BO101" s="45">
        <f t="shared" si="175"/>
        <v>67</v>
      </c>
      <c r="BP101" s="45">
        <f t="shared" si="176"/>
        <v>34</v>
      </c>
      <c r="BQ101" s="45">
        <f t="shared" si="177"/>
        <v>53</v>
      </c>
      <c r="BR101" s="45"/>
      <c r="BS101" s="45"/>
      <c r="BT101" s="45"/>
      <c r="BU101" s="45"/>
      <c r="BV101" s="45"/>
      <c r="BW101" s="45"/>
      <c r="BX101" s="45"/>
      <c r="BY101" s="45"/>
      <c r="BZ101" s="45"/>
      <c r="CA101" s="45"/>
      <c r="CB101" s="45"/>
      <c r="CC101" s="45"/>
      <c r="CD101" s="45"/>
      <c r="CE101" s="45"/>
      <c r="CF101" s="45"/>
      <c r="CG101" s="45"/>
      <c r="CH101" s="45"/>
      <c r="CI101" s="45"/>
    </row>
    <row r="102" spans="1:87">
      <c r="A102" s="45">
        <f t="shared" ref="A102" si="201">A100</f>
        <v>-7.0027777777777782</v>
      </c>
      <c r="B102" s="45">
        <f t="shared" si="194"/>
        <v>111.315</v>
      </c>
      <c r="C102" s="45">
        <f>INT(G3/15)</f>
        <v>7</v>
      </c>
      <c r="D102" s="45">
        <f>L3</f>
        <v>2018</v>
      </c>
      <c r="E102" s="45">
        <f>L2</f>
        <v>6</v>
      </c>
      <c r="F102" s="45">
        <f>L4-1</f>
        <v>12</v>
      </c>
      <c r="G102" s="45"/>
      <c r="H102" s="45">
        <v>22</v>
      </c>
      <c r="I102" s="45">
        <v>45</v>
      </c>
      <c r="J102" s="45">
        <f t="shared" si="122"/>
        <v>22.75</v>
      </c>
      <c r="K102" s="45"/>
      <c r="L102" s="45">
        <f t="shared" si="123"/>
        <v>20</v>
      </c>
      <c r="M102" s="45">
        <f t="shared" si="124"/>
        <v>-13</v>
      </c>
      <c r="N102" s="45">
        <f t="shared" si="125"/>
        <v>2458282.15625</v>
      </c>
      <c r="O102" s="45">
        <f t="shared" si="89"/>
        <v>8.1905445362562951E-4</v>
      </c>
      <c r="P102" s="45">
        <f t="shared" si="126"/>
        <v>2458282.1570690544</v>
      </c>
      <c r="Q102" s="45">
        <f t="shared" si="127"/>
        <v>0.18445330784543279</v>
      </c>
      <c r="R102" s="45">
        <f t="shared" si="128"/>
        <v>80.927144591960314</v>
      </c>
      <c r="S102" s="45">
        <f t="shared" si="129"/>
        <v>157.67300712911947</v>
      </c>
      <c r="T102" s="45">
        <f t="shared" si="130"/>
        <v>0.71329479265265516</v>
      </c>
      <c r="U102" s="45">
        <f t="shared" si="131"/>
        <v>1.4124451273672305</v>
      </c>
      <c r="V102" s="45">
        <f t="shared" si="132"/>
        <v>2.7519131159236268</v>
      </c>
      <c r="W102" s="45">
        <f t="shared" si="133"/>
        <v>1.6700852961070493E-2</v>
      </c>
      <c r="X102" s="45">
        <f t="shared" si="134"/>
        <v>81.640439384612975</v>
      </c>
      <c r="Y102" s="45">
        <f t="shared" si="135"/>
        <v>158.38630192177212</v>
      </c>
      <c r="Z102" s="45">
        <f t="shared" si="136"/>
        <v>2.7643624585927458</v>
      </c>
      <c r="AA102" s="45">
        <f t="shared" si="137"/>
        <v>128.28668901920597</v>
      </c>
      <c r="AB102" s="45">
        <f t="shared" si="138"/>
        <v>2.2390251098671992</v>
      </c>
      <c r="AC102" s="45">
        <f t="shared" si="139"/>
        <v>23.436892447827717</v>
      </c>
      <c r="AD102" s="45">
        <f t="shared" si="140"/>
        <v>-1.733872809278903E-3</v>
      </c>
      <c r="AE102" s="45">
        <f t="shared" si="141"/>
        <v>23.435158575018438</v>
      </c>
      <c r="AF102" s="45">
        <f t="shared" si="142"/>
        <v>2458281.5</v>
      </c>
      <c r="AG102" s="45">
        <f t="shared" si="143"/>
        <v>0.184435318275154</v>
      </c>
      <c r="AH102" s="45">
        <f t="shared" si="144"/>
        <v>17.351607637226891</v>
      </c>
      <c r="AI102" s="45">
        <f t="shared" si="145"/>
        <v>9.1447297094893898</v>
      </c>
      <c r="AJ102" s="45">
        <f t="shared" si="146"/>
        <v>0.40902067786105428</v>
      </c>
      <c r="AK102" s="45">
        <f t="shared" si="147"/>
        <v>16.565729709489389</v>
      </c>
      <c r="AL102" s="45">
        <f t="shared" si="179"/>
        <v>167.595259593999</v>
      </c>
      <c r="AM102" s="45">
        <f t="shared" si="148"/>
        <v>2.9250890906498976</v>
      </c>
      <c r="AN102" s="45">
        <f t="shared" si="149"/>
        <v>1.0154891835222704</v>
      </c>
      <c r="AO102" s="45" t="s">
        <v>138</v>
      </c>
      <c r="AP102" s="45">
        <f t="shared" si="150"/>
        <v>81.630997465403581</v>
      </c>
      <c r="AQ102" s="45">
        <f t="shared" si="151"/>
        <v>81</v>
      </c>
      <c r="AR102" s="45">
        <f t="shared" si="152"/>
        <v>37</v>
      </c>
      <c r="AS102" s="45">
        <f t="shared" si="153"/>
        <v>51</v>
      </c>
      <c r="AT102" s="45">
        <f t="shared" si="154"/>
        <v>1.4247296774584384</v>
      </c>
      <c r="AU102" s="45">
        <f t="shared" si="155"/>
        <v>80.890686048341806</v>
      </c>
      <c r="AV102" s="148">
        <f t="shared" si="156"/>
        <v>5.3927124032227871</v>
      </c>
      <c r="AW102" s="45">
        <f t="shared" si="157"/>
        <v>1.4118088057406055</v>
      </c>
      <c r="AX102" s="45">
        <f t="shared" si="158"/>
        <v>23.170950183327054</v>
      </c>
      <c r="AY102" s="45" t="str">
        <f t="shared" si="159"/>
        <v>POSITIF</v>
      </c>
      <c r="AZ102" s="45">
        <f t="shared" si="160"/>
        <v>23</v>
      </c>
      <c r="BA102" s="45">
        <f t="shared" si="161"/>
        <v>10</v>
      </c>
      <c r="BB102" s="45">
        <f t="shared" si="162"/>
        <v>15</v>
      </c>
      <c r="BC102" s="45">
        <f t="shared" si="163"/>
        <v>0.40440937151464079</v>
      </c>
      <c r="BD102" s="45">
        <f t="shared" si="164"/>
        <v>2.5291114503823016</v>
      </c>
      <c r="BE102" s="45">
        <f t="shared" si="165"/>
        <v>-0.12222152900771403</v>
      </c>
      <c r="BF102" s="45">
        <f t="shared" si="166"/>
        <v>1.9428132568574878</v>
      </c>
      <c r="BG102" s="45">
        <f t="shared" si="167"/>
        <v>153.68502180970935</v>
      </c>
      <c r="BH102" s="45">
        <f t="shared" si="168"/>
        <v>5.3927124032227871</v>
      </c>
      <c r="BI102" s="45">
        <f t="shared" si="169"/>
        <v>333.68502180970938</v>
      </c>
      <c r="BJ102" s="45">
        <f t="shared" si="170"/>
        <v>333</v>
      </c>
      <c r="BK102" s="45">
        <f t="shared" si="171"/>
        <v>41</v>
      </c>
      <c r="BL102" s="45">
        <f t="shared" si="172"/>
        <v>6</v>
      </c>
      <c r="BM102" s="45">
        <f t="shared" si="173"/>
        <v>-69.908678282933352</v>
      </c>
      <c r="BN102" s="45" t="str">
        <f t="shared" si="174"/>
        <v>NEGATIF</v>
      </c>
      <c r="BO102" s="45">
        <f t="shared" si="175"/>
        <v>69</v>
      </c>
      <c r="BP102" s="45">
        <f t="shared" si="176"/>
        <v>54</v>
      </c>
      <c r="BQ102" s="45">
        <f t="shared" si="177"/>
        <v>31</v>
      </c>
      <c r="BR102" s="45"/>
      <c r="BS102" s="45"/>
      <c r="BT102" s="45"/>
      <c r="BU102" s="45"/>
      <c r="BV102" s="45"/>
      <c r="BW102" s="45"/>
      <c r="BX102" s="45"/>
      <c r="BY102" s="45"/>
      <c r="BZ102" s="45"/>
      <c r="CA102" s="45"/>
      <c r="CB102" s="45"/>
      <c r="CC102" s="45"/>
      <c r="CD102" s="45"/>
      <c r="CE102" s="45"/>
      <c r="CF102" s="45"/>
      <c r="CG102" s="45"/>
      <c r="CH102" s="45"/>
      <c r="CI102" s="45"/>
    </row>
    <row r="103" spans="1:87">
      <c r="A103" s="45">
        <f t="shared" ref="A103" si="202">A101</f>
        <v>-7.0027777777777782</v>
      </c>
      <c r="B103" s="45">
        <f t="shared" si="194"/>
        <v>111.315</v>
      </c>
      <c r="C103" s="45">
        <f>INT(G3/15)</f>
        <v>7</v>
      </c>
      <c r="D103" s="45">
        <f>L3</f>
        <v>2018</v>
      </c>
      <c r="E103" s="45">
        <f>L2</f>
        <v>6</v>
      </c>
      <c r="F103" s="45">
        <f>L4-1</f>
        <v>12</v>
      </c>
      <c r="G103" s="45"/>
      <c r="H103" s="45">
        <v>23</v>
      </c>
      <c r="I103" s="45">
        <v>0</v>
      </c>
      <c r="J103" s="45">
        <f t="shared" si="122"/>
        <v>23</v>
      </c>
      <c r="K103" s="45"/>
      <c r="L103" s="45">
        <f t="shared" si="123"/>
        <v>20</v>
      </c>
      <c r="M103" s="45">
        <f t="shared" si="124"/>
        <v>-13</v>
      </c>
      <c r="N103" s="45">
        <f t="shared" si="125"/>
        <v>2458282.166666667</v>
      </c>
      <c r="O103" s="45">
        <f t="shared" si="89"/>
        <v>8.1905445362562951E-4</v>
      </c>
      <c r="P103" s="45">
        <f t="shared" si="126"/>
        <v>2458282.1674857214</v>
      </c>
      <c r="Q103" s="45">
        <f t="shared" si="127"/>
        <v>0.18445359303823161</v>
      </c>
      <c r="R103" s="45">
        <f t="shared" si="128"/>
        <v>80.937411752259322</v>
      </c>
      <c r="S103" s="45">
        <f t="shared" si="129"/>
        <v>157.68327379902985</v>
      </c>
      <c r="T103" s="45">
        <f t="shared" si="130"/>
        <v>0.71298258621578692</v>
      </c>
      <c r="U103" s="45">
        <f t="shared" si="131"/>
        <v>1.4126243231192781</v>
      </c>
      <c r="V103" s="45">
        <f t="shared" si="132"/>
        <v>2.7520923031167781</v>
      </c>
      <c r="W103" s="45">
        <f t="shared" si="133"/>
        <v>1.6700852949092394E-2</v>
      </c>
      <c r="X103" s="45">
        <f t="shared" si="134"/>
        <v>81.65039433847511</v>
      </c>
      <c r="Y103" s="45">
        <f t="shared" si="135"/>
        <v>158.39625638524564</v>
      </c>
      <c r="Z103" s="45">
        <f t="shared" si="136"/>
        <v>2.7645361967556279</v>
      </c>
      <c r="AA103" s="45">
        <f t="shared" si="137"/>
        <v>128.2861374174727</v>
      </c>
      <c r="AB103" s="45">
        <f t="shared" si="138"/>
        <v>2.2390154826007942</v>
      </c>
      <c r="AC103" s="45">
        <f t="shared" si="139"/>
        <v>23.436892444119021</v>
      </c>
      <c r="AD103" s="45">
        <f t="shared" si="140"/>
        <v>-1.7338711605958681E-3</v>
      </c>
      <c r="AE103" s="45">
        <f t="shared" si="141"/>
        <v>23.435158572958425</v>
      </c>
      <c r="AF103" s="45">
        <f t="shared" si="142"/>
        <v>2458281.5</v>
      </c>
      <c r="AG103" s="45">
        <f t="shared" si="143"/>
        <v>0.184435318275154</v>
      </c>
      <c r="AH103" s="45">
        <f t="shared" si="144"/>
        <v>17.351607637226891</v>
      </c>
      <c r="AI103" s="45">
        <f t="shared" si="145"/>
        <v>9.3954141868268906</v>
      </c>
      <c r="AJ103" s="45">
        <f t="shared" si="146"/>
        <v>0.40902067782510027</v>
      </c>
      <c r="AK103" s="45">
        <f t="shared" si="147"/>
        <v>16.81641418682689</v>
      </c>
      <c r="AL103" s="45">
        <f t="shared" si="179"/>
        <v>171.34471979116543</v>
      </c>
      <c r="AM103" s="45">
        <f t="shared" si="148"/>
        <v>2.9905295162629275</v>
      </c>
      <c r="AN103" s="45">
        <f t="shared" si="149"/>
        <v>1.0154902857288453</v>
      </c>
      <c r="AO103" s="45" t="s">
        <v>138</v>
      </c>
      <c r="AP103" s="45">
        <f t="shared" si="150"/>
        <v>81.640952390753085</v>
      </c>
      <c r="AQ103" s="45">
        <f t="shared" si="151"/>
        <v>81</v>
      </c>
      <c r="AR103" s="45">
        <f t="shared" si="152"/>
        <v>38</v>
      </c>
      <c r="AS103" s="45">
        <f t="shared" si="153"/>
        <v>27</v>
      </c>
      <c r="AT103" s="45">
        <f t="shared" si="154"/>
        <v>1.4249034236825775</v>
      </c>
      <c r="AU103" s="45">
        <f t="shared" si="155"/>
        <v>80.901493011237903</v>
      </c>
      <c r="AV103" s="148">
        <f t="shared" si="156"/>
        <v>5.3934328674158598</v>
      </c>
      <c r="AW103" s="45">
        <f t="shared" si="157"/>
        <v>1.4119974228252834</v>
      </c>
      <c r="AX103" s="45">
        <f t="shared" si="158"/>
        <v>23.17157662485673</v>
      </c>
      <c r="AY103" s="45" t="str">
        <f t="shared" si="159"/>
        <v>POSITIF</v>
      </c>
      <c r="AZ103" s="45">
        <f t="shared" si="160"/>
        <v>23</v>
      </c>
      <c r="BA103" s="45">
        <f t="shared" si="161"/>
        <v>10</v>
      </c>
      <c r="BB103" s="45">
        <f t="shared" si="162"/>
        <v>17</v>
      </c>
      <c r="BC103" s="45">
        <f t="shared" si="163"/>
        <v>0.4044203049819049</v>
      </c>
      <c r="BD103" s="45">
        <f t="shared" si="164"/>
        <v>2.6823096415787226</v>
      </c>
      <c r="BE103" s="45">
        <f t="shared" si="165"/>
        <v>-0.12222152900771403</v>
      </c>
      <c r="BF103" s="45">
        <f t="shared" si="166"/>
        <v>1.9428132568574878</v>
      </c>
      <c r="BG103" s="45">
        <f t="shared" si="167"/>
        <v>164.25681711455769</v>
      </c>
      <c r="BH103" s="45">
        <f t="shared" si="168"/>
        <v>5.3934328674158598</v>
      </c>
      <c r="BI103" s="45">
        <f t="shared" si="169"/>
        <v>344.25681711455769</v>
      </c>
      <c r="BJ103" s="45">
        <f t="shared" si="170"/>
        <v>344</v>
      </c>
      <c r="BK103" s="45">
        <f t="shared" si="171"/>
        <v>15</v>
      </c>
      <c r="BL103" s="45">
        <f t="shared" si="172"/>
        <v>24</v>
      </c>
      <c r="BM103" s="45">
        <f t="shared" si="173"/>
        <v>-71.815022319489501</v>
      </c>
      <c r="BN103" s="45" t="str">
        <f t="shared" si="174"/>
        <v>NEGATIF</v>
      </c>
      <c r="BO103" s="45">
        <f t="shared" si="175"/>
        <v>71</v>
      </c>
      <c r="BP103" s="45">
        <f t="shared" si="176"/>
        <v>48</v>
      </c>
      <c r="BQ103" s="45">
        <f t="shared" si="177"/>
        <v>54</v>
      </c>
      <c r="BR103" s="45"/>
      <c r="BS103" s="45"/>
      <c r="BT103" s="45"/>
      <c r="BU103" s="45"/>
      <c r="BV103" s="45"/>
      <c r="BW103" s="45"/>
      <c r="BX103" s="45"/>
      <c r="BY103" s="45"/>
      <c r="BZ103" s="45"/>
      <c r="CA103" s="45"/>
      <c r="CB103" s="45"/>
      <c r="CC103" s="45"/>
      <c r="CD103" s="45"/>
      <c r="CE103" s="45"/>
      <c r="CF103" s="45"/>
      <c r="CG103" s="45"/>
      <c r="CH103" s="45"/>
      <c r="CI103" s="45"/>
    </row>
    <row r="104" spans="1:87">
      <c r="A104" s="45">
        <f t="shared" ref="A104" si="203">A102</f>
        <v>-7.0027777777777782</v>
      </c>
      <c r="B104" s="45">
        <f t="shared" si="194"/>
        <v>111.315</v>
      </c>
      <c r="C104" s="45">
        <f>INT(G3/15)</f>
        <v>7</v>
      </c>
      <c r="D104" s="45">
        <f>L3</f>
        <v>2018</v>
      </c>
      <c r="E104" s="45">
        <f>L2</f>
        <v>6</v>
      </c>
      <c r="F104" s="45">
        <f>L4-1</f>
        <v>12</v>
      </c>
      <c r="G104" s="45"/>
      <c r="H104" s="45">
        <v>23</v>
      </c>
      <c r="I104" s="45">
        <v>15</v>
      </c>
      <c r="J104" s="45">
        <f t="shared" si="122"/>
        <v>23.25</v>
      </c>
      <c r="K104" s="45"/>
      <c r="L104" s="45">
        <f t="shared" si="123"/>
        <v>20</v>
      </c>
      <c r="M104" s="45">
        <f t="shared" si="124"/>
        <v>-13</v>
      </c>
      <c r="N104" s="45">
        <f t="shared" si="125"/>
        <v>2458282.1770833335</v>
      </c>
      <c r="O104" s="45">
        <f t="shared" si="89"/>
        <v>8.1905445362562951E-4</v>
      </c>
      <c r="P104" s="45">
        <f t="shared" si="126"/>
        <v>2458282.1779023879</v>
      </c>
      <c r="Q104" s="45">
        <f t="shared" si="127"/>
        <v>0.18445387823101769</v>
      </c>
      <c r="R104" s="45">
        <f t="shared" si="128"/>
        <v>80.947678912099946</v>
      </c>
      <c r="S104" s="45">
        <f t="shared" si="129"/>
        <v>157.69354046848093</v>
      </c>
      <c r="T104" s="45">
        <f t="shared" si="130"/>
        <v>0.71267035817667157</v>
      </c>
      <c r="U104" s="45">
        <f t="shared" si="131"/>
        <v>1.4128035188633257</v>
      </c>
      <c r="V104" s="45">
        <f t="shared" si="132"/>
        <v>2.7522714903019136</v>
      </c>
      <c r="W104" s="45">
        <f t="shared" si="133"/>
        <v>1.6700852937114298E-2</v>
      </c>
      <c r="X104" s="45">
        <f t="shared" si="134"/>
        <v>81.660349270276612</v>
      </c>
      <c r="Y104" s="45">
        <f t="shared" si="135"/>
        <v>158.4062108266576</v>
      </c>
      <c r="Z104" s="45">
        <f t="shared" si="136"/>
        <v>2.7647099345334638</v>
      </c>
      <c r="AA104" s="45">
        <f t="shared" si="137"/>
        <v>128.28558581576405</v>
      </c>
      <c r="AB104" s="45">
        <f t="shared" si="138"/>
        <v>2.2390058553348182</v>
      </c>
      <c r="AC104" s="45">
        <f t="shared" si="139"/>
        <v>23.436892440410325</v>
      </c>
      <c r="AD104" s="45">
        <f t="shared" si="140"/>
        <v>-1.7338694924382519E-3</v>
      </c>
      <c r="AE104" s="45">
        <f t="shared" si="141"/>
        <v>23.435158570917888</v>
      </c>
      <c r="AF104" s="45">
        <f t="shared" si="142"/>
        <v>2458281.5</v>
      </c>
      <c r="AG104" s="45">
        <f t="shared" si="143"/>
        <v>0.184435318275154</v>
      </c>
      <c r="AH104" s="45">
        <f t="shared" si="144"/>
        <v>17.351607637226891</v>
      </c>
      <c r="AI104" s="45">
        <f t="shared" si="145"/>
        <v>9.6460986641643913</v>
      </c>
      <c r="AJ104" s="45">
        <f t="shared" si="146"/>
        <v>0.4090206777894862</v>
      </c>
      <c r="AK104" s="45">
        <f t="shared" si="147"/>
        <v>17.067098664164391</v>
      </c>
      <c r="AL104" s="45">
        <f t="shared" si="179"/>
        <v>175.09417991119489</v>
      </c>
      <c r="AM104" s="45">
        <f t="shared" si="148"/>
        <v>3.0559699405296632</v>
      </c>
      <c r="AN104" s="45">
        <f t="shared" si="149"/>
        <v>1.0154913874519</v>
      </c>
      <c r="AO104" s="45" t="s">
        <v>138</v>
      </c>
      <c r="AP104" s="45">
        <f t="shared" si="150"/>
        <v>81.650907294042312</v>
      </c>
      <c r="AQ104" s="45">
        <f t="shared" si="151"/>
        <v>81</v>
      </c>
      <c r="AR104" s="45">
        <f t="shared" si="152"/>
        <v>39</v>
      </c>
      <c r="AS104" s="45">
        <f t="shared" si="153"/>
        <v>3</v>
      </c>
      <c r="AT104" s="45">
        <f t="shared" si="154"/>
        <v>1.4250771695216922</v>
      </c>
      <c r="AU104" s="45">
        <f t="shared" si="155"/>
        <v>80.912300051270947</v>
      </c>
      <c r="AV104" s="148">
        <f t="shared" si="156"/>
        <v>5.3941533367513967</v>
      </c>
      <c r="AW104" s="45">
        <f t="shared" si="157"/>
        <v>1.4121860412562548</v>
      </c>
      <c r="AX104" s="45">
        <f t="shared" si="158"/>
        <v>23.172202327642648</v>
      </c>
      <c r="AY104" s="45" t="str">
        <f t="shared" si="159"/>
        <v>POSITIF</v>
      </c>
      <c r="AZ104" s="45">
        <f t="shared" si="160"/>
        <v>23</v>
      </c>
      <c r="BA104" s="45">
        <f t="shared" si="161"/>
        <v>10</v>
      </c>
      <c r="BB104" s="45">
        <f t="shared" si="162"/>
        <v>19</v>
      </c>
      <c r="BC104" s="45">
        <f t="shared" si="163"/>
        <v>0.40443122555565802</v>
      </c>
      <c r="BD104" s="45">
        <f t="shared" si="164"/>
        <v>2.8668222774952037</v>
      </c>
      <c r="BE104" s="45">
        <f t="shared" si="165"/>
        <v>-0.12222152900771403</v>
      </c>
      <c r="BF104" s="45">
        <f t="shared" si="166"/>
        <v>1.9428132568574878</v>
      </c>
      <c r="BG104" s="45">
        <f t="shared" si="167"/>
        <v>176.18893506373104</v>
      </c>
      <c r="BH104" s="45">
        <f t="shared" si="168"/>
        <v>5.3941533367513967</v>
      </c>
      <c r="BI104" s="45">
        <f t="shared" si="169"/>
        <v>356.18893506373104</v>
      </c>
      <c r="BJ104" s="45">
        <f t="shared" si="170"/>
        <v>356</v>
      </c>
      <c r="BK104" s="45">
        <f t="shared" si="171"/>
        <v>11</v>
      </c>
      <c r="BL104" s="45">
        <f t="shared" si="172"/>
        <v>20</v>
      </c>
      <c r="BM104" s="45">
        <f t="shared" si="173"/>
        <v>-73.156484844408709</v>
      </c>
      <c r="BN104" s="45" t="str">
        <f t="shared" si="174"/>
        <v>NEGATIF</v>
      </c>
      <c r="BO104" s="45">
        <f t="shared" si="175"/>
        <v>73</v>
      </c>
      <c r="BP104" s="45">
        <f t="shared" si="176"/>
        <v>9</v>
      </c>
      <c r="BQ104" s="45">
        <f t="shared" si="177"/>
        <v>23</v>
      </c>
      <c r="BR104" s="45"/>
      <c r="BS104" s="45"/>
      <c r="BT104" s="45"/>
      <c r="BU104" s="45"/>
      <c r="BV104" s="45"/>
      <c r="BW104" s="45"/>
      <c r="BX104" s="45"/>
      <c r="BY104" s="45"/>
      <c r="BZ104" s="45"/>
      <c r="CA104" s="45"/>
      <c r="CB104" s="45"/>
      <c r="CC104" s="45"/>
      <c r="CD104" s="45"/>
      <c r="CE104" s="45"/>
      <c r="CF104" s="45"/>
      <c r="CG104" s="45"/>
      <c r="CH104" s="45"/>
      <c r="CI104" s="45"/>
    </row>
    <row r="105" spans="1:87">
      <c r="A105" s="45">
        <f t="shared" ref="A105" si="204">A103</f>
        <v>-7.0027777777777782</v>
      </c>
      <c r="B105" s="45">
        <f t="shared" si="194"/>
        <v>111.315</v>
      </c>
      <c r="C105" s="45">
        <f>INT(G3/15)</f>
        <v>7</v>
      </c>
      <c r="D105" s="45">
        <f>L3</f>
        <v>2018</v>
      </c>
      <c r="E105" s="45">
        <f>L2</f>
        <v>6</v>
      </c>
      <c r="F105" s="45">
        <f>L4-1</f>
        <v>12</v>
      </c>
      <c r="G105" s="45"/>
      <c r="H105" s="45">
        <v>23</v>
      </c>
      <c r="I105" s="45">
        <v>30</v>
      </c>
      <c r="J105" s="45">
        <f t="shared" si="122"/>
        <v>23.5</v>
      </c>
      <c r="K105" s="45"/>
      <c r="L105" s="45">
        <f t="shared" si="123"/>
        <v>20</v>
      </c>
      <c r="M105" s="45">
        <f t="shared" si="124"/>
        <v>-13</v>
      </c>
      <c r="N105" s="45">
        <f t="shared" si="125"/>
        <v>2458282.1875</v>
      </c>
      <c r="O105" s="45">
        <f t="shared" si="89"/>
        <v>8.1905445362562951E-4</v>
      </c>
      <c r="P105" s="45">
        <f t="shared" si="126"/>
        <v>2458282.1883190544</v>
      </c>
      <c r="Q105" s="45">
        <f t="shared" si="127"/>
        <v>0.18445416342380375</v>
      </c>
      <c r="R105" s="45">
        <f t="shared" si="128"/>
        <v>80.957946071939659</v>
      </c>
      <c r="S105" s="45">
        <f t="shared" si="129"/>
        <v>157.70380713793111</v>
      </c>
      <c r="T105" s="45">
        <f t="shared" si="130"/>
        <v>0.71235810853092352</v>
      </c>
      <c r="U105" s="45">
        <f t="shared" si="131"/>
        <v>1.4129827146073572</v>
      </c>
      <c r="V105" s="45">
        <f t="shared" si="132"/>
        <v>2.7524506774870332</v>
      </c>
      <c r="W105" s="45">
        <f t="shared" si="133"/>
        <v>1.6700852925136202E-2</v>
      </c>
      <c r="X105" s="45">
        <f t="shared" si="134"/>
        <v>81.67030418047058</v>
      </c>
      <c r="Y105" s="45">
        <f t="shared" si="135"/>
        <v>158.41616524646204</v>
      </c>
      <c r="Z105" s="45">
        <f t="shared" si="136"/>
        <v>2.7648836719341769</v>
      </c>
      <c r="AA105" s="45">
        <f t="shared" si="137"/>
        <v>128.28503421405546</v>
      </c>
      <c r="AB105" s="45">
        <f t="shared" si="138"/>
        <v>2.238996228068844</v>
      </c>
      <c r="AC105" s="45">
        <f t="shared" si="139"/>
        <v>23.43689243670163</v>
      </c>
      <c r="AD105" s="45">
        <f t="shared" si="140"/>
        <v>-1.7338678048037205E-3</v>
      </c>
      <c r="AE105" s="45">
        <f t="shared" si="141"/>
        <v>23.435158568896828</v>
      </c>
      <c r="AF105" s="45">
        <f t="shared" si="142"/>
        <v>2458281.5</v>
      </c>
      <c r="AG105" s="45">
        <f t="shared" si="143"/>
        <v>0.184435318275154</v>
      </c>
      <c r="AH105" s="45">
        <f t="shared" si="144"/>
        <v>17.351607637226891</v>
      </c>
      <c r="AI105" s="45">
        <f t="shared" si="145"/>
        <v>9.8967831415018921</v>
      </c>
      <c r="AJ105" s="45">
        <f t="shared" si="146"/>
        <v>0.40902067775421203</v>
      </c>
      <c r="AK105" s="45">
        <f t="shared" si="147"/>
        <v>17.317783141501891</v>
      </c>
      <c r="AL105" s="45">
        <f t="shared" si="179"/>
        <v>178.84363995371129</v>
      </c>
      <c r="AM105" s="45">
        <f t="shared" si="148"/>
        <v>3.1214103634435411</v>
      </c>
      <c r="AN105" s="45">
        <f t="shared" si="149"/>
        <v>1.0154924886914516</v>
      </c>
      <c r="AO105" s="45" t="s">
        <v>138</v>
      </c>
      <c r="AP105" s="45">
        <f t="shared" si="150"/>
        <v>81.660862175724333</v>
      </c>
      <c r="AQ105" s="45">
        <f t="shared" si="151"/>
        <v>81</v>
      </c>
      <c r="AR105" s="45">
        <f t="shared" si="152"/>
        <v>39</v>
      </c>
      <c r="AS105" s="45">
        <f t="shared" si="153"/>
        <v>39</v>
      </c>
      <c r="AT105" s="45">
        <f t="shared" si="154"/>
        <v>1.4252509149836898</v>
      </c>
      <c r="AU105" s="45">
        <f t="shared" si="155"/>
        <v>80.923107168817083</v>
      </c>
      <c r="AV105" s="148">
        <f t="shared" si="156"/>
        <v>5.3948738112544721</v>
      </c>
      <c r="AW105" s="45">
        <f t="shared" si="157"/>
        <v>1.4123746610400849</v>
      </c>
      <c r="AX105" s="45">
        <f t="shared" si="158"/>
        <v>23.172827291688979</v>
      </c>
      <c r="AY105" s="45" t="str">
        <f t="shared" si="159"/>
        <v>POSITIF</v>
      </c>
      <c r="AZ105" s="45">
        <f t="shared" si="160"/>
        <v>23</v>
      </c>
      <c r="BA105" s="45">
        <f t="shared" si="161"/>
        <v>10</v>
      </c>
      <c r="BB105" s="45">
        <f t="shared" si="162"/>
        <v>22</v>
      </c>
      <c r="BC105" s="45">
        <f t="shared" si="163"/>
        <v>0.40444213323597311</v>
      </c>
      <c r="BD105" s="45">
        <f t="shared" si="164"/>
        <v>3.0750770224445918</v>
      </c>
      <c r="BE105" s="45">
        <f t="shared" si="165"/>
        <v>-0.12222152900771403</v>
      </c>
      <c r="BF105" s="45">
        <f t="shared" si="166"/>
        <v>1.9428132568574878</v>
      </c>
      <c r="BG105" s="45">
        <f t="shared" si="167"/>
        <v>-171.50941152671251</v>
      </c>
      <c r="BH105" s="45">
        <f t="shared" si="168"/>
        <v>5.3948738112544721</v>
      </c>
      <c r="BI105" s="45">
        <f t="shared" si="169"/>
        <v>8.4905884732874881</v>
      </c>
      <c r="BJ105" s="45">
        <f t="shared" si="170"/>
        <v>8</v>
      </c>
      <c r="BK105" s="45">
        <f t="shared" si="171"/>
        <v>29</v>
      </c>
      <c r="BL105" s="45">
        <f t="shared" si="172"/>
        <v>26</v>
      </c>
      <c r="BM105" s="45">
        <f t="shared" si="173"/>
        <v>-73.791762426730941</v>
      </c>
      <c r="BN105" s="45" t="str">
        <f t="shared" si="174"/>
        <v>NEGATIF</v>
      </c>
      <c r="BO105" s="45">
        <f t="shared" si="175"/>
        <v>73</v>
      </c>
      <c r="BP105" s="45">
        <f t="shared" si="176"/>
        <v>47</v>
      </c>
      <c r="BQ105" s="45">
        <f t="shared" si="177"/>
        <v>30</v>
      </c>
      <c r="BR105" s="45"/>
      <c r="BS105" s="45"/>
      <c r="BT105" s="45"/>
      <c r="BU105" s="45"/>
      <c r="BV105" s="45"/>
      <c r="BW105" s="45"/>
      <c r="BX105" s="45"/>
      <c r="BY105" s="45"/>
      <c r="BZ105" s="45"/>
      <c r="CA105" s="45"/>
      <c r="CB105" s="45"/>
      <c r="CC105" s="45"/>
      <c r="CD105" s="45"/>
      <c r="CE105" s="45"/>
      <c r="CF105" s="45"/>
      <c r="CG105" s="45"/>
      <c r="CH105" s="45"/>
      <c r="CI105" s="45"/>
    </row>
    <row r="106" spans="1:87">
      <c r="A106" s="45">
        <f t="shared" ref="A106" si="205">A104</f>
        <v>-7.0027777777777782</v>
      </c>
      <c r="B106" s="45">
        <f t="shared" si="194"/>
        <v>111.315</v>
      </c>
      <c r="C106" s="45">
        <f>INT(G3/15)</f>
        <v>7</v>
      </c>
      <c r="D106" s="45">
        <f>L3</f>
        <v>2018</v>
      </c>
      <c r="E106" s="45">
        <f>L2</f>
        <v>6</v>
      </c>
      <c r="F106" s="45">
        <f>L4-1</f>
        <v>12</v>
      </c>
      <c r="G106" s="45"/>
      <c r="H106" s="45">
        <v>23</v>
      </c>
      <c r="I106" s="45">
        <v>45</v>
      </c>
      <c r="J106" s="45">
        <f t="shared" si="122"/>
        <v>23.75</v>
      </c>
      <c r="K106" s="45"/>
      <c r="L106" s="45">
        <f t="shared" si="123"/>
        <v>20</v>
      </c>
      <c r="M106" s="45">
        <f t="shared" si="124"/>
        <v>-13</v>
      </c>
      <c r="N106" s="45">
        <f t="shared" si="125"/>
        <v>2458282.197916667</v>
      </c>
      <c r="O106" s="45">
        <f t="shared" si="89"/>
        <v>8.1905445362562951E-4</v>
      </c>
      <c r="P106" s="45">
        <f t="shared" si="126"/>
        <v>2458282.1987357214</v>
      </c>
      <c r="Q106" s="45">
        <f t="shared" si="127"/>
        <v>0.1844544486166026</v>
      </c>
      <c r="R106" s="45">
        <f t="shared" si="128"/>
        <v>80.968213232239577</v>
      </c>
      <c r="S106" s="45">
        <f t="shared" si="129"/>
        <v>157.7140738078424</v>
      </c>
      <c r="T106" s="45">
        <f t="shared" si="130"/>
        <v>0.71204583727404214</v>
      </c>
      <c r="U106" s="45">
        <f t="shared" si="131"/>
        <v>1.4131619103594208</v>
      </c>
      <c r="V106" s="45">
        <f t="shared" si="132"/>
        <v>2.7526298646802005</v>
      </c>
      <c r="W106" s="45">
        <f t="shared" si="133"/>
        <v>1.6700852913158103E-2</v>
      </c>
      <c r="X106" s="45">
        <f t="shared" si="134"/>
        <v>81.680259069513625</v>
      </c>
      <c r="Y106" s="45">
        <f t="shared" si="135"/>
        <v>158.42611964511644</v>
      </c>
      <c r="Z106" s="45">
        <f t="shared" si="136"/>
        <v>2.7650574089657525</v>
      </c>
      <c r="AA106" s="45">
        <f t="shared" si="137"/>
        <v>128.28448261232208</v>
      </c>
      <c r="AB106" s="45">
        <f t="shared" si="138"/>
        <v>2.2389866008024368</v>
      </c>
      <c r="AC106" s="45">
        <f t="shared" si="139"/>
        <v>23.436892432992934</v>
      </c>
      <c r="AD106" s="45">
        <f t="shared" si="140"/>
        <v>-1.7338660976899292E-3</v>
      </c>
      <c r="AE106" s="45">
        <f t="shared" si="141"/>
        <v>23.435158566895243</v>
      </c>
      <c r="AF106" s="45">
        <f t="shared" si="142"/>
        <v>2458281.5</v>
      </c>
      <c r="AG106" s="45">
        <f t="shared" si="143"/>
        <v>0.184435318275154</v>
      </c>
      <c r="AH106" s="45">
        <f t="shared" si="144"/>
        <v>17.351607637226891</v>
      </c>
      <c r="AI106" s="45">
        <f t="shared" si="145"/>
        <v>10.147467618839386</v>
      </c>
      <c r="AJ106" s="45">
        <f t="shared" si="146"/>
        <v>0.4090206777192778</v>
      </c>
      <c r="AK106" s="45">
        <f t="shared" si="147"/>
        <v>17.568467618839385</v>
      </c>
      <c r="AL106" s="45">
        <f t="shared" si="179"/>
        <v>182.59309991833447</v>
      </c>
      <c r="AM106" s="45">
        <f t="shared" si="148"/>
        <v>3.186850784997926</v>
      </c>
      <c r="AN106" s="45">
        <f t="shared" si="149"/>
        <v>1.0154935894475172</v>
      </c>
      <c r="AO106" s="45" t="s">
        <v>138</v>
      </c>
      <c r="AP106" s="45">
        <f t="shared" si="150"/>
        <v>81.670817036255798</v>
      </c>
      <c r="AQ106" s="45">
        <f t="shared" si="151"/>
        <v>81</v>
      </c>
      <c r="AR106" s="45">
        <f t="shared" si="152"/>
        <v>40</v>
      </c>
      <c r="AS106" s="45">
        <f t="shared" si="153"/>
        <v>14</v>
      </c>
      <c r="AT106" s="45">
        <f t="shared" si="154"/>
        <v>1.4254246600765408</v>
      </c>
      <c r="AU106" s="45">
        <f t="shared" si="155"/>
        <v>80.93391436425631</v>
      </c>
      <c r="AV106" s="148">
        <f t="shared" si="156"/>
        <v>5.3955942909504211</v>
      </c>
      <c r="AW106" s="45">
        <f t="shared" si="157"/>
        <v>1.412563282183406</v>
      </c>
      <c r="AX106" s="45">
        <f t="shared" si="158"/>
        <v>23.173451517000046</v>
      </c>
      <c r="AY106" s="45" t="str">
        <f t="shared" si="159"/>
        <v>POSITIF</v>
      </c>
      <c r="AZ106" s="45">
        <f t="shared" si="160"/>
        <v>23</v>
      </c>
      <c r="BA106" s="45">
        <f t="shared" si="161"/>
        <v>10</v>
      </c>
      <c r="BB106" s="45">
        <f t="shared" si="162"/>
        <v>24</v>
      </c>
      <c r="BC106" s="45">
        <f t="shared" si="163"/>
        <v>0.40445302802292554</v>
      </c>
      <c r="BD106" s="45">
        <f t="shared" si="164"/>
        <v>-2.9934039292990477</v>
      </c>
      <c r="BE106" s="45">
        <f t="shared" si="165"/>
        <v>-0.12222152900771403</v>
      </c>
      <c r="BF106" s="45">
        <f t="shared" si="166"/>
        <v>1.9428132568574878</v>
      </c>
      <c r="BG106" s="45">
        <f t="shared" si="167"/>
        <v>-160.01088952733383</v>
      </c>
      <c r="BH106" s="45">
        <f t="shared" si="168"/>
        <v>5.3955942909504211</v>
      </c>
      <c r="BI106" s="45">
        <f t="shared" si="169"/>
        <v>19.989110472666169</v>
      </c>
      <c r="BJ106" s="45">
        <f t="shared" si="170"/>
        <v>19</v>
      </c>
      <c r="BK106" s="45">
        <f t="shared" si="171"/>
        <v>59</v>
      </c>
      <c r="BL106" s="45">
        <f t="shared" si="172"/>
        <v>20</v>
      </c>
      <c r="BM106" s="45">
        <f t="shared" si="173"/>
        <v>-73.638204113952327</v>
      </c>
      <c r="BN106" s="45" t="str">
        <f t="shared" si="174"/>
        <v>NEGATIF</v>
      </c>
      <c r="BO106" s="45">
        <f t="shared" si="175"/>
        <v>73</v>
      </c>
      <c r="BP106" s="45">
        <f t="shared" si="176"/>
        <v>38</v>
      </c>
      <c r="BQ106" s="45">
        <f t="shared" si="177"/>
        <v>17</v>
      </c>
      <c r="BR106" s="45"/>
      <c r="BS106" s="45"/>
      <c r="BT106" s="45"/>
      <c r="BU106" s="45"/>
      <c r="BV106" s="45"/>
      <c r="BW106" s="45"/>
      <c r="BX106" s="45"/>
      <c r="BY106" s="45"/>
      <c r="BZ106" s="45"/>
      <c r="CA106" s="45"/>
      <c r="CB106" s="45"/>
      <c r="CC106" s="45"/>
      <c r="CD106" s="45"/>
      <c r="CE106" s="45"/>
      <c r="CF106" s="45"/>
      <c r="CG106" s="45"/>
      <c r="CH106" s="45"/>
      <c r="CI106" s="45"/>
    </row>
    <row r="107" spans="1:87">
      <c r="A107" s="45">
        <f t="shared" ref="A107" si="206">A105</f>
        <v>-7.0027777777777782</v>
      </c>
      <c r="B107" s="45">
        <f t="shared" si="194"/>
        <v>111.315</v>
      </c>
      <c r="C107" s="45">
        <f>INT(G3/15)</f>
        <v>7</v>
      </c>
      <c r="D107" s="45">
        <f>L3</f>
        <v>2018</v>
      </c>
      <c r="E107" s="45">
        <f>L2</f>
        <v>6</v>
      </c>
      <c r="F107" s="45">
        <f>L4-1</f>
        <v>12</v>
      </c>
      <c r="G107" s="45"/>
      <c r="H107" s="45">
        <v>24</v>
      </c>
      <c r="I107" s="45">
        <v>0</v>
      </c>
      <c r="J107" s="45">
        <f t="shared" si="122"/>
        <v>24</v>
      </c>
      <c r="K107" s="45"/>
      <c r="L107" s="45">
        <f t="shared" si="123"/>
        <v>20</v>
      </c>
      <c r="M107" s="45">
        <f t="shared" si="124"/>
        <v>-13</v>
      </c>
      <c r="N107" s="45">
        <f t="shared" si="125"/>
        <v>2458282.2083333335</v>
      </c>
      <c r="O107" s="45">
        <f t="shared" si="89"/>
        <v>8.1905445362562951E-4</v>
      </c>
      <c r="P107" s="45">
        <f t="shared" si="126"/>
        <v>2458282.2091523879</v>
      </c>
      <c r="Q107" s="45">
        <f t="shared" si="127"/>
        <v>0.18445473380938865</v>
      </c>
      <c r="R107" s="45">
        <f t="shared" si="128"/>
        <v>80.978480392078382</v>
      </c>
      <c r="S107" s="45">
        <f t="shared" si="129"/>
        <v>157.72434047729257</v>
      </c>
      <c r="T107" s="45">
        <f t="shared" si="130"/>
        <v>0.71173354444363102</v>
      </c>
      <c r="U107" s="45">
        <f t="shared" si="131"/>
        <v>1.4133411061034364</v>
      </c>
      <c r="V107" s="45">
        <f t="shared" si="132"/>
        <v>2.7528090518653201</v>
      </c>
      <c r="W107" s="45">
        <f t="shared" si="133"/>
        <v>1.6700852901180008E-2</v>
      </c>
      <c r="X107" s="45">
        <f t="shared" si="134"/>
        <v>81.690213936522014</v>
      </c>
      <c r="Y107" s="45">
        <f t="shared" si="135"/>
        <v>158.4360740217362</v>
      </c>
      <c r="Z107" s="45">
        <f t="shared" si="136"/>
        <v>2.7652311456127507</v>
      </c>
      <c r="AA107" s="45">
        <f t="shared" si="137"/>
        <v>128.28393101061349</v>
      </c>
      <c r="AB107" s="45">
        <f t="shared" si="138"/>
        <v>2.2389769735364622</v>
      </c>
      <c r="AC107" s="45">
        <f t="shared" si="139"/>
        <v>23.436892429284239</v>
      </c>
      <c r="AD107" s="45">
        <f t="shared" si="140"/>
        <v>-1.7338643710947759E-3</v>
      </c>
      <c r="AE107" s="45">
        <f t="shared" si="141"/>
        <v>23.435158564913145</v>
      </c>
      <c r="AF107" s="45">
        <f t="shared" si="142"/>
        <v>2458281.5</v>
      </c>
      <c r="AG107" s="45">
        <f t="shared" si="143"/>
        <v>0.184435318275154</v>
      </c>
      <c r="AH107" s="45">
        <f t="shared" si="144"/>
        <v>17.351607637226891</v>
      </c>
      <c r="AI107" s="45">
        <f t="shared" si="145"/>
        <v>10.398152096176887</v>
      </c>
      <c r="AJ107" s="45">
        <f t="shared" si="146"/>
        <v>0.40902067768468364</v>
      </c>
      <c r="AK107" s="45">
        <f t="shared" si="147"/>
        <v>17.819152096176886</v>
      </c>
      <c r="AL107" s="45">
        <f t="shared" si="179"/>
        <v>186.34255980613986</v>
      </c>
      <c r="AM107" s="45">
        <f t="shared" si="148"/>
        <v>3.2522912052115869</v>
      </c>
      <c r="AN107" s="45">
        <f t="shared" si="149"/>
        <v>1.0154946897199661</v>
      </c>
      <c r="AO107" s="45" t="s">
        <v>138</v>
      </c>
      <c r="AP107" s="45">
        <f t="shared" si="150"/>
        <v>81.680771874752935</v>
      </c>
      <c r="AQ107" s="45">
        <f t="shared" si="151"/>
        <v>81</v>
      </c>
      <c r="AR107" s="45">
        <f t="shared" si="152"/>
        <v>40</v>
      </c>
      <c r="AS107" s="45">
        <f t="shared" si="153"/>
        <v>50</v>
      </c>
      <c r="AT107" s="45">
        <f t="shared" si="154"/>
        <v>1.42559840478482</v>
      </c>
      <c r="AU107" s="45">
        <f t="shared" si="155"/>
        <v>80.944721636513435</v>
      </c>
      <c r="AV107" s="148">
        <f t="shared" si="156"/>
        <v>5.3963147757675625</v>
      </c>
      <c r="AW107" s="45">
        <f t="shared" si="157"/>
        <v>1.4127519046674522</v>
      </c>
      <c r="AX107" s="45">
        <f t="shared" si="158"/>
        <v>23.174075003496132</v>
      </c>
      <c r="AY107" s="45" t="str">
        <f t="shared" si="159"/>
        <v>POSITIF</v>
      </c>
      <c r="AZ107" s="45">
        <f t="shared" si="160"/>
        <v>23</v>
      </c>
      <c r="BA107" s="45">
        <f t="shared" si="161"/>
        <v>10</v>
      </c>
      <c r="BB107" s="45">
        <f t="shared" si="162"/>
        <v>26</v>
      </c>
      <c r="BC107" s="45">
        <f t="shared" si="163"/>
        <v>0.40446390991512393</v>
      </c>
      <c r="BD107" s="45">
        <f t="shared" si="164"/>
        <v>-2.7927168612968885</v>
      </c>
      <c r="BE107" s="45">
        <f t="shared" si="165"/>
        <v>-0.12222152900771403</v>
      </c>
      <c r="BF107" s="45">
        <f t="shared" si="166"/>
        <v>1.9428132568574878</v>
      </c>
      <c r="BG107" s="45">
        <f t="shared" si="167"/>
        <v>-150.10973408163403</v>
      </c>
      <c r="BH107" s="45">
        <f t="shared" si="168"/>
        <v>5.3963147757675625</v>
      </c>
      <c r="BI107" s="45">
        <f t="shared" si="169"/>
        <v>29.890265918365969</v>
      </c>
      <c r="BJ107" s="45">
        <f t="shared" si="170"/>
        <v>29</v>
      </c>
      <c r="BK107" s="45">
        <f t="shared" si="171"/>
        <v>53</v>
      </c>
      <c r="BL107" s="45">
        <f t="shared" si="172"/>
        <v>24</v>
      </c>
      <c r="BM107" s="45">
        <f t="shared" si="173"/>
        <v>-72.71687491929751</v>
      </c>
      <c r="BN107" s="45" t="str">
        <f t="shared" si="174"/>
        <v>NEGATIF</v>
      </c>
      <c r="BO107" s="45">
        <f t="shared" si="175"/>
        <v>72</v>
      </c>
      <c r="BP107" s="45">
        <f t="shared" si="176"/>
        <v>43</v>
      </c>
      <c r="BQ107" s="45">
        <f t="shared" si="177"/>
        <v>0</v>
      </c>
      <c r="BR107" s="45"/>
      <c r="BS107" s="45"/>
      <c r="BT107" s="45"/>
      <c r="BU107" s="45"/>
      <c r="BV107" s="45"/>
      <c r="BW107" s="45"/>
      <c r="BX107" s="45"/>
      <c r="BY107" s="45"/>
      <c r="BZ107" s="45"/>
      <c r="CA107" s="45"/>
      <c r="CB107" s="45"/>
      <c r="CC107" s="45"/>
      <c r="CD107" s="45"/>
      <c r="CE107" s="45"/>
      <c r="CF107" s="45"/>
      <c r="CG107" s="45"/>
      <c r="CH107" s="45"/>
      <c r="CI107" s="45"/>
    </row>
    <row r="108" spans="1:87">
      <c r="A108" s="45">
        <f t="shared" ref="A108" si="207">A106</f>
        <v>-7.0027777777777782</v>
      </c>
      <c r="B108" s="45">
        <f t="shared" si="194"/>
        <v>111.315</v>
      </c>
      <c r="C108" s="45">
        <f>INT(G3/15)</f>
        <v>7</v>
      </c>
      <c r="D108" s="45">
        <f>L3</f>
        <v>2018</v>
      </c>
      <c r="E108" s="45">
        <f>L2</f>
        <v>6</v>
      </c>
      <c r="F108" s="45">
        <f>L4-1</f>
        <v>12</v>
      </c>
      <c r="G108" s="45"/>
      <c r="H108" s="45">
        <v>24</v>
      </c>
      <c r="I108" s="45">
        <v>15</v>
      </c>
      <c r="J108" s="45">
        <f t="shared" si="122"/>
        <v>24.25</v>
      </c>
      <c r="K108" s="45"/>
      <c r="L108" s="45">
        <f t="shared" si="123"/>
        <v>20</v>
      </c>
      <c r="M108" s="45">
        <f t="shared" si="124"/>
        <v>-13</v>
      </c>
      <c r="N108" s="45">
        <f t="shared" si="125"/>
        <v>2458282.21875</v>
      </c>
      <c r="O108" s="45">
        <f t="shared" si="89"/>
        <v>8.1905445362562951E-4</v>
      </c>
      <c r="P108" s="45">
        <f t="shared" si="126"/>
        <v>2458282.2195690544</v>
      </c>
      <c r="Q108" s="45">
        <f t="shared" si="127"/>
        <v>0.18445501900217473</v>
      </c>
      <c r="R108" s="45">
        <f t="shared" si="128"/>
        <v>80.988747551919005</v>
      </c>
      <c r="S108" s="45">
        <f t="shared" si="129"/>
        <v>157.73460714674457</v>
      </c>
      <c r="T108" s="45">
        <f t="shared" si="130"/>
        <v>0.71142123003516478</v>
      </c>
      <c r="U108" s="45">
        <f t="shared" si="131"/>
        <v>1.4135203018474838</v>
      </c>
      <c r="V108" s="45">
        <f t="shared" si="132"/>
        <v>2.7529882390504712</v>
      </c>
      <c r="W108" s="45">
        <f t="shared" si="133"/>
        <v>1.6700852889201909E-2</v>
      </c>
      <c r="X108" s="45">
        <f t="shared" si="134"/>
        <v>81.700168781954176</v>
      </c>
      <c r="Y108" s="45">
        <f t="shared" si="135"/>
        <v>158.44602837677974</v>
      </c>
      <c r="Z108" s="45">
        <f t="shared" si="136"/>
        <v>2.7654048818831729</v>
      </c>
      <c r="AA108" s="45">
        <f t="shared" si="137"/>
        <v>128.28337940890484</v>
      </c>
      <c r="AB108" s="45">
        <f t="shared" si="138"/>
        <v>2.2389673462704867</v>
      </c>
      <c r="AC108" s="45">
        <f t="shared" si="139"/>
        <v>23.436892425575543</v>
      </c>
      <c r="AD108" s="45">
        <f t="shared" si="140"/>
        <v>-1.7338626250159275E-3</v>
      </c>
      <c r="AE108" s="45">
        <f t="shared" si="141"/>
        <v>23.435158562950527</v>
      </c>
      <c r="AF108" s="45">
        <f t="shared" si="142"/>
        <v>2458281.5</v>
      </c>
      <c r="AG108" s="45">
        <f t="shared" si="143"/>
        <v>0.184435318275154</v>
      </c>
      <c r="AH108" s="45">
        <f t="shared" si="144"/>
        <v>17.351607637226891</v>
      </c>
      <c r="AI108" s="45">
        <f t="shared" si="145"/>
        <v>10.648836573514387</v>
      </c>
      <c r="AJ108" s="45">
        <f t="shared" si="146"/>
        <v>0.40902067765042949</v>
      </c>
      <c r="AK108" s="45">
        <f t="shared" si="147"/>
        <v>18.069836573514387</v>
      </c>
      <c r="AL108" s="45">
        <f t="shared" si="179"/>
        <v>190.09201961674538</v>
      </c>
      <c r="AM108" s="45">
        <f t="shared" si="148"/>
        <v>3.3177316240778563</v>
      </c>
      <c r="AN108" s="45">
        <f t="shared" si="149"/>
        <v>1.0154957895088155</v>
      </c>
      <c r="AO108" s="45" t="s">
        <v>138</v>
      </c>
      <c r="AP108" s="45">
        <f t="shared" si="150"/>
        <v>81.690726691674215</v>
      </c>
      <c r="AQ108" s="45">
        <f t="shared" si="151"/>
        <v>81</v>
      </c>
      <c r="AR108" s="45">
        <f t="shared" si="152"/>
        <v>41</v>
      </c>
      <c r="AS108" s="45">
        <f t="shared" si="153"/>
        <v>26</v>
      </c>
      <c r="AT108" s="45">
        <f t="shared" si="154"/>
        <v>1.4257721491165296</v>
      </c>
      <c r="AU108" s="45">
        <f t="shared" si="155"/>
        <v>80.955528985970417</v>
      </c>
      <c r="AV108" s="148">
        <f t="shared" si="156"/>
        <v>5.3970352657313612</v>
      </c>
      <c r="AW108" s="45">
        <f t="shared" si="157"/>
        <v>1.4129405284988901</v>
      </c>
      <c r="AX108" s="45">
        <f t="shared" si="158"/>
        <v>23.174697751181753</v>
      </c>
      <c r="AY108" s="45" t="str">
        <f t="shared" si="159"/>
        <v>POSITIF</v>
      </c>
      <c r="AZ108" s="45">
        <f t="shared" si="160"/>
        <v>23</v>
      </c>
      <c r="BA108" s="45">
        <f t="shared" si="161"/>
        <v>10</v>
      </c>
      <c r="BB108" s="45">
        <f t="shared" si="162"/>
        <v>28</v>
      </c>
      <c r="BC108" s="45">
        <f t="shared" si="163"/>
        <v>0.40447477891264721</v>
      </c>
      <c r="BD108" s="45">
        <f t="shared" si="164"/>
        <v>-2.6199090990176601</v>
      </c>
      <c r="BE108" s="45">
        <f t="shared" si="165"/>
        <v>-0.12222152900771403</v>
      </c>
      <c r="BF108" s="45">
        <f t="shared" si="166"/>
        <v>1.9428132568574878</v>
      </c>
      <c r="BG108" s="45">
        <f t="shared" si="167"/>
        <v>-142.02825705560807</v>
      </c>
      <c r="BH108" s="45">
        <f t="shared" si="168"/>
        <v>5.3970352657313612</v>
      </c>
      <c r="BI108" s="45">
        <f t="shared" si="169"/>
        <v>37.971742944391934</v>
      </c>
      <c r="BJ108" s="45">
        <f t="shared" si="170"/>
        <v>37</v>
      </c>
      <c r="BK108" s="45">
        <f t="shared" si="171"/>
        <v>58</v>
      </c>
      <c r="BL108" s="45">
        <f t="shared" si="172"/>
        <v>18</v>
      </c>
      <c r="BM108" s="45">
        <f t="shared" si="173"/>
        <v>-71.140216084355544</v>
      </c>
      <c r="BN108" s="45" t="str">
        <f t="shared" si="174"/>
        <v>NEGATIF</v>
      </c>
      <c r="BO108" s="45">
        <f t="shared" si="175"/>
        <v>71</v>
      </c>
      <c r="BP108" s="45">
        <f t="shared" si="176"/>
        <v>8</v>
      </c>
      <c r="BQ108" s="45">
        <f t="shared" si="177"/>
        <v>24</v>
      </c>
      <c r="BR108" s="45"/>
      <c r="BS108" s="45"/>
      <c r="BT108" s="45"/>
      <c r="BU108" s="45"/>
      <c r="BV108" s="45"/>
      <c r="BW108" s="45"/>
      <c r="BX108" s="45"/>
      <c r="BY108" s="45"/>
      <c r="BZ108" s="45"/>
      <c r="CA108" s="45"/>
      <c r="CB108" s="45"/>
      <c r="CC108" s="45"/>
      <c r="CD108" s="45"/>
      <c r="CE108" s="45"/>
      <c r="CF108" s="45"/>
      <c r="CG108" s="45"/>
      <c r="CH108" s="45"/>
      <c r="CI108" s="45"/>
    </row>
    <row r="109" spans="1:87">
      <c r="A109" s="45">
        <f t="shared" ref="A109" si="208">A107</f>
        <v>-7.0027777777777782</v>
      </c>
      <c r="B109" s="45">
        <f t="shared" si="194"/>
        <v>111.315</v>
      </c>
      <c r="C109" s="45">
        <f>INT(G3/15)</f>
        <v>7</v>
      </c>
      <c r="D109" s="45">
        <f>L3</f>
        <v>2018</v>
      </c>
      <c r="E109" s="45">
        <f>L2</f>
        <v>6</v>
      </c>
      <c r="F109" s="45">
        <f>L4-1</f>
        <v>12</v>
      </c>
      <c r="G109" s="45"/>
      <c r="H109" s="45">
        <v>24</v>
      </c>
      <c r="I109" s="45">
        <v>30</v>
      </c>
      <c r="J109" s="45">
        <f t="shared" si="122"/>
        <v>24.5</v>
      </c>
      <c r="K109" s="45"/>
      <c r="L109" s="45">
        <f t="shared" si="123"/>
        <v>20</v>
      </c>
      <c r="M109" s="45">
        <f t="shared" si="124"/>
        <v>-13</v>
      </c>
      <c r="N109" s="45">
        <f t="shared" si="125"/>
        <v>2458282.229166667</v>
      </c>
      <c r="O109" s="45">
        <f t="shared" si="89"/>
        <v>8.1905445362562951E-4</v>
      </c>
      <c r="P109" s="45">
        <f t="shared" si="126"/>
        <v>2458282.2299857214</v>
      </c>
      <c r="Q109" s="45">
        <f t="shared" si="127"/>
        <v>0.18445530419497355</v>
      </c>
      <c r="R109" s="45">
        <f t="shared" si="128"/>
        <v>80.999014712218013</v>
      </c>
      <c r="S109" s="45">
        <f t="shared" si="129"/>
        <v>157.74487381665404</v>
      </c>
      <c r="T109" s="45">
        <f t="shared" si="130"/>
        <v>0.71110889404433419</v>
      </c>
      <c r="U109" s="45">
        <f t="shared" si="131"/>
        <v>1.4136994975995316</v>
      </c>
      <c r="V109" s="45">
        <f t="shared" si="132"/>
        <v>2.753167426243607</v>
      </c>
      <c r="W109" s="45">
        <f t="shared" si="133"/>
        <v>1.6700852877223813E-2</v>
      </c>
      <c r="X109" s="45">
        <f t="shared" si="134"/>
        <v>81.710123606262343</v>
      </c>
      <c r="Y109" s="45">
        <f t="shared" si="135"/>
        <v>158.45598271069838</v>
      </c>
      <c r="Z109" s="45">
        <f t="shared" si="136"/>
        <v>2.7655786177848962</v>
      </c>
      <c r="AA109" s="45">
        <f t="shared" si="137"/>
        <v>128.28282780717157</v>
      </c>
      <c r="AB109" s="45">
        <f t="shared" si="138"/>
        <v>2.2389577190040812</v>
      </c>
      <c r="AC109" s="45">
        <f t="shared" si="139"/>
        <v>23.436892421866848</v>
      </c>
      <c r="AD109" s="45">
        <f t="shared" si="140"/>
        <v>-1.7338608594510499E-3</v>
      </c>
      <c r="AE109" s="45">
        <f t="shared" si="141"/>
        <v>23.435158561007395</v>
      </c>
      <c r="AF109" s="45">
        <f t="shared" si="142"/>
        <v>2458281.5</v>
      </c>
      <c r="AG109" s="45">
        <f t="shared" si="143"/>
        <v>0.184435318275154</v>
      </c>
      <c r="AH109" s="45">
        <f t="shared" si="144"/>
        <v>17.351607637226891</v>
      </c>
      <c r="AI109" s="45">
        <f t="shared" si="145"/>
        <v>10.899521050851888</v>
      </c>
      <c r="AJ109" s="45">
        <f t="shared" si="146"/>
        <v>0.40902067761651545</v>
      </c>
      <c r="AK109" s="45">
        <f t="shared" si="147"/>
        <v>18.320521050851887</v>
      </c>
      <c r="AL109" s="45">
        <f t="shared" si="179"/>
        <v>193.84147934977594</v>
      </c>
      <c r="AM109" s="45">
        <f t="shared" si="148"/>
        <v>3.3831720415901874</v>
      </c>
      <c r="AN109" s="45">
        <f t="shared" si="149"/>
        <v>1.0154968888140821</v>
      </c>
      <c r="AO109" s="45" t="s">
        <v>138</v>
      </c>
      <c r="AP109" s="45">
        <f t="shared" si="150"/>
        <v>81.700681487471826</v>
      </c>
      <c r="AQ109" s="45">
        <f t="shared" si="151"/>
        <v>81</v>
      </c>
      <c r="AR109" s="45">
        <f t="shared" si="152"/>
        <v>42</v>
      </c>
      <c r="AS109" s="45">
        <f t="shared" si="153"/>
        <v>2</v>
      </c>
      <c r="AT109" s="45">
        <f t="shared" si="154"/>
        <v>1.4259458930795617</v>
      </c>
      <c r="AU109" s="45">
        <f t="shared" si="155"/>
        <v>80.966336413002381</v>
      </c>
      <c r="AV109" s="148">
        <f t="shared" si="156"/>
        <v>5.3977557608668256</v>
      </c>
      <c r="AW109" s="45">
        <f t="shared" si="157"/>
        <v>1.4131291536842669</v>
      </c>
      <c r="AX109" s="45">
        <f t="shared" si="158"/>
        <v>23.175319760060926</v>
      </c>
      <c r="AY109" s="45" t="str">
        <f t="shared" si="159"/>
        <v>POSITIF</v>
      </c>
      <c r="AZ109" s="45">
        <f t="shared" si="160"/>
        <v>23</v>
      </c>
      <c r="BA109" s="45">
        <f t="shared" si="161"/>
        <v>10</v>
      </c>
      <c r="BB109" s="45">
        <f t="shared" si="162"/>
        <v>31</v>
      </c>
      <c r="BC109" s="45">
        <f t="shared" si="163"/>
        <v>0.40448563501556539</v>
      </c>
      <c r="BD109" s="45">
        <f t="shared" si="164"/>
        <v>-2.478860716489228</v>
      </c>
      <c r="BE109" s="45">
        <f t="shared" si="165"/>
        <v>-0.12222152900771403</v>
      </c>
      <c r="BF109" s="45">
        <f t="shared" si="166"/>
        <v>1.9428132568574878</v>
      </c>
      <c r="BG109" s="45">
        <f t="shared" si="167"/>
        <v>-135.60720050718149</v>
      </c>
      <c r="BH109" s="45">
        <f t="shared" si="168"/>
        <v>5.3977557608668256</v>
      </c>
      <c r="BI109" s="45">
        <f t="shared" si="169"/>
        <v>44.392799492818511</v>
      </c>
      <c r="BJ109" s="45">
        <f t="shared" si="170"/>
        <v>44</v>
      </c>
      <c r="BK109" s="45">
        <f t="shared" si="171"/>
        <v>23</v>
      </c>
      <c r="BL109" s="45">
        <f t="shared" si="172"/>
        <v>34</v>
      </c>
      <c r="BM109" s="45">
        <f t="shared" si="173"/>
        <v>-69.056126570718718</v>
      </c>
      <c r="BN109" s="45" t="str">
        <f t="shared" si="174"/>
        <v>NEGATIF</v>
      </c>
      <c r="BO109" s="45">
        <f t="shared" si="175"/>
        <v>69</v>
      </c>
      <c r="BP109" s="45">
        <f t="shared" si="176"/>
        <v>3</v>
      </c>
      <c r="BQ109" s="45">
        <f t="shared" si="177"/>
        <v>22</v>
      </c>
      <c r="BR109" s="45"/>
      <c r="BS109" s="45"/>
      <c r="BT109" s="45"/>
      <c r="BU109" s="45"/>
      <c r="BV109" s="45"/>
      <c r="BW109" s="45"/>
      <c r="BX109" s="45"/>
      <c r="BY109" s="45"/>
      <c r="BZ109" s="45"/>
      <c r="CA109" s="45"/>
      <c r="CB109" s="45"/>
      <c r="CC109" s="45"/>
      <c r="CD109" s="45"/>
      <c r="CE109" s="45"/>
      <c r="CF109" s="45"/>
      <c r="CG109" s="45"/>
      <c r="CH109" s="45"/>
      <c r="CI109" s="45"/>
    </row>
    <row r="110" spans="1:87">
      <c r="A110" s="45">
        <f t="shared" ref="A110:A111" si="209">A108</f>
        <v>-7.0027777777777782</v>
      </c>
      <c r="B110" s="45">
        <f t="shared" si="194"/>
        <v>111.315</v>
      </c>
      <c r="C110" s="45">
        <f>INT(G3/15)</f>
        <v>7</v>
      </c>
      <c r="D110" s="45">
        <f>L3</f>
        <v>2018</v>
      </c>
      <c r="E110" s="45">
        <f>L2</f>
        <v>6</v>
      </c>
      <c r="F110" s="45">
        <f>L4-1</f>
        <v>12</v>
      </c>
      <c r="G110" s="45"/>
      <c r="H110" s="45">
        <v>24</v>
      </c>
      <c r="I110" s="45">
        <v>45</v>
      </c>
      <c r="J110" s="45">
        <f t="shared" si="122"/>
        <v>24.75</v>
      </c>
      <c r="K110" s="45"/>
      <c r="L110" s="45">
        <f t="shared" si="123"/>
        <v>20</v>
      </c>
      <c r="M110" s="45">
        <f t="shared" si="124"/>
        <v>-13</v>
      </c>
      <c r="N110" s="45">
        <f t="shared" si="125"/>
        <v>2458282.2395833335</v>
      </c>
      <c r="O110" s="45">
        <f t="shared" si="89"/>
        <v>8.1905445362562951E-4</v>
      </c>
      <c r="P110" s="45">
        <f t="shared" si="126"/>
        <v>2458282.2404023879</v>
      </c>
      <c r="Q110" s="45">
        <f t="shared" si="127"/>
        <v>0.18445558938775963</v>
      </c>
      <c r="R110" s="45">
        <f t="shared" si="128"/>
        <v>81.009281872058637</v>
      </c>
      <c r="S110" s="45">
        <f t="shared" si="129"/>
        <v>157.75514048610512</v>
      </c>
      <c r="T110" s="45">
        <f t="shared" si="130"/>
        <v>0.71079653650855834</v>
      </c>
      <c r="U110" s="45">
        <f t="shared" si="131"/>
        <v>1.413878693343579</v>
      </c>
      <c r="V110" s="45">
        <f t="shared" si="132"/>
        <v>2.7533466134287421</v>
      </c>
      <c r="W110" s="45">
        <f t="shared" si="133"/>
        <v>1.6700852865245714E-2</v>
      </c>
      <c r="X110" s="45">
        <f t="shared" si="134"/>
        <v>81.72007840856719</v>
      </c>
      <c r="Y110" s="45">
        <f t="shared" si="135"/>
        <v>158.46593702261367</v>
      </c>
      <c r="Z110" s="45">
        <f t="shared" si="136"/>
        <v>2.7657523533025885</v>
      </c>
      <c r="AA110" s="45">
        <f t="shared" si="137"/>
        <v>128.28227620546292</v>
      </c>
      <c r="AB110" s="45">
        <f t="shared" si="138"/>
        <v>2.2389480917381057</v>
      </c>
      <c r="AC110" s="45">
        <f t="shared" si="139"/>
        <v>23.436892418158152</v>
      </c>
      <c r="AD110" s="45">
        <f t="shared" si="140"/>
        <v>-1.7338590743980482E-3</v>
      </c>
      <c r="AE110" s="45">
        <f t="shared" si="141"/>
        <v>23.435158559083753</v>
      </c>
      <c r="AF110" s="45">
        <f t="shared" si="142"/>
        <v>2458281.5</v>
      </c>
      <c r="AG110" s="45">
        <f t="shared" si="143"/>
        <v>0.184435318275154</v>
      </c>
      <c r="AH110" s="45">
        <f t="shared" si="144"/>
        <v>17.351607637226891</v>
      </c>
      <c r="AI110" s="45">
        <f t="shared" si="145"/>
        <v>11.150205528189389</v>
      </c>
      <c r="AJ110" s="45">
        <f t="shared" si="146"/>
        <v>0.40902067758294158</v>
      </c>
      <c r="AK110" s="45">
        <f t="shared" si="147"/>
        <v>18.571205528189388</v>
      </c>
      <c r="AL110" s="45">
        <f t="shared" si="179"/>
        <v>197.59093900630191</v>
      </c>
      <c r="AM110" s="45">
        <f t="shared" si="148"/>
        <v>3.4486124577672612</v>
      </c>
      <c r="AN110" s="45">
        <f t="shared" si="149"/>
        <v>1.0154979876356356</v>
      </c>
      <c r="AO110" s="45" t="s">
        <v>138</v>
      </c>
      <c r="AP110" s="45">
        <f t="shared" si="150"/>
        <v>81.710636261266473</v>
      </c>
      <c r="AQ110" s="45">
        <f t="shared" si="151"/>
        <v>81</v>
      </c>
      <c r="AR110" s="45">
        <f t="shared" si="152"/>
        <v>42</v>
      </c>
      <c r="AS110" s="45">
        <f t="shared" si="153"/>
        <v>38</v>
      </c>
      <c r="AT110" s="45">
        <f t="shared" si="154"/>
        <v>1.4261196366585696</v>
      </c>
      <c r="AU110" s="45">
        <f t="shared" si="155"/>
        <v>80.977143916538907</v>
      </c>
      <c r="AV110" s="148">
        <f t="shared" si="156"/>
        <v>5.3984762611025934</v>
      </c>
      <c r="AW110" s="45">
        <f t="shared" si="157"/>
        <v>1.4133177802049002</v>
      </c>
      <c r="AX110" s="45">
        <f t="shared" si="158"/>
        <v>23.175941030054528</v>
      </c>
      <c r="AY110" s="45" t="str">
        <f t="shared" si="159"/>
        <v>POSITIF</v>
      </c>
      <c r="AZ110" s="45">
        <f t="shared" si="160"/>
        <v>23</v>
      </c>
      <c r="BA110" s="45">
        <f t="shared" si="161"/>
        <v>10</v>
      </c>
      <c r="BB110" s="45">
        <f t="shared" si="162"/>
        <v>33</v>
      </c>
      <c r="BC110" s="45">
        <f t="shared" si="163"/>
        <v>0.40449647822249762</v>
      </c>
      <c r="BD110" s="45">
        <f t="shared" si="164"/>
        <v>-2.3667921382624413</v>
      </c>
      <c r="BE110" s="45">
        <f t="shared" si="165"/>
        <v>-0.12222152900771403</v>
      </c>
      <c r="BF110" s="45">
        <f t="shared" si="166"/>
        <v>1.9428132568574878</v>
      </c>
      <c r="BG110" s="45">
        <f t="shared" si="167"/>
        <v>180</v>
      </c>
      <c r="BH110" s="45">
        <f t="shared" si="168"/>
        <v>5.3984762611025934</v>
      </c>
      <c r="BI110" s="45">
        <f t="shared" si="169"/>
        <v>0</v>
      </c>
      <c r="BJ110" s="45">
        <f t="shared" si="170"/>
        <v>0</v>
      </c>
      <c r="BK110" s="45">
        <f t="shared" si="171"/>
        <v>0</v>
      </c>
      <c r="BL110" s="45">
        <f t="shared" si="172"/>
        <v>0</v>
      </c>
      <c r="BM110" s="45">
        <f t="shared" si="173"/>
        <v>-66.600347386713679</v>
      </c>
      <c r="BN110" s="45" t="str">
        <f t="shared" si="174"/>
        <v>NEGATIF</v>
      </c>
      <c r="BO110" s="45">
        <f t="shared" si="175"/>
        <v>66</v>
      </c>
      <c r="BP110" s="45">
        <f t="shared" si="176"/>
        <v>36</v>
      </c>
      <c r="BQ110" s="45">
        <f t="shared" si="177"/>
        <v>1</v>
      </c>
      <c r="BR110" s="45"/>
      <c r="BS110" s="45"/>
      <c r="BT110" s="45"/>
      <c r="BU110" s="45"/>
      <c r="BV110" s="45"/>
      <c r="BW110" s="45"/>
      <c r="BX110" s="45"/>
      <c r="BY110" s="45"/>
      <c r="BZ110" s="45"/>
      <c r="CA110" s="45"/>
      <c r="CB110" s="45"/>
      <c r="CC110" s="45"/>
      <c r="CD110" s="45"/>
      <c r="CE110" s="45"/>
      <c r="CF110" s="45"/>
      <c r="CG110" s="45"/>
      <c r="CH110" s="45"/>
      <c r="CI110" s="45"/>
    </row>
    <row r="111" spans="1:87">
      <c r="A111" s="45">
        <f t="shared" si="209"/>
        <v>-7.0027777777777782</v>
      </c>
      <c r="B111" s="45">
        <f t="shared" si="194"/>
        <v>111.315</v>
      </c>
      <c r="C111" s="45">
        <f>INT(G3/15)</f>
        <v>7</v>
      </c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>
        <f t="shared" si="151"/>
        <v>0</v>
      </c>
      <c r="AR111" s="45">
        <f t="shared" si="152"/>
        <v>0</v>
      </c>
      <c r="AS111" s="45">
        <f t="shared" si="153"/>
        <v>0</v>
      </c>
      <c r="AT111" s="45">
        <f t="shared" si="154"/>
        <v>0</v>
      </c>
      <c r="AU111" s="45">
        <f t="shared" si="155"/>
        <v>0</v>
      </c>
      <c r="AV111" s="148">
        <f t="shared" si="156"/>
        <v>0</v>
      </c>
      <c r="AW111" s="45">
        <f t="shared" si="157"/>
        <v>0</v>
      </c>
      <c r="AX111" s="45">
        <f t="shared" si="158"/>
        <v>0</v>
      </c>
      <c r="AY111" s="45" t="str">
        <f t="shared" si="159"/>
        <v>POSITIF</v>
      </c>
      <c r="AZ111" s="45">
        <f t="shared" si="160"/>
        <v>0</v>
      </c>
      <c r="BA111" s="45">
        <f t="shared" si="161"/>
        <v>0</v>
      </c>
      <c r="BB111" s="45">
        <f t="shared" si="162"/>
        <v>0</v>
      </c>
      <c r="BC111" s="45">
        <f t="shared" si="163"/>
        <v>0</v>
      </c>
      <c r="BD111" s="45">
        <f t="shared" si="164"/>
        <v>3.1415926535897931</v>
      </c>
      <c r="BE111" s="45">
        <f t="shared" si="165"/>
        <v>-0.12222152900771403</v>
      </c>
      <c r="BF111" s="45">
        <f t="shared" si="166"/>
        <v>1.9428132568574878</v>
      </c>
      <c r="BG111" s="45">
        <f t="shared" si="167"/>
        <v>-130.55073673436854</v>
      </c>
      <c r="BH111" s="45">
        <f t="shared" si="168"/>
        <v>0</v>
      </c>
      <c r="BI111" s="45">
        <f t="shared" si="169"/>
        <v>49.449263265631458</v>
      </c>
      <c r="BJ111" s="45">
        <f t="shared" si="170"/>
        <v>49</v>
      </c>
      <c r="BK111" s="45">
        <f t="shared" si="171"/>
        <v>26</v>
      </c>
      <c r="BL111" s="45">
        <f t="shared" si="172"/>
        <v>57</v>
      </c>
      <c r="BM111" s="45">
        <f t="shared" si="173"/>
        <v>82.99722222222222</v>
      </c>
      <c r="BN111" s="45" t="str">
        <f t="shared" si="174"/>
        <v>POSITIF</v>
      </c>
      <c r="BO111" s="45">
        <f t="shared" si="175"/>
        <v>82</v>
      </c>
      <c r="BP111" s="45">
        <f t="shared" si="176"/>
        <v>59</v>
      </c>
      <c r="BQ111" s="45">
        <f t="shared" si="177"/>
        <v>49</v>
      </c>
      <c r="BR111" s="45"/>
      <c r="BS111" s="45"/>
      <c r="BT111" s="45"/>
      <c r="BU111" s="45"/>
      <c r="BV111" s="45"/>
      <c r="BW111" s="45"/>
      <c r="BX111" s="45"/>
      <c r="BY111" s="45"/>
      <c r="BZ111" s="45"/>
      <c r="CA111" s="45"/>
      <c r="CB111" s="45"/>
      <c r="CC111" s="45"/>
      <c r="CD111" s="45"/>
      <c r="CE111" s="45"/>
      <c r="CF111" s="45"/>
      <c r="CG111" s="45"/>
      <c r="CH111" s="45"/>
      <c r="CI111" s="45"/>
    </row>
    <row r="112" spans="1:87">
      <c r="A112" s="45">
        <f t="shared" ref="A112" si="210">A110</f>
        <v>-7.0027777777777782</v>
      </c>
      <c r="B112" s="45">
        <f t="shared" si="194"/>
        <v>111.315</v>
      </c>
      <c r="C112" s="45">
        <f>INT(G3/15)</f>
        <v>7</v>
      </c>
      <c r="D112" s="45">
        <f>L3</f>
        <v>2018</v>
      </c>
      <c r="E112" s="45">
        <f>L2</f>
        <v>6</v>
      </c>
      <c r="F112" s="45">
        <f>L4</f>
        <v>13</v>
      </c>
      <c r="G112" s="45"/>
      <c r="H112" s="45">
        <v>1</v>
      </c>
      <c r="I112" s="45">
        <v>0</v>
      </c>
      <c r="J112" s="45">
        <f>H112+I112/60</f>
        <v>1</v>
      </c>
      <c r="K112" s="45"/>
      <c r="L112" s="45">
        <f t="shared" si="123"/>
        <v>20</v>
      </c>
      <c r="M112" s="45">
        <f t="shared" si="124"/>
        <v>-13</v>
      </c>
      <c r="N112" s="45">
        <f t="shared" si="125"/>
        <v>2458282.25</v>
      </c>
      <c r="O112" s="45">
        <f>'delta T'!D19/86400</f>
        <v>8.1907120953342413E-4</v>
      </c>
      <c r="P112" s="45">
        <f>N112+O112</f>
        <v>2458282.2508190712</v>
      </c>
      <c r="Q112" s="45">
        <f>(P112-2451545)/36525</f>
        <v>0.18445587458100468</v>
      </c>
      <c r="R112" s="45">
        <f t="shared" si="128"/>
        <v>81.01954904842205</v>
      </c>
      <c r="S112" s="45">
        <f t="shared" si="129"/>
        <v>157.76540717207899</v>
      </c>
      <c r="T112" s="45">
        <f t="shared" si="130"/>
        <v>0.71048415692069866</v>
      </c>
      <c r="U112" s="45">
        <f t="shared" si="131"/>
        <v>1.4140578893760034</v>
      </c>
      <c r="V112" s="45">
        <f t="shared" si="132"/>
        <v>2.7535258009022545</v>
      </c>
      <c r="W112" s="45">
        <f t="shared" si="133"/>
        <v>1.6700852853267598E-2</v>
      </c>
      <c r="X112" s="45">
        <f t="shared" si="134"/>
        <v>81.73003320534275</v>
      </c>
      <c r="Y112" s="45">
        <f t="shared" si="135"/>
        <v>158.47589132899969</v>
      </c>
      <c r="Z112" s="45">
        <f t="shared" si="136"/>
        <v>2.7659260887237771</v>
      </c>
      <c r="AA112" s="45">
        <f t="shared" si="137"/>
        <v>128.28172460286655</v>
      </c>
      <c r="AB112" s="45">
        <f t="shared" si="138"/>
        <v>2.2389384644566364</v>
      </c>
      <c r="AC112" s="45">
        <f t="shared" si="139"/>
        <v>23.436892414449449</v>
      </c>
      <c r="AD112" s="45">
        <f t="shared" si="140"/>
        <v>-1.7338572698516734E-3</v>
      </c>
      <c r="AE112" s="45">
        <f t="shared" si="141"/>
        <v>23.435158557179598</v>
      </c>
      <c r="AF112" s="45">
        <f t="shared" si="142"/>
        <v>2458282.5</v>
      </c>
      <c r="AG112" s="45">
        <f t="shared" si="143"/>
        <v>0.18446269678302532</v>
      </c>
      <c r="AH112" s="45">
        <f t="shared" si="144"/>
        <v>17.417317461907203</v>
      </c>
      <c r="AI112" s="45">
        <f t="shared" si="145"/>
        <v>11.400890005807202</v>
      </c>
      <c r="AJ112" s="45">
        <f t="shared" si="146"/>
        <v>0.40902067754970778</v>
      </c>
      <c r="AK112" s="45">
        <f t="shared" si="147"/>
        <v>18.821890005807202</v>
      </c>
      <c r="AL112" s="45">
        <f t="shared" si="179"/>
        <v>201.34039857275843</v>
      </c>
      <c r="AM112" s="45">
        <f t="shared" si="148"/>
        <v>3.5140528723723263</v>
      </c>
      <c r="AN112" s="45">
        <f t="shared" si="149"/>
        <v>1.0154990859752606</v>
      </c>
      <c r="AO112" s="45" t="s">
        <v>138</v>
      </c>
      <c r="AP112" s="45">
        <f t="shared" si="150"/>
        <v>81.720591029532144</v>
      </c>
      <c r="AQ112" s="45">
        <f t="shared" si="151"/>
        <v>81</v>
      </c>
      <c r="AR112" s="45">
        <f t="shared" si="152"/>
        <v>43</v>
      </c>
      <c r="AS112" s="45">
        <f t="shared" si="153"/>
        <v>14</v>
      </c>
      <c r="AT112" s="45">
        <f t="shared" si="154"/>
        <v>1.4262933801410786</v>
      </c>
      <c r="AU112" s="45">
        <f t="shared" si="155"/>
        <v>80.987951514349575</v>
      </c>
      <c r="AV112" s="148">
        <f t="shared" si="156"/>
        <v>5.3991967676233052</v>
      </c>
      <c r="AW112" s="45">
        <f t="shared" si="157"/>
        <v>1.4135064083709277</v>
      </c>
      <c r="AX112" s="45">
        <f t="shared" si="158"/>
        <v>23.176561562164792</v>
      </c>
      <c r="AY112" s="45" t="str">
        <f t="shared" si="159"/>
        <v>POSITIF</v>
      </c>
      <c r="AZ112" s="45">
        <f t="shared" si="160"/>
        <v>23</v>
      </c>
      <c r="BA112" s="45">
        <f t="shared" si="161"/>
        <v>10</v>
      </c>
      <c r="BB112" s="45">
        <f t="shared" si="162"/>
        <v>35</v>
      </c>
      <c r="BC112" s="45">
        <f t="shared" si="163"/>
        <v>0.40450730855093608</v>
      </c>
      <c r="BD112" s="45">
        <f t="shared" si="164"/>
        <v>-2.2785401969190411</v>
      </c>
      <c r="BE112" s="45">
        <f t="shared" si="165"/>
        <v>-0.12222152900771403</v>
      </c>
      <c r="BF112" s="45">
        <f t="shared" si="166"/>
        <v>1.9428132568574878</v>
      </c>
      <c r="BG112" s="45">
        <f t="shared" si="167"/>
        <v>-126.56536065323381</v>
      </c>
      <c r="BH112" s="45">
        <f t="shared" si="168"/>
        <v>5.3991967676233052</v>
      </c>
      <c r="BI112" s="45">
        <f t="shared" si="169"/>
        <v>53.43463934676619</v>
      </c>
      <c r="BJ112" s="45">
        <f t="shared" si="170"/>
        <v>53</v>
      </c>
      <c r="BK112" s="45">
        <f t="shared" si="171"/>
        <v>26</v>
      </c>
      <c r="BL112" s="45">
        <f t="shared" si="172"/>
        <v>4</v>
      </c>
      <c r="BM112" s="45">
        <f t="shared" si="173"/>
        <v>-63.878153510125507</v>
      </c>
      <c r="BN112" s="45" t="str">
        <f t="shared" si="174"/>
        <v>NEGATIF</v>
      </c>
      <c r="BO112" s="45">
        <f t="shared" si="175"/>
        <v>63</v>
      </c>
      <c r="BP112" s="45">
        <f t="shared" si="176"/>
        <v>52</v>
      </c>
      <c r="BQ112" s="45">
        <f t="shared" si="177"/>
        <v>41</v>
      </c>
      <c r="BR112" s="45"/>
      <c r="BS112" s="45"/>
      <c r="BT112" s="45"/>
      <c r="BU112" s="45"/>
      <c r="BV112" s="45"/>
      <c r="BW112" s="45"/>
      <c r="BX112" s="45"/>
      <c r="BY112" s="45"/>
      <c r="BZ112" s="45"/>
      <c r="CA112" s="45"/>
      <c r="CB112" s="45"/>
      <c r="CC112" s="45"/>
      <c r="CD112" s="45"/>
      <c r="CE112" s="45"/>
      <c r="CF112" s="45"/>
      <c r="CG112" s="45"/>
      <c r="CH112" s="45"/>
      <c r="CI112" s="45"/>
    </row>
    <row r="113" spans="1:87">
      <c r="A113" s="45">
        <f t="shared" ref="A113" si="211">A111</f>
        <v>-7.0027777777777782</v>
      </c>
      <c r="B113" s="45">
        <f t="shared" si="194"/>
        <v>111.315</v>
      </c>
      <c r="C113" s="45">
        <f>INT(G3/15)</f>
        <v>7</v>
      </c>
      <c r="D113" s="45">
        <f>L3</f>
        <v>2018</v>
      </c>
      <c r="E113" s="45">
        <f>L2</f>
        <v>6</v>
      </c>
      <c r="F113" s="45">
        <f>L4</f>
        <v>13</v>
      </c>
      <c r="G113" s="45"/>
      <c r="H113" s="45">
        <v>1</v>
      </c>
      <c r="I113" s="45">
        <v>15</v>
      </c>
      <c r="J113" s="45">
        <f t="shared" ref="J113:J176" si="212">H113+I113/60</f>
        <v>1.25</v>
      </c>
      <c r="K113" s="45"/>
      <c r="L113" s="45">
        <f t="shared" si="123"/>
        <v>20</v>
      </c>
      <c r="M113" s="45">
        <f t="shared" si="124"/>
        <v>-13</v>
      </c>
      <c r="N113" s="45">
        <f t="shared" si="125"/>
        <v>2458282.260416667</v>
      </c>
      <c r="O113" s="45">
        <f>'delta T'!D19/86400</f>
        <v>8.1907120953342413E-4</v>
      </c>
      <c r="P113" s="45">
        <f t="shared" ref="P113:P176" si="213">N113+O113</f>
        <v>2458282.2612357382</v>
      </c>
      <c r="Q113" s="45">
        <f t="shared" ref="Q113:Q176" si="214">(P113-2451545)/36525</f>
        <v>0.1844561597738035</v>
      </c>
      <c r="R113" s="45">
        <f t="shared" si="128"/>
        <v>81.029816208721059</v>
      </c>
      <c r="S113" s="45">
        <f t="shared" si="129"/>
        <v>157.77567384198937</v>
      </c>
      <c r="T113" s="45">
        <f t="shared" si="130"/>
        <v>0.71017175628179707</v>
      </c>
      <c r="U113" s="45">
        <f t="shared" si="131"/>
        <v>1.4142370851280512</v>
      </c>
      <c r="V113" s="45">
        <f t="shared" si="132"/>
        <v>2.7537049880954063</v>
      </c>
      <c r="W113" s="45">
        <f t="shared" si="133"/>
        <v>1.6700852841289502E-2</v>
      </c>
      <c r="X113" s="45">
        <f t="shared" si="134"/>
        <v>81.739987965002854</v>
      </c>
      <c r="Y113" s="45">
        <f t="shared" si="135"/>
        <v>158.48584559827117</v>
      </c>
      <c r="Z113" s="45">
        <f t="shared" si="136"/>
        <v>2.7660998234971941</v>
      </c>
      <c r="AA113" s="45">
        <f t="shared" si="137"/>
        <v>128.28117300113328</v>
      </c>
      <c r="AB113" s="45">
        <f t="shared" si="138"/>
        <v>2.2389288371902314</v>
      </c>
      <c r="AC113" s="45">
        <f t="shared" si="139"/>
        <v>23.436892410740754</v>
      </c>
      <c r="AD113" s="45">
        <f t="shared" si="140"/>
        <v>-1.7338554458154088E-3</v>
      </c>
      <c r="AE113" s="45">
        <f t="shared" si="141"/>
        <v>23.435158555294937</v>
      </c>
      <c r="AF113" s="45">
        <f t="shared" si="142"/>
        <v>2458282.5</v>
      </c>
      <c r="AG113" s="45">
        <f t="shared" si="143"/>
        <v>0.18446269678302532</v>
      </c>
      <c r="AH113" s="45">
        <f t="shared" si="144"/>
        <v>17.417317461907203</v>
      </c>
      <c r="AI113" s="45">
        <f t="shared" si="145"/>
        <v>11.651574483144703</v>
      </c>
      <c r="AJ113" s="45">
        <f t="shared" si="146"/>
        <v>0.40902067751681426</v>
      </c>
      <c r="AK113" s="45">
        <f t="shared" si="147"/>
        <v>19.072574483144702</v>
      </c>
      <c r="AL113" s="45">
        <f t="shared" si="179"/>
        <v>205.08985807514409</v>
      </c>
      <c r="AM113" s="45">
        <f t="shared" si="148"/>
        <v>3.5794932858591446</v>
      </c>
      <c r="AN113" s="45">
        <f t="shared" si="149"/>
        <v>1.0155001838294382</v>
      </c>
      <c r="AO113" s="45" t="s">
        <v>138</v>
      </c>
      <c r="AP113" s="45">
        <f t="shared" si="150"/>
        <v>81.730545760682745</v>
      </c>
      <c r="AQ113" s="45">
        <f t="shared" si="151"/>
        <v>81</v>
      </c>
      <c r="AR113" s="45">
        <f t="shared" si="152"/>
        <v>43</v>
      </c>
      <c r="AS113" s="45">
        <f t="shared" si="153"/>
        <v>49</v>
      </c>
      <c r="AT113" s="45">
        <f t="shared" si="154"/>
        <v>1.4264671229758075</v>
      </c>
      <c r="AU113" s="45">
        <f t="shared" si="155"/>
        <v>80.998759172026453</v>
      </c>
      <c r="AV113" s="148">
        <f t="shared" si="156"/>
        <v>5.3999172781350966</v>
      </c>
      <c r="AW113" s="45">
        <f t="shared" si="157"/>
        <v>1.4136950375818178</v>
      </c>
      <c r="AX113" s="45">
        <f t="shared" si="158"/>
        <v>23.177181354398613</v>
      </c>
      <c r="AY113" s="45" t="str">
        <f t="shared" si="159"/>
        <v>POSITIF</v>
      </c>
      <c r="AZ113" s="45">
        <f t="shared" si="160"/>
        <v>23</v>
      </c>
      <c r="BA113" s="45">
        <f t="shared" si="161"/>
        <v>10</v>
      </c>
      <c r="BB113" s="45">
        <f t="shared" si="162"/>
        <v>37</v>
      </c>
      <c r="BC113" s="45">
        <f t="shared" si="163"/>
        <v>0.40451812596609454</v>
      </c>
      <c r="BD113" s="45">
        <f t="shared" si="164"/>
        <v>-2.2089822623730111</v>
      </c>
      <c r="BE113" s="45">
        <f t="shared" si="165"/>
        <v>-0.12222152900771403</v>
      </c>
      <c r="BF113" s="45">
        <f t="shared" si="166"/>
        <v>1.9428132568574878</v>
      </c>
      <c r="BG113" s="45">
        <f t="shared" si="167"/>
        <v>-123.40802513370954</v>
      </c>
      <c r="BH113" s="45">
        <f t="shared" si="168"/>
        <v>5.3999172781350966</v>
      </c>
      <c r="BI113" s="45">
        <f t="shared" si="169"/>
        <v>56.591974866290457</v>
      </c>
      <c r="BJ113" s="45">
        <f t="shared" si="170"/>
        <v>56</v>
      </c>
      <c r="BK113" s="45">
        <f t="shared" si="171"/>
        <v>35</v>
      </c>
      <c r="BL113" s="45">
        <f t="shared" si="172"/>
        <v>31</v>
      </c>
      <c r="BM113" s="45">
        <f t="shared" si="173"/>
        <v>-60.965124399116945</v>
      </c>
      <c r="BN113" s="45" t="str">
        <f t="shared" si="174"/>
        <v>NEGATIF</v>
      </c>
      <c r="BO113" s="45">
        <f t="shared" si="175"/>
        <v>60</v>
      </c>
      <c r="BP113" s="45">
        <f t="shared" si="176"/>
        <v>57</v>
      </c>
      <c r="BQ113" s="45">
        <f t="shared" si="177"/>
        <v>54</v>
      </c>
      <c r="BR113" s="45"/>
      <c r="BS113" s="45"/>
      <c r="BT113" s="45"/>
      <c r="BU113" s="45"/>
      <c r="BV113" s="45"/>
      <c r="BW113" s="45"/>
      <c r="BX113" s="45"/>
      <c r="BY113" s="45"/>
      <c r="BZ113" s="45"/>
      <c r="CA113" s="45"/>
      <c r="CB113" s="45"/>
      <c r="CC113" s="45"/>
      <c r="CD113" s="45"/>
      <c r="CE113" s="45"/>
      <c r="CF113" s="45"/>
      <c r="CG113" s="45"/>
      <c r="CH113" s="45"/>
      <c r="CI113" s="45"/>
    </row>
    <row r="114" spans="1:87">
      <c r="A114" s="45">
        <f t="shared" ref="A114" si="215">A112</f>
        <v>-7.0027777777777782</v>
      </c>
      <c r="B114" s="45">
        <f t="shared" si="194"/>
        <v>111.315</v>
      </c>
      <c r="C114" s="45">
        <f>INT(G3/15)</f>
        <v>7</v>
      </c>
      <c r="D114" s="45">
        <f>L3</f>
        <v>2018</v>
      </c>
      <c r="E114" s="45">
        <f>L2</f>
        <v>6</v>
      </c>
      <c r="F114" s="45">
        <f>L4</f>
        <v>13</v>
      </c>
      <c r="G114" s="45"/>
      <c r="H114" s="45">
        <v>1</v>
      </c>
      <c r="I114" s="45">
        <v>30</v>
      </c>
      <c r="J114" s="45">
        <f t="shared" si="212"/>
        <v>1.5</v>
      </c>
      <c r="K114" s="45"/>
      <c r="L114" s="45">
        <f t="shared" si="123"/>
        <v>20</v>
      </c>
      <c r="M114" s="45">
        <f t="shared" si="124"/>
        <v>-13</v>
      </c>
      <c r="N114" s="45">
        <f t="shared" si="125"/>
        <v>2458282.2708333335</v>
      </c>
      <c r="O114" s="45">
        <f>O112</f>
        <v>8.1907120953342413E-4</v>
      </c>
      <c r="P114" s="45">
        <f t="shared" si="213"/>
        <v>2458282.2716524047</v>
      </c>
      <c r="Q114" s="45">
        <f t="shared" si="214"/>
        <v>0.18445644496658958</v>
      </c>
      <c r="R114" s="45">
        <f t="shared" si="128"/>
        <v>81.040083368560772</v>
      </c>
      <c r="S114" s="45">
        <f t="shared" si="129"/>
        <v>157.78594051144046</v>
      </c>
      <c r="T114" s="45">
        <f t="shared" si="130"/>
        <v>0.70985933412664959</v>
      </c>
      <c r="U114" s="45">
        <f t="shared" si="131"/>
        <v>1.4144162808720828</v>
      </c>
      <c r="V114" s="45">
        <f t="shared" si="132"/>
        <v>2.7538841752805414</v>
      </c>
      <c r="W114" s="45">
        <f t="shared" si="133"/>
        <v>1.6700852829311403E-2</v>
      </c>
      <c r="X114" s="45">
        <f t="shared" si="134"/>
        <v>81.74994270268742</v>
      </c>
      <c r="Y114" s="45">
        <f t="shared" si="135"/>
        <v>158.49579984556712</v>
      </c>
      <c r="Z114" s="45">
        <f t="shared" si="136"/>
        <v>2.7662735578870663</v>
      </c>
      <c r="AA114" s="45">
        <f t="shared" si="137"/>
        <v>128.28062139942463</v>
      </c>
      <c r="AB114" s="45">
        <f t="shared" si="138"/>
        <v>2.2389192099242559</v>
      </c>
      <c r="AC114" s="45">
        <f t="shared" si="139"/>
        <v>23.436892407032058</v>
      </c>
      <c r="AD114" s="45">
        <f t="shared" si="140"/>
        <v>-1.7338536022842789E-3</v>
      </c>
      <c r="AE114" s="45">
        <f t="shared" si="141"/>
        <v>23.435158553429773</v>
      </c>
      <c r="AF114" s="45">
        <f t="shared" si="142"/>
        <v>2458282.5</v>
      </c>
      <c r="AG114" s="45">
        <f t="shared" si="143"/>
        <v>0.18446269678302532</v>
      </c>
      <c r="AH114" s="45">
        <f t="shared" si="144"/>
        <v>17.417317461907203</v>
      </c>
      <c r="AI114" s="45">
        <f t="shared" si="145"/>
        <v>11.902258960482204</v>
      </c>
      <c r="AJ114" s="45">
        <f t="shared" si="146"/>
        <v>0.40902067748426096</v>
      </c>
      <c r="AK114" s="45">
        <f t="shared" si="147"/>
        <v>19.323258960482203</v>
      </c>
      <c r="AL114" s="45">
        <f t="shared" si="179"/>
        <v>208.83931750134255</v>
      </c>
      <c r="AM114" s="45">
        <f t="shared" si="148"/>
        <v>3.6449336980162448</v>
      </c>
      <c r="AN114" s="45">
        <f t="shared" si="149"/>
        <v>1.0155012811998068</v>
      </c>
      <c r="AO114" s="45" t="s">
        <v>138</v>
      </c>
      <c r="AP114" s="45">
        <f t="shared" si="150"/>
        <v>81.740500469858148</v>
      </c>
      <c r="AQ114" s="45">
        <f t="shared" si="151"/>
        <v>81</v>
      </c>
      <c r="AR114" s="45">
        <f t="shared" si="152"/>
        <v>44</v>
      </c>
      <c r="AS114" s="45">
        <f t="shared" si="153"/>
        <v>25</v>
      </c>
      <c r="AT114" s="45">
        <f t="shared" si="154"/>
        <v>1.4266408654269966</v>
      </c>
      <c r="AU114" s="45">
        <f t="shared" si="155"/>
        <v>81.009566905890509</v>
      </c>
      <c r="AV114" s="148">
        <f t="shared" si="156"/>
        <v>5.4006377937260339</v>
      </c>
      <c r="AW114" s="45">
        <f t="shared" si="157"/>
        <v>1.4138836681224247</v>
      </c>
      <c r="AX114" s="45">
        <f t="shared" si="158"/>
        <v>23.177800407676308</v>
      </c>
      <c r="AY114" s="45" t="str">
        <f t="shared" si="159"/>
        <v>POSITIF</v>
      </c>
      <c r="AZ114" s="45">
        <f t="shared" si="160"/>
        <v>23</v>
      </c>
      <c r="BA114" s="45">
        <f t="shared" si="161"/>
        <v>10</v>
      </c>
      <c r="BB114" s="45">
        <f t="shared" si="162"/>
        <v>40</v>
      </c>
      <c r="BC114" s="45">
        <f t="shared" si="163"/>
        <v>0.4045289304840356</v>
      </c>
      <c r="BD114" s="45">
        <f t="shared" si="164"/>
        <v>-2.1538763619671468</v>
      </c>
      <c r="BE114" s="45">
        <f t="shared" si="165"/>
        <v>-0.12222152900771403</v>
      </c>
      <c r="BF114" s="45">
        <f t="shared" si="166"/>
        <v>1.9428132568574878</v>
      </c>
      <c r="BG114" s="45">
        <f t="shared" si="167"/>
        <v>-120.89133770991393</v>
      </c>
      <c r="BH114" s="45">
        <f t="shared" si="168"/>
        <v>5.4006377937260339</v>
      </c>
      <c r="BI114" s="45">
        <f t="shared" si="169"/>
        <v>59.108662290086073</v>
      </c>
      <c r="BJ114" s="45">
        <f t="shared" si="170"/>
        <v>59</v>
      </c>
      <c r="BK114" s="45">
        <f t="shared" si="171"/>
        <v>6</v>
      </c>
      <c r="BL114" s="45">
        <f t="shared" si="172"/>
        <v>31</v>
      </c>
      <c r="BM114" s="45">
        <f t="shared" si="173"/>
        <v>-57.9140132236178</v>
      </c>
      <c r="BN114" s="45" t="str">
        <f t="shared" si="174"/>
        <v>NEGATIF</v>
      </c>
      <c r="BO114" s="45">
        <f t="shared" si="175"/>
        <v>57</v>
      </c>
      <c r="BP114" s="45">
        <f t="shared" si="176"/>
        <v>54</v>
      </c>
      <c r="BQ114" s="45">
        <f t="shared" si="177"/>
        <v>50</v>
      </c>
      <c r="BR114" s="45"/>
      <c r="BS114" s="45"/>
      <c r="BT114" s="45"/>
      <c r="BU114" s="45"/>
      <c r="BV114" s="45"/>
      <c r="BW114" s="45"/>
      <c r="BX114" s="45"/>
      <c r="BY114" s="45"/>
      <c r="BZ114" s="45"/>
      <c r="CA114" s="45"/>
      <c r="CB114" s="45"/>
      <c r="CC114" s="45"/>
      <c r="CD114" s="45"/>
      <c r="CE114" s="45"/>
      <c r="CF114" s="45"/>
      <c r="CG114" s="45"/>
      <c r="CH114" s="45"/>
      <c r="CI114" s="45"/>
    </row>
    <row r="115" spans="1:87">
      <c r="A115" s="45">
        <f t="shared" ref="A115" si="216">A113</f>
        <v>-7.0027777777777782</v>
      </c>
      <c r="B115" s="45">
        <f t="shared" si="194"/>
        <v>111.315</v>
      </c>
      <c r="C115" s="45">
        <f>INT(G3/15)</f>
        <v>7</v>
      </c>
      <c r="D115" s="45">
        <f>L3</f>
        <v>2018</v>
      </c>
      <c r="E115" s="45">
        <f>L2</f>
        <v>6</v>
      </c>
      <c r="F115" s="45">
        <f>L4</f>
        <v>13</v>
      </c>
      <c r="G115" s="45"/>
      <c r="H115" s="45">
        <v>1</v>
      </c>
      <c r="I115" s="45">
        <v>45</v>
      </c>
      <c r="J115" s="45">
        <f t="shared" si="212"/>
        <v>1.75</v>
      </c>
      <c r="K115" s="45"/>
      <c r="L115" s="45">
        <f t="shared" si="123"/>
        <v>20</v>
      </c>
      <c r="M115" s="45">
        <f t="shared" si="124"/>
        <v>-13</v>
      </c>
      <c r="N115" s="45">
        <f t="shared" si="125"/>
        <v>2458282.28125</v>
      </c>
      <c r="O115" s="45">
        <f t="shared" ref="O115:O116" si="217">O113</f>
        <v>8.1907120953342413E-4</v>
      </c>
      <c r="P115" s="45">
        <f t="shared" si="213"/>
        <v>2458282.2820690712</v>
      </c>
      <c r="Q115" s="45">
        <f t="shared" si="214"/>
        <v>0.18445673015937566</v>
      </c>
      <c r="R115" s="45">
        <f t="shared" si="128"/>
        <v>81.050350528401395</v>
      </c>
      <c r="S115" s="45">
        <f t="shared" si="129"/>
        <v>157.79620718089154</v>
      </c>
      <c r="T115" s="45">
        <f t="shared" si="130"/>
        <v>0.70954689045083619</v>
      </c>
      <c r="U115" s="45">
        <f t="shared" si="131"/>
        <v>1.4145954766161302</v>
      </c>
      <c r="V115" s="45">
        <f t="shared" si="132"/>
        <v>2.754063362465677</v>
      </c>
      <c r="W115" s="45">
        <f t="shared" si="133"/>
        <v>1.6700852817333307E-2</v>
      </c>
      <c r="X115" s="45">
        <f t="shared" si="134"/>
        <v>81.759897418852233</v>
      </c>
      <c r="Y115" s="45">
        <f t="shared" si="135"/>
        <v>158.50575407134238</v>
      </c>
      <c r="Z115" s="45">
        <f t="shared" si="136"/>
        <v>2.7664472919013314</v>
      </c>
      <c r="AA115" s="45">
        <f t="shared" si="137"/>
        <v>128.28006979771598</v>
      </c>
      <c r="AB115" s="45">
        <f t="shared" si="138"/>
        <v>2.2389095826582803</v>
      </c>
      <c r="AC115" s="45">
        <f t="shared" si="139"/>
        <v>23.436892403323363</v>
      </c>
      <c r="AD115" s="45">
        <f t="shared" si="140"/>
        <v>-1.733851739255965E-3</v>
      </c>
      <c r="AE115" s="45">
        <f t="shared" si="141"/>
        <v>23.435158551584106</v>
      </c>
      <c r="AF115" s="45">
        <f t="shared" si="142"/>
        <v>2458282.5</v>
      </c>
      <c r="AG115" s="45">
        <f t="shared" si="143"/>
        <v>0.18446269678302532</v>
      </c>
      <c r="AH115" s="45">
        <f t="shared" si="144"/>
        <v>17.417317461907203</v>
      </c>
      <c r="AI115" s="45">
        <f t="shared" si="145"/>
        <v>12.152943437819703</v>
      </c>
      <c r="AJ115" s="45">
        <f t="shared" si="146"/>
        <v>0.40902067745204801</v>
      </c>
      <c r="AK115" s="45">
        <f t="shared" si="147"/>
        <v>19.573943437819704</v>
      </c>
      <c r="AL115" s="45">
        <f t="shared" si="179"/>
        <v>212.58877685097482</v>
      </c>
      <c r="AM115" s="45">
        <f t="shared" si="148"/>
        <v>3.7103741088370135</v>
      </c>
      <c r="AN115" s="45">
        <f t="shared" si="149"/>
        <v>1.015502378086383</v>
      </c>
      <c r="AO115" s="45" t="s">
        <v>138</v>
      </c>
      <c r="AP115" s="45">
        <f t="shared" si="150"/>
        <v>81.750455157514153</v>
      </c>
      <c r="AQ115" s="45">
        <f t="shared" si="151"/>
        <v>81</v>
      </c>
      <c r="AR115" s="45">
        <f t="shared" si="152"/>
        <v>45</v>
      </c>
      <c r="AS115" s="45">
        <f t="shared" si="153"/>
        <v>1</v>
      </c>
      <c r="AT115" s="45">
        <f t="shared" si="154"/>
        <v>1.4268146075026016</v>
      </c>
      <c r="AU115" s="45">
        <f t="shared" si="155"/>
        <v>81.020374716320717</v>
      </c>
      <c r="AV115" s="148">
        <f t="shared" si="156"/>
        <v>5.4013583144213815</v>
      </c>
      <c r="AW115" s="45">
        <f t="shared" si="157"/>
        <v>1.4140722999993633</v>
      </c>
      <c r="AX115" s="45">
        <f t="shared" si="158"/>
        <v>23.178418722002224</v>
      </c>
      <c r="AY115" s="45" t="str">
        <f t="shared" si="159"/>
        <v>POSITIF</v>
      </c>
      <c r="AZ115" s="45">
        <f t="shared" si="160"/>
        <v>23</v>
      </c>
      <c r="BA115" s="45">
        <f t="shared" si="161"/>
        <v>10</v>
      </c>
      <c r="BB115" s="45">
        <f t="shared" si="162"/>
        <v>42</v>
      </c>
      <c r="BC115" s="45">
        <f t="shared" si="163"/>
        <v>0.40453972210483508</v>
      </c>
      <c r="BD115" s="45">
        <f t="shared" si="164"/>
        <v>-2.1099518801783796</v>
      </c>
      <c r="BE115" s="45">
        <f t="shared" si="165"/>
        <v>-0.12222152900771403</v>
      </c>
      <c r="BF115" s="45">
        <f t="shared" si="166"/>
        <v>1.9428132568574878</v>
      </c>
      <c r="BG115" s="45">
        <f t="shared" si="167"/>
        <v>-118.87474388538944</v>
      </c>
      <c r="BH115" s="45">
        <f t="shared" si="168"/>
        <v>5.4013583144213815</v>
      </c>
      <c r="BI115" s="45">
        <f t="shared" si="169"/>
        <v>61.125256114610565</v>
      </c>
      <c r="BJ115" s="45">
        <f t="shared" si="170"/>
        <v>61</v>
      </c>
      <c r="BK115" s="45">
        <f t="shared" si="171"/>
        <v>7</v>
      </c>
      <c r="BL115" s="45">
        <f t="shared" si="172"/>
        <v>30</v>
      </c>
      <c r="BM115" s="45">
        <f t="shared" si="173"/>
        <v>-54.761557256741369</v>
      </c>
      <c r="BN115" s="45" t="str">
        <f t="shared" si="174"/>
        <v>NEGATIF</v>
      </c>
      <c r="BO115" s="45">
        <f t="shared" si="175"/>
        <v>54</v>
      </c>
      <c r="BP115" s="45">
        <f t="shared" si="176"/>
        <v>45</v>
      </c>
      <c r="BQ115" s="45">
        <f t="shared" si="177"/>
        <v>41</v>
      </c>
      <c r="BR115" s="45"/>
      <c r="BS115" s="45"/>
      <c r="BT115" s="45"/>
      <c r="BU115" s="45"/>
      <c r="BV115" s="45"/>
      <c r="BW115" s="45"/>
      <c r="BX115" s="45"/>
      <c r="BY115" s="45"/>
      <c r="BZ115" s="45"/>
      <c r="CA115" s="45"/>
      <c r="CB115" s="45"/>
      <c r="CC115" s="45"/>
      <c r="CD115" s="45"/>
      <c r="CE115" s="45"/>
      <c r="CF115" s="45"/>
      <c r="CG115" s="45"/>
      <c r="CH115" s="45"/>
      <c r="CI115" s="45"/>
    </row>
    <row r="116" spans="1:87">
      <c r="A116" s="45">
        <f t="shared" ref="A116" si="218">A114</f>
        <v>-7.0027777777777782</v>
      </c>
      <c r="B116" s="45">
        <f t="shared" si="194"/>
        <v>111.315</v>
      </c>
      <c r="C116" s="45">
        <f>INT(G3/15)</f>
        <v>7</v>
      </c>
      <c r="D116" s="45">
        <f>L3</f>
        <v>2018</v>
      </c>
      <c r="E116" s="45">
        <f>L2</f>
        <v>6</v>
      </c>
      <c r="F116" s="45">
        <f>L4</f>
        <v>13</v>
      </c>
      <c r="G116" s="45"/>
      <c r="H116" s="45">
        <v>2</v>
      </c>
      <c r="I116" s="45">
        <v>0</v>
      </c>
      <c r="J116" s="45">
        <f t="shared" si="212"/>
        <v>2</v>
      </c>
      <c r="K116" s="45"/>
      <c r="L116" s="45">
        <f t="shared" si="123"/>
        <v>20</v>
      </c>
      <c r="M116" s="45">
        <f t="shared" si="124"/>
        <v>-13</v>
      </c>
      <c r="N116" s="45">
        <f t="shared" si="125"/>
        <v>2458282.291666667</v>
      </c>
      <c r="O116" s="45">
        <f t="shared" si="217"/>
        <v>8.1907120953342413E-4</v>
      </c>
      <c r="P116" s="45">
        <f t="shared" si="213"/>
        <v>2458282.2924857382</v>
      </c>
      <c r="Q116" s="45">
        <f t="shared" si="214"/>
        <v>0.18445701535217449</v>
      </c>
      <c r="R116" s="45">
        <f t="shared" si="128"/>
        <v>81.060617688700404</v>
      </c>
      <c r="S116" s="45">
        <f t="shared" si="129"/>
        <v>157.80647385080192</v>
      </c>
      <c r="T116" s="45">
        <f t="shared" si="130"/>
        <v>0.70923442524993729</v>
      </c>
      <c r="U116" s="45">
        <f t="shared" si="131"/>
        <v>1.414774672368178</v>
      </c>
      <c r="V116" s="45">
        <f t="shared" si="132"/>
        <v>2.7542425496588283</v>
      </c>
      <c r="W116" s="45">
        <f t="shared" si="133"/>
        <v>1.6700852805355208E-2</v>
      </c>
      <c r="X116" s="45">
        <f t="shared" si="134"/>
        <v>81.769852113950336</v>
      </c>
      <c r="Y116" s="45">
        <f t="shared" si="135"/>
        <v>158.51570827605187</v>
      </c>
      <c r="Z116" s="45">
        <f t="shared" si="136"/>
        <v>2.7666210255479298</v>
      </c>
      <c r="AA116" s="45">
        <f t="shared" si="137"/>
        <v>128.27951819598266</v>
      </c>
      <c r="AB116" s="45">
        <f t="shared" si="138"/>
        <v>2.238899955391874</v>
      </c>
      <c r="AC116" s="45">
        <f t="shared" si="139"/>
        <v>23.436892399614667</v>
      </c>
      <c r="AD116" s="45">
        <f t="shared" si="140"/>
        <v>-1.7338498567281402E-3</v>
      </c>
      <c r="AE116" s="45">
        <f t="shared" si="141"/>
        <v>23.43515854975794</v>
      </c>
      <c r="AF116" s="45">
        <f t="shared" si="142"/>
        <v>2458282.5</v>
      </c>
      <c r="AG116" s="45">
        <f t="shared" si="143"/>
        <v>0.18446269678302532</v>
      </c>
      <c r="AH116" s="45">
        <f t="shared" si="144"/>
        <v>17.417317461907203</v>
      </c>
      <c r="AI116" s="45">
        <f t="shared" si="145"/>
        <v>12.403627915157204</v>
      </c>
      <c r="AJ116" s="45">
        <f t="shared" si="146"/>
        <v>0.40902067742017545</v>
      </c>
      <c r="AK116" s="45">
        <f t="shared" si="147"/>
        <v>19.824627915157205</v>
      </c>
      <c r="AL116" s="45">
        <f t="shared" si="179"/>
        <v>216.33823612366501</v>
      </c>
      <c r="AM116" s="45">
        <f t="shared" si="148"/>
        <v>3.7758145183148888</v>
      </c>
      <c r="AN116" s="45">
        <f t="shared" si="149"/>
        <v>1.0155034744891838</v>
      </c>
      <c r="AO116" s="45" t="s">
        <v>138</v>
      </c>
      <c r="AP116" s="45">
        <f t="shared" si="150"/>
        <v>81.760409824103803</v>
      </c>
      <c r="AQ116" s="45">
        <f t="shared" si="151"/>
        <v>81</v>
      </c>
      <c r="AR116" s="45">
        <f t="shared" si="152"/>
        <v>45</v>
      </c>
      <c r="AS116" s="45">
        <f t="shared" si="153"/>
        <v>37</v>
      </c>
      <c r="AT116" s="45">
        <f t="shared" si="154"/>
        <v>1.4269883492105293</v>
      </c>
      <c r="AU116" s="45">
        <f t="shared" si="155"/>
        <v>81.031182603693082</v>
      </c>
      <c r="AV116" s="148">
        <f t="shared" si="156"/>
        <v>5.4020788402462054</v>
      </c>
      <c r="AW116" s="45">
        <f t="shared" si="157"/>
        <v>1.4142609332191958</v>
      </c>
      <c r="AX116" s="45">
        <f t="shared" si="158"/>
        <v>23.179036297380406</v>
      </c>
      <c r="AY116" s="45" t="str">
        <f t="shared" si="159"/>
        <v>POSITIF</v>
      </c>
      <c r="AZ116" s="45">
        <f t="shared" si="160"/>
        <v>23</v>
      </c>
      <c r="BA116" s="45">
        <f t="shared" si="161"/>
        <v>10</v>
      </c>
      <c r="BB116" s="45">
        <f t="shared" si="162"/>
        <v>44</v>
      </c>
      <c r="BC116" s="45">
        <f t="shared" si="163"/>
        <v>0.40455050082856359</v>
      </c>
      <c r="BD116" s="45">
        <f t="shared" si="164"/>
        <v>-2.0747556782650425</v>
      </c>
      <c r="BE116" s="45">
        <f t="shared" si="165"/>
        <v>-0.12222152900771403</v>
      </c>
      <c r="BF116" s="45">
        <f t="shared" si="166"/>
        <v>1.9428132568574878</v>
      </c>
      <c r="BG116" s="45">
        <f t="shared" si="167"/>
        <v>-117.25359616355868</v>
      </c>
      <c r="BH116" s="45">
        <f t="shared" si="168"/>
        <v>5.4020788402462054</v>
      </c>
      <c r="BI116" s="45">
        <f t="shared" si="169"/>
        <v>62.746403836441317</v>
      </c>
      <c r="BJ116" s="45">
        <f t="shared" si="170"/>
        <v>62</v>
      </c>
      <c r="BK116" s="45">
        <f t="shared" si="171"/>
        <v>44</v>
      </c>
      <c r="BL116" s="45">
        <f t="shared" si="172"/>
        <v>47</v>
      </c>
      <c r="BM116" s="45">
        <f t="shared" si="173"/>
        <v>-51.533619717286818</v>
      </c>
      <c r="BN116" s="45" t="str">
        <f t="shared" si="174"/>
        <v>NEGATIF</v>
      </c>
      <c r="BO116" s="45">
        <f t="shared" si="175"/>
        <v>51</v>
      </c>
      <c r="BP116" s="45">
        <f t="shared" si="176"/>
        <v>32</v>
      </c>
      <c r="BQ116" s="45">
        <f t="shared" si="177"/>
        <v>1</v>
      </c>
      <c r="BR116" s="45"/>
      <c r="BS116" s="45"/>
      <c r="BT116" s="45"/>
      <c r="BU116" s="45"/>
      <c r="BV116" s="45"/>
      <c r="BW116" s="45"/>
      <c r="BX116" s="45"/>
      <c r="BY116" s="45"/>
      <c r="BZ116" s="45"/>
      <c r="CA116" s="45"/>
      <c r="CB116" s="45"/>
      <c r="CC116" s="45"/>
      <c r="CD116" s="45"/>
      <c r="CE116" s="45"/>
      <c r="CF116" s="45"/>
      <c r="CG116" s="45"/>
      <c r="CH116" s="45"/>
      <c r="CI116" s="45"/>
    </row>
    <row r="117" spans="1:87">
      <c r="A117" s="45">
        <f t="shared" ref="A117" si="219">A115</f>
        <v>-7.0027777777777782</v>
      </c>
      <c r="B117" s="45">
        <f t="shared" si="194"/>
        <v>111.315</v>
      </c>
      <c r="C117" s="45">
        <f>INT(G3/15)</f>
        <v>7</v>
      </c>
      <c r="D117" s="45">
        <f>L3</f>
        <v>2018</v>
      </c>
      <c r="E117" s="45">
        <f>L2</f>
        <v>6</v>
      </c>
      <c r="F117" s="45">
        <f>L4</f>
        <v>13</v>
      </c>
      <c r="G117" s="45"/>
      <c r="H117" s="45">
        <v>2</v>
      </c>
      <c r="I117" s="45">
        <v>15</v>
      </c>
      <c r="J117" s="45">
        <f t="shared" si="212"/>
        <v>2.25</v>
      </c>
      <c r="K117" s="45"/>
      <c r="L117" s="45">
        <f t="shared" si="123"/>
        <v>20</v>
      </c>
      <c r="M117" s="45">
        <f t="shared" si="124"/>
        <v>-13</v>
      </c>
      <c r="N117" s="45">
        <f t="shared" si="125"/>
        <v>2458282.3020833335</v>
      </c>
      <c r="O117" s="45">
        <f>O112</f>
        <v>8.1907120953342413E-4</v>
      </c>
      <c r="P117" s="45">
        <f t="shared" si="213"/>
        <v>2458282.3029024047</v>
      </c>
      <c r="Q117" s="45">
        <f t="shared" si="214"/>
        <v>0.18445730054496057</v>
      </c>
      <c r="R117" s="45">
        <f t="shared" si="128"/>
        <v>81.070884848541027</v>
      </c>
      <c r="S117" s="45">
        <f t="shared" si="129"/>
        <v>157.81674052025301</v>
      </c>
      <c r="T117" s="45">
        <f t="shared" si="130"/>
        <v>0.70892193856146668</v>
      </c>
      <c r="U117" s="45">
        <f t="shared" si="131"/>
        <v>1.4149538681122253</v>
      </c>
      <c r="V117" s="45">
        <f t="shared" si="132"/>
        <v>2.7544217368439639</v>
      </c>
      <c r="W117" s="45">
        <f t="shared" si="133"/>
        <v>1.6700852793377113E-2</v>
      </c>
      <c r="X117" s="45">
        <f t="shared" si="134"/>
        <v>81.779806787102487</v>
      </c>
      <c r="Y117" s="45">
        <f t="shared" si="135"/>
        <v>158.52566245881448</v>
      </c>
      <c r="Z117" s="45">
        <f t="shared" si="136"/>
        <v>2.7667947588114825</v>
      </c>
      <c r="AA117" s="45">
        <f t="shared" si="137"/>
        <v>128.27896659427401</v>
      </c>
      <c r="AB117" s="45">
        <f t="shared" si="138"/>
        <v>2.2388903281258985</v>
      </c>
      <c r="AC117" s="45">
        <f t="shared" si="139"/>
        <v>23.436892395905971</v>
      </c>
      <c r="AD117" s="45">
        <f t="shared" si="140"/>
        <v>-1.7338479546987382E-3</v>
      </c>
      <c r="AE117" s="45">
        <f t="shared" si="141"/>
        <v>23.435158547951271</v>
      </c>
      <c r="AF117" s="45">
        <f t="shared" si="142"/>
        <v>2458282.5</v>
      </c>
      <c r="AG117" s="45">
        <f t="shared" si="143"/>
        <v>0.18446269678302532</v>
      </c>
      <c r="AH117" s="45">
        <f t="shared" si="144"/>
        <v>17.417317461907203</v>
      </c>
      <c r="AI117" s="45">
        <f t="shared" si="145"/>
        <v>12.654312392494703</v>
      </c>
      <c r="AJ117" s="45">
        <f t="shared" si="146"/>
        <v>0.40902067738864312</v>
      </c>
      <c r="AK117" s="45">
        <f t="shared" si="147"/>
        <v>20.075312392494702</v>
      </c>
      <c r="AL117" s="45">
        <f t="shared" si="179"/>
        <v>220.08769532048345</v>
      </c>
      <c r="AM117" s="45">
        <f t="shared" si="148"/>
        <v>3.8412549264685527</v>
      </c>
      <c r="AN117" s="45">
        <f t="shared" si="149"/>
        <v>1.0155045704080794</v>
      </c>
      <c r="AO117" s="45" t="s">
        <v>138</v>
      </c>
      <c r="AP117" s="45">
        <f t="shared" si="150"/>
        <v>81.770364468747843</v>
      </c>
      <c r="AQ117" s="45">
        <f t="shared" si="151"/>
        <v>81</v>
      </c>
      <c r="AR117" s="45">
        <f t="shared" si="152"/>
        <v>46</v>
      </c>
      <c r="AS117" s="45">
        <f t="shared" si="153"/>
        <v>13</v>
      </c>
      <c r="AT117" s="45">
        <f t="shared" si="154"/>
        <v>1.4271620905354339</v>
      </c>
      <c r="AU117" s="45">
        <f t="shared" si="155"/>
        <v>81.041990566937073</v>
      </c>
      <c r="AV117" s="148">
        <f t="shared" si="156"/>
        <v>5.402799371129138</v>
      </c>
      <c r="AW117" s="45">
        <f t="shared" si="157"/>
        <v>1.414449567763238</v>
      </c>
      <c r="AX117" s="45">
        <f t="shared" si="158"/>
        <v>23.179653133732302</v>
      </c>
      <c r="AY117" s="45" t="str">
        <f t="shared" si="159"/>
        <v>POSITIF</v>
      </c>
      <c r="AZ117" s="45">
        <f t="shared" si="160"/>
        <v>23</v>
      </c>
      <c r="BA117" s="45">
        <f t="shared" si="161"/>
        <v>10</v>
      </c>
      <c r="BB117" s="45">
        <f t="shared" si="162"/>
        <v>46</v>
      </c>
      <c r="BC117" s="45">
        <f t="shared" si="163"/>
        <v>0.40456126665385017</v>
      </c>
      <c r="BD117" s="45">
        <f t="shared" si="164"/>
        <v>-2.0464613128578906</v>
      </c>
      <c r="BE117" s="45">
        <f t="shared" si="165"/>
        <v>-0.12222152900771403</v>
      </c>
      <c r="BF117" s="45">
        <f t="shared" si="166"/>
        <v>1.9428132568574878</v>
      </c>
      <c r="BG117" s="45">
        <f t="shared" si="167"/>
        <v>-115.94981402409429</v>
      </c>
      <c r="BH117" s="45">
        <f t="shared" si="168"/>
        <v>5.402799371129138</v>
      </c>
      <c r="BI117" s="45">
        <f t="shared" si="169"/>
        <v>64.050185975905706</v>
      </c>
      <c r="BJ117" s="45">
        <f t="shared" si="170"/>
        <v>64</v>
      </c>
      <c r="BK117" s="45">
        <f t="shared" si="171"/>
        <v>3</v>
      </c>
      <c r="BL117" s="45">
        <f t="shared" si="172"/>
        <v>0</v>
      </c>
      <c r="BM117" s="45">
        <f t="shared" si="173"/>
        <v>-48.248724773726238</v>
      </c>
      <c r="BN117" s="45" t="str">
        <f t="shared" si="174"/>
        <v>NEGATIF</v>
      </c>
      <c r="BO117" s="45">
        <f t="shared" si="175"/>
        <v>48</v>
      </c>
      <c r="BP117" s="45">
        <f t="shared" si="176"/>
        <v>14</v>
      </c>
      <c r="BQ117" s="45">
        <f t="shared" si="177"/>
        <v>55</v>
      </c>
      <c r="BR117" s="45"/>
      <c r="BS117" s="45"/>
      <c r="BT117" s="45"/>
      <c r="BU117" s="45"/>
      <c r="BV117" s="45"/>
      <c r="BW117" s="45"/>
      <c r="BX117" s="45"/>
      <c r="BY117" s="45"/>
      <c r="BZ117" s="45"/>
      <c r="CA117" s="45"/>
      <c r="CB117" s="45"/>
      <c r="CC117" s="45"/>
      <c r="CD117" s="45"/>
      <c r="CE117" s="45"/>
      <c r="CF117" s="45"/>
      <c r="CG117" s="45"/>
      <c r="CH117" s="45"/>
      <c r="CI117" s="45"/>
    </row>
    <row r="118" spans="1:87">
      <c r="A118" s="45">
        <f t="shared" ref="A118" si="220">A116</f>
        <v>-7.0027777777777782</v>
      </c>
      <c r="B118" s="45">
        <f t="shared" si="194"/>
        <v>111.315</v>
      </c>
      <c r="C118" s="45">
        <f>INT(G3/15)</f>
        <v>7</v>
      </c>
      <c r="D118" s="45">
        <f>L3</f>
        <v>2018</v>
      </c>
      <c r="E118" s="45">
        <f>L2</f>
        <v>6</v>
      </c>
      <c r="F118" s="45">
        <f>L4</f>
        <v>13</v>
      </c>
      <c r="G118" s="45"/>
      <c r="H118" s="45">
        <v>2</v>
      </c>
      <c r="I118" s="45">
        <v>30</v>
      </c>
      <c r="J118" s="45">
        <f t="shared" si="212"/>
        <v>2.5</v>
      </c>
      <c r="K118" s="45"/>
      <c r="L118" s="45">
        <f t="shared" si="123"/>
        <v>20</v>
      </c>
      <c r="M118" s="45">
        <f t="shared" si="124"/>
        <v>-13</v>
      </c>
      <c r="N118" s="45">
        <f t="shared" si="125"/>
        <v>2458282.3125</v>
      </c>
      <c r="O118" s="45">
        <f t="shared" ref="O118:O130" si="221">O113</f>
        <v>8.1907120953342413E-4</v>
      </c>
      <c r="P118" s="45">
        <f t="shared" si="213"/>
        <v>2458282.3133190712</v>
      </c>
      <c r="Q118" s="45">
        <f t="shared" si="214"/>
        <v>0.18445758573774665</v>
      </c>
      <c r="R118" s="45">
        <f t="shared" si="128"/>
        <v>81.081152008380741</v>
      </c>
      <c r="S118" s="45">
        <f t="shared" si="129"/>
        <v>157.82700718970409</v>
      </c>
      <c r="T118" s="45">
        <f t="shared" si="130"/>
        <v>0.70860943038100688</v>
      </c>
      <c r="U118" s="45">
        <f t="shared" si="131"/>
        <v>1.4151330638562569</v>
      </c>
      <c r="V118" s="45">
        <f t="shared" si="132"/>
        <v>2.754600924029099</v>
      </c>
      <c r="W118" s="45">
        <f t="shared" si="133"/>
        <v>1.6700852781399014E-2</v>
      </c>
      <c r="X118" s="45">
        <f t="shared" si="134"/>
        <v>81.789761438761744</v>
      </c>
      <c r="Y118" s="45">
        <f t="shared" si="135"/>
        <v>158.53561662008511</v>
      </c>
      <c r="Z118" s="45">
        <f t="shared" si="136"/>
        <v>2.7669684916999295</v>
      </c>
      <c r="AA118" s="45">
        <f t="shared" si="137"/>
        <v>128.27841499256536</v>
      </c>
      <c r="AB118" s="45">
        <f t="shared" si="138"/>
        <v>2.238880700859923</v>
      </c>
      <c r="AC118" s="45">
        <f t="shared" si="139"/>
        <v>23.436892392197276</v>
      </c>
      <c r="AD118" s="45">
        <f t="shared" si="140"/>
        <v>-1.7338460331654381E-3</v>
      </c>
      <c r="AE118" s="45">
        <f t="shared" si="141"/>
        <v>23.435158546164111</v>
      </c>
      <c r="AF118" s="45">
        <f t="shared" si="142"/>
        <v>2458282.5</v>
      </c>
      <c r="AG118" s="45">
        <f t="shared" si="143"/>
        <v>0.18446269678302532</v>
      </c>
      <c r="AH118" s="45">
        <f t="shared" si="144"/>
        <v>17.417317461907203</v>
      </c>
      <c r="AI118" s="45">
        <f t="shared" si="145"/>
        <v>12.904996869832203</v>
      </c>
      <c r="AJ118" s="45">
        <f t="shared" si="146"/>
        <v>0.40902067735745129</v>
      </c>
      <c r="AK118" s="45">
        <f t="shared" si="147"/>
        <v>20.325996869832203</v>
      </c>
      <c r="AL118" s="45">
        <f t="shared" si="179"/>
        <v>223.83715444105439</v>
      </c>
      <c r="AM118" s="45">
        <f t="shared" si="148"/>
        <v>3.9066953332914469</v>
      </c>
      <c r="AN118" s="45">
        <f t="shared" si="149"/>
        <v>1.0155056658430863</v>
      </c>
      <c r="AO118" s="45" t="s">
        <v>138</v>
      </c>
      <c r="AP118" s="45">
        <f t="shared" si="150"/>
        <v>81.780319091899329</v>
      </c>
      <c r="AQ118" s="45">
        <f t="shared" si="151"/>
        <v>81</v>
      </c>
      <c r="AR118" s="45">
        <f t="shared" si="152"/>
        <v>46</v>
      </c>
      <c r="AS118" s="45">
        <f t="shared" si="153"/>
        <v>49</v>
      </c>
      <c r="AT118" s="45">
        <f t="shared" si="154"/>
        <v>1.4273358314852225</v>
      </c>
      <c r="AU118" s="45">
        <f t="shared" si="155"/>
        <v>81.052798606428638</v>
      </c>
      <c r="AV118" s="148">
        <f t="shared" si="156"/>
        <v>5.4035199070952427</v>
      </c>
      <c r="AW118" s="45">
        <f t="shared" si="157"/>
        <v>1.4146382036380514</v>
      </c>
      <c r="AX118" s="45">
        <f t="shared" si="158"/>
        <v>23.180269231062081</v>
      </c>
      <c r="AY118" s="45" t="str">
        <f t="shared" si="159"/>
        <v>POSITIF</v>
      </c>
      <c r="AZ118" s="45">
        <f t="shared" si="160"/>
        <v>23</v>
      </c>
      <c r="BA118" s="45">
        <f t="shared" si="161"/>
        <v>10</v>
      </c>
      <c r="BB118" s="45">
        <f t="shared" si="162"/>
        <v>48</v>
      </c>
      <c r="BC118" s="45">
        <f t="shared" si="163"/>
        <v>0.40457201958076755</v>
      </c>
      <c r="BD118" s="45">
        <f t="shared" si="164"/>
        <v>-2.0237060217955412</v>
      </c>
      <c r="BE118" s="45">
        <f t="shared" si="165"/>
        <v>-0.12222152900771403</v>
      </c>
      <c r="BF118" s="45">
        <f t="shared" si="166"/>
        <v>1.9428132568574878</v>
      </c>
      <c r="BG118" s="45">
        <f t="shared" si="167"/>
        <v>-114.90476878812497</v>
      </c>
      <c r="BH118" s="45">
        <f t="shared" si="168"/>
        <v>5.4035199070952427</v>
      </c>
      <c r="BI118" s="45">
        <f t="shared" si="169"/>
        <v>65.095231211875031</v>
      </c>
      <c r="BJ118" s="45">
        <f t="shared" si="170"/>
        <v>65</v>
      </c>
      <c r="BK118" s="45">
        <f t="shared" si="171"/>
        <v>5</v>
      </c>
      <c r="BL118" s="45">
        <f t="shared" si="172"/>
        <v>42</v>
      </c>
      <c r="BM118" s="45">
        <f t="shared" si="173"/>
        <v>-44.920410301100901</v>
      </c>
      <c r="BN118" s="45" t="str">
        <f t="shared" si="174"/>
        <v>NEGATIF</v>
      </c>
      <c r="BO118" s="45">
        <f t="shared" si="175"/>
        <v>44</v>
      </c>
      <c r="BP118" s="45">
        <f t="shared" si="176"/>
        <v>55</v>
      </c>
      <c r="BQ118" s="45">
        <f t="shared" si="177"/>
        <v>13</v>
      </c>
      <c r="BR118" s="45"/>
      <c r="BS118" s="45"/>
      <c r="BT118" s="45"/>
      <c r="BU118" s="45"/>
      <c r="BV118" s="45"/>
      <c r="BW118" s="45"/>
      <c r="BX118" s="45"/>
      <c r="BY118" s="45"/>
      <c r="BZ118" s="45"/>
      <c r="CA118" s="45"/>
      <c r="CB118" s="45"/>
      <c r="CC118" s="45"/>
      <c r="CD118" s="45"/>
      <c r="CE118" s="45"/>
      <c r="CF118" s="45"/>
      <c r="CG118" s="45"/>
      <c r="CH118" s="45"/>
      <c r="CI118" s="45"/>
    </row>
    <row r="119" spans="1:87">
      <c r="A119" s="45">
        <f t="shared" ref="A119" si="222">A117</f>
        <v>-7.0027777777777782</v>
      </c>
      <c r="B119" s="45">
        <f t="shared" si="194"/>
        <v>111.315</v>
      </c>
      <c r="C119" s="45">
        <f>INT(G3/15)</f>
        <v>7</v>
      </c>
      <c r="D119" s="45">
        <f>L3</f>
        <v>2018</v>
      </c>
      <c r="E119" s="45">
        <f>L2</f>
        <v>6</v>
      </c>
      <c r="F119" s="45">
        <f>L4</f>
        <v>13</v>
      </c>
      <c r="G119" s="45"/>
      <c r="H119" s="45">
        <v>2</v>
      </c>
      <c r="I119" s="45">
        <v>45</v>
      </c>
      <c r="J119" s="45">
        <f t="shared" si="212"/>
        <v>2.75</v>
      </c>
      <c r="K119" s="45"/>
      <c r="L119" s="45">
        <f t="shared" si="123"/>
        <v>20</v>
      </c>
      <c r="M119" s="45">
        <f t="shared" si="124"/>
        <v>-13</v>
      </c>
      <c r="N119" s="45">
        <f t="shared" si="125"/>
        <v>2458282.322916667</v>
      </c>
      <c r="O119" s="45">
        <f t="shared" si="221"/>
        <v>8.1907120953342413E-4</v>
      </c>
      <c r="P119" s="45">
        <f t="shared" si="213"/>
        <v>2458282.3237357382</v>
      </c>
      <c r="Q119" s="45">
        <f t="shared" si="214"/>
        <v>0.18445787093054547</v>
      </c>
      <c r="R119" s="45">
        <f t="shared" si="128"/>
        <v>81.091419168679749</v>
      </c>
      <c r="S119" s="45">
        <f t="shared" si="129"/>
        <v>157.83727385961447</v>
      </c>
      <c r="T119" s="45">
        <f t="shared" si="130"/>
        <v>0.70829690070413376</v>
      </c>
      <c r="U119" s="45">
        <f t="shared" si="131"/>
        <v>1.4153122596083045</v>
      </c>
      <c r="V119" s="45">
        <f t="shared" si="132"/>
        <v>2.7547801112222507</v>
      </c>
      <c r="W119" s="45">
        <f t="shared" si="133"/>
        <v>1.6700852769420918E-2</v>
      </c>
      <c r="X119" s="45">
        <f t="shared" si="134"/>
        <v>81.799716069383877</v>
      </c>
      <c r="Y119" s="45">
        <f t="shared" si="135"/>
        <v>158.54557076031861</v>
      </c>
      <c r="Z119" s="45">
        <f t="shared" si="136"/>
        <v>2.7671422242212094</v>
      </c>
      <c r="AA119" s="45">
        <f t="shared" si="137"/>
        <v>128.2778633908321</v>
      </c>
      <c r="AB119" s="45">
        <f t="shared" si="138"/>
        <v>2.2388710735935176</v>
      </c>
      <c r="AC119" s="45">
        <f t="shared" si="139"/>
        <v>23.43689238848858</v>
      </c>
      <c r="AD119" s="45">
        <f t="shared" si="140"/>
        <v>-1.7338440921259234E-3</v>
      </c>
      <c r="AE119" s="45">
        <f t="shared" si="141"/>
        <v>23.435158544396455</v>
      </c>
      <c r="AF119" s="45">
        <f t="shared" si="142"/>
        <v>2458282.5</v>
      </c>
      <c r="AG119" s="45">
        <f t="shared" si="143"/>
        <v>0.18446269678302532</v>
      </c>
      <c r="AH119" s="45">
        <f t="shared" si="144"/>
        <v>17.417317461907203</v>
      </c>
      <c r="AI119" s="45">
        <f t="shared" si="145"/>
        <v>13.155681347169704</v>
      </c>
      <c r="AJ119" s="45">
        <f t="shared" si="146"/>
        <v>0.40902067732659986</v>
      </c>
      <c r="AK119" s="45">
        <f t="shared" si="147"/>
        <v>20.576681347169703</v>
      </c>
      <c r="AL119" s="45">
        <f t="shared" si="179"/>
        <v>227.58661348499885</v>
      </c>
      <c r="AM119" s="45">
        <f t="shared" si="148"/>
        <v>3.9721357387769562</v>
      </c>
      <c r="AN119" s="45">
        <f t="shared" si="149"/>
        <v>1.0155067607942219</v>
      </c>
      <c r="AO119" s="45" t="s">
        <v>138</v>
      </c>
      <c r="AP119" s="45">
        <f t="shared" si="150"/>
        <v>81.790273694014047</v>
      </c>
      <c r="AQ119" s="45">
        <f t="shared" si="151"/>
        <v>81</v>
      </c>
      <c r="AR119" s="45">
        <f t="shared" si="152"/>
        <v>47</v>
      </c>
      <c r="AS119" s="45">
        <f t="shared" si="153"/>
        <v>24</v>
      </c>
      <c r="AT119" s="45">
        <f t="shared" si="154"/>
        <v>1.4275095720678503</v>
      </c>
      <c r="AU119" s="45">
        <f t="shared" si="155"/>
        <v>81.063606722546709</v>
      </c>
      <c r="AV119" s="148">
        <f t="shared" si="156"/>
        <v>5.404240448169781</v>
      </c>
      <c r="AW119" s="45">
        <f t="shared" si="157"/>
        <v>1.4148268408502496</v>
      </c>
      <c r="AX119" s="45">
        <f t="shared" si="158"/>
        <v>23.18088458937396</v>
      </c>
      <c r="AY119" s="45" t="str">
        <f t="shared" si="159"/>
        <v>POSITIF</v>
      </c>
      <c r="AZ119" s="45">
        <f t="shared" si="160"/>
        <v>23</v>
      </c>
      <c r="BA119" s="45">
        <f t="shared" si="161"/>
        <v>10</v>
      </c>
      <c r="BB119" s="45">
        <f t="shared" si="162"/>
        <v>51</v>
      </c>
      <c r="BC119" s="45">
        <f t="shared" si="163"/>
        <v>0.40458275960938933</v>
      </c>
      <c r="BD119" s="45">
        <f t="shared" si="164"/>
        <v>-2.0054665415955952</v>
      </c>
      <c r="BE119" s="45">
        <f t="shared" si="165"/>
        <v>-0.12222152900771403</v>
      </c>
      <c r="BF119" s="45">
        <f t="shared" si="166"/>
        <v>1.9428132568574878</v>
      </c>
      <c r="BG119" s="45">
        <f t="shared" si="167"/>
        <v>-114.07409980723449</v>
      </c>
      <c r="BH119" s="45">
        <f t="shared" si="168"/>
        <v>5.404240448169781</v>
      </c>
      <c r="BI119" s="45">
        <f t="shared" si="169"/>
        <v>65.925900192765511</v>
      </c>
      <c r="BJ119" s="45">
        <f t="shared" si="170"/>
        <v>65</v>
      </c>
      <c r="BK119" s="45">
        <f t="shared" si="171"/>
        <v>55</v>
      </c>
      <c r="BL119" s="45">
        <f t="shared" si="172"/>
        <v>33</v>
      </c>
      <c r="BM119" s="45">
        <f t="shared" si="173"/>
        <v>-41.558785000006012</v>
      </c>
      <c r="BN119" s="45" t="str">
        <f t="shared" si="174"/>
        <v>NEGATIF</v>
      </c>
      <c r="BO119" s="45">
        <f t="shared" si="175"/>
        <v>41</v>
      </c>
      <c r="BP119" s="45">
        <f t="shared" si="176"/>
        <v>33</v>
      </c>
      <c r="BQ119" s="45">
        <f t="shared" si="177"/>
        <v>31</v>
      </c>
      <c r="BR119" s="45"/>
      <c r="BS119" s="45"/>
      <c r="BT119" s="45"/>
      <c r="BU119" s="45"/>
      <c r="BV119" s="45"/>
      <c r="BW119" s="45"/>
      <c r="BX119" s="45"/>
      <c r="BY119" s="45"/>
      <c r="BZ119" s="45"/>
      <c r="CA119" s="45"/>
      <c r="CB119" s="45"/>
      <c r="CC119" s="45"/>
      <c r="CD119" s="45"/>
      <c r="CE119" s="45"/>
      <c r="CF119" s="45"/>
      <c r="CG119" s="45"/>
      <c r="CH119" s="45"/>
      <c r="CI119" s="45"/>
    </row>
    <row r="120" spans="1:87">
      <c r="A120" s="45">
        <f t="shared" ref="A120" si="223">A118</f>
        <v>-7.0027777777777782</v>
      </c>
      <c r="B120" s="45">
        <f t="shared" si="194"/>
        <v>111.315</v>
      </c>
      <c r="C120" s="45">
        <f>INT(G3/15)</f>
        <v>7</v>
      </c>
      <c r="D120" s="45">
        <f>L3</f>
        <v>2018</v>
      </c>
      <c r="E120" s="45">
        <f>L2</f>
        <v>6</v>
      </c>
      <c r="F120" s="45">
        <f>L4</f>
        <v>13</v>
      </c>
      <c r="G120" s="45"/>
      <c r="H120" s="45">
        <v>3</v>
      </c>
      <c r="I120" s="45">
        <v>0</v>
      </c>
      <c r="J120" s="45">
        <f t="shared" si="212"/>
        <v>3</v>
      </c>
      <c r="K120" s="45"/>
      <c r="L120" s="45">
        <f t="shared" si="123"/>
        <v>20</v>
      </c>
      <c r="M120" s="45">
        <f t="shared" si="124"/>
        <v>-13</v>
      </c>
      <c r="N120" s="45">
        <f t="shared" si="125"/>
        <v>2458282.3333333335</v>
      </c>
      <c r="O120" s="45">
        <f t="shared" si="221"/>
        <v>8.1907120953342413E-4</v>
      </c>
      <c r="P120" s="45">
        <f t="shared" si="213"/>
        <v>2458282.3341524047</v>
      </c>
      <c r="Q120" s="45">
        <f t="shared" si="214"/>
        <v>0.18445815612333155</v>
      </c>
      <c r="R120" s="45">
        <f t="shared" si="128"/>
        <v>81.101686328520373</v>
      </c>
      <c r="S120" s="45">
        <f t="shared" si="129"/>
        <v>157.84754052906555</v>
      </c>
      <c r="T120" s="45">
        <f t="shared" si="130"/>
        <v>0.70798434956837142</v>
      </c>
      <c r="U120" s="45">
        <f t="shared" si="131"/>
        <v>1.4154914553523521</v>
      </c>
      <c r="V120" s="45">
        <f t="shared" si="132"/>
        <v>2.7549592984073858</v>
      </c>
      <c r="W120" s="45">
        <f t="shared" si="133"/>
        <v>1.6700852757442819E-2</v>
      </c>
      <c r="X120" s="45">
        <f t="shared" si="134"/>
        <v>81.80967067808875</v>
      </c>
      <c r="Y120" s="45">
        <f t="shared" si="135"/>
        <v>158.55552487863392</v>
      </c>
      <c r="Z120" s="45">
        <f t="shared" si="136"/>
        <v>2.7673159563599445</v>
      </c>
      <c r="AA120" s="45">
        <f t="shared" si="137"/>
        <v>128.27731178912344</v>
      </c>
      <c r="AB120" s="45">
        <f t="shared" si="138"/>
        <v>2.238861446327542</v>
      </c>
      <c r="AC120" s="45">
        <f t="shared" si="139"/>
        <v>23.436892384779885</v>
      </c>
      <c r="AD120" s="45">
        <f t="shared" si="140"/>
        <v>-1.7338421315781364E-3</v>
      </c>
      <c r="AE120" s="45">
        <f t="shared" si="141"/>
        <v>23.435158542648306</v>
      </c>
      <c r="AF120" s="45">
        <f t="shared" si="142"/>
        <v>2458282.5</v>
      </c>
      <c r="AG120" s="45">
        <f t="shared" si="143"/>
        <v>0.18446269678302532</v>
      </c>
      <c r="AH120" s="45">
        <f t="shared" si="144"/>
        <v>17.417317461907203</v>
      </c>
      <c r="AI120" s="45">
        <f t="shared" si="145"/>
        <v>13.406365824507203</v>
      </c>
      <c r="AJ120" s="45">
        <f t="shared" si="146"/>
        <v>0.40902067729608893</v>
      </c>
      <c r="AK120" s="45">
        <f t="shared" si="147"/>
        <v>20.827365824507204</v>
      </c>
      <c r="AL120" s="45">
        <f t="shared" si="179"/>
        <v>231.33607245338831</v>
      </c>
      <c r="AM120" s="45">
        <f t="shared" si="148"/>
        <v>4.0375761429437826</v>
      </c>
      <c r="AN120" s="45">
        <f t="shared" si="149"/>
        <v>1.0155078552613561</v>
      </c>
      <c r="AO120" s="45" t="s">
        <v>138</v>
      </c>
      <c r="AP120" s="45">
        <f t="shared" si="150"/>
        <v>81.800228274211861</v>
      </c>
      <c r="AQ120" s="45">
        <f t="shared" si="151"/>
        <v>81</v>
      </c>
      <c r="AR120" s="45">
        <f t="shared" si="152"/>
        <v>48</v>
      </c>
      <c r="AS120" s="45">
        <f t="shared" si="153"/>
        <v>0</v>
      </c>
      <c r="AT120" s="45">
        <f t="shared" si="154"/>
        <v>1.427683312267956</v>
      </c>
      <c r="AU120" s="45">
        <f t="shared" si="155"/>
        <v>81.074414914219744</v>
      </c>
      <c r="AV120" s="148">
        <f t="shared" si="156"/>
        <v>5.4049609942813159</v>
      </c>
      <c r="AW120" s="45">
        <f t="shared" si="157"/>
        <v>1.4150154793811307</v>
      </c>
      <c r="AX120" s="45">
        <f t="shared" si="158"/>
        <v>23.181499208589628</v>
      </c>
      <c r="AY120" s="45" t="str">
        <f t="shared" si="159"/>
        <v>POSITIF</v>
      </c>
      <c r="AZ120" s="45">
        <f t="shared" si="160"/>
        <v>23</v>
      </c>
      <c r="BA120" s="45">
        <f t="shared" si="161"/>
        <v>10</v>
      </c>
      <c r="BB120" s="45">
        <f t="shared" si="162"/>
        <v>53</v>
      </c>
      <c r="BC120" s="45">
        <f t="shared" si="163"/>
        <v>0.40459348673834877</v>
      </c>
      <c r="BD120" s="45">
        <f t="shared" si="164"/>
        <v>-1.9909686328848706</v>
      </c>
      <c r="BE120" s="45">
        <f t="shared" si="165"/>
        <v>-0.12222152900771403</v>
      </c>
      <c r="BF120" s="45">
        <f t="shared" si="166"/>
        <v>1.9428132568574878</v>
      </c>
      <c r="BG120" s="45">
        <f t="shared" si="167"/>
        <v>-113.42399923989913</v>
      </c>
      <c r="BH120" s="45">
        <f t="shared" si="168"/>
        <v>5.4049609942813159</v>
      </c>
      <c r="BI120" s="45">
        <f t="shared" si="169"/>
        <v>66.576000760100868</v>
      </c>
      <c r="BJ120" s="45">
        <f t="shared" si="170"/>
        <v>66</v>
      </c>
      <c r="BK120" s="45">
        <f t="shared" si="171"/>
        <v>34</v>
      </c>
      <c r="BL120" s="45">
        <f t="shared" si="172"/>
        <v>33</v>
      </c>
      <c r="BM120" s="45">
        <f t="shared" si="173"/>
        <v>-38.171566453891437</v>
      </c>
      <c r="BN120" s="45" t="str">
        <f t="shared" si="174"/>
        <v>NEGATIF</v>
      </c>
      <c r="BO120" s="45">
        <f t="shared" si="175"/>
        <v>38</v>
      </c>
      <c r="BP120" s="45">
        <f t="shared" si="176"/>
        <v>10</v>
      </c>
      <c r="BQ120" s="45">
        <f t="shared" si="177"/>
        <v>17</v>
      </c>
      <c r="BR120" s="45"/>
      <c r="BS120" s="45"/>
      <c r="BT120" s="45"/>
      <c r="BU120" s="45"/>
      <c r="BV120" s="45"/>
      <c r="BW120" s="45"/>
      <c r="BX120" s="45"/>
      <c r="BY120" s="45"/>
      <c r="BZ120" s="45"/>
      <c r="CA120" s="45"/>
      <c r="CB120" s="45"/>
      <c r="CC120" s="45"/>
      <c r="CD120" s="45"/>
      <c r="CE120" s="45"/>
      <c r="CF120" s="45"/>
      <c r="CG120" s="45"/>
      <c r="CH120" s="45"/>
      <c r="CI120" s="45"/>
    </row>
    <row r="121" spans="1:87">
      <c r="A121" s="45">
        <f t="shared" ref="A121" si="224">A119</f>
        <v>-7.0027777777777782</v>
      </c>
      <c r="B121" s="45">
        <f t="shared" si="194"/>
        <v>111.315</v>
      </c>
      <c r="C121" s="45">
        <f>INT(G3/15)</f>
        <v>7</v>
      </c>
      <c r="D121" s="45">
        <f>L3</f>
        <v>2018</v>
      </c>
      <c r="E121" s="45">
        <f>L2</f>
        <v>6</v>
      </c>
      <c r="F121" s="45">
        <f>L4</f>
        <v>13</v>
      </c>
      <c r="G121" s="45"/>
      <c r="H121" s="45">
        <v>3</v>
      </c>
      <c r="I121" s="45">
        <v>15</v>
      </c>
      <c r="J121" s="45">
        <f t="shared" si="212"/>
        <v>3.25</v>
      </c>
      <c r="K121" s="45"/>
      <c r="L121" s="45">
        <f t="shared" si="123"/>
        <v>20</v>
      </c>
      <c r="M121" s="45">
        <f t="shared" si="124"/>
        <v>-13</v>
      </c>
      <c r="N121" s="45">
        <f t="shared" si="125"/>
        <v>2458282.34375</v>
      </c>
      <c r="O121" s="45">
        <f t="shared" si="221"/>
        <v>8.1907120953342413E-4</v>
      </c>
      <c r="P121" s="45">
        <f t="shared" si="213"/>
        <v>2458282.3445690712</v>
      </c>
      <c r="Q121" s="45">
        <f t="shared" si="214"/>
        <v>0.18445844131611761</v>
      </c>
      <c r="R121" s="45">
        <f t="shared" si="128"/>
        <v>81.111953488360086</v>
      </c>
      <c r="S121" s="45">
        <f t="shared" si="129"/>
        <v>157.85780719851573</v>
      </c>
      <c r="T121" s="45">
        <f t="shared" si="130"/>
        <v>0.70767177696932604</v>
      </c>
      <c r="U121" s="45">
        <f t="shared" si="131"/>
        <v>1.4156706510963837</v>
      </c>
      <c r="V121" s="45">
        <f t="shared" si="132"/>
        <v>2.7551384855925054</v>
      </c>
      <c r="W121" s="45">
        <f t="shared" si="133"/>
        <v>1.6700852745464723E-2</v>
      </c>
      <c r="X121" s="45">
        <f t="shared" si="134"/>
        <v>81.819625265329407</v>
      </c>
      <c r="Y121" s="45">
        <f t="shared" si="135"/>
        <v>158.56547897548506</v>
      </c>
      <c r="Z121" s="45">
        <f t="shared" si="136"/>
        <v>2.7674896881240594</v>
      </c>
      <c r="AA121" s="45">
        <f t="shared" si="137"/>
        <v>128.27676018741485</v>
      </c>
      <c r="AB121" s="45">
        <f t="shared" si="138"/>
        <v>2.2388518190615674</v>
      </c>
      <c r="AC121" s="45">
        <f t="shared" si="139"/>
        <v>23.436892381071189</v>
      </c>
      <c r="AD121" s="45">
        <f t="shared" si="140"/>
        <v>-1.7338401515197639E-3</v>
      </c>
      <c r="AE121" s="45">
        <f t="shared" si="141"/>
        <v>23.435158540919669</v>
      </c>
      <c r="AF121" s="45">
        <f t="shared" si="142"/>
        <v>2458282.5</v>
      </c>
      <c r="AG121" s="45">
        <f t="shared" si="143"/>
        <v>0.18446269678302532</v>
      </c>
      <c r="AH121" s="45">
        <f t="shared" si="144"/>
        <v>17.417317461907203</v>
      </c>
      <c r="AI121" s="45">
        <f t="shared" si="145"/>
        <v>13.657050301844702</v>
      </c>
      <c r="AJ121" s="45">
        <f t="shared" si="146"/>
        <v>0.40902067726591851</v>
      </c>
      <c r="AK121" s="45">
        <f t="shared" si="147"/>
        <v>21.078050301844701</v>
      </c>
      <c r="AL121" s="45">
        <f t="shared" si="179"/>
        <v>235.08553134584685</v>
      </c>
      <c r="AM121" s="45">
        <f t="shared" si="148"/>
        <v>4.1030165457853638</v>
      </c>
      <c r="AN121" s="45">
        <f t="shared" si="149"/>
        <v>1.015508949244506</v>
      </c>
      <c r="AO121" s="45" t="s">
        <v>138</v>
      </c>
      <c r="AP121" s="45">
        <f t="shared" si="150"/>
        <v>81.810182832945799</v>
      </c>
      <c r="AQ121" s="45">
        <f t="shared" si="151"/>
        <v>81</v>
      </c>
      <c r="AR121" s="45">
        <f t="shared" si="152"/>
        <v>48</v>
      </c>
      <c r="AS121" s="45">
        <f t="shared" si="153"/>
        <v>36</v>
      </c>
      <c r="AT121" s="45">
        <f t="shared" si="154"/>
        <v>1.4278570520934464</v>
      </c>
      <c r="AU121" s="45">
        <f t="shared" si="155"/>
        <v>81.08522318182365</v>
      </c>
      <c r="AV121" s="148">
        <f t="shared" si="156"/>
        <v>5.4056815454549101</v>
      </c>
      <c r="AW121" s="45">
        <f t="shared" si="157"/>
        <v>1.4152041192372553</v>
      </c>
      <c r="AX121" s="45">
        <f t="shared" si="158"/>
        <v>23.182113088713241</v>
      </c>
      <c r="AY121" s="45" t="str">
        <f t="shared" si="159"/>
        <v>POSITIF</v>
      </c>
      <c r="AZ121" s="45">
        <f t="shared" si="160"/>
        <v>23</v>
      </c>
      <c r="BA121" s="45">
        <f t="shared" si="161"/>
        <v>10</v>
      </c>
      <c r="BB121" s="45">
        <f t="shared" si="162"/>
        <v>55</v>
      </c>
      <c r="BC121" s="45">
        <f t="shared" si="163"/>
        <v>0.40460420096771837</v>
      </c>
      <c r="BD121" s="45">
        <f t="shared" si="164"/>
        <v>-1.9796222375157855</v>
      </c>
      <c r="BE121" s="45">
        <f t="shared" si="165"/>
        <v>-0.12222152900771403</v>
      </c>
      <c r="BF121" s="45">
        <f t="shared" si="166"/>
        <v>1.9428132568574878</v>
      </c>
      <c r="BG121" s="45">
        <f t="shared" si="167"/>
        <v>-112.92855849277352</v>
      </c>
      <c r="BH121" s="45">
        <f t="shared" si="168"/>
        <v>5.4056815454549101</v>
      </c>
      <c r="BI121" s="45">
        <f t="shared" si="169"/>
        <v>67.071441507226481</v>
      </c>
      <c r="BJ121" s="45">
        <f t="shared" si="170"/>
        <v>67</v>
      </c>
      <c r="BK121" s="45">
        <f t="shared" si="171"/>
        <v>4</v>
      </c>
      <c r="BL121" s="45">
        <f t="shared" si="172"/>
        <v>17</v>
      </c>
      <c r="BM121" s="45">
        <f t="shared" si="173"/>
        <v>-34.76478273697137</v>
      </c>
      <c r="BN121" s="45" t="str">
        <f t="shared" si="174"/>
        <v>NEGATIF</v>
      </c>
      <c r="BO121" s="45">
        <f t="shared" si="175"/>
        <v>34</v>
      </c>
      <c r="BP121" s="45">
        <f t="shared" si="176"/>
        <v>45</v>
      </c>
      <c r="BQ121" s="45">
        <f t="shared" si="177"/>
        <v>53</v>
      </c>
      <c r="BR121" s="45"/>
      <c r="BS121" s="45"/>
      <c r="BT121" s="45"/>
      <c r="BU121" s="45"/>
      <c r="BV121" s="45"/>
      <c r="BW121" s="45"/>
      <c r="BX121" s="45"/>
      <c r="BY121" s="45"/>
      <c r="BZ121" s="45"/>
      <c r="CA121" s="45"/>
      <c r="CB121" s="45"/>
      <c r="CC121" s="45"/>
      <c r="CD121" s="45"/>
      <c r="CE121" s="45"/>
      <c r="CF121" s="45"/>
      <c r="CG121" s="45"/>
      <c r="CH121" s="45"/>
      <c r="CI121" s="45"/>
    </row>
    <row r="122" spans="1:87">
      <c r="A122" s="45">
        <f t="shared" ref="A122" si="225">A120</f>
        <v>-7.0027777777777782</v>
      </c>
      <c r="B122" s="45">
        <f t="shared" si="194"/>
        <v>111.315</v>
      </c>
      <c r="C122" s="45">
        <f>INT(G3/15)</f>
        <v>7</v>
      </c>
      <c r="D122" s="45">
        <f>L3</f>
        <v>2018</v>
      </c>
      <c r="E122" s="45">
        <f>L2</f>
        <v>6</v>
      </c>
      <c r="F122" s="45">
        <f>L4</f>
        <v>13</v>
      </c>
      <c r="G122" s="45"/>
      <c r="H122" s="45">
        <v>3</v>
      </c>
      <c r="I122" s="45">
        <v>30</v>
      </c>
      <c r="J122" s="45">
        <f t="shared" si="212"/>
        <v>3.5</v>
      </c>
      <c r="K122" s="45"/>
      <c r="L122" s="45">
        <f t="shared" si="123"/>
        <v>20</v>
      </c>
      <c r="M122" s="45">
        <f t="shared" si="124"/>
        <v>-13</v>
      </c>
      <c r="N122" s="45">
        <f t="shared" si="125"/>
        <v>2458282.354166667</v>
      </c>
      <c r="O122" s="45">
        <f t="shared" si="221"/>
        <v>8.1907120953342413E-4</v>
      </c>
      <c r="P122" s="45">
        <f t="shared" si="213"/>
        <v>2458282.3549857382</v>
      </c>
      <c r="Q122" s="45">
        <f t="shared" si="214"/>
        <v>0.18445872650891645</v>
      </c>
      <c r="R122" s="45">
        <f t="shared" si="128"/>
        <v>81.122220648660004</v>
      </c>
      <c r="S122" s="45">
        <f t="shared" si="129"/>
        <v>157.86807386842702</v>
      </c>
      <c r="T122" s="45">
        <f t="shared" si="130"/>
        <v>0.70735918290249145</v>
      </c>
      <c r="U122" s="45">
        <f t="shared" si="131"/>
        <v>1.4158498468484473</v>
      </c>
      <c r="V122" s="45">
        <f t="shared" si="132"/>
        <v>2.7553176727856727</v>
      </c>
      <c r="W122" s="45">
        <f t="shared" si="133"/>
        <v>1.6700852733486628E-2</v>
      </c>
      <c r="X122" s="45">
        <f t="shared" si="134"/>
        <v>81.829579831562498</v>
      </c>
      <c r="Y122" s="45">
        <f t="shared" si="135"/>
        <v>158.5754330513295</v>
      </c>
      <c r="Z122" s="45">
        <f t="shared" si="136"/>
        <v>2.7676634195215382</v>
      </c>
      <c r="AA122" s="45">
        <f t="shared" si="137"/>
        <v>128.27620858568147</v>
      </c>
      <c r="AB122" s="45">
        <f t="shared" si="138"/>
        <v>2.2388421917951602</v>
      </c>
      <c r="AC122" s="45">
        <f t="shared" si="139"/>
        <v>23.436892377362494</v>
      </c>
      <c r="AD122" s="45">
        <f t="shared" si="140"/>
        <v>-1.7338381519484889E-3</v>
      </c>
      <c r="AE122" s="45">
        <f t="shared" si="141"/>
        <v>23.435158539210544</v>
      </c>
      <c r="AF122" s="45">
        <f t="shared" si="142"/>
        <v>2458282.5</v>
      </c>
      <c r="AG122" s="45">
        <f t="shared" si="143"/>
        <v>0.18446269678302532</v>
      </c>
      <c r="AH122" s="45">
        <f t="shared" si="144"/>
        <v>17.417317461907203</v>
      </c>
      <c r="AI122" s="45">
        <f t="shared" si="145"/>
        <v>13.907734779182203</v>
      </c>
      <c r="AJ122" s="45">
        <f t="shared" si="146"/>
        <v>0.40902067723608865</v>
      </c>
      <c r="AK122" s="45">
        <f t="shared" si="147"/>
        <v>21.328734779182202</v>
      </c>
      <c r="AL122" s="45">
        <f t="shared" si="179"/>
        <v>238.83499016199482</v>
      </c>
      <c r="AM122" s="45">
        <f t="shared" si="148"/>
        <v>4.1684569472950752</v>
      </c>
      <c r="AN122" s="45">
        <f t="shared" si="149"/>
        <v>1.0155100427436883</v>
      </c>
      <c r="AO122" s="45" t="s">
        <v>138</v>
      </c>
      <c r="AP122" s="45">
        <f t="shared" si="150"/>
        <v>81.820137370672512</v>
      </c>
      <c r="AQ122" s="45">
        <f t="shared" si="151"/>
        <v>81</v>
      </c>
      <c r="AR122" s="45">
        <f t="shared" si="152"/>
        <v>49</v>
      </c>
      <c r="AS122" s="45">
        <f t="shared" si="153"/>
        <v>12</v>
      </c>
      <c r="AT122" s="45">
        <f t="shared" si="154"/>
        <v>1.4280307915522914</v>
      </c>
      <c r="AU122" s="45">
        <f t="shared" si="155"/>
        <v>81.096031525738212</v>
      </c>
      <c r="AV122" s="148">
        <f t="shared" si="156"/>
        <v>5.406402101715881</v>
      </c>
      <c r="AW122" s="45">
        <f t="shared" si="157"/>
        <v>1.4153927604252523</v>
      </c>
      <c r="AX122" s="45">
        <f t="shared" si="158"/>
        <v>23.182726229749061</v>
      </c>
      <c r="AY122" s="45" t="str">
        <f t="shared" si="159"/>
        <v>POSITIF</v>
      </c>
      <c r="AZ122" s="45">
        <f t="shared" si="160"/>
        <v>23</v>
      </c>
      <c r="BA122" s="45">
        <f t="shared" si="161"/>
        <v>10</v>
      </c>
      <c r="BB122" s="45">
        <f t="shared" si="162"/>
        <v>57</v>
      </c>
      <c r="BC122" s="45">
        <f t="shared" si="163"/>
        <v>0.40461490229757252</v>
      </c>
      <c r="BD122" s="45">
        <f t="shared" si="164"/>
        <v>-1.970975165229903</v>
      </c>
      <c r="BE122" s="45">
        <f t="shared" si="165"/>
        <v>-0.12222152900771403</v>
      </c>
      <c r="BF122" s="45">
        <f t="shared" si="166"/>
        <v>1.9428132568574878</v>
      </c>
      <c r="BG122" s="45">
        <f t="shared" si="167"/>
        <v>-112.56786796483426</v>
      </c>
      <c r="BH122" s="45">
        <f t="shared" si="168"/>
        <v>5.406402101715881</v>
      </c>
      <c r="BI122" s="45">
        <f t="shared" si="169"/>
        <v>67.432132035165736</v>
      </c>
      <c r="BJ122" s="45">
        <f t="shared" si="170"/>
        <v>67</v>
      </c>
      <c r="BK122" s="45">
        <f t="shared" si="171"/>
        <v>25</v>
      </c>
      <c r="BL122" s="45">
        <f t="shared" si="172"/>
        <v>55</v>
      </c>
      <c r="BM122" s="45">
        <f t="shared" si="173"/>
        <v>-31.343254854022003</v>
      </c>
      <c r="BN122" s="45" t="str">
        <f t="shared" si="174"/>
        <v>NEGATIF</v>
      </c>
      <c r="BO122" s="45">
        <f t="shared" si="175"/>
        <v>31</v>
      </c>
      <c r="BP122" s="45">
        <f t="shared" si="176"/>
        <v>20</v>
      </c>
      <c r="BQ122" s="45">
        <f t="shared" si="177"/>
        <v>35</v>
      </c>
      <c r="BR122" s="45"/>
      <c r="BS122" s="45"/>
      <c r="BT122" s="45"/>
      <c r="BU122" s="45"/>
      <c r="BV122" s="45"/>
      <c r="BW122" s="45"/>
      <c r="BX122" s="45"/>
      <c r="BY122" s="45"/>
      <c r="BZ122" s="45"/>
      <c r="CA122" s="45"/>
      <c r="CB122" s="45"/>
      <c r="CC122" s="45"/>
      <c r="CD122" s="45"/>
      <c r="CE122" s="45"/>
      <c r="CF122" s="45"/>
      <c r="CG122" s="45"/>
      <c r="CH122" s="45"/>
      <c r="CI122" s="45"/>
    </row>
    <row r="123" spans="1:87">
      <c r="A123" s="45">
        <f t="shared" ref="A123" si="226">A121</f>
        <v>-7.0027777777777782</v>
      </c>
      <c r="B123" s="45">
        <f t="shared" si="194"/>
        <v>111.315</v>
      </c>
      <c r="C123" s="45">
        <f>INT(G3/15)</f>
        <v>7</v>
      </c>
      <c r="D123" s="45">
        <f>L3</f>
        <v>2018</v>
      </c>
      <c r="E123" s="45">
        <f>L2</f>
        <v>6</v>
      </c>
      <c r="F123" s="45">
        <f>L4</f>
        <v>13</v>
      </c>
      <c r="G123" s="45"/>
      <c r="H123" s="45">
        <v>3</v>
      </c>
      <c r="I123" s="45">
        <v>45</v>
      </c>
      <c r="J123" s="45">
        <f t="shared" si="212"/>
        <v>3.75</v>
      </c>
      <c r="K123" s="45"/>
      <c r="L123" s="45">
        <f t="shared" si="123"/>
        <v>20</v>
      </c>
      <c r="M123" s="45">
        <f t="shared" si="124"/>
        <v>-13</v>
      </c>
      <c r="N123" s="45">
        <f t="shared" si="125"/>
        <v>2458282.3645833335</v>
      </c>
      <c r="O123" s="45">
        <f t="shared" si="221"/>
        <v>8.1907120953342413E-4</v>
      </c>
      <c r="P123" s="45">
        <f t="shared" si="213"/>
        <v>2458282.3654024047</v>
      </c>
      <c r="Q123" s="45">
        <f t="shared" si="214"/>
        <v>0.18445901170170251</v>
      </c>
      <c r="R123" s="45">
        <f t="shared" si="128"/>
        <v>81.132487808498809</v>
      </c>
      <c r="S123" s="45">
        <f t="shared" si="129"/>
        <v>157.87834053787719</v>
      </c>
      <c r="T123" s="45">
        <f t="shared" si="130"/>
        <v>0.70704656740550786</v>
      </c>
      <c r="U123" s="45">
        <f t="shared" si="131"/>
        <v>1.4160290425924629</v>
      </c>
      <c r="V123" s="45">
        <f t="shared" si="132"/>
        <v>2.7554968599707923</v>
      </c>
      <c r="W123" s="45">
        <f t="shared" si="133"/>
        <v>1.6700852721508529E-2</v>
      </c>
      <c r="X123" s="45">
        <f t="shared" si="134"/>
        <v>81.839534375904321</v>
      </c>
      <c r="Y123" s="45">
        <f t="shared" si="135"/>
        <v>158.58538710528271</v>
      </c>
      <c r="Z123" s="45">
        <f t="shared" si="136"/>
        <v>2.7678371505369426</v>
      </c>
      <c r="AA123" s="45">
        <f t="shared" si="137"/>
        <v>128.27565698397288</v>
      </c>
      <c r="AB123" s="45">
        <f t="shared" si="138"/>
        <v>2.238832564529186</v>
      </c>
      <c r="AC123" s="45">
        <f t="shared" si="139"/>
        <v>23.436892373653798</v>
      </c>
      <c r="AD123" s="45">
        <f t="shared" si="140"/>
        <v>-1.7338361328622727E-3</v>
      </c>
      <c r="AE123" s="45">
        <f t="shared" si="141"/>
        <v>23.435158537520934</v>
      </c>
      <c r="AF123" s="45">
        <f t="shared" si="142"/>
        <v>2458282.5</v>
      </c>
      <c r="AG123" s="45">
        <f t="shared" si="143"/>
        <v>0.18446269678302532</v>
      </c>
      <c r="AH123" s="45">
        <f t="shared" si="144"/>
        <v>17.417317461907203</v>
      </c>
      <c r="AI123" s="45">
        <f t="shared" si="145"/>
        <v>14.158419256519704</v>
      </c>
      <c r="AJ123" s="45">
        <f t="shared" si="146"/>
        <v>0.4090206772065994</v>
      </c>
      <c r="AK123" s="45">
        <f t="shared" si="147"/>
        <v>21.579419256519703</v>
      </c>
      <c r="AL123" s="45">
        <f t="shared" si="179"/>
        <v>242.58444890290758</v>
      </c>
      <c r="AM123" s="45">
        <f t="shared" si="148"/>
        <v>4.2338973474916832</v>
      </c>
      <c r="AN123" s="45">
        <f t="shared" si="149"/>
        <v>1.0155111357587732</v>
      </c>
      <c r="AO123" s="45" t="s">
        <v>138</v>
      </c>
      <c r="AP123" s="45">
        <f t="shared" si="150"/>
        <v>81.830091886508313</v>
      </c>
      <c r="AQ123" s="45">
        <f t="shared" si="151"/>
        <v>81</v>
      </c>
      <c r="AR123" s="45">
        <f t="shared" si="152"/>
        <v>49</v>
      </c>
      <c r="AS123" s="45">
        <f t="shared" si="153"/>
        <v>48</v>
      </c>
      <c r="AT123" s="45">
        <f t="shared" si="154"/>
        <v>1.428204530629068</v>
      </c>
      <c r="AU123" s="45">
        <f t="shared" si="155"/>
        <v>81.106839944887966</v>
      </c>
      <c r="AV123" s="148">
        <f t="shared" si="156"/>
        <v>5.4071226629925313</v>
      </c>
      <c r="AW123" s="45">
        <f t="shared" si="157"/>
        <v>1.4155814029263512</v>
      </c>
      <c r="AX123" s="45">
        <f t="shared" si="158"/>
        <v>23.183338631618852</v>
      </c>
      <c r="AY123" s="45" t="str">
        <f t="shared" si="159"/>
        <v>POSITIF</v>
      </c>
      <c r="AZ123" s="45">
        <f t="shared" si="160"/>
        <v>23</v>
      </c>
      <c r="BA123" s="45">
        <f t="shared" si="161"/>
        <v>11</v>
      </c>
      <c r="BB123" s="45">
        <f t="shared" si="162"/>
        <v>0</v>
      </c>
      <c r="BC123" s="45">
        <f t="shared" si="163"/>
        <v>0.40462559072654575</v>
      </c>
      <c r="BD123" s="45">
        <f t="shared" si="164"/>
        <v>-1.9646799279366063</v>
      </c>
      <c r="BE123" s="45">
        <f t="shared" si="165"/>
        <v>-0.12222152900771403</v>
      </c>
      <c r="BF123" s="45">
        <f t="shared" si="166"/>
        <v>1.9428132568574878</v>
      </c>
      <c r="BG123" s="45">
        <f t="shared" si="167"/>
        <v>-112.32664947353557</v>
      </c>
      <c r="BH123" s="45">
        <f t="shared" si="168"/>
        <v>5.4071226629925313</v>
      </c>
      <c r="BI123" s="45">
        <f t="shared" si="169"/>
        <v>67.673350526464432</v>
      </c>
      <c r="BJ123" s="45">
        <f t="shared" si="170"/>
        <v>67</v>
      </c>
      <c r="BK123" s="45">
        <f t="shared" si="171"/>
        <v>40</v>
      </c>
      <c r="BL123" s="45">
        <f t="shared" si="172"/>
        <v>24</v>
      </c>
      <c r="BM123" s="45">
        <f t="shared" si="173"/>
        <v>-27.910934988357958</v>
      </c>
      <c r="BN123" s="45" t="str">
        <f t="shared" si="174"/>
        <v>NEGATIF</v>
      </c>
      <c r="BO123" s="45">
        <f t="shared" si="175"/>
        <v>27</v>
      </c>
      <c r="BP123" s="45">
        <f t="shared" si="176"/>
        <v>54</v>
      </c>
      <c r="BQ123" s="45">
        <f t="shared" si="177"/>
        <v>39</v>
      </c>
      <c r="BR123" s="45"/>
      <c r="BS123" s="45"/>
      <c r="BT123" s="45"/>
      <c r="BU123" s="45"/>
      <c r="BV123" s="45"/>
      <c r="BW123" s="45"/>
      <c r="BX123" s="45"/>
      <c r="BY123" s="45"/>
      <c r="BZ123" s="45"/>
      <c r="CA123" s="45"/>
      <c r="CB123" s="45"/>
      <c r="CC123" s="45"/>
      <c r="CD123" s="45"/>
      <c r="CE123" s="45"/>
      <c r="CF123" s="45"/>
      <c r="CG123" s="45"/>
      <c r="CH123" s="45"/>
      <c r="CI123" s="45"/>
    </row>
    <row r="124" spans="1:87">
      <c r="A124" s="45">
        <f t="shared" ref="A124" si="227">A122</f>
        <v>-7.0027777777777782</v>
      </c>
      <c r="B124" s="45">
        <f t="shared" si="194"/>
        <v>111.315</v>
      </c>
      <c r="C124" s="45">
        <f>INT(G3/15)</f>
        <v>7</v>
      </c>
      <c r="D124" s="45">
        <f>L3</f>
        <v>2018</v>
      </c>
      <c r="E124" s="45">
        <f>L2</f>
        <v>6</v>
      </c>
      <c r="F124" s="45">
        <f>L4</f>
        <v>13</v>
      </c>
      <c r="G124" s="45"/>
      <c r="H124" s="45">
        <v>4</v>
      </c>
      <c r="I124" s="45">
        <v>0</v>
      </c>
      <c r="J124" s="45">
        <f t="shared" si="212"/>
        <v>4</v>
      </c>
      <c r="K124" s="45"/>
      <c r="L124" s="45">
        <f t="shared" si="123"/>
        <v>20</v>
      </c>
      <c r="M124" s="45">
        <f t="shared" si="124"/>
        <v>-13</v>
      </c>
      <c r="N124" s="45">
        <f t="shared" si="125"/>
        <v>2458282.375</v>
      </c>
      <c r="O124" s="45">
        <f t="shared" si="221"/>
        <v>8.1907120953342413E-4</v>
      </c>
      <c r="P124" s="45">
        <f t="shared" si="213"/>
        <v>2458282.3758190712</v>
      </c>
      <c r="Q124" s="45">
        <f t="shared" si="214"/>
        <v>0.18445929689448859</v>
      </c>
      <c r="R124" s="45">
        <f t="shared" si="128"/>
        <v>81.142754968339432</v>
      </c>
      <c r="S124" s="45">
        <f t="shared" si="129"/>
        <v>157.88860720732919</v>
      </c>
      <c r="T124" s="45">
        <f t="shared" si="130"/>
        <v>0.70673393047384392</v>
      </c>
      <c r="U124" s="45">
        <f t="shared" si="131"/>
        <v>1.4162082383365102</v>
      </c>
      <c r="V124" s="45">
        <f t="shared" si="132"/>
        <v>2.7556760471559434</v>
      </c>
      <c r="W124" s="45">
        <f t="shared" si="133"/>
        <v>1.6700852709530433E-2</v>
      </c>
      <c r="X124" s="45">
        <f t="shared" si="134"/>
        <v>81.849488898813277</v>
      </c>
      <c r="Y124" s="45">
        <f t="shared" si="135"/>
        <v>158.59534113780302</v>
      </c>
      <c r="Z124" s="45">
        <f t="shared" si="136"/>
        <v>2.7680108811782724</v>
      </c>
      <c r="AA124" s="45">
        <f t="shared" si="137"/>
        <v>128.27510538226423</v>
      </c>
      <c r="AB124" s="45">
        <f t="shared" si="138"/>
        <v>2.23882293726321</v>
      </c>
      <c r="AC124" s="45">
        <f t="shared" si="139"/>
        <v>23.436892369945102</v>
      </c>
      <c r="AD124" s="45">
        <f t="shared" si="140"/>
        <v>-1.7338340942588031E-3</v>
      </c>
      <c r="AE124" s="45">
        <f t="shared" si="141"/>
        <v>23.435158535850842</v>
      </c>
      <c r="AF124" s="45">
        <f t="shared" si="142"/>
        <v>2458282.5</v>
      </c>
      <c r="AG124" s="45">
        <f t="shared" si="143"/>
        <v>0.18446269678302532</v>
      </c>
      <c r="AH124" s="45">
        <f t="shared" si="144"/>
        <v>17.417317461907203</v>
      </c>
      <c r="AI124" s="45">
        <f t="shared" si="145"/>
        <v>14.409103733857203</v>
      </c>
      <c r="AJ124" s="45">
        <f t="shared" si="146"/>
        <v>0.40902067717745078</v>
      </c>
      <c r="AK124" s="45">
        <f t="shared" si="147"/>
        <v>21.830103733857204</v>
      </c>
      <c r="AL124" s="45">
        <f t="shared" si="179"/>
        <v>246.33390756820347</v>
      </c>
      <c r="AM124" s="45">
        <f t="shared" si="148"/>
        <v>4.2993377463685292</v>
      </c>
      <c r="AN124" s="45">
        <f t="shared" si="149"/>
        <v>1.0155122282897779</v>
      </c>
      <c r="AO124" s="45" t="s">
        <v>138</v>
      </c>
      <c r="AP124" s="45">
        <f t="shared" si="150"/>
        <v>81.840046380911588</v>
      </c>
      <c r="AQ124" s="45">
        <f t="shared" si="151"/>
        <v>81</v>
      </c>
      <c r="AR124" s="45">
        <f t="shared" si="152"/>
        <v>50</v>
      </c>
      <c r="AS124" s="45">
        <f t="shared" si="153"/>
        <v>24</v>
      </c>
      <c r="AT124" s="45">
        <f t="shared" si="154"/>
        <v>1.4283782693317766</v>
      </c>
      <c r="AU124" s="45">
        <f t="shared" si="155"/>
        <v>81.117648439654602</v>
      </c>
      <c r="AV124" s="148">
        <f t="shared" si="156"/>
        <v>5.4078432293103065</v>
      </c>
      <c r="AW124" s="45">
        <f t="shared" si="157"/>
        <v>1.4157700467472136</v>
      </c>
      <c r="AX124" s="45">
        <f t="shared" si="158"/>
        <v>23.183950294327094</v>
      </c>
      <c r="AY124" s="45" t="str">
        <f t="shared" si="159"/>
        <v>POSITIF</v>
      </c>
      <c r="AZ124" s="45">
        <f t="shared" si="160"/>
        <v>23</v>
      </c>
      <c r="BA124" s="45">
        <f t="shared" si="161"/>
        <v>11</v>
      </c>
      <c r="BB124" s="45">
        <f t="shared" si="162"/>
        <v>2</v>
      </c>
      <c r="BC124" s="45">
        <f t="shared" si="163"/>
        <v>0.40463626625471621</v>
      </c>
      <c r="BD124" s="45">
        <f t="shared" si="164"/>
        <v>-1.9604698710467507</v>
      </c>
      <c r="BE124" s="45">
        <f t="shared" si="165"/>
        <v>-0.12222152900771403</v>
      </c>
      <c r="BF124" s="45">
        <f t="shared" si="166"/>
        <v>1.9428132568574878</v>
      </c>
      <c r="BG124" s="45">
        <f t="shared" si="167"/>
        <v>-112.19326722098458</v>
      </c>
      <c r="BH124" s="45">
        <f t="shared" si="168"/>
        <v>5.4078432293103065</v>
      </c>
      <c r="BI124" s="45">
        <f t="shared" si="169"/>
        <v>67.80673277901542</v>
      </c>
      <c r="BJ124" s="45">
        <f t="shared" si="170"/>
        <v>67</v>
      </c>
      <c r="BK124" s="45">
        <f t="shared" si="171"/>
        <v>48</v>
      </c>
      <c r="BL124" s="45">
        <f t="shared" si="172"/>
        <v>24</v>
      </c>
      <c r="BM124" s="45">
        <f t="shared" si="173"/>
        <v>-24.471148794323973</v>
      </c>
      <c r="BN124" s="45" t="str">
        <f t="shared" si="174"/>
        <v>NEGATIF</v>
      </c>
      <c r="BO124" s="45">
        <f t="shared" si="175"/>
        <v>24</v>
      </c>
      <c r="BP124" s="45">
        <f t="shared" si="176"/>
        <v>28</v>
      </c>
      <c r="BQ124" s="45">
        <f t="shared" si="177"/>
        <v>16</v>
      </c>
      <c r="BR124" s="45"/>
      <c r="BS124" s="45"/>
      <c r="BT124" s="45"/>
      <c r="BU124" s="45"/>
      <c r="BV124" s="45"/>
      <c r="BW124" s="45"/>
      <c r="BX124" s="45"/>
      <c r="BY124" s="45"/>
      <c r="BZ124" s="45"/>
      <c r="CA124" s="45"/>
      <c r="CB124" s="45"/>
      <c r="CC124" s="45"/>
      <c r="CD124" s="45"/>
      <c r="CE124" s="45"/>
      <c r="CF124" s="45"/>
      <c r="CG124" s="45"/>
      <c r="CH124" s="45"/>
      <c r="CI124" s="45"/>
    </row>
    <row r="125" spans="1:87">
      <c r="A125" s="45">
        <f t="shared" ref="A125" si="228">A123</f>
        <v>-7.0027777777777782</v>
      </c>
      <c r="B125" s="45">
        <f t="shared" si="194"/>
        <v>111.315</v>
      </c>
      <c r="C125" s="45">
        <f>INT(G3/15)</f>
        <v>7</v>
      </c>
      <c r="D125" s="45">
        <f>L3</f>
        <v>2018</v>
      </c>
      <c r="E125" s="45">
        <f>L2</f>
        <v>6</v>
      </c>
      <c r="F125" s="45">
        <f>L4</f>
        <v>13</v>
      </c>
      <c r="G125" s="45"/>
      <c r="H125" s="45">
        <v>4</v>
      </c>
      <c r="I125" s="45">
        <v>15</v>
      </c>
      <c r="J125" s="45">
        <f t="shared" si="212"/>
        <v>4.25</v>
      </c>
      <c r="K125" s="45"/>
      <c r="L125" s="45">
        <f t="shared" si="123"/>
        <v>20</v>
      </c>
      <c r="M125" s="45">
        <f t="shared" si="124"/>
        <v>-13</v>
      </c>
      <c r="N125" s="45">
        <f t="shared" si="125"/>
        <v>2458282.385416667</v>
      </c>
      <c r="O125" s="45">
        <f t="shared" si="221"/>
        <v>8.1907120953342413E-4</v>
      </c>
      <c r="P125" s="45">
        <f t="shared" si="213"/>
        <v>2458282.3862357382</v>
      </c>
      <c r="Q125" s="45">
        <f t="shared" si="214"/>
        <v>0.18445958208728741</v>
      </c>
      <c r="R125" s="45">
        <f t="shared" si="128"/>
        <v>81.15302212863844</v>
      </c>
      <c r="S125" s="45">
        <f t="shared" si="129"/>
        <v>157.89887387723866</v>
      </c>
      <c r="T125" s="45">
        <f t="shared" si="130"/>
        <v>0.70642127210318384</v>
      </c>
      <c r="U125" s="45">
        <f t="shared" si="131"/>
        <v>1.4163874340885581</v>
      </c>
      <c r="V125" s="45">
        <f t="shared" si="132"/>
        <v>2.7558552343490792</v>
      </c>
      <c r="W125" s="45">
        <f t="shared" si="133"/>
        <v>1.6700852697552334E-2</v>
      </c>
      <c r="X125" s="45">
        <f t="shared" si="134"/>
        <v>81.859443400741625</v>
      </c>
      <c r="Y125" s="45">
        <f t="shared" si="135"/>
        <v>158.60529514934183</v>
      </c>
      <c r="Z125" s="45">
        <f t="shared" si="136"/>
        <v>2.7681846114534063</v>
      </c>
      <c r="AA125" s="45">
        <f t="shared" si="137"/>
        <v>128.27455378053097</v>
      </c>
      <c r="AB125" s="45">
        <f t="shared" si="138"/>
        <v>2.2388133099968051</v>
      </c>
      <c r="AC125" s="45">
        <f t="shared" si="139"/>
        <v>23.436892366236407</v>
      </c>
      <c r="AD125" s="45">
        <f t="shared" si="140"/>
        <v>-1.7338320361357737E-3</v>
      </c>
      <c r="AE125" s="45">
        <f t="shared" si="141"/>
        <v>23.435158534200269</v>
      </c>
      <c r="AF125" s="45">
        <f t="shared" si="142"/>
        <v>2458282.5</v>
      </c>
      <c r="AG125" s="45">
        <f t="shared" si="143"/>
        <v>0.18446269678302532</v>
      </c>
      <c r="AH125" s="45">
        <f t="shared" si="144"/>
        <v>17.417317461907203</v>
      </c>
      <c r="AI125" s="45">
        <f t="shared" si="145"/>
        <v>14.659788211194703</v>
      </c>
      <c r="AJ125" s="45">
        <f t="shared" si="146"/>
        <v>0.40902067714864282</v>
      </c>
      <c r="AK125" s="45">
        <f t="shared" si="147"/>
        <v>22.080788211194704</v>
      </c>
      <c r="AL125" s="45">
        <f t="shared" si="179"/>
        <v>250.08336615750741</v>
      </c>
      <c r="AM125" s="45">
        <f t="shared" si="148"/>
        <v>4.3647781439190645</v>
      </c>
      <c r="AN125" s="45">
        <f t="shared" si="149"/>
        <v>1.015513320336719</v>
      </c>
      <c r="AO125" s="45" t="s">
        <v>138</v>
      </c>
      <c r="AP125" s="45">
        <f t="shared" si="150"/>
        <v>81.85000085433461</v>
      </c>
      <c r="AQ125" s="45">
        <f t="shared" si="151"/>
        <v>81</v>
      </c>
      <c r="AR125" s="45">
        <f t="shared" si="152"/>
        <v>51</v>
      </c>
      <c r="AS125" s="45">
        <f t="shared" si="153"/>
        <v>0</v>
      </c>
      <c r="AT125" s="45">
        <f t="shared" si="154"/>
        <v>1.4285520076683107</v>
      </c>
      <c r="AU125" s="45">
        <f t="shared" si="155"/>
        <v>81.128457010413172</v>
      </c>
      <c r="AV125" s="148">
        <f t="shared" si="156"/>
        <v>5.4085638006942114</v>
      </c>
      <c r="AW125" s="45">
        <f t="shared" si="157"/>
        <v>1.4159586918943854</v>
      </c>
      <c r="AX125" s="45">
        <f t="shared" si="158"/>
        <v>23.184561217877778</v>
      </c>
      <c r="AY125" s="45" t="str">
        <f t="shared" si="159"/>
        <v>POSITIF</v>
      </c>
      <c r="AZ125" s="45">
        <f t="shared" si="160"/>
        <v>23</v>
      </c>
      <c r="BA125" s="45">
        <f t="shared" si="161"/>
        <v>11</v>
      </c>
      <c r="BB125" s="45">
        <f t="shared" si="162"/>
        <v>4</v>
      </c>
      <c r="BC125" s="45">
        <f t="shared" si="163"/>
        <v>0.40464692888215364</v>
      </c>
      <c r="BD125" s="45">
        <f t="shared" si="164"/>
        <v>-1.9581419115760095</v>
      </c>
      <c r="BE125" s="45">
        <f t="shared" si="165"/>
        <v>-0.12222152900771403</v>
      </c>
      <c r="BF125" s="45">
        <f t="shared" si="166"/>
        <v>1.9428132568574878</v>
      </c>
      <c r="BG125" s="45">
        <f t="shared" si="167"/>
        <v>-112.15901054201083</v>
      </c>
      <c r="BH125" s="45">
        <f t="shared" si="168"/>
        <v>5.4085638006942114</v>
      </c>
      <c r="BI125" s="45">
        <f t="shared" si="169"/>
        <v>67.840989457989167</v>
      </c>
      <c r="BJ125" s="45">
        <f t="shared" si="170"/>
        <v>67</v>
      </c>
      <c r="BK125" s="45">
        <f t="shared" si="171"/>
        <v>50</v>
      </c>
      <c r="BL125" s="45">
        <f t="shared" si="172"/>
        <v>27</v>
      </c>
      <c r="BM125" s="45">
        <f t="shared" si="173"/>
        <v>-21.026773149855686</v>
      </c>
      <c r="BN125" s="45" t="str">
        <f t="shared" si="174"/>
        <v>NEGATIF</v>
      </c>
      <c r="BO125" s="45">
        <f t="shared" si="175"/>
        <v>21</v>
      </c>
      <c r="BP125" s="45">
        <f t="shared" si="176"/>
        <v>1</v>
      </c>
      <c r="BQ125" s="45">
        <f t="shared" si="177"/>
        <v>36</v>
      </c>
      <c r="BR125" s="45"/>
      <c r="BS125" s="45"/>
      <c r="BT125" s="45"/>
      <c r="BU125" s="45"/>
      <c r="BV125" s="45"/>
      <c r="BW125" s="45"/>
      <c r="BX125" s="45"/>
      <c r="BY125" s="45"/>
      <c r="BZ125" s="45"/>
      <c r="CA125" s="45"/>
      <c r="CB125" s="45"/>
      <c r="CC125" s="45"/>
      <c r="CD125" s="45"/>
      <c r="CE125" s="45"/>
      <c r="CF125" s="45"/>
      <c r="CG125" s="45"/>
      <c r="CH125" s="45"/>
      <c r="CI125" s="45"/>
    </row>
    <row r="126" spans="1:87">
      <c r="A126" s="45">
        <f t="shared" ref="A126" si="229">A124</f>
        <v>-7.0027777777777782</v>
      </c>
      <c r="B126" s="45">
        <f t="shared" si="194"/>
        <v>111.315</v>
      </c>
      <c r="C126" s="45">
        <f>INT(G3/15)</f>
        <v>7</v>
      </c>
      <c r="D126" s="45">
        <f>L3</f>
        <v>2018</v>
      </c>
      <c r="E126" s="45">
        <f>L2</f>
        <v>6</v>
      </c>
      <c r="F126" s="45">
        <f>L4</f>
        <v>13</v>
      </c>
      <c r="G126" s="45"/>
      <c r="H126" s="45">
        <v>4</v>
      </c>
      <c r="I126" s="45">
        <v>30</v>
      </c>
      <c r="J126" s="45">
        <f t="shared" si="212"/>
        <v>4.5</v>
      </c>
      <c r="K126" s="45"/>
      <c r="L126" s="45">
        <f t="shared" si="123"/>
        <v>20</v>
      </c>
      <c r="M126" s="45">
        <f t="shared" si="124"/>
        <v>-13</v>
      </c>
      <c r="N126" s="45">
        <f t="shared" si="125"/>
        <v>2458282.3958333335</v>
      </c>
      <c r="O126" s="45">
        <f t="shared" si="221"/>
        <v>8.1907120953342413E-4</v>
      </c>
      <c r="P126" s="45">
        <f t="shared" si="213"/>
        <v>2458282.3966524047</v>
      </c>
      <c r="Q126" s="45">
        <f t="shared" si="214"/>
        <v>0.18445986728007349</v>
      </c>
      <c r="R126" s="45">
        <f t="shared" si="128"/>
        <v>81.163289288479064</v>
      </c>
      <c r="S126" s="45">
        <f t="shared" si="129"/>
        <v>157.90914054668974</v>
      </c>
      <c r="T126" s="45">
        <f t="shared" si="130"/>
        <v>0.70610859233098278</v>
      </c>
      <c r="U126" s="45">
        <f t="shared" si="131"/>
        <v>1.4165666298326054</v>
      </c>
      <c r="V126" s="45">
        <f t="shared" si="132"/>
        <v>2.7560344215342147</v>
      </c>
      <c r="W126" s="45">
        <f t="shared" si="133"/>
        <v>1.6700852685574238E-2</v>
      </c>
      <c r="X126" s="45">
        <f t="shared" si="134"/>
        <v>81.869397880810041</v>
      </c>
      <c r="Y126" s="45">
        <f t="shared" si="135"/>
        <v>158.61524913902073</v>
      </c>
      <c r="Z126" s="45">
        <f t="shared" si="136"/>
        <v>2.768358341347013</v>
      </c>
      <c r="AA126" s="45">
        <f t="shared" si="137"/>
        <v>128.27400217882231</v>
      </c>
      <c r="AB126" s="45">
        <f t="shared" si="138"/>
        <v>2.2388036827308295</v>
      </c>
      <c r="AC126" s="45">
        <f t="shared" si="139"/>
        <v>23.436892362527711</v>
      </c>
      <c r="AD126" s="45">
        <f t="shared" si="140"/>
        <v>-1.7338299584911507E-3</v>
      </c>
      <c r="AE126" s="45">
        <f t="shared" si="141"/>
        <v>23.435158532569218</v>
      </c>
      <c r="AF126" s="45">
        <f t="shared" si="142"/>
        <v>2458282.5</v>
      </c>
      <c r="AG126" s="45">
        <f t="shared" si="143"/>
        <v>0.18446269678302532</v>
      </c>
      <c r="AH126" s="45">
        <f t="shared" si="144"/>
        <v>17.417317461907203</v>
      </c>
      <c r="AI126" s="45">
        <f t="shared" si="145"/>
        <v>14.910472688532202</v>
      </c>
      <c r="AJ126" s="45">
        <f t="shared" si="146"/>
        <v>0.40902067712017565</v>
      </c>
      <c r="AK126" s="45">
        <f t="shared" si="147"/>
        <v>22.331472688532202</v>
      </c>
      <c r="AL126" s="45">
        <f t="shared" si="179"/>
        <v>253.83282467189025</v>
      </c>
      <c r="AM126" s="45">
        <f t="shared" si="148"/>
        <v>4.43021854016198</v>
      </c>
      <c r="AN126" s="45">
        <f t="shared" si="149"/>
        <v>1.0155144118994675</v>
      </c>
      <c r="AO126" s="45" t="s">
        <v>138</v>
      </c>
      <c r="AP126" s="45">
        <f t="shared" si="150"/>
        <v>81.85995530589804</v>
      </c>
      <c r="AQ126" s="45">
        <f t="shared" si="151"/>
        <v>81</v>
      </c>
      <c r="AR126" s="45">
        <f t="shared" si="152"/>
        <v>51</v>
      </c>
      <c r="AS126" s="45">
        <f t="shared" si="153"/>
        <v>35</v>
      </c>
      <c r="AT126" s="45">
        <f t="shared" si="154"/>
        <v>1.4287257456233227</v>
      </c>
      <c r="AU126" s="45">
        <f t="shared" si="155"/>
        <v>81.139265656092775</v>
      </c>
      <c r="AV126" s="148">
        <f t="shared" si="156"/>
        <v>5.4092843770728516</v>
      </c>
      <c r="AW126" s="45">
        <f t="shared" si="157"/>
        <v>1.4161473383491761</v>
      </c>
      <c r="AX126" s="45">
        <f t="shared" si="158"/>
        <v>23.185171402193234</v>
      </c>
      <c r="AY126" s="45" t="str">
        <f t="shared" si="159"/>
        <v>POSITIF</v>
      </c>
      <c r="AZ126" s="45">
        <f t="shared" si="160"/>
        <v>23</v>
      </c>
      <c r="BA126" s="45">
        <f t="shared" si="161"/>
        <v>11</v>
      </c>
      <c r="BB126" s="45">
        <f t="shared" si="162"/>
        <v>6</v>
      </c>
      <c r="BC126" s="45">
        <f t="shared" si="163"/>
        <v>0.4046575786075024</v>
      </c>
      <c r="BD126" s="45">
        <f t="shared" si="164"/>
        <v>-1.9575440197371188</v>
      </c>
      <c r="BE126" s="45">
        <f t="shared" si="165"/>
        <v>-0.12222152900771403</v>
      </c>
      <c r="BF126" s="45">
        <f t="shared" si="166"/>
        <v>1.9428132568574878</v>
      </c>
      <c r="BG126" s="45">
        <f t="shared" si="167"/>
        <v>-112.21757463139075</v>
      </c>
      <c r="BH126" s="45">
        <f t="shared" si="168"/>
        <v>5.4092843770728516</v>
      </c>
      <c r="BI126" s="45">
        <f t="shared" si="169"/>
        <v>67.782425368609253</v>
      </c>
      <c r="BJ126" s="45">
        <f t="shared" si="170"/>
        <v>67</v>
      </c>
      <c r="BK126" s="45">
        <f t="shared" si="171"/>
        <v>46</v>
      </c>
      <c r="BL126" s="45">
        <f t="shared" si="172"/>
        <v>56</v>
      </c>
      <c r="BM126" s="45">
        <f t="shared" si="173"/>
        <v>-17.580370190896961</v>
      </c>
      <c r="BN126" s="45" t="str">
        <f t="shared" si="174"/>
        <v>NEGATIF</v>
      </c>
      <c r="BO126" s="45">
        <f t="shared" si="175"/>
        <v>17</v>
      </c>
      <c r="BP126" s="45">
        <f t="shared" si="176"/>
        <v>34</v>
      </c>
      <c r="BQ126" s="45">
        <f t="shared" si="177"/>
        <v>49</v>
      </c>
      <c r="BR126" s="45"/>
      <c r="BS126" s="45"/>
      <c r="BT126" s="45"/>
      <c r="BU126" s="45"/>
      <c r="BV126" s="45"/>
      <c r="BW126" s="45"/>
      <c r="BX126" s="45"/>
      <c r="BY126" s="45"/>
      <c r="BZ126" s="45"/>
      <c r="CA126" s="45"/>
      <c r="CB126" s="45"/>
      <c r="CC126" s="45"/>
      <c r="CD126" s="45"/>
      <c r="CE126" s="45"/>
      <c r="CF126" s="45"/>
      <c r="CG126" s="45"/>
      <c r="CH126" s="45"/>
      <c r="CI126" s="45"/>
    </row>
    <row r="127" spans="1:87">
      <c r="A127" s="45">
        <f t="shared" ref="A127" si="230">A125</f>
        <v>-7.0027777777777782</v>
      </c>
      <c r="B127" s="45">
        <f t="shared" si="194"/>
        <v>111.315</v>
      </c>
      <c r="C127" s="45">
        <f>INT(G3/15)</f>
        <v>7</v>
      </c>
      <c r="D127" s="45">
        <f>L3</f>
        <v>2018</v>
      </c>
      <c r="E127" s="45">
        <f>L2</f>
        <v>6</v>
      </c>
      <c r="F127" s="45">
        <f>L4</f>
        <v>13</v>
      </c>
      <c r="G127" s="45"/>
      <c r="H127" s="45">
        <v>4</v>
      </c>
      <c r="I127" s="45">
        <v>45</v>
      </c>
      <c r="J127" s="45">
        <f t="shared" si="212"/>
        <v>4.75</v>
      </c>
      <c r="K127" s="45"/>
      <c r="L127" s="45">
        <f t="shared" si="123"/>
        <v>20</v>
      </c>
      <c r="M127" s="45">
        <f t="shared" si="124"/>
        <v>-13</v>
      </c>
      <c r="N127" s="45">
        <f t="shared" si="125"/>
        <v>2458282.40625</v>
      </c>
      <c r="O127" s="45">
        <f t="shared" si="221"/>
        <v>8.1907120953342413E-4</v>
      </c>
      <c r="P127" s="45">
        <f t="shared" si="213"/>
        <v>2458282.4070690712</v>
      </c>
      <c r="Q127" s="45">
        <f t="shared" si="214"/>
        <v>0.18446015247285957</v>
      </c>
      <c r="R127" s="45">
        <f t="shared" si="128"/>
        <v>81.173556448318777</v>
      </c>
      <c r="S127" s="45">
        <f t="shared" si="129"/>
        <v>157.91940721614174</v>
      </c>
      <c r="T127" s="45">
        <f t="shared" si="130"/>
        <v>0.70579589115281849</v>
      </c>
      <c r="U127" s="45">
        <f t="shared" si="131"/>
        <v>1.416745825576637</v>
      </c>
      <c r="V127" s="45">
        <f t="shared" si="132"/>
        <v>2.7562136087193658</v>
      </c>
      <c r="W127" s="45">
        <f t="shared" si="133"/>
        <v>1.6700852673596139E-2</v>
      </c>
      <c r="X127" s="45">
        <f t="shared" si="134"/>
        <v>81.879352339471595</v>
      </c>
      <c r="Y127" s="45">
        <f t="shared" si="135"/>
        <v>158.62520310729457</v>
      </c>
      <c r="Z127" s="45">
        <f t="shared" si="136"/>
        <v>2.7685320708670305</v>
      </c>
      <c r="AA127" s="45">
        <f t="shared" si="137"/>
        <v>128.27345057711366</v>
      </c>
      <c r="AB127" s="45">
        <f t="shared" si="138"/>
        <v>2.238794055464854</v>
      </c>
      <c r="AC127" s="45">
        <f t="shared" si="139"/>
        <v>23.436892358819016</v>
      </c>
      <c r="AD127" s="45">
        <f t="shared" si="140"/>
        <v>-1.7338278613226303E-3</v>
      </c>
      <c r="AE127" s="45">
        <f t="shared" si="141"/>
        <v>23.435158530957693</v>
      </c>
      <c r="AF127" s="45">
        <f t="shared" si="142"/>
        <v>2458282.5</v>
      </c>
      <c r="AG127" s="45">
        <f t="shared" si="143"/>
        <v>0.18446269678302532</v>
      </c>
      <c r="AH127" s="45">
        <f t="shared" si="144"/>
        <v>17.417317461907203</v>
      </c>
      <c r="AI127" s="45">
        <f t="shared" si="145"/>
        <v>15.161157165869703</v>
      </c>
      <c r="AJ127" s="45">
        <f t="shared" si="146"/>
        <v>0.4090206770920492</v>
      </c>
      <c r="AK127" s="45">
        <f t="shared" si="147"/>
        <v>22.582157165869702</v>
      </c>
      <c r="AL127" s="45">
        <f t="shared" si="179"/>
        <v>257.58228311097616</v>
      </c>
      <c r="AM127" s="45">
        <f t="shared" si="148"/>
        <v>4.4956589350907166</v>
      </c>
      <c r="AN127" s="45">
        <f t="shared" si="149"/>
        <v>1.0155155029780398</v>
      </c>
      <c r="AO127" s="45" t="s">
        <v>138</v>
      </c>
      <c r="AP127" s="45">
        <f t="shared" si="150"/>
        <v>81.869909736054964</v>
      </c>
      <c r="AQ127" s="45">
        <f t="shared" si="151"/>
        <v>81</v>
      </c>
      <c r="AR127" s="45">
        <f t="shared" si="152"/>
        <v>52</v>
      </c>
      <c r="AS127" s="45">
        <f t="shared" si="153"/>
        <v>11</v>
      </c>
      <c r="AT127" s="45">
        <f t="shared" si="154"/>
        <v>1.4288994832047208</v>
      </c>
      <c r="AU127" s="45">
        <f t="shared" si="155"/>
        <v>81.150074377069359</v>
      </c>
      <c r="AV127" s="148">
        <f t="shared" si="156"/>
        <v>5.4100049584712906</v>
      </c>
      <c r="AW127" s="45">
        <f t="shared" si="157"/>
        <v>1.4163359861181468</v>
      </c>
      <c r="AX127" s="45">
        <f t="shared" si="158"/>
        <v>23.185780847277588</v>
      </c>
      <c r="AY127" s="45" t="str">
        <f t="shared" si="159"/>
        <v>POSITIF</v>
      </c>
      <c r="AZ127" s="45">
        <f t="shared" si="160"/>
        <v>23</v>
      </c>
      <c r="BA127" s="45">
        <f t="shared" si="161"/>
        <v>11</v>
      </c>
      <c r="BB127" s="45">
        <f t="shared" si="162"/>
        <v>8</v>
      </c>
      <c r="BC127" s="45">
        <f t="shared" si="163"/>
        <v>0.40466821543083442</v>
      </c>
      <c r="BD127" s="45">
        <f t="shared" si="164"/>
        <v>-1.9585661559202305</v>
      </c>
      <c r="BE127" s="45">
        <f t="shared" si="165"/>
        <v>-0.12222152900771403</v>
      </c>
      <c r="BF127" s="45">
        <f t="shared" si="166"/>
        <v>1.9428132568574878</v>
      </c>
      <c r="BG127" s="45">
        <f t="shared" si="167"/>
        <v>-112.36468821696259</v>
      </c>
      <c r="BH127" s="45">
        <f t="shared" si="168"/>
        <v>5.4100049584712906</v>
      </c>
      <c r="BI127" s="45">
        <f t="shared" si="169"/>
        <v>67.635311783037409</v>
      </c>
      <c r="BJ127" s="45">
        <f t="shared" si="170"/>
        <v>67</v>
      </c>
      <c r="BK127" s="45">
        <f t="shared" si="171"/>
        <v>38</v>
      </c>
      <c r="BL127" s="45">
        <f t="shared" si="172"/>
        <v>7</v>
      </c>
      <c r="BM127" s="45">
        <f t="shared" si="173"/>
        <v>-14.134291709027879</v>
      </c>
      <c r="BN127" s="45" t="str">
        <f t="shared" si="174"/>
        <v>NEGATIF</v>
      </c>
      <c r="BO127" s="45">
        <f t="shared" si="175"/>
        <v>14</v>
      </c>
      <c r="BP127" s="45">
        <f t="shared" si="176"/>
        <v>8</v>
      </c>
      <c r="BQ127" s="45">
        <f t="shared" si="177"/>
        <v>3</v>
      </c>
      <c r="BR127" s="45"/>
      <c r="BS127" s="45"/>
      <c r="BT127" s="45"/>
      <c r="BU127" s="45"/>
      <c r="BV127" s="45"/>
      <c r="BW127" s="45"/>
      <c r="BX127" s="45"/>
      <c r="BY127" s="45"/>
      <c r="BZ127" s="45"/>
      <c r="CA127" s="45"/>
      <c r="CB127" s="45"/>
      <c r="CC127" s="45"/>
      <c r="CD127" s="45"/>
      <c r="CE127" s="45"/>
      <c r="CF127" s="45"/>
      <c r="CG127" s="45"/>
      <c r="CH127" s="45"/>
      <c r="CI127" s="45"/>
    </row>
    <row r="128" spans="1:87">
      <c r="A128" s="45">
        <f t="shared" ref="A128" si="231">A126</f>
        <v>-7.0027777777777782</v>
      </c>
      <c r="B128" s="45">
        <f t="shared" si="194"/>
        <v>111.315</v>
      </c>
      <c r="C128" s="45">
        <f>INT(G3/15)</f>
        <v>7</v>
      </c>
      <c r="D128" s="45">
        <f>L3</f>
        <v>2018</v>
      </c>
      <c r="E128" s="45">
        <f>L2</f>
        <v>6</v>
      </c>
      <c r="F128" s="45">
        <f>L4</f>
        <v>13</v>
      </c>
      <c r="G128" s="45"/>
      <c r="H128" s="45">
        <v>5</v>
      </c>
      <c r="I128" s="45">
        <v>0</v>
      </c>
      <c r="J128" s="45">
        <f t="shared" si="212"/>
        <v>5</v>
      </c>
      <c r="K128" s="45"/>
      <c r="L128" s="45">
        <f t="shared" si="123"/>
        <v>20</v>
      </c>
      <c r="M128" s="45">
        <f t="shared" si="124"/>
        <v>-13</v>
      </c>
      <c r="N128" s="45">
        <f t="shared" si="125"/>
        <v>2458282.416666667</v>
      </c>
      <c r="O128" s="45">
        <f t="shared" si="221"/>
        <v>8.1907120953342413E-4</v>
      </c>
      <c r="P128" s="45">
        <f t="shared" si="213"/>
        <v>2458282.4174857382</v>
      </c>
      <c r="Q128" s="45">
        <f t="shared" si="214"/>
        <v>0.18446043766565839</v>
      </c>
      <c r="R128" s="45">
        <f t="shared" si="128"/>
        <v>81.183823608617786</v>
      </c>
      <c r="S128" s="45">
        <f t="shared" si="129"/>
        <v>157.92967388605121</v>
      </c>
      <c r="T128" s="45">
        <f t="shared" si="130"/>
        <v>0.70548316856434623</v>
      </c>
      <c r="U128" s="45">
        <f t="shared" si="131"/>
        <v>1.4169250213286848</v>
      </c>
      <c r="V128" s="45">
        <f t="shared" si="132"/>
        <v>2.7563927959125016</v>
      </c>
      <c r="W128" s="45">
        <f t="shared" si="133"/>
        <v>1.6700852661618044E-2</v>
      </c>
      <c r="X128" s="45">
        <f t="shared" si="134"/>
        <v>81.889306777182128</v>
      </c>
      <c r="Y128" s="45">
        <f t="shared" si="135"/>
        <v>158.63515705461555</v>
      </c>
      <c r="Z128" s="45">
        <f t="shared" si="136"/>
        <v>2.7687058000213516</v>
      </c>
      <c r="AA128" s="45">
        <f t="shared" si="137"/>
        <v>128.27289897538034</v>
      </c>
      <c r="AB128" s="45">
        <f t="shared" si="138"/>
        <v>2.2387844281984477</v>
      </c>
      <c r="AC128" s="45">
        <f t="shared" si="139"/>
        <v>23.43689235511032</v>
      </c>
      <c r="AD128" s="45">
        <f t="shared" si="140"/>
        <v>-1.733825744627908E-3</v>
      </c>
      <c r="AE128" s="45">
        <f t="shared" si="141"/>
        <v>23.435158529365694</v>
      </c>
      <c r="AF128" s="45">
        <f t="shared" si="142"/>
        <v>2458282.5</v>
      </c>
      <c r="AG128" s="45">
        <f t="shared" si="143"/>
        <v>0.18446269678302532</v>
      </c>
      <c r="AH128" s="45">
        <f t="shared" si="144"/>
        <v>17.417317461907203</v>
      </c>
      <c r="AI128" s="45">
        <f t="shared" si="145"/>
        <v>15.411841643207204</v>
      </c>
      <c r="AJ128" s="45">
        <f t="shared" si="146"/>
        <v>0.40902067706426359</v>
      </c>
      <c r="AK128" s="45">
        <f t="shared" si="147"/>
        <v>22.832841643207203</v>
      </c>
      <c r="AL128" s="45">
        <f t="shared" si="179"/>
        <v>261.33174147438632</v>
      </c>
      <c r="AM128" s="45">
        <f t="shared" si="148"/>
        <v>4.5610993286986616</v>
      </c>
      <c r="AN128" s="45">
        <f t="shared" si="149"/>
        <v>1.0155165935724528</v>
      </c>
      <c r="AO128" s="45" t="s">
        <v>138</v>
      </c>
      <c r="AP128" s="45">
        <f t="shared" si="150"/>
        <v>81.879864145261209</v>
      </c>
      <c r="AQ128" s="45">
        <f t="shared" si="151"/>
        <v>81</v>
      </c>
      <c r="AR128" s="45">
        <f t="shared" si="152"/>
        <v>52</v>
      </c>
      <c r="AS128" s="45">
        <f t="shared" si="153"/>
        <v>47</v>
      </c>
      <c r="AT128" s="45">
        <f t="shared" si="154"/>
        <v>1.4290732204204606</v>
      </c>
      <c r="AU128" s="45">
        <f t="shared" si="155"/>
        <v>81.160883173721757</v>
      </c>
      <c r="AV128" s="148">
        <f t="shared" si="156"/>
        <v>5.4107255449147837</v>
      </c>
      <c r="AW128" s="45">
        <f t="shared" si="157"/>
        <v>1.4165246352079097</v>
      </c>
      <c r="AX128" s="45">
        <f t="shared" si="158"/>
        <v>23.186389553135054</v>
      </c>
      <c r="AY128" s="45" t="str">
        <f t="shared" si="159"/>
        <v>POSITIF</v>
      </c>
      <c r="AZ128" s="45">
        <f t="shared" si="160"/>
        <v>23</v>
      </c>
      <c r="BA128" s="45">
        <f t="shared" si="161"/>
        <v>11</v>
      </c>
      <c r="BB128" s="45">
        <f t="shared" si="162"/>
        <v>11</v>
      </c>
      <c r="BC128" s="45">
        <f t="shared" si="163"/>
        <v>0.40467883935222343</v>
      </c>
      <c r="BD128" s="45">
        <f t="shared" si="164"/>
        <v>-1.9611337723628737</v>
      </c>
      <c r="BE128" s="45">
        <f t="shared" si="165"/>
        <v>-0.12222152900771403</v>
      </c>
      <c r="BF128" s="45">
        <f t="shared" si="166"/>
        <v>1.9428132568574878</v>
      </c>
      <c r="BG128" s="45">
        <f t="shared" si="167"/>
        <v>-112.59785293457088</v>
      </c>
      <c r="BH128" s="45">
        <f t="shared" si="168"/>
        <v>5.4107255449147837</v>
      </c>
      <c r="BI128" s="45">
        <f t="shared" si="169"/>
        <v>67.402147065429119</v>
      </c>
      <c r="BJ128" s="45">
        <f t="shared" si="170"/>
        <v>67</v>
      </c>
      <c r="BK128" s="45">
        <f t="shared" si="171"/>
        <v>24</v>
      </c>
      <c r="BL128" s="45">
        <f t="shared" si="172"/>
        <v>7</v>
      </c>
      <c r="BM128" s="45">
        <f t="shared" si="173"/>
        <v>-10.690763667816004</v>
      </c>
      <c r="BN128" s="45" t="str">
        <f t="shared" si="174"/>
        <v>NEGATIF</v>
      </c>
      <c r="BO128" s="45">
        <f t="shared" si="175"/>
        <v>10</v>
      </c>
      <c r="BP128" s="45">
        <f t="shared" si="176"/>
        <v>41</v>
      </c>
      <c r="BQ128" s="45">
        <f t="shared" si="177"/>
        <v>26</v>
      </c>
      <c r="BR128" s="45"/>
      <c r="BS128" s="45"/>
      <c r="BT128" s="45"/>
      <c r="BU128" s="45"/>
      <c r="BV128" s="45"/>
      <c r="BW128" s="45"/>
      <c r="BX128" s="45"/>
      <c r="BY128" s="45"/>
      <c r="BZ128" s="45"/>
      <c r="CA128" s="45"/>
      <c r="CB128" s="45"/>
      <c r="CC128" s="45"/>
      <c r="CD128" s="45"/>
      <c r="CE128" s="45"/>
      <c r="CF128" s="45"/>
      <c r="CG128" s="45"/>
      <c r="CH128" s="45"/>
      <c r="CI128" s="45"/>
    </row>
    <row r="129" spans="1:87">
      <c r="A129" s="45">
        <f t="shared" ref="A129" si="232">A127</f>
        <v>-7.0027777777777782</v>
      </c>
      <c r="B129" s="45">
        <f t="shared" si="194"/>
        <v>111.315</v>
      </c>
      <c r="C129" s="45">
        <f>INT(G3/15)</f>
        <v>7</v>
      </c>
      <c r="D129" s="45">
        <f>L3</f>
        <v>2018</v>
      </c>
      <c r="E129" s="45">
        <f>L2</f>
        <v>6</v>
      </c>
      <c r="F129" s="45">
        <f>L4</f>
        <v>13</v>
      </c>
      <c r="G129" s="45"/>
      <c r="H129" s="45">
        <v>5</v>
      </c>
      <c r="I129" s="45">
        <v>15</v>
      </c>
      <c r="J129" s="45">
        <f t="shared" si="212"/>
        <v>5.25</v>
      </c>
      <c r="K129" s="45"/>
      <c r="L129" s="45">
        <f t="shared" si="123"/>
        <v>20</v>
      </c>
      <c r="M129" s="45">
        <f t="shared" si="124"/>
        <v>-13</v>
      </c>
      <c r="N129" s="45">
        <f t="shared" si="125"/>
        <v>2458282.4270833335</v>
      </c>
      <c r="O129" s="45">
        <f t="shared" si="221"/>
        <v>8.1907120953342413E-4</v>
      </c>
      <c r="P129" s="45">
        <f t="shared" si="213"/>
        <v>2458282.4279024047</v>
      </c>
      <c r="Q129" s="45">
        <f t="shared" si="214"/>
        <v>0.18446072285844448</v>
      </c>
      <c r="R129" s="45">
        <f t="shared" si="128"/>
        <v>81.194090768458409</v>
      </c>
      <c r="S129" s="45">
        <f t="shared" si="129"/>
        <v>157.93994055550229</v>
      </c>
      <c r="T129" s="45">
        <f t="shared" si="130"/>
        <v>0.70517042460302926</v>
      </c>
      <c r="U129" s="45">
        <f t="shared" si="131"/>
        <v>1.4171042170727322</v>
      </c>
      <c r="V129" s="45">
        <f t="shared" si="132"/>
        <v>2.7565719830976367</v>
      </c>
      <c r="W129" s="45">
        <f t="shared" si="133"/>
        <v>1.6700852649639945E-2</v>
      </c>
      <c r="X129" s="45">
        <f t="shared" si="134"/>
        <v>81.899261193061434</v>
      </c>
      <c r="Y129" s="45">
        <f t="shared" si="135"/>
        <v>158.64511098010533</v>
      </c>
      <c r="Z129" s="45">
        <f t="shared" si="136"/>
        <v>2.7688795287946464</v>
      </c>
      <c r="AA129" s="45">
        <f t="shared" si="137"/>
        <v>128.27234737367169</v>
      </c>
      <c r="AB129" s="45">
        <f t="shared" si="138"/>
        <v>2.2387748009324722</v>
      </c>
      <c r="AC129" s="45">
        <f t="shared" si="139"/>
        <v>23.436892351401625</v>
      </c>
      <c r="AD129" s="45">
        <f t="shared" si="140"/>
        <v>-1.7338236084049688E-3</v>
      </c>
      <c r="AE129" s="45">
        <f t="shared" si="141"/>
        <v>23.43515852779322</v>
      </c>
      <c r="AF129" s="45">
        <f t="shared" si="142"/>
        <v>2458282.5</v>
      </c>
      <c r="AG129" s="45">
        <f t="shared" si="143"/>
        <v>0.18446269678302532</v>
      </c>
      <c r="AH129" s="45">
        <f t="shared" si="144"/>
        <v>17.417317461907203</v>
      </c>
      <c r="AI129" s="45">
        <f t="shared" si="145"/>
        <v>15.662526120544703</v>
      </c>
      <c r="AJ129" s="45">
        <f t="shared" si="146"/>
        <v>0.40902067703681877</v>
      </c>
      <c r="AK129" s="45">
        <f t="shared" si="147"/>
        <v>23.083526120544704</v>
      </c>
      <c r="AL129" s="45">
        <f t="shared" si="179"/>
        <v>265.08119976319244</v>
      </c>
      <c r="AM129" s="45">
        <f t="shared" si="148"/>
        <v>4.6265397210045212</v>
      </c>
      <c r="AN129" s="45">
        <f t="shared" si="149"/>
        <v>1.0155176836825772</v>
      </c>
      <c r="AO129" s="45" t="s">
        <v>138</v>
      </c>
      <c r="AP129" s="45">
        <f t="shared" si="150"/>
        <v>81.889818532636582</v>
      </c>
      <c r="AQ129" s="45">
        <f t="shared" si="151"/>
        <v>81</v>
      </c>
      <c r="AR129" s="45">
        <f t="shared" si="152"/>
        <v>53</v>
      </c>
      <c r="AS129" s="45">
        <f t="shared" si="153"/>
        <v>23</v>
      </c>
      <c r="AT129" s="45">
        <f t="shared" si="154"/>
        <v>1.4292469572551798</v>
      </c>
      <c r="AU129" s="45">
        <f t="shared" si="155"/>
        <v>81.171692044978116</v>
      </c>
      <c r="AV129" s="148">
        <f t="shared" si="156"/>
        <v>5.4114461363318744</v>
      </c>
      <c r="AW129" s="45">
        <f t="shared" si="157"/>
        <v>1.4167132855997573</v>
      </c>
      <c r="AX129" s="45">
        <f t="shared" si="158"/>
        <v>23.186997519688198</v>
      </c>
      <c r="AY129" s="45" t="str">
        <f t="shared" si="159"/>
        <v>POSITIF</v>
      </c>
      <c r="AZ129" s="45">
        <f t="shared" si="160"/>
        <v>23</v>
      </c>
      <c r="BA129" s="45">
        <f t="shared" si="161"/>
        <v>11</v>
      </c>
      <c r="BB129" s="45">
        <f t="shared" si="162"/>
        <v>13</v>
      </c>
      <c r="BC129" s="45">
        <f t="shared" si="163"/>
        <v>0.40468945037031778</v>
      </c>
      <c r="BD129" s="45">
        <f t="shared" si="164"/>
        <v>-1.9652032643846211</v>
      </c>
      <c r="BE129" s="45">
        <f t="shared" si="165"/>
        <v>-0.12222152900771403</v>
      </c>
      <c r="BF129" s="45">
        <f t="shared" si="166"/>
        <v>1.9428132568574878</v>
      </c>
      <c r="BG129" s="45">
        <f t="shared" si="167"/>
        <v>-112.91617022512753</v>
      </c>
      <c r="BH129" s="45">
        <f t="shared" si="168"/>
        <v>5.4114461363318744</v>
      </c>
      <c r="BI129" s="45">
        <f t="shared" si="169"/>
        <v>67.08382977487247</v>
      </c>
      <c r="BJ129" s="45">
        <f t="shared" si="170"/>
        <v>67</v>
      </c>
      <c r="BK129" s="45">
        <f t="shared" si="171"/>
        <v>5</v>
      </c>
      <c r="BL129" s="45">
        <f t="shared" si="172"/>
        <v>1</v>
      </c>
      <c r="BM129" s="45">
        <f t="shared" si="173"/>
        <v>-7.251957836914988</v>
      </c>
      <c r="BN129" s="45" t="str">
        <f t="shared" si="174"/>
        <v>NEGATIF</v>
      </c>
      <c r="BO129" s="45">
        <f t="shared" si="175"/>
        <v>7</v>
      </c>
      <c r="BP129" s="45">
        <f t="shared" si="176"/>
        <v>15</v>
      </c>
      <c r="BQ129" s="45">
        <f t="shared" si="177"/>
        <v>7</v>
      </c>
      <c r="BR129" s="45"/>
      <c r="BS129" s="45"/>
      <c r="BT129" s="45"/>
      <c r="BU129" s="45"/>
      <c r="BV129" s="45"/>
      <c r="BW129" s="45"/>
      <c r="BX129" s="45"/>
      <c r="BY129" s="45"/>
      <c r="BZ129" s="45"/>
      <c r="CA129" s="45"/>
      <c r="CB129" s="45"/>
      <c r="CC129" s="45"/>
      <c r="CD129" s="45"/>
      <c r="CE129" s="45"/>
      <c r="CF129" s="45"/>
      <c r="CG129" s="45"/>
      <c r="CH129" s="45"/>
      <c r="CI129" s="45"/>
    </row>
    <row r="130" spans="1:87">
      <c r="A130" s="45">
        <f t="shared" ref="A130" si="233">A128</f>
        <v>-7.0027777777777782</v>
      </c>
      <c r="B130" s="45">
        <f t="shared" si="194"/>
        <v>111.315</v>
      </c>
      <c r="C130" s="45">
        <f>INT(G3/15)</f>
        <v>7</v>
      </c>
      <c r="D130" s="45">
        <f>L3</f>
        <v>2018</v>
      </c>
      <c r="E130" s="45">
        <f>L2</f>
        <v>6</v>
      </c>
      <c r="F130" s="45">
        <f>L4</f>
        <v>13</v>
      </c>
      <c r="G130" s="45"/>
      <c r="H130" s="45">
        <v>5</v>
      </c>
      <c r="I130" s="45">
        <v>30</v>
      </c>
      <c r="J130" s="45">
        <f t="shared" si="212"/>
        <v>5.5</v>
      </c>
      <c r="K130" s="45"/>
      <c r="L130" s="45">
        <f t="shared" si="123"/>
        <v>20</v>
      </c>
      <c r="M130" s="45">
        <f t="shared" si="124"/>
        <v>-13</v>
      </c>
      <c r="N130" s="45">
        <f t="shared" si="125"/>
        <v>2458282.4375</v>
      </c>
      <c r="O130" s="45">
        <f t="shared" si="221"/>
        <v>8.1907120953342413E-4</v>
      </c>
      <c r="P130" s="45">
        <f t="shared" si="213"/>
        <v>2458282.4383190712</v>
      </c>
      <c r="Q130" s="45">
        <f t="shared" si="214"/>
        <v>0.18446100805123056</v>
      </c>
      <c r="R130" s="45">
        <f t="shared" si="128"/>
        <v>81.204357928299032</v>
      </c>
      <c r="S130" s="45">
        <f t="shared" si="129"/>
        <v>157.95020722495428</v>
      </c>
      <c r="T130" s="45">
        <f t="shared" si="130"/>
        <v>0.70485765926444166</v>
      </c>
      <c r="U130" s="45">
        <f t="shared" si="131"/>
        <v>1.4172834128167795</v>
      </c>
      <c r="V130" s="45">
        <f t="shared" si="132"/>
        <v>2.7567511702827883</v>
      </c>
      <c r="W130" s="45">
        <f t="shared" si="133"/>
        <v>1.6700852637661849E-2</v>
      </c>
      <c r="X130" s="45">
        <f t="shared" si="134"/>
        <v>81.90921558756348</v>
      </c>
      <c r="Y130" s="45">
        <f t="shared" si="135"/>
        <v>158.65506488421872</v>
      </c>
      <c r="Z130" s="45">
        <f t="shared" si="136"/>
        <v>2.769053257194853</v>
      </c>
      <c r="AA130" s="45">
        <f t="shared" si="137"/>
        <v>128.27179577196304</v>
      </c>
      <c r="AB130" s="45">
        <f t="shared" si="138"/>
        <v>2.2387651736664966</v>
      </c>
      <c r="AC130" s="45">
        <f t="shared" si="139"/>
        <v>23.436892347692929</v>
      </c>
      <c r="AD130" s="45">
        <f t="shared" si="140"/>
        <v>-1.7338214526515113E-3</v>
      </c>
      <c r="AE130" s="45">
        <f t="shared" si="141"/>
        <v>23.435158526240276</v>
      </c>
      <c r="AF130" s="45">
        <f t="shared" si="142"/>
        <v>2458282.5</v>
      </c>
      <c r="AG130" s="45">
        <f t="shared" si="143"/>
        <v>0.18446269678302532</v>
      </c>
      <c r="AH130" s="45">
        <f t="shared" si="144"/>
        <v>17.417317461907203</v>
      </c>
      <c r="AI130" s="45">
        <f t="shared" si="145"/>
        <v>15.913210597882204</v>
      </c>
      <c r="AJ130" s="45">
        <f t="shared" si="146"/>
        <v>0.40902067700971473</v>
      </c>
      <c r="AK130" s="45">
        <f t="shared" si="147"/>
        <v>23.334210597882205</v>
      </c>
      <c r="AL130" s="45">
        <f t="shared" si="179"/>
        <v>268.83065797701778</v>
      </c>
      <c r="AM130" s="45">
        <f t="shared" si="148"/>
        <v>4.691980112001719</v>
      </c>
      <c r="AN130" s="45">
        <f t="shared" si="149"/>
        <v>1.0155187733084301</v>
      </c>
      <c r="AO130" s="45" t="s">
        <v>138</v>
      </c>
      <c r="AP130" s="45">
        <f t="shared" si="150"/>
        <v>81.899772898635035</v>
      </c>
      <c r="AQ130" s="45">
        <f t="shared" si="151"/>
        <v>81</v>
      </c>
      <c r="AR130" s="45">
        <f t="shared" si="152"/>
        <v>53</v>
      </c>
      <c r="AS130" s="45">
        <f t="shared" si="153"/>
        <v>59</v>
      </c>
      <c r="AT130" s="45">
        <f t="shared" si="154"/>
        <v>1.4294206937168015</v>
      </c>
      <c r="AU130" s="45">
        <f t="shared" si="155"/>
        <v>81.182500991215264</v>
      </c>
      <c r="AV130" s="148">
        <f t="shared" si="156"/>
        <v>5.4121667327476839</v>
      </c>
      <c r="AW130" s="45">
        <f t="shared" si="157"/>
        <v>1.4169019373002665</v>
      </c>
      <c r="AX130" s="45">
        <f t="shared" si="158"/>
        <v>23.187604746941197</v>
      </c>
      <c r="AY130" s="45" t="str">
        <f t="shared" si="159"/>
        <v>POSITIF</v>
      </c>
      <c r="AZ130" s="45">
        <f t="shared" si="160"/>
        <v>23</v>
      </c>
      <c r="BA130" s="45">
        <f t="shared" si="161"/>
        <v>11</v>
      </c>
      <c r="BB130" s="45">
        <f t="shared" si="162"/>
        <v>15</v>
      </c>
      <c r="BC130" s="45">
        <f t="shared" si="163"/>
        <v>0.40470004848519042</v>
      </c>
      <c r="BD130" s="45">
        <f t="shared" si="164"/>
        <v>-1.9707589491708621</v>
      </c>
      <c r="BE130" s="45">
        <f t="shared" si="165"/>
        <v>-0.12222152900771403</v>
      </c>
      <c r="BF130" s="45">
        <f t="shared" si="166"/>
        <v>1.9428132568574878</v>
      </c>
      <c r="BG130" s="45">
        <f t="shared" si="167"/>
        <v>-113.3202394653571</v>
      </c>
      <c r="BH130" s="45">
        <f t="shared" si="168"/>
        <v>5.4121667327476839</v>
      </c>
      <c r="BI130" s="45">
        <f t="shared" si="169"/>
        <v>66.679760534642895</v>
      </c>
      <c r="BJ130" s="45">
        <f t="shared" si="170"/>
        <v>66</v>
      </c>
      <c r="BK130" s="45">
        <f t="shared" si="171"/>
        <v>40</v>
      </c>
      <c r="BL130" s="45">
        <f t="shared" si="172"/>
        <v>47</v>
      </c>
      <c r="BM130" s="45">
        <f t="shared" si="173"/>
        <v>-3.8200557799697239</v>
      </c>
      <c r="BN130" s="45" t="str">
        <f t="shared" si="174"/>
        <v>NEGATIF</v>
      </c>
      <c r="BO130" s="45">
        <f t="shared" si="175"/>
        <v>3</v>
      </c>
      <c r="BP130" s="45">
        <f t="shared" si="176"/>
        <v>49</v>
      </c>
      <c r="BQ130" s="45">
        <f t="shared" si="177"/>
        <v>12</v>
      </c>
      <c r="BR130" s="45"/>
      <c r="BS130" s="45"/>
      <c r="BT130" s="45"/>
      <c r="BU130" s="45"/>
      <c r="BV130" s="45"/>
      <c r="BW130" s="45"/>
      <c r="BX130" s="45"/>
      <c r="BY130" s="45"/>
      <c r="BZ130" s="45"/>
      <c r="CA130" s="45"/>
      <c r="CB130" s="45"/>
      <c r="CC130" s="45"/>
      <c r="CD130" s="45"/>
      <c r="CE130" s="45"/>
      <c r="CF130" s="45"/>
      <c r="CG130" s="45"/>
      <c r="CH130" s="45"/>
      <c r="CI130" s="45"/>
    </row>
    <row r="131" spans="1:87">
      <c r="A131" s="45">
        <f t="shared" ref="A131" si="234">A129</f>
        <v>-7.0027777777777782</v>
      </c>
      <c r="B131" s="45">
        <f t="shared" si="194"/>
        <v>111.315</v>
      </c>
      <c r="C131" s="45">
        <f>INT(G3/15)</f>
        <v>7</v>
      </c>
      <c r="D131" s="45">
        <f>L3</f>
        <v>2018</v>
      </c>
      <c r="E131" s="45">
        <f>L2</f>
        <v>6</v>
      </c>
      <c r="F131" s="45">
        <f>L4</f>
        <v>13</v>
      </c>
      <c r="G131" s="45"/>
      <c r="H131" s="45">
        <v>5</v>
      </c>
      <c r="I131" s="45">
        <v>45</v>
      </c>
      <c r="J131" s="45">
        <f t="shared" si="212"/>
        <v>5.75</v>
      </c>
      <c r="K131" s="45"/>
      <c r="L131" s="45">
        <f t="shared" si="123"/>
        <v>20</v>
      </c>
      <c r="M131" s="45">
        <f t="shared" si="124"/>
        <v>-13</v>
      </c>
      <c r="N131" s="45">
        <f t="shared" si="125"/>
        <v>2458282.447916667</v>
      </c>
      <c r="O131" s="45">
        <f>O112</f>
        <v>8.1907120953342413E-4</v>
      </c>
      <c r="P131" s="45">
        <f t="shared" si="213"/>
        <v>2458282.4487357382</v>
      </c>
      <c r="Q131" s="45">
        <f t="shared" si="214"/>
        <v>0.18446129324402938</v>
      </c>
      <c r="R131" s="45">
        <f t="shared" si="128"/>
        <v>81.214625088598041</v>
      </c>
      <c r="S131" s="45">
        <f t="shared" si="129"/>
        <v>157.96047389486375</v>
      </c>
      <c r="T131" s="45">
        <f t="shared" si="130"/>
        <v>0.70454487254424081</v>
      </c>
      <c r="U131" s="45">
        <f t="shared" si="131"/>
        <v>1.4174626085688273</v>
      </c>
      <c r="V131" s="45">
        <f t="shared" si="132"/>
        <v>2.7569303574759236</v>
      </c>
      <c r="W131" s="45">
        <f t="shared" si="133"/>
        <v>1.670085262568375E-2</v>
      </c>
      <c r="X131" s="45">
        <f t="shared" si="134"/>
        <v>81.919169961142288</v>
      </c>
      <c r="Y131" s="45">
        <f t="shared" si="135"/>
        <v>158.66501876740799</v>
      </c>
      <c r="Z131" s="45">
        <f t="shared" si="136"/>
        <v>2.7692269852298645</v>
      </c>
      <c r="AA131" s="45">
        <f t="shared" si="137"/>
        <v>128.27124417022978</v>
      </c>
      <c r="AB131" s="45">
        <f t="shared" si="138"/>
        <v>2.2387555464000912</v>
      </c>
      <c r="AC131" s="45">
        <f t="shared" si="139"/>
        <v>23.436892343984233</v>
      </c>
      <c r="AD131" s="45">
        <f t="shared" si="140"/>
        <v>-1.7338192773652364E-3</v>
      </c>
      <c r="AE131" s="45">
        <f t="shared" si="141"/>
        <v>23.435158524706868</v>
      </c>
      <c r="AF131" s="45">
        <f t="shared" si="142"/>
        <v>2458282.5</v>
      </c>
      <c r="AG131" s="45">
        <f t="shared" si="143"/>
        <v>0.18446269678302532</v>
      </c>
      <c r="AH131" s="45">
        <f t="shared" si="144"/>
        <v>17.417317461907203</v>
      </c>
      <c r="AI131" s="45">
        <f t="shared" si="145"/>
        <v>16.163895075219703</v>
      </c>
      <c r="AJ131" s="45">
        <f t="shared" si="146"/>
        <v>0.40902067698295175</v>
      </c>
      <c r="AK131" s="45">
        <f t="shared" si="147"/>
        <v>23.584895075219702</v>
      </c>
      <c r="AL131" s="45">
        <f t="shared" si="179"/>
        <v>272.58011611548551</v>
      </c>
      <c r="AM131" s="45">
        <f t="shared" si="148"/>
        <v>4.7574205016836784</v>
      </c>
      <c r="AN131" s="45">
        <f t="shared" si="149"/>
        <v>1.0155198624500281</v>
      </c>
      <c r="AO131" s="45" t="s">
        <v>138</v>
      </c>
      <c r="AP131" s="45">
        <f t="shared" si="150"/>
        <v>81.909727243710591</v>
      </c>
      <c r="AQ131" s="45">
        <f t="shared" si="151"/>
        <v>81</v>
      </c>
      <c r="AR131" s="45">
        <f t="shared" si="152"/>
        <v>54</v>
      </c>
      <c r="AS131" s="45">
        <f t="shared" si="153"/>
        <v>35</v>
      </c>
      <c r="AT131" s="45">
        <f t="shared" si="154"/>
        <v>1.4295944298132497</v>
      </c>
      <c r="AU131" s="45">
        <f t="shared" si="155"/>
        <v>81.193310012810045</v>
      </c>
      <c r="AV131" s="148">
        <f t="shared" si="156"/>
        <v>5.412887334187336</v>
      </c>
      <c r="AW131" s="45">
        <f t="shared" si="157"/>
        <v>1.4170905903160147</v>
      </c>
      <c r="AX131" s="45">
        <f t="shared" si="158"/>
        <v>23.188211234898159</v>
      </c>
      <c r="AY131" s="45" t="str">
        <f t="shared" si="159"/>
        <v>POSITIF</v>
      </c>
      <c r="AZ131" s="45">
        <f t="shared" si="160"/>
        <v>23</v>
      </c>
      <c r="BA131" s="45">
        <f t="shared" si="161"/>
        <v>11</v>
      </c>
      <c r="BB131" s="45">
        <f t="shared" si="162"/>
        <v>17</v>
      </c>
      <c r="BC131" s="45">
        <f t="shared" si="163"/>
        <v>0.40471063369691312</v>
      </c>
      <c r="BD131" s="45">
        <f t="shared" si="164"/>
        <v>-1.9778112878189003</v>
      </c>
      <c r="BE131" s="45">
        <f t="shared" si="165"/>
        <v>-0.12222152900771403</v>
      </c>
      <c r="BF131" s="45">
        <f t="shared" si="166"/>
        <v>1.9428132568574878</v>
      </c>
      <c r="BG131" s="45">
        <f t="shared" si="167"/>
        <v>-113.81211680923482</v>
      </c>
      <c r="BH131" s="45">
        <f t="shared" si="168"/>
        <v>5.412887334187336</v>
      </c>
      <c r="BI131" s="45">
        <f t="shared" si="169"/>
        <v>66.187883190765177</v>
      </c>
      <c r="BJ131" s="45">
        <f t="shared" si="170"/>
        <v>66</v>
      </c>
      <c r="BK131" s="45">
        <f t="shared" si="171"/>
        <v>11</v>
      </c>
      <c r="BL131" s="45">
        <f t="shared" si="172"/>
        <v>16</v>
      </c>
      <c r="BM131" s="45">
        <f t="shared" si="173"/>
        <v>-0.39730933128600376</v>
      </c>
      <c r="BN131" s="45" t="str">
        <f t="shared" si="174"/>
        <v>NEGATIF</v>
      </c>
      <c r="BO131" s="45">
        <f t="shared" si="175"/>
        <v>0</v>
      </c>
      <c r="BP131" s="45">
        <f t="shared" si="176"/>
        <v>23</v>
      </c>
      <c r="BQ131" s="45">
        <f t="shared" si="177"/>
        <v>50</v>
      </c>
      <c r="BR131" s="45"/>
      <c r="BS131" s="45"/>
      <c r="BT131" s="45"/>
      <c r="BU131" s="45"/>
      <c r="BV131" s="45"/>
      <c r="BW131" s="45"/>
      <c r="BX131" s="45"/>
      <c r="BY131" s="45"/>
      <c r="BZ131" s="45"/>
      <c r="CA131" s="45"/>
      <c r="CB131" s="45"/>
      <c r="CC131" s="45"/>
      <c r="CD131" s="45"/>
      <c r="CE131" s="45"/>
      <c r="CF131" s="45"/>
      <c r="CG131" s="45"/>
      <c r="CH131" s="45"/>
      <c r="CI131" s="45"/>
    </row>
    <row r="132" spans="1:87">
      <c r="A132" s="45">
        <f t="shared" ref="A132" si="235">A130</f>
        <v>-7.0027777777777782</v>
      </c>
      <c r="B132" s="45">
        <f t="shared" si="194"/>
        <v>111.315</v>
      </c>
      <c r="C132" s="45">
        <f>INT(G3/15)</f>
        <v>7</v>
      </c>
      <c r="D132" s="45">
        <f>L3</f>
        <v>2018</v>
      </c>
      <c r="E132" s="45">
        <f>L2</f>
        <v>6</v>
      </c>
      <c r="F132" s="45">
        <f>L4</f>
        <v>13</v>
      </c>
      <c r="G132" s="45"/>
      <c r="H132" s="45">
        <v>6</v>
      </c>
      <c r="I132" s="45">
        <v>0</v>
      </c>
      <c r="J132" s="45">
        <f t="shared" si="212"/>
        <v>6</v>
      </c>
      <c r="K132" s="45"/>
      <c r="L132" s="45">
        <f t="shared" si="123"/>
        <v>20</v>
      </c>
      <c r="M132" s="45">
        <f t="shared" si="124"/>
        <v>-13</v>
      </c>
      <c r="N132" s="45">
        <f t="shared" si="125"/>
        <v>2458282.4583333335</v>
      </c>
      <c r="O132" s="45">
        <f t="shared" ref="O132:O195" si="236">O113</f>
        <v>8.1907120953342413E-4</v>
      </c>
      <c r="P132" s="45">
        <f t="shared" si="213"/>
        <v>2458282.4591524047</v>
      </c>
      <c r="Q132" s="45">
        <f t="shared" si="214"/>
        <v>0.18446157843681546</v>
      </c>
      <c r="R132" s="45">
        <f t="shared" si="128"/>
        <v>81.224892248437754</v>
      </c>
      <c r="S132" s="45">
        <f t="shared" si="129"/>
        <v>157.97074056431575</v>
      </c>
      <c r="T132" s="45">
        <f t="shared" si="130"/>
        <v>0.70423206447986619</v>
      </c>
      <c r="U132" s="45">
        <f t="shared" si="131"/>
        <v>1.4176418043128589</v>
      </c>
      <c r="V132" s="45">
        <f t="shared" si="132"/>
        <v>2.7571095446610752</v>
      </c>
      <c r="W132" s="45">
        <f t="shared" si="133"/>
        <v>1.6700852613705654E-2</v>
      </c>
      <c r="X132" s="45">
        <f t="shared" si="134"/>
        <v>81.929124312917622</v>
      </c>
      <c r="Y132" s="45">
        <f t="shared" si="135"/>
        <v>158.67497262879562</v>
      </c>
      <c r="Z132" s="45">
        <f t="shared" si="136"/>
        <v>2.7694007128843658</v>
      </c>
      <c r="AA132" s="45">
        <f t="shared" si="137"/>
        <v>128.27069256852113</v>
      </c>
      <c r="AB132" s="45">
        <f t="shared" si="138"/>
        <v>2.2387459191341157</v>
      </c>
      <c r="AC132" s="45">
        <f t="shared" si="139"/>
        <v>23.436892340275538</v>
      </c>
      <c r="AD132" s="45">
        <f t="shared" si="140"/>
        <v>-1.7338170825441364E-3</v>
      </c>
      <c r="AE132" s="45">
        <f t="shared" si="141"/>
        <v>23.435158523192992</v>
      </c>
      <c r="AF132" s="45">
        <f t="shared" si="142"/>
        <v>2458282.5</v>
      </c>
      <c r="AG132" s="45">
        <f t="shared" si="143"/>
        <v>0.18446269678302532</v>
      </c>
      <c r="AH132" s="45">
        <f t="shared" si="144"/>
        <v>17.417317461907203</v>
      </c>
      <c r="AI132" s="45">
        <f t="shared" si="145"/>
        <v>16.414579552557203</v>
      </c>
      <c r="AJ132" s="45">
        <f t="shared" si="146"/>
        <v>0.40902067695652961</v>
      </c>
      <c r="AK132" s="45">
        <f t="shared" si="147"/>
        <v>23.835579552557203</v>
      </c>
      <c r="AL132" s="45">
        <f t="shared" si="179"/>
        <v>276.32957417966753</v>
      </c>
      <c r="AM132" s="45">
        <f t="shared" si="148"/>
        <v>4.8228608900691077</v>
      </c>
      <c r="AN132" s="45">
        <f t="shared" si="149"/>
        <v>1.0155209511072421</v>
      </c>
      <c r="AO132" s="45" t="s">
        <v>138</v>
      </c>
      <c r="AP132" s="45">
        <f t="shared" si="150"/>
        <v>81.919681566983044</v>
      </c>
      <c r="AQ132" s="45">
        <f t="shared" si="151"/>
        <v>81</v>
      </c>
      <c r="AR132" s="45">
        <f t="shared" si="152"/>
        <v>55</v>
      </c>
      <c r="AS132" s="45">
        <f t="shared" si="153"/>
        <v>10</v>
      </c>
      <c r="AT132" s="45">
        <f t="shared" si="154"/>
        <v>1.4297681655291619</v>
      </c>
      <c r="AU132" s="45">
        <f t="shared" si="155"/>
        <v>81.20411910869052</v>
      </c>
      <c r="AV132" s="148">
        <f t="shared" si="156"/>
        <v>5.413607940579368</v>
      </c>
      <c r="AW132" s="45">
        <f t="shared" si="157"/>
        <v>1.4172792446282927</v>
      </c>
      <c r="AX132" s="45">
        <f t="shared" si="158"/>
        <v>23.188816983481917</v>
      </c>
      <c r="AY132" s="45" t="str">
        <f t="shared" si="159"/>
        <v>POSITIF</v>
      </c>
      <c r="AZ132" s="45">
        <f t="shared" si="160"/>
        <v>23</v>
      </c>
      <c r="BA132" s="45">
        <f t="shared" si="161"/>
        <v>11</v>
      </c>
      <c r="BB132" s="45">
        <f t="shared" si="162"/>
        <v>19</v>
      </c>
      <c r="BC132" s="45">
        <f t="shared" si="163"/>
        <v>0.40472120600413902</v>
      </c>
      <c r="BD132" s="45">
        <f t="shared" si="164"/>
        <v>-1.9863961669855308</v>
      </c>
      <c r="BE132" s="45">
        <f t="shared" si="165"/>
        <v>-0.12222152900771403</v>
      </c>
      <c r="BF132" s="45">
        <f t="shared" si="166"/>
        <v>1.9428132568574878</v>
      </c>
      <c r="BG132" s="45">
        <f t="shared" si="167"/>
        <v>-114.39532855885429</v>
      </c>
      <c r="BH132" s="45">
        <f t="shared" si="168"/>
        <v>5.413607940579368</v>
      </c>
      <c r="BI132" s="45">
        <f t="shared" si="169"/>
        <v>65.604671441145712</v>
      </c>
      <c r="BJ132" s="45">
        <f t="shared" si="170"/>
        <v>65</v>
      </c>
      <c r="BK132" s="45">
        <f t="shared" si="171"/>
        <v>36</v>
      </c>
      <c r="BL132" s="45">
        <f t="shared" si="172"/>
        <v>16</v>
      </c>
      <c r="BM132" s="45">
        <f t="shared" si="173"/>
        <v>3.0138989087417829</v>
      </c>
      <c r="BN132" s="45" t="str">
        <f t="shared" si="174"/>
        <v>POSITIF</v>
      </c>
      <c r="BO132" s="45">
        <f t="shared" si="175"/>
        <v>3</v>
      </c>
      <c r="BP132" s="45">
        <f t="shared" si="176"/>
        <v>0</v>
      </c>
      <c r="BQ132" s="45">
        <f t="shared" si="177"/>
        <v>50</v>
      </c>
      <c r="BR132" s="45"/>
      <c r="BS132" s="45"/>
      <c r="BT132" s="45"/>
      <c r="BU132" s="45"/>
      <c r="BV132" s="45"/>
      <c r="BW132" s="45"/>
      <c r="BX132" s="45"/>
      <c r="BY132" s="45"/>
      <c r="BZ132" s="45"/>
      <c r="CA132" s="45"/>
      <c r="CB132" s="45"/>
      <c r="CC132" s="45"/>
      <c r="CD132" s="45"/>
      <c r="CE132" s="45"/>
      <c r="CF132" s="45"/>
      <c r="CG132" s="45"/>
      <c r="CH132" s="45"/>
      <c r="CI132" s="45"/>
    </row>
    <row r="133" spans="1:87">
      <c r="A133" s="45">
        <f t="shared" ref="A133" si="237">A131</f>
        <v>-7.0027777777777782</v>
      </c>
      <c r="B133" s="45">
        <f t="shared" si="194"/>
        <v>111.315</v>
      </c>
      <c r="C133" s="45">
        <f>INT(G3/15)</f>
        <v>7</v>
      </c>
      <c r="D133" s="45">
        <f>L3</f>
        <v>2018</v>
      </c>
      <c r="E133" s="45">
        <f>L2</f>
        <v>6</v>
      </c>
      <c r="F133" s="45">
        <f>L4</f>
        <v>13</v>
      </c>
      <c r="G133" s="45"/>
      <c r="H133" s="45">
        <v>6</v>
      </c>
      <c r="I133" s="45">
        <v>15</v>
      </c>
      <c r="J133" s="45">
        <f t="shared" si="212"/>
        <v>6.25</v>
      </c>
      <c r="K133" s="45"/>
      <c r="L133" s="45">
        <f t="shared" si="123"/>
        <v>20</v>
      </c>
      <c r="M133" s="45">
        <f t="shared" si="124"/>
        <v>-13</v>
      </c>
      <c r="N133" s="45">
        <f t="shared" si="125"/>
        <v>2458282.46875</v>
      </c>
      <c r="O133" s="45">
        <f t="shared" si="236"/>
        <v>8.1907120953342413E-4</v>
      </c>
      <c r="P133" s="45">
        <f t="shared" si="213"/>
        <v>2458282.4695690712</v>
      </c>
      <c r="Q133" s="45">
        <f t="shared" si="214"/>
        <v>0.18446186362960154</v>
      </c>
      <c r="R133" s="45">
        <f t="shared" si="128"/>
        <v>81.235159408278378</v>
      </c>
      <c r="S133" s="45">
        <f t="shared" si="129"/>
        <v>157.98100723376683</v>
      </c>
      <c r="T133" s="45">
        <f t="shared" si="130"/>
        <v>0.70391923506697751</v>
      </c>
      <c r="U133" s="45">
        <f t="shared" si="131"/>
        <v>1.4178210000569063</v>
      </c>
      <c r="V133" s="45">
        <f t="shared" si="132"/>
        <v>2.7572887318462103</v>
      </c>
      <c r="W133" s="45">
        <f t="shared" si="133"/>
        <v>1.6700852601727559E-2</v>
      </c>
      <c r="X133" s="45">
        <f t="shared" si="134"/>
        <v>81.939078643345354</v>
      </c>
      <c r="Y133" s="45">
        <f t="shared" si="135"/>
        <v>158.68492646883382</v>
      </c>
      <c r="Z133" s="45">
        <f t="shared" si="136"/>
        <v>2.7695744401662492</v>
      </c>
      <c r="AA133" s="45">
        <f t="shared" si="137"/>
        <v>128.27014096681248</v>
      </c>
      <c r="AB133" s="45">
        <f t="shared" si="138"/>
        <v>2.2387362918681402</v>
      </c>
      <c r="AC133" s="45">
        <f t="shared" si="139"/>
        <v>23.436892336566842</v>
      </c>
      <c r="AD133" s="45">
        <f t="shared" si="140"/>
        <v>-1.7338148681859207E-3</v>
      </c>
      <c r="AE133" s="45">
        <f t="shared" si="141"/>
        <v>23.435158521698657</v>
      </c>
      <c r="AF133" s="45">
        <f t="shared" si="142"/>
        <v>2458282.5</v>
      </c>
      <c r="AG133" s="45">
        <f t="shared" si="143"/>
        <v>0.18446269678302532</v>
      </c>
      <c r="AH133" s="45">
        <f t="shared" si="144"/>
        <v>17.417317461907203</v>
      </c>
      <c r="AI133" s="45">
        <f t="shared" si="145"/>
        <v>16.665264029894704</v>
      </c>
      <c r="AJ133" s="45">
        <f t="shared" si="146"/>
        <v>0.40902067693044852</v>
      </c>
      <c r="AK133" s="45">
        <f t="shared" si="147"/>
        <v>8.6264029894703498E-2</v>
      </c>
      <c r="AL133" s="45">
        <f t="shared" si="179"/>
        <v>280.07903216918504</v>
      </c>
      <c r="AM133" s="45">
        <f t="shared" si="148"/>
        <v>4.8883012771513945</v>
      </c>
      <c r="AN133" s="45">
        <f t="shared" si="149"/>
        <v>1.015522039280089</v>
      </c>
      <c r="AO133" s="45" t="s">
        <v>138</v>
      </c>
      <c r="AP133" s="45">
        <f t="shared" si="150"/>
        <v>81.929635868908221</v>
      </c>
      <c r="AQ133" s="45">
        <f t="shared" si="151"/>
        <v>81</v>
      </c>
      <c r="AR133" s="45">
        <f t="shared" si="152"/>
        <v>55</v>
      </c>
      <c r="AS133" s="45">
        <f t="shared" si="153"/>
        <v>46</v>
      </c>
      <c r="AT133" s="45">
        <f t="shared" si="154"/>
        <v>1.4299419008724938</v>
      </c>
      <c r="AU133" s="45">
        <f t="shared" si="155"/>
        <v>81.214928279235494</v>
      </c>
      <c r="AV133" s="148">
        <f t="shared" si="156"/>
        <v>5.4143285519490325</v>
      </c>
      <c r="AW133" s="45">
        <f t="shared" si="157"/>
        <v>1.4174679002437121</v>
      </c>
      <c r="AX133" s="45">
        <f t="shared" si="158"/>
        <v>23.189421992696786</v>
      </c>
      <c r="AY133" s="45" t="str">
        <f t="shared" si="159"/>
        <v>POSITIF</v>
      </c>
      <c r="AZ133" s="45">
        <f t="shared" si="160"/>
        <v>23</v>
      </c>
      <c r="BA133" s="45">
        <f t="shared" si="161"/>
        <v>11</v>
      </c>
      <c r="BB133" s="45">
        <f t="shared" si="162"/>
        <v>21</v>
      </c>
      <c r="BC133" s="45">
        <f t="shared" si="163"/>
        <v>0.40473176540694339</v>
      </c>
      <c r="BD133" s="45">
        <f t="shared" si="164"/>
        <v>-1.9965751322527072</v>
      </c>
      <c r="BE133" s="45">
        <f t="shared" si="165"/>
        <v>-0.12222152900771403</v>
      </c>
      <c r="BF133" s="45">
        <f t="shared" si="166"/>
        <v>1.9428132568574878</v>
      </c>
      <c r="BG133" s="45">
        <f t="shared" si="167"/>
        <v>-115.07493626967434</v>
      </c>
      <c r="BH133" s="45">
        <f t="shared" si="168"/>
        <v>5.4143285519490325</v>
      </c>
      <c r="BI133" s="45">
        <f t="shared" si="169"/>
        <v>64.925063730325661</v>
      </c>
      <c r="BJ133" s="45">
        <f t="shared" si="170"/>
        <v>64</v>
      </c>
      <c r="BK133" s="45">
        <f t="shared" si="171"/>
        <v>55</v>
      </c>
      <c r="BL133" s="45">
        <f t="shared" si="172"/>
        <v>30</v>
      </c>
      <c r="BM133" s="45">
        <f t="shared" si="173"/>
        <v>6.4109917943681882</v>
      </c>
      <c r="BN133" s="45" t="str">
        <f t="shared" si="174"/>
        <v>POSITIF</v>
      </c>
      <c r="BO133" s="45">
        <f t="shared" si="175"/>
        <v>6</v>
      </c>
      <c r="BP133" s="45">
        <f t="shared" si="176"/>
        <v>24</v>
      </c>
      <c r="BQ133" s="45">
        <f t="shared" si="177"/>
        <v>39</v>
      </c>
      <c r="BR133" s="45"/>
      <c r="BS133" s="45"/>
      <c r="BT133" s="45"/>
      <c r="BU133" s="45"/>
      <c r="BV133" s="45"/>
      <c r="BW133" s="45"/>
      <c r="BX133" s="45"/>
      <c r="BY133" s="45"/>
      <c r="BZ133" s="45"/>
      <c r="CA133" s="45"/>
      <c r="CB133" s="45"/>
      <c r="CC133" s="45"/>
      <c r="CD133" s="45"/>
      <c r="CE133" s="45"/>
      <c r="CF133" s="45"/>
      <c r="CG133" s="45"/>
      <c r="CH133" s="45"/>
      <c r="CI133" s="45"/>
    </row>
    <row r="134" spans="1:87">
      <c r="A134" s="45">
        <f t="shared" ref="A134" si="238">A132</f>
        <v>-7.0027777777777782</v>
      </c>
      <c r="B134" s="45">
        <f t="shared" si="194"/>
        <v>111.315</v>
      </c>
      <c r="C134" s="45">
        <f>INT(G3/15)</f>
        <v>7</v>
      </c>
      <c r="D134" s="45">
        <f>L3</f>
        <v>2018</v>
      </c>
      <c r="E134" s="45">
        <f>L2</f>
        <v>6</v>
      </c>
      <c r="F134" s="45">
        <f>L4</f>
        <v>13</v>
      </c>
      <c r="G134" s="45"/>
      <c r="H134" s="45">
        <v>6</v>
      </c>
      <c r="I134" s="45">
        <v>30</v>
      </c>
      <c r="J134" s="45">
        <f t="shared" si="212"/>
        <v>6.5</v>
      </c>
      <c r="K134" s="45"/>
      <c r="L134" s="45">
        <f t="shared" si="123"/>
        <v>20</v>
      </c>
      <c r="M134" s="45">
        <f t="shared" si="124"/>
        <v>-13</v>
      </c>
      <c r="N134" s="45">
        <f t="shared" si="125"/>
        <v>2458282.479166667</v>
      </c>
      <c r="O134" s="45">
        <f t="shared" si="236"/>
        <v>8.1907120953342413E-4</v>
      </c>
      <c r="P134" s="45">
        <f t="shared" si="213"/>
        <v>2458282.4799857382</v>
      </c>
      <c r="Q134" s="45">
        <f t="shared" si="214"/>
        <v>0.18446214882240036</v>
      </c>
      <c r="R134" s="45">
        <f t="shared" si="128"/>
        <v>81.245426568577386</v>
      </c>
      <c r="S134" s="45">
        <f t="shared" si="129"/>
        <v>157.9912739036763</v>
      </c>
      <c r="T134" s="45">
        <f t="shared" si="130"/>
        <v>0.70360638430114364</v>
      </c>
      <c r="U134" s="45">
        <f t="shared" si="131"/>
        <v>1.4180001958089541</v>
      </c>
      <c r="V134" s="45">
        <f t="shared" si="132"/>
        <v>2.7574679190393461</v>
      </c>
      <c r="W134" s="45">
        <f t="shared" si="133"/>
        <v>1.670085258974946E-2</v>
      </c>
      <c r="X134" s="45">
        <f t="shared" si="134"/>
        <v>81.949032952878525</v>
      </c>
      <c r="Y134" s="45">
        <f t="shared" si="135"/>
        <v>158.69488028797744</v>
      </c>
      <c r="Z134" s="45">
        <f t="shared" si="136"/>
        <v>2.7697481670834532</v>
      </c>
      <c r="AA134" s="45">
        <f t="shared" si="137"/>
        <v>128.26958936507916</v>
      </c>
      <c r="AB134" s="45">
        <f t="shared" si="138"/>
        <v>2.2387266646017343</v>
      </c>
      <c r="AC134" s="45">
        <f t="shared" si="139"/>
        <v>23.436892332858147</v>
      </c>
      <c r="AD134" s="45">
        <f t="shared" si="140"/>
        <v>-1.7338126342882915E-3</v>
      </c>
      <c r="AE134" s="45">
        <f t="shared" si="141"/>
        <v>23.435158520223858</v>
      </c>
      <c r="AF134" s="45">
        <f t="shared" si="142"/>
        <v>2458282.5</v>
      </c>
      <c r="AG134" s="45">
        <f t="shared" si="143"/>
        <v>0.18446269678302532</v>
      </c>
      <c r="AH134" s="45">
        <f t="shared" si="144"/>
        <v>17.417317461907203</v>
      </c>
      <c r="AI134" s="45">
        <f t="shared" si="145"/>
        <v>16.915948507232201</v>
      </c>
      <c r="AJ134" s="45">
        <f t="shared" si="146"/>
        <v>0.40902067690470845</v>
      </c>
      <c r="AK134" s="45">
        <f t="shared" si="147"/>
        <v>0.33694850723220071</v>
      </c>
      <c r="AL134" s="45">
        <f t="shared" si="179"/>
        <v>283.8284900836623</v>
      </c>
      <c r="AM134" s="45">
        <f t="shared" si="148"/>
        <v>4.9537416629239832</v>
      </c>
      <c r="AN134" s="45">
        <f t="shared" si="149"/>
        <v>1.0155231269685854</v>
      </c>
      <c r="AO134" s="45" t="s">
        <v>138</v>
      </c>
      <c r="AP134" s="45">
        <f t="shared" si="150"/>
        <v>81.939590149939193</v>
      </c>
      <c r="AQ134" s="45">
        <f t="shared" si="151"/>
        <v>81</v>
      </c>
      <c r="AR134" s="45">
        <f t="shared" si="152"/>
        <v>56</v>
      </c>
      <c r="AS134" s="45">
        <f t="shared" si="153"/>
        <v>22</v>
      </c>
      <c r="AT134" s="45">
        <f t="shared" si="154"/>
        <v>1.4301156358511531</v>
      </c>
      <c r="AU134" s="45">
        <f t="shared" si="155"/>
        <v>81.225737524820744</v>
      </c>
      <c r="AV134" s="148">
        <f t="shared" si="156"/>
        <v>5.4150491683213833</v>
      </c>
      <c r="AW134" s="45">
        <f t="shared" si="157"/>
        <v>1.4176565571688313</v>
      </c>
      <c r="AX134" s="45">
        <f t="shared" si="158"/>
        <v>23.190026262546773</v>
      </c>
      <c r="AY134" s="45" t="str">
        <f t="shared" si="159"/>
        <v>POSITIF</v>
      </c>
      <c r="AZ134" s="45">
        <f t="shared" si="160"/>
        <v>23</v>
      </c>
      <c r="BA134" s="45">
        <f t="shared" si="161"/>
        <v>11</v>
      </c>
      <c r="BB134" s="45">
        <f t="shared" si="162"/>
        <v>24</v>
      </c>
      <c r="BC134" s="45">
        <f t="shared" si="163"/>
        <v>0.40474231190539617</v>
      </c>
      <c r="BD134" s="45">
        <f t="shared" si="164"/>
        <v>-2.0084365244284585</v>
      </c>
      <c r="BE134" s="45">
        <f t="shared" si="165"/>
        <v>-0.12222152900771403</v>
      </c>
      <c r="BF134" s="45">
        <f t="shared" si="166"/>
        <v>1.9428132568574878</v>
      </c>
      <c r="BG134" s="45">
        <f t="shared" si="167"/>
        <v>-115.85765351205137</v>
      </c>
      <c r="BH134" s="45">
        <f t="shared" si="168"/>
        <v>5.4150491683213833</v>
      </c>
      <c r="BI134" s="45">
        <f t="shared" si="169"/>
        <v>64.142346487948629</v>
      </c>
      <c r="BJ134" s="45">
        <f t="shared" si="170"/>
        <v>64</v>
      </c>
      <c r="BK134" s="45">
        <f t="shared" si="171"/>
        <v>8</v>
      </c>
      <c r="BL134" s="45">
        <f t="shared" si="172"/>
        <v>32</v>
      </c>
      <c r="BM134" s="45">
        <f t="shared" si="173"/>
        <v>9.7911272975942882</v>
      </c>
      <c r="BN134" s="45" t="str">
        <f t="shared" si="174"/>
        <v>POSITIF</v>
      </c>
      <c r="BO134" s="45">
        <f t="shared" si="175"/>
        <v>9</v>
      </c>
      <c r="BP134" s="45">
        <f t="shared" si="176"/>
        <v>47</v>
      </c>
      <c r="BQ134" s="45">
        <f t="shared" si="177"/>
        <v>28</v>
      </c>
      <c r="BR134" s="45"/>
      <c r="BS134" s="45"/>
      <c r="BT134" s="45"/>
      <c r="BU134" s="45"/>
      <c r="BV134" s="45"/>
      <c r="BW134" s="45"/>
      <c r="BX134" s="45"/>
      <c r="BY134" s="45"/>
      <c r="BZ134" s="45"/>
      <c r="CA134" s="45"/>
      <c r="CB134" s="45"/>
      <c r="CC134" s="45"/>
      <c r="CD134" s="45"/>
      <c r="CE134" s="45"/>
      <c r="CF134" s="45"/>
      <c r="CG134" s="45"/>
      <c r="CH134" s="45"/>
      <c r="CI134" s="45"/>
    </row>
    <row r="135" spans="1:87">
      <c r="A135" s="45">
        <f t="shared" ref="A135" si="239">A133</f>
        <v>-7.0027777777777782</v>
      </c>
      <c r="B135" s="45">
        <f t="shared" si="194"/>
        <v>111.315</v>
      </c>
      <c r="C135" s="45">
        <f>INT(G3/15)</f>
        <v>7</v>
      </c>
      <c r="D135" s="45">
        <f>L3</f>
        <v>2018</v>
      </c>
      <c r="E135" s="45">
        <f>L2</f>
        <v>6</v>
      </c>
      <c r="F135" s="45">
        <f>L4</f>
        <v>13</v>
      </c>
      <c r="G135" s="45"/>
      <c r="H135" s="45">
        <v>6</v>
      </c>
      <c r="I135" s="45">
        <v>45</v>
      </c>
      <c r="J135" s="45">
        <f t="shared" si="212"/>
        <v>6.75</v>
      </c>
      <c r="K135" s="45"/>
      <c r="L135" s="45">
        <f t="shared" si="123"/>
        <v>20</v>
      </c>
      <c r="M135" s="45">
        <f t="shared" si="124"/>
        <v>-13</v>
      </c>
      <c r="N135" s="45">
        <f t="shared" si="125"/>
        <v>2458282.4895833335</v>
      </c>
      <c r="O135" s="45">
        <f t="shared" si="236"/>
        <v>8.1907120953342413E-4</v>
      </c>
      <c r="P135" s="45">
        <f t="shared" si="213"/>
        <v>2458282.4904024047</v>
      </c>
      <c r="Q135" s="45">
        <f t="shared" si="214"/>
        <v>0.18446243401518644</v>
      </c>
      <c r="R135" s="45">
        <f t="shared" si="128"/>
        <v>81.255693728418009</v>
      </c>
      <c r="S135" s="45">
        <f t="shared" si="129"/>
        <v>158.0015405731283</v>
      </c>
      <c r="T135" s="45">
        <f t="shared" si="130"/>
        <v>0.70329351221984282</v>
      </c>
      <c r="U135" s="45">
        <f t="shared" si="131"/>
        <v>1.4181793915530014</v>
      </c>
      <c r="V135" s="45">
        <f t="shared" si="132"/>
        <v>2.7576471062244972</v>
      </c>
      <c r="W135" s="45">
        <f t="shared" si="133"/>
        <v>1.6700852577771364E-2</v>
      </c>
      <c r="X135" s="45">
        <f t="shared" si="134"/>
        <v>81.958987240637853</v>
      </c>
      <c r="Y135" s="45">
        <f t="shared" si="135"/>
        <v>158.70483408534812</v>
      </c>
      <c r="Z135" s="45">
        <f t="shared" si="136"/>
        <v>2.7699218936206482</v>
      </c>
      <c r="AA135" s="45">
        <f t="shared" si="137"/>
        <v>128.26903776337051</v>
      </c>
      <c r="AB135" s="45">
        <f t="shared" si="138"/>
        <v>2.2387170373357583</v>
      </c>
      <c r="AC135" s="45">
        <f t="shared" si="139"/>
        <v>23.436892329149451</v>
      </c>
      <c r="AD135" s="45">
        <f t="shared" si="140"/>
        <v>-1.7338103808492576E-3</v>
      </c>
      <c r="AE135" s="45">
        <f t="shared" si="141"/>
        <v>23.435158518768603</v>
      </c>
      <c r="AF135" s="45">
        <f t="shared" si="142"/>
        <v>2458282.5</v>
      </c>
      <c r="AG135" s="45">
        <f t="shared" si="143"/>
        <v>0.18446269678302532</v>
      </c>
      <c r="AH135" s="45">
        <f t="shared" si="144"/>
        <v>17.417317461907203</v>
      </c>
      <c r="AI135" s="45">
        <f t="shared" si="145"/>
        <v>17.166632984569702</v>
      </c>
      <c r="AJ135" s="45">
        <f t="shared" si="146"/>
        <v>0.40902067687930943</v>
      </c>
      <c r="AK135" s="45">
        <f t="shared" si="147"/>
        <v>0.58763298456970148</v>
      </c>
      <c r="AL135" s="45">
        <f t="shared" si="179"/>
        <v>287.57794792417025</v>
      </c>
      <c r="AM135" s="45">
        <f t="shared" si="148"/>
        <v>5.0191820474055628</v>
      </c>
      <c r="AN135" s="45">
        <f t="shared" si="149"/>
        <v>1.0155242141726024</v>
      </c>
      <c r="AO135" s="45" t="s">
        <v>138</v>
      </c>
      <c r="AP135" s="45">
        <f t="shared" si="150"/>
        <v>81.949544409196676</v>
      </c>
      <c r="AQ135" s="45">
        <f t="shared" si="151"/>
        <v>81</v>
      </c>
      <c r="AR135" s="45">
        <f t="shared" si="152"/>
        <v>56</v>
      </c>
      <c r="AS135" s="45">
        <f t="shared" si="153"/>
        <v>58</v>
      </c>
      <c r="AT135" s="45">
        <f t="shared" si="154"/>
        <v>1.4302893704497932</v>
      </c>
      <c r="AU135" s="45">
        <f t="shared" si="155"/>
        <v>81.236546844375283</v>
      </c>
      <c r="AV135" s="148">
        <f t="shared" si="156"/>
        <v>5.4157697896250188</v>
      </c>
      <c r="AW135" s="45">
        <f t="shared" si="157"/>
        <v>1.4178452153849583</v>
      </c>
      <c r="AX135" s="45">
        <f t="shared" si="158"/>
        <v>23.190629792955097</v>
      </c>
      <c r="AY135" s="45" t="str">
        <f t="shared" si="159"/>
        <v>POSITIF</v>
      </c>
      <c r="AZ135" s="45">
        <f t="shared" si="160"/>
        <v>23</v>
      </c>
      <c r="BA135" s="45">
        <f t="shared" si="161"/>
        <v>11</v>
      </c>
      <c r="BB135" s="45">
        <f t="shared" si="162"/>
        <v>26</v>
      </c>
      <c r="BC135" s="45">
        <f t="shared" si="163"/>
        <v>0.40475284549815732</v>
      </c>
      <c r="BD135" s="45">
        <f t="shared" si="164"/>
        <v>-2.0220975174200682</v>
      </c>
      <c r="BE135" s="45">
        <f t="shared" si="165"/>
        <v>-0.12222152900771403</v>
      </c>
      <c r="BF135" s="45">
        <f t="shared" si="166"/>
        <v>1.9428132568574878</v>
      </c>
      <c r="BG135" s="45">
        <f t="shared" si="167"/>
        <v>-116.75201640030281</v>
      </c>
      <c r="BH135" s="45">
        <f t="shared" si="168"/>
        <v>5.4157697896250188</v>
      </c>
      <c r="BI135" s="45">
        <f t="shared" si="169"/>
        <v>63.247983599697193</v>
      </c>
      <c r="BJ135" s="45">
        <f t="shared" si="170"/>
        <v>63</v>
      </c>
      <c r="BK135" s="45">
        <f t="shared" si="171"/>
        <v>14</v>
      </c>
      <c r="BL135" s="45">
        <f t="shared" si="172"/>
        <v>52</v>
      </c>
      <c r="BM135" s="45">
        <f t="shared" si="173"/>
        <v>13.151118051552309</v>
      </c>
      <c r="BN135" s="45" t="str">
        <f t="shared" si="174"/>
        <v>POSITIF</v>
      </c>
      <c r="BO135" s="45">
        <f t="shared" si="175"/>
        <v>13</v>
      </c>
      <c r="BP135" s="45">
        <f t="shared" si="176"/>
        <v>9</v>
      </c>
      <c r="BQ135" s="45">
        <f t="shared" si="177"/>
        <v>4</v>
      </c>
      <c r="BR135" s="45"/>
      <c r="BS135" s="45"/>
      <c r="BT135" s="45"/>
      <c r="BU135" s="45"/>
      <c r="BV135" s="45"/>
      <c r="BW135" s="45"/>
      <c r="BX135" s="45"/>
      <c r="BY135" s="45"/>
      <c r="BZ135" s="45"/>
      <c r="CA135" s="45"/>
      <c r="CB135" s="45"/>
      <c r="CC135" s="45"/>
      <c r="CD135" s="45"/>
      <c r="CE135" s="45"/>
      <c r="CF135" s="45"/>
      <c r="CG135" s="45"/>
      <c r="CH135" s="45"/>
      <c r="CI135" s="45"/>
    </row>
    <row r="136" spans="1:87">
      <c r="A136" s="45">
        <f t="shared" ref="A136" si="240">A134</f>
        <v>-7.0027777777777782</v>
      </c>
      <c r="B136" s="45">
        <f t="shared" si="194"/>
        <v>111.315</v>
      </c>
      <c r="C136" s="45">
        <f>INT(G3/15)</f>
        <v>7</v>
      </c>
      <c r="D136" s="45">
        <f>L3</f>
        <v>2018</v>
      </c>
      <c r="E136" s="45">
        <f>L2</f>
        <v>6</v>
      </c>
      <c r="F136" s="45">
        <f>L4</f>
        <v>13</v>
      </c>
      <c r="G136" s="45"/>
      <c r="H136" s="45">
        <v>7</v>
      </c>
      <c r="I136" s="45">
        <v>0</v>
      </c>
      <c r="J136" s="45">
        <f t="shared" si="212"/>
        <v>7</v>
      </c>
      <c r="K136" s="45"/>
      <c r="L136" s="45">
        <f t="shared" si="123"/>
        <v>20</v>
      </c>
      <c r="M136" s="45">
        <f t="shared" si="124"/>
        <v>-13</v>
      </c>
      <c r="N136" s="45">
        <f t="shared" si="125"/>
        <v>2458282.5</v>
      </c>
      <c r="O136" s="45">
        <f t="shared" si="236"/>
        <v>8.1907120953342413E-4</v>
      </c>
      <c r="P136" s="45">
        <f t="shared" si="213"/>
        <v>2458282.5008190712</v>
      </c>
      <c r="Q136" s="45">
        <f t="shared" si="214"/>
        <v>0.18446271920797253</v>
      </c>
      <c r="R136" s="45">
        <f t="shared" si="128"/>
        <v>81.265960888257723</v>
      </c>
      <c r="S136" s="45">
        <f t="shared" si="129"/>
        <v>158.01180724257938</v>
      </c>
      <c r="T136" s="45">
        <f t="shared" si="130"/>
        <v>0.70298061881873009</v>
      </c>
      <c r="U136" s="45">
        <f t="shared" si="131"/>
        <v>1.418358587297033</v>
      </c>
      <c r="V136" s="45">
        <f t="shared" si="132"/>
        <v>2.7578262934096327</v>
      </c>
      <c r="W136" s="45">
        <f t="shared" si="133"/>
        <v>1.6700852565793265E-2</v>
      </c>
      <c r="X136" s="45">
        <f t="shared" si="134"/>
        <v>81.968941507076451</v>
      </c>
      <c r="Y136" s="45">
        <f t="shared" si="135"/>
        <v>158.71478786139812</v>
      </c>
      <c r="Z136" s="45">
        <f t="shared" si="136"/>
        <v>2.7700956197857267</v>
      </c>
      <c r="AA136" s="45">
        <f t="shared" si="137"/>
        <v>128.26848616166185</v>
      </c>
      <c r="AB136" s="45">
        <f t="shared" si="138"/>
        <v>2.2387074100697828</v>
      </c>
      <c r="AC136" s="45">
        <f t="shared" si="139"/>
        <v>23.436892325440756</v>
      </c>
      <c r="AD136" s="45">
        <f t="shared" si="140"/>
        <v>-1.7338081078665287E-3</v>
      </c>
      <c r="AE136" s="45">
        <f t="shared" si="141"/>
        <v>23.435158517332891</v>
      </c>
      <c r="AF136" s="45">
        <f t="shared" si="142"/>
        <v>2458282.5</v>
      </c>
      <c r="AG136" s="45">
        <f t="shared" si="143"/>
        <v>0.18446269678302532</v>
      </c>
      <c r="AH136" s="45">
        <f t="shared" si="144"/>
        <v>17.417317461907203</v>
      </c>
      <c r="AI136" s="45">
        <f t="shared" si="145"/>
        <v>17.417317461907203</v>
      </c>
      <c r="AJ136" s="45">
        <f t="shared" si="146"/>
        <v>0.40902067685425153</v>
      </c>
      <c r="AK136" s="45">
        <f t="shared" si="147"/>
        <v>0.83831746190720224</v>
      </c>
      <c r="AL136" s="45">
        <f t="shared" si="179"/>
        <v>291.32740569033314</v>
      </c>
      <c r="AM136" s="45">
        <f t="shared" si="148"/>
        <v>5.0846224305895769</v>
      </c>
      <c r="AN136" s="45">
        <f t="shared" si="149"/>
        <v>1.015525300892157</v>
      </c>
      <c r="AO136" s="45" t="s">
        <v>138</v>
      </c>
      <c r="AP136" s="45">
        <f t="shared" si="150"/>
        <v>81.959498647133771</v>
      </c>
      <c r="AQ136" s="45">
        <f t="shared" si="151"/>
        <v>81</v>
      </c>
      <c r="AR136" s="45">
        <f t="shared" si="152"/>
        <v>57</v>
      </c>
      <c r="AS136" s="45">
        <f t="shared" si="153"/>
        <v>34</v>
      </c>
      <c r="AT136" s="45">
        <f t="shared" si="154"/>
        <v>1.4304631046763225</v>
      </c>
      <c r="AU136" s="45">
        <f t="shared" si="155"/>
        <v>81.247356238274904</v>
      </c>
      <c r="AV136" s="148">
        <f t="shared" si="156"/>
        <v>5.4164904158849936</v>
      </c>
      <c r="AW136" s="45">
        <f t="shared" si="157"/>
        <v>1.4180338748986516</v>
      </c>
      <c r="AX136" s="45">
        <f t="shared" si="158"/>
        <v>23.191232583925874</v>
      </c>
      <c r="AY136" s="45" t="str">
        <f t="shared" si="159"/>
        <v>POSITIF</v>
      </c>
      <c r="AZ136" s="45">
        <f t="shared" si="160"/>
        <v>23</v>
      </c>
      <c r="BA136" s="45">
        <f t="shared" si="161"/>
        <v>11</v>
      </c>
      <c r="BB136" s="45">
        <f t="shared" si="162"/>
        <v>28</v>
      </c>
      <c r="BC136" s="45">
        <f t="shared" si="163"/>
        <v>0.40476336618529868</v>
      </c>
      <c r="BD136" s="45">
        <f t="shared" si="164"/>
        <v>-2.0377070945277018</v>
      </c>
      <c r="BE136" s="45">
        <f t="shared" si="165"/>
        <v>-0.12222152900771403</v>
      </c>
      <c r="BF136" s="45">
        <f t="shared" si="166"/>
        <v>1.9428132568574878</v>
      </c>
      <c r="BG136" s="45">
        <f t="shared" si="167"/>
        <v>-117.76861164977983</v>
      </c>
      <c r="BH136" s="45">
        <f t="shared" si="168"/>
        <v>5.4164904158849936</v>
      </c>
      <c r="BI136" s="45">
        <f t="shared" si="169"/>
        <v>62.231388350220172</v>
      </c>
      <c r="BJ136" s="45">
        <f t="shared" si="170"/>
        <v>62</v>
      </c>
      <c r="BK136" s="45">
        <f t="shared" si="171"/>
        <v>13</v>
      </c>
      <c r="BL136" s="45">
        <f t="shared" si="172"/>
        <v>52</v>
      </c>
      <c r="BM136" s="45">
        <f t="shared" si="173"/>
        <v>16.487336685325875</v>
      </c>
      <c r="BN136" s="45" t="str">
        <f t="shared" si="174"/>
        <v>POSITIF</v>
      </c>
      <c r="BO136" s="45">
        <f t="shared" si="175"/>
        <v>16</v>
      </c>
      <c r="BP136" s="45">
        <f t="shared" si="176"/>
        <v>29</v>
      </c>
      <c r="BQ136" s="45">
        <f t="shared" si="177"/>
        <v>14</v>
      </c>
      <c r="BR136" s="45"/>
      <c r="BS136" s="45"/>
      <c r="BT136" s="45"/>
      <c r="BU136" s="45"/>
      <c r="BV136" s="45"/>
      <c r="BW136" s="45"/>
      <c r="BX136" s="45"/>
      <c r="BY136" s="45"/>
      <c r="BZ136" s="45"/>
      <c r="CA136" s="45"/>
      <c r="CB136" s="45"/>
      <c r="CC136" s="45"/>
      <c r="CD136" s="45"/>
      <c r="CE136" s="45"/>
      <c r="CF136" s="45"/>
      <c r="CG136" s="45"/>
      <c r="CH136" s="45"/>
      <c r="CI136" s="45"/>
    </row>
    <row r="137" spans="1:87">
      <c r="A137" s="45">
        <f t="shared" ref="A137" si="241">A135</f>
        <v>-7.0027777777777782</v>
      </c>
      <c r="B137" s="45">
        <f t="shared" si="194"/>
        <v>111.315</v>
      </c>
      <c r="C137" s="45">
        <f>INT(G3/15)</f>
        <v>7</v>
      </c>
      <c r="D137" s="45">
        <f>L3</f>
        <v>2018</v>
      </c>
      <c r="E137" s="45">
        <f>L2</f>
        <v>6</v>
      </c>
      <c r="F137" s="45">
        <f>L4</f>
        <v>13</v>
      </c>
      <c r="G137" s="45"/>
      <c r="H137" s="45">
        <v>7</v>
      </c>
      <c r="I137" s="45">
        <v>15</v>
      </c>
      <c r="J137" s="45">
        <f t="shared" si="212"/>
        <v>7.25</v>
      </c>
      <c r="K137" s="45"/>
      <c r="L137" s="45">
        <f t="shared" si="123"/>
        <v>20</v>
      </c>
      <c r="M137" s="45">
        <f t="shared" si="124"/>
        <v>-13</v>
      </c>
      <c r="N137" s="45">
        <f t="shared" si="125"/>
        <v>2458282.510416667</v>
      </c>
      <c r="O137" s="45">
        <f t="shared" si="236"/>
        <v>8.1907120953342413E-4</v>
      </c>
      <c r="P137" s="45">
        <f t="shared" si="213"/>
        <v>2458282.5112357382</v>
      </c>
      <c r="Q137" s="45">
        <f t="shared" si="214"/>
        <v>0.18446300440077135</v>
      </c>
      <c r="R137" s="45">
        <f t="shared" si="128"/>
        <v>81.276228048556732</v>
      </c>
      <c r="S137" s="45">
        <f t="shared" si="129"/>
        <v>158.02207391248885</v>
      </c>
      <c r="T137" s="45">
        <f t="shared" si="130"/>
        <v>0.70266770409337664</v>
      </c>
      <c r="U137" s="45">
        <f t="shared" si="131"/>
        <v>1.4185377830490806</v>
      </c>
      <c r="V137" s="45">
        <f t="shared" si="132"/>
        <v>2.7580054806027681</v>
      </c>
      <c r="W137" s="45">
        <f t="shared" si="133"/>
        <v>1.6700852553815169E-2</v>
      </c>
      <c r="X137" s="45">
        <f t="shared" si="134"/>
        <v>81.978895752650104</v>
      </c>
      <c r="Y137" s="45">
        <f t="shared" si="135"/>
        <v>158.72474161658224</v>
      </c>
      <c r="Z137" s="45">
        <f t="shared" si="136"/>
        <v>2.7702693455866272</v>
      </c>
      <c r="AA137" s="45">
        <f t="shared" si="137"/>
        <v>128.26793455992859</v>
      </c>
      <c r="AB137" s="45">
        <f t="shared" si="138"/>
        <v>2.2386977828033778</v>
      </c>
      <c r="AC137" s="45">
        <f t="shared" si="139"/>
        <v>23.43689232173206</v>
      </c>
      <c r="AD137" s="45">
        <f t="shared" si="140"/>
        <v>-1.7338058153378178E-3</v>
      </c>
      <c r="AE137" s="45">
        <f t="shared" si="141"/>
        <v>23.435158515916722</v>
      </c>
      <c r="AF137" s="45">
        <f t="shared" si="142"/>
        <v>2458282.5</v>
      </c>
      <c r="AG137" s="45">
        <f t="shared" si="143"/>
        <v>0.18446269678302532</v>
      </c>
      <c r="AH137" s="45">
        <f t="shared" si="144"/>
        <v>17.417317461907203</v>
      </c>
      <c r="AI137" s="45">
        <f t="shared" si="145"/>
        <v>17.668001939244704</v>
      </c>
      <c r="AJ137" s="45">
        <f t="shared" si="146"/>
        <v>0.40902067682953475</v>
      </c>
      <c r="AK137" s="45">
        <f t="shared" si="147"/>
        <v>1.089001939244703</v>
      </c>
      <c r="AL137" s="45">
        <f t="shared" si="179"/>
        <v>295.07686338177223</v>
      </c>
      <c r="AM137" s="45">
        <f t="shared" si="148"/>
        <v>5.1500628124694146</v>
      </c>
      <c r="AN137" s="45">
        <f t="shared" si="149"/>
        <v>1.0155263871272657</v>
      </c>
      <c r="AO137" s="45" t="s">
        <v>138</v>
      </c>
      <c r="AP137" s="45">
        <f t="shared" si="150"/>
        <v>81.969452864206261</v>
      </c>
      <c r="AQ137" s="45">
        <f t="shared" si="151"/>
        <v>81</v>
      </c>
      <c r="AR137" s="45">
        <f t="shared" si="152"/>
        <v>58</v>
      </c>
      <c r="AS137" s="45">
        <f t="shared" si="153"/>
        <v>10</v>
      </c>
      <c r="AT137" s="45">
        <f t="shared" si="154"/>
        <v>1.4306368385386956</v>
      </c>
      <c r="AU137" s="45">
        <f t="shared" si="155"/>
        <v>81.258165706898311</v>
      </c>
      <c r="AV137" s="148">
        <f t="shared" si="156"/>
        <v>5.4172110471265542</v>
      </c>
      <c r="AW137" s="45">
        <f t="shared" si="157"/>
        <v>1.418222535716521</v>
      </c>
      <c r="AX137" s="45">
        <f t="shared" si="158"/>
        <v>23.191834635463287</v>
      </c>
      <c r="AY137" s="45" t="str">
        <f t="shared" si="159"/>
        <v>POSITIF</v>
      </c>
      <c r="AZ137" s="45">
        <f t="shared" si="160"/>
        <v>23</v>
      </c>
      <c r="BA137" s="45">
        <f t="shared" si="161"/>
        <v>11</v>
      </c>
      <c r="BB137" s="45">
        <f t="shared" si="162"/>
        <v>30</v>
      </c>
      <c r="BC137" s="45">
        <f t="shared" si="163"/>
        <v>0.40477387396689324</v>
      </c>
      <c r="BD137" s="45">
        <f t="shared" si="164"/>
        <v>-2.055450028791209</v>
      </c>
      <c r="BE137" s="45">
        <f t="shared" si="165"/>
        <v>-0.12222152900771403</v>
      </c>
      <c r="BF137" s="45">
        <f t="shared" si="166"/>
        <v>1.9428132568574878</v>
      </c>
      <c r="BG137" s="45">
        <f t="shared" si="167"/>
        <v>-118.92036680354786</v>
      </c>
      <c r="BH137" s="45">
        <f t="shared" si="168"/>
        <v>5.4172110471265542</v>
      </c>
      <c r="BI137" s="45">
        <f t="shared" si="169"/>
        <v>61.079633196452136</v>
      </c>
      <c r="BJ137" s="45">
        <f t="shared" si="170"/>
        <v>61</v>
      </c>
      <c r="BK137" s="45">
        <f t="shared" si="171"/>
        <v>4</v>
      </c>
      <c r="BL137" s="45">
        <f t="shared" si="172"/>
        <v>46</v>
      </c>
      <c r="BM137" s="45">
        <f t="shared" si="173"/>
        <v>19.795602083615343</v>
      </c>
      <c r="BN137" s="45" t="str">
        <f t="shared" si="174"/>
        <v>POSITIF</v>
      </c>
      <c r="BO137" s="45">
        <f t="shared" si="175"/>
        <v>19</v>
      </c>
      <c r="BP137" s="45">
        <f t="shared" si="176"/>
        <v>47</v>
      </c>
      <c r="BQ137" s="45">
        <f t="shared" si="177"/>
        <v>44</v>
      </c>
      <c r="BR137" s="45"/>
      <c r="BS137" s="45"/>
      <c r="BT137" s="45"/>
      <c r="BU137" s="45"/>
      <c r="BV137" s="45"/>
      <c r="BW137" s="45"/>
      <c r="BX137" s="45"/>
      <c r="BY137" s="45"/>
      <c r="BZ137" s="45"/>
      <c r="CA137" s="45"/>
      <c r="CB137" s="45"/>
      <c r="CC137" s="45"/>
      <c r="CD137" s="45"/>
      <c r="CE137" s="45"/>
      <c r="CF137" s="45"/>
      <c r="CG137" s="45"/>
      <c r="CH137" s="45"/>
      <c r="CI137" s="45"/>
    </row>
    <row r="138" spans="1:87">
      <c r="A138" s="45">
        <f t="shared" ref="A138" si="242">A136</f>
        <v>-7.0027777777777782</v>
      </c>
      <c r="B138" s="45">
        <f t="shared" si="194"/>
        <v>111.315</v>
      </c>
      <c r="C138" s="45">
        <f>INT(G3/15)</f>
        <v>7</v>
      </c>
      <c r="D138" s="45">
        <f>L3</f>
        <v>2018</v>
      </c>
      <c r="E138" s="45">
        <f>L2</f>
        <v>6</v>
      </c>
      <c r="F138" s="45">
        <f>L4</f>
        <v>13</v>
      </c>
      <c r="G138" s="45"/>
      <c r="H138" s="45">
        <v>7</v>
      </c>
      <c r="I138" s="45">
        <v>30</v>
      </c>
      <c r="J138" s="45">
        <f t="shared" si="212"/>
        <v>7.5</v>
      </c>
      <c r="K138" s="45"/>
      <c r="L138" s="45">
        <f t="shared" si="123"/>
        <v>20</v>
      </c>
      <c r="M138" s="45">
        <f t="shared" si="124"/>
        <v>-13</v>
      </c>
      <c r="N138" s="45">
        <f t="shared" si="125"/>
        <v>2458282.5208333335</v>
      </c>
      <c r="O138" s="45">
        <f t="shared" si="236"/>
        <v>8.1907120953342413E-4</v>
      </c>
      <c r="P138" s="45">
        <f t="shared" si="213"/>
        <v>2458282.5216524047</v>
      </c>
      <c r="Q138" s="45">
        <f t="shared" si="214"/>
        <v>0.18446328959355743</v>
      </c>
      <c r="R138" s="45">
        <f t="shared" si="128"/>
        <v>81.286495208397355</v>
      </c>
      <c r="S138" s="45">
        <f t="shared" si="129"/>
        <v>158.03234058194084</v>
      </c>
      <c r="T138" s="45">
        <f t="shared" si="130"/>
        <v>0.7023547680812644</v>
      </c>
      <c r="U138" s="45">
        <f t="shared" si="131"/>
        <v>1.4187169787931282</v>
      </c>
      <c r="V138" s="45">
        <f t="shared" si="132"/>
        <v>2.7581846677879196</v>
      </c>
      <c r="W138" s="45">
        <f t="shared" si="133"/>
        <v>1.670085254183707E-2</v>
      </c>
      <c r="X138" s="45">
        <f t="shared" si="134"/>
        <v>81.988849976478619</v>
      </c>
      <c r="Y138" s="45">
        <f t="shared" si="135"/>
        <v>158.73469535002212</v>
      </c>
      <c r="Z138" s="45">
        <f t="shared" si="136"/>
        <v>2.7704430710080188</v>
      </c>
      <c r="AA138" s="45">
        <f t="shared" si="137"/>
        <v>128.26738295821994</v>
      </c>
      <c r="AB138" s="45">
        <f t="shared" si="138"/>
        <v>2.2386881555374023</v>
      </c>
      <c r="AC138" s="45">
        <f t="shared" si="139"/>
        <v>23.436892318023364</v>
      </c>
      <c r="AD138" s="45">
        <f t="shared" si="140"/>
        <v>-1.7338035032611419E-3</v>
      </c>
      <c r="AE138" s="45">
        <f t="shared" si="141"/>
        <v>23.435158514520104</v>
      </c>
      <c r="AF138" s="45">
        <f t="shared" si="142"/>
        <v>2458282.5</v>
      </c>
      <c r="AG138" s="45">
        <f t="shared" si="143"/>
        <v>0.18446269678302532</v>
      </c>
      <c r="AH138" s="45">
        <f t="shared" si="144"/>
        <v>17.417317461907203</v>
      </c>
      <c r="AI138" s="45">
        <f t="shared" si="145"/>
        <v>17.918686416582204</v>
      </c>
      <c r="AJ138" s="45">
        <f t="shared" si="146"/>
        <v>0.40902067680515919</v>
      </c>
      <c r="AK138" s="45">
        <f t="shared" si="147"/>
        <v>1.3396864165822038</v>
      </c>
      <c r="AL138" s="45">
        <f t="shared" si="179"/>
        <v>298.82632099955958</v>
      </c>
      <c r="AM138" s="45">
        <f t="shared" si="148"/>
        <v>5.2155031930637872</v>
      </c>
      <c r="AN138" s="45">
        <f t="shared" si="149"/>
        <v>1.0155274728778001</v>
      </c>
      <c r="AO138" s="45" t="s">
        <v>138</v>
      </c>
      <c r="AP138" s="45">
        <f t="shared" si="150"/>
        <v>81.979407059533969</v>
      </c>
      <c r="AQ138" s="45">
        <f t="shared" si="151"/>
        <v>81</v>
      </c>
      <c r="AR138" s="45">
        <f t="shared" si="152"/>
        <v>58</v>
      </c>
      <c r="AS138" s="45">
        <f t="shared" si="153"/>
        <v>45</v>
      </c>
      <c r="AT138" s="45">
        <f t="shared" si="154"/>
        <v>1.4308105720215507</v>
      </c>
      <c r="AU138" s="45">
        <f t="shared" si="155"/>
        <v>81.268975249173451</v>
      </c>
      <c r="AV138" s="148">
        <f t="shared" si="156"/>
        <v>5.4179316832782298</v>
      </c>
      <c r="AW138" s="45">
        <f t="shared" si="157"/>
        <v>1.4184111978198559</v>
      </c>
      <c r="AX138" s="45">
        <f t="shared" si="158"/>
        <v>23.192435947490782</v>
      </c>
      <c r="AY138" s="45" t="str">
        <f t="shared" si="159"/>
        <v>POSITIF</v>
      </c>
      <c r="AZ138" s="45">
        <f t="shared" si="160"/>
        <v>23</v>
      </c>
      <c r="BA138" s="45">
        <f t="shared" si="161"/>
        <v>11</v>
      </c>
      <c r="BB138" s="45">
        <f t="shared" si="162"/>
        <v>32</v>
      </c>
      <c r="BC138" s="45">
        <f t="shared" si="163"/>
        <v>0.40478436884160485</v>
      </c>
      <c r="BD138" s="45">
        <f t="shared" si="164"/>
        <v>-2.0755519484012748</v>
      </c>
      <c r="BE138" s="45">
        <f t="shared" si="165"/>
        <v>-0.12222152900771403</v>
      </c>
      <c r="BF138" s="45">
        <f t="shared" si="166"/>
        <v>1.9428132568574878</v>
      </c>
      <c r="BG138" s="45">
        <f t="shared" si="167"/>
        <v>-120.22290684890751</v>
      </c>
      <c r="BH138" s="45">
        <f t="shared" si="168"/>
        <v>5.4179316832782298</v>
      </c>
      <c r="BI138" s="45">
        <f t="shared" si="169"/>
        <v>59.777093151092487</v>
      </c>
      <c r="BJ138" s="45">
        <f t="shared" si="170"/>
        <v>59</v>
      </c>
      <c r="BK138" s="45">
        <f t="shared" si="171"/>
        <v>46</v>
      </c>
      <c r="BL138" s="45">
        <f t="shared" si="172"/>
        <v>37</v>
      </c>
      <c r="BM138" s="45">
        <f t="shared" si="173"/>
        <v>23.071040621226697</v>
      </c>
      <c r="BN138" s="45" t="str">
        <f t="shared" si="174"/>
        <v>POSITIF</v>
      </c>
      <c r="BO138" s="45">
        <f t="shared" si="175"/>
        <v>23</v>
      </c>
      <c r="BP138" s="45">
        <f t="shared" si="176"/>
        <v>4</v>
      </c>
      <c r="BQ138" s="45">
        <f t="shared" si="177"/>
        <v>15</v>
      </c>
      <c r="BR138" s="45"/>
      <c r="BS138" s="45"/>
      <c r="BT138" s="45"/>
      <c r="BU138" s="45"/>
      <c r="BV138" s="45"/>
      <c r="BW138" s="45"/>
      <c r="BX138" s="45"/>
      <c r="BY138" s="45"/>
      <c r="BZ138" s="45"/>
      <c r="CA138" s="45"/>
      <c r="CB138" s="45"/>
      <c r="CC138" s="45"/>
      <c r="CD138" s="45"/>
      <c r="CE138" s="45"/>
      <c r="CF138" s="45"/>
      <c r="CG138" s="45"/>
      <c r="CH138" s="45"/>
      <c r="CI138" s="45"/>
    </row>
    <row r="139" spans="1:87">
      <c r="A139" s="45">
        <f t="shared" ref="A139" si="243">A137</f>
        <v>-7.0027777777777782</v>
      </c>
      <c r="B139" s="45">
        <f t="shared" si="194"/>
        <v>111.315</v>
      </c>
      <c r="C139" s="45">
        <f>INT(G3/15)</f>
        <v>7</v>
      </c>
      <c r="D139" s="45">
        <f>L3</f>
        <v>2018</v>
      </c>
      <c r="E139" s="45">
        <f>L2</f>
        <v>6</v>
      </c>
      <c r="F139" s="45">
        <f>L4</f>
        <v>13</v>
      </c>
      <c r="G139" s="45"/>
      <c r="H139" s="45">
        <v>7</v>
      </c>
      <c r="I139" s="45">
        <v>45</v>
      </c>
      <c r="J139" s="45">
        <f t="shared" si="212"/>
        <v>7.75</v>
      </c>
      <c r="K139" s="45"/>
      <c r="L139" s="45">
        <f t="shared" si="123"/>
        <v>20</v>
      </c>
      <c r="M139" s="45">
        <f t="shared" si="124"/>
        <v>-13</v>
      </c>
      <c r="N139" s="45">
        <f t="shared" si="125"/>
        <v>2458282.53125</v>
      </c>
      <c r="O139" s="45">
        <f t="shared" si="236"/>
        <v>8.1907120953342413E-4</v>
      </c>
      <c r="P139" s="45">
        <f t="shared" si="213"/>
        <v>2458282.5320690712</v>
      </c>
      <c r="Q139" s="45">
        <f t="shared" si="214"/>
        <v>0.18446357478634348</v>
      </c>
      <c r="R139" s="45">
        <f t="shared" si="128"/>
        <v>81.296762368236159</v>
      </c>
      <c r="S139" s="45">
        <f t="shared" si="129"/>
        <v>158.04260725139102</v>
      </c>
      <c r="T139" s="45">
        <f t="shared" si="130"/>
        <v>0.70204181077807848</v>
      </c>
      <c r="U139" s="45">
        <f t="shared" si="131"/>
        <v>1.4188961745371438</v>
      </c>
      <c r="V139" s="45">
        <f t="shared" si="132"/>
        <v>2.7583638549730387</v>
      </c>
      <c r="W139" s="45">
        <f t="shared" si="133"/>
        <v>1.6700852529858975E-2</v>
      </c>
      <c r="X139" s="45">
        <f t="shared" si="134"/>
        <v>81.998804179014243</v>
      </c>
      <c r="Y139" s="45">
        <f t="shared" si="135"/>
        <v>158.74464906216909</v>
      </c>
      <c r="Z139" s="45">
        <f t="shared" si="136"/>
        <v>2.7706167960577792</v>
      </c>
      <c r="AA139" s="45">
        <f t="shared" si="137"/>
        <v>128.26683135651135</v>
      </c>
      <c r="AB139" s="45">
        <f t="shared" si="138"/>
        <v>2.2386785282714277</v>
      </c>
      <c r="AC139" s="45">
        <f t="shared" si="139"/>
        <v>23.436892314314669</v>
      </c>
      <c r="AD139" s="45">
        <f t="shared" si="140"/>
        <v>-1.7338011716342158E-3</v>
      </c>
      <c r="AE139" s="45">
        <f t="shared" si="141"/>
        <v>23.435158513143033</v>
      </c>
      <c r="AF139" s="45">
        <f t="shared" si="142"/>
        <v>2458282.5</v>
      </c>
      <c r="AG139" s="45">
        <f t="shared" si="143"/>
        <v>0.18446269678302532</v>
      </c>
      <c r="AH139" s="45">
        <f t="shared" si="144"/>
        <v>17.417317461907203</v>
      </c>
      <c r="AI139" s="45">
        <f t="shared" si="145"/>
        <v>18.169370893919702</v>
      </c>
      <c r="AJ139" s="45">
        <f t="shared" si="146"/>
        <v>0.40902067678112475</v>
      </c>
      <c r="AK139" s="45">
        <f t="shared" si="147"/>
        <v>1.590370893919701</v>
      </c>
      <c r="AL139" s="45">
        <f t="shared" si="179"/>
        <v>302.57577854332038</v>
      </c>
      <c r="AM139" s="45">
        <f t="shared" si="148"/>
        <v>5.2809435723661524</v>
      </c>
      <c r="AN139" s="45">
        <f t="shared" si="149"/>
        <v>1.0155285581437765</v>
      </c>
      <c r="AO139" s="45" t="s">
        <v>138</v>
      </c>
      <c r="AP139" s="45">
        <f t="shared" si="150"/>
        <v>81.989361233569142</v>
      </c>
      <c r="AQ139" s="45">
        <f t="shared" si="151"/>
        <v>81</v>
      </c>
      <c r="AR139" s="45">
        <f t="shared" si="152"/>
        <v>59</v>
      </c>
      <c r="AS139" s="45">
        <f t="shared" si="153"/>
        <v>21</v>
      </c>
      <c r="AT139" s="45">
        <f t="shared" si="154"/>
        <v>1.4309843051327811</v>
      </c>
      <c r="AU139" s="45">
        <f t="shared" si="155"/>
        <v>81.279784865475136</v>
      </c>
      <c r="AV139" s="148">
        <f t="shared" si="156"/>
        <v>5.4186523243650093</v>
      </c>
      <c r="AW139" s="45">
        <f t="shared" si="157"/>
        <v>1.4185998612151975</v>
      </c>
      <c r="AX139" s="45">
        <f t="shared" si="158"/>
        <v>23.193036520012409</v>
      </c>
      <c r="AY139" s="45" t="str">
        <f t="shared" si="159"/>
        <v>POSITIF</v>
      </c>
      <c r="AZ139" s="45">
        <f t="shared" si="160"/>
        <v>23</v>
      </c>
      <c r="BA139" s="45">
        <f t="shared" si="161"/>
        <v>11</v>
      </c>
      <c r="BB139" s="45">
        <f t="shared" si="162"/>
        <v>34</v>
      </c>
      <c r="BC139" s="45">
        <f t="shared" si="163"/>
        <v>0.40479485080950428</v>
      </c>
      <c r="BD139" s="45">
        <f t="shared" si="164"/>
        <v>-2.0982855608318771</v>
      </c>
      <c r="BE139" s="45">
        <f t="shared" si="165"/>
        <v>-0.12222152900771403</v>
      </c>
      <c r="BF139" s="45">
        <f t="shared" si="166"/>
        <v>1.9428132568574878</v>
      </c>
      <c r="BG139" s="45">
        <f t="shared" si="167"/>
        <v>-121.69497867153387</v>
      </c>
      <c r="BH139" s="45">
        <f t="shared" si="168"/>
        <v>5.4186523243650093</v>
      </c>
      <c r="BI139" s="45">
        <f t="shared" si="169"/>
        <v>58.305021328466125</v>
      </c>
      <c r="BJ139" s="45">
        <f t="shared" si="170"/>
        <v>58</v>
      </c>
      <c r="BK139" s="45">
        <f t="shared" si="171"/>
        <v>18</v>
      </c>
      <c r="BL139" s="45">
        <f t="shared" si="172"/>
        <v>18</v>
      </c>
      <c r="BM139" s="45">
        <f t="shared" si="173"/>
        <v>26.307915058224218</v>
      </c>
      <c r="BN139" s="45" t="str">
        <f t="shared" si="174"/>
        <v>POSITIF</v>
      </c>
      <c r="BO139" s="45">
        <f t="shared" si="175"/>
        <v>26</v>
      </c>
      <c r="BP139" s="45">
        <f t="shared" si="176"/>
        <v>18</v>
      </c>
      <c r="BQ139" s="45">
        <f t="shared" si="177"/>
        <v>28</v>
      </c>
      <c r="BR139" s="45"/>
      <c r="BS139" s="45"/>
      <c r="BT139" s="45"/>
      <c r="BU139" s="45"/>
      <c r="BV139" s="45"/>
      <c r="BW139" s="45"/>
      <c r="BX139" s="45"/>
      <c r="BY139" s="45"/>
      <c r="BZ139" s="45"/>
      <c r="CA139" s="45"/>
      <c r="CB139" s="45"/>
      <c r="CC139" s="45"/>
      <c r="CD139" s="45"/>
      <c r="CE139" s="45"/>
      <c r="CF139" s="45"/>
      <c r="CG139" s="45"/>
      <c r="CH139" s="45"/>
      <c r="CI139" s="45"/>
    </row>
    <row r="140" spans="1:87">
      <c r="A140" s="45">
        <f t="shared" ref="A140" si="244">A138</f>
        <v>-7.0027777777777782</v>
      </c>
      <c r="B140" s="45">
        <f t="shared" si="194"/>
        <v>111.315</v>
      </c>
      <c r="C140" s="45">
        <f>INT(G3/15)</f>
        <v>7</v>
      </c>
      <c r="D140" s="45">
        <f>L3</f>
        <v>2018</v>
      </c>
      <c r="E140" s="45">
        <f>L2</f>
        <v>6</v>
      </c>
      <c r="F140" s="45">
        <f>L4</f>
        <v>13</v>
      </c>
      <c r="G140" s="45"/>
      <c r="H140" s="45">
        <v>8</v>
      </c>
      <c r="I140" s="45">
        <v>0</v>
      </c>
      <c r="J140" s="45">
        <f t="shared" si="212"/>
        <v>8</v>
      </c>
      <c r="K140" s="45"/>
      <c r="L140" s="45">
        <f t="shared" si="123"/>
        <v>20</v>
      </c>
      <c r="M140" s="45">
        <f t="shared" si="124"/>
        <v>-13</v>
      </c>
      <c r="N140" s="45">
        <f t="shared" si="125"/>
        <v>2458282.541666667</v>
      </c>
      <c r="O140" s="45">
        <f t="shared" si="236"/>
        <v>8.1907120953342413E-4</v>
      </c>
      <c r="P140" s="45">
        <f t="shared" si="213"/>
        <v>2458282.5424857382</v>
      </c>
      <c r="Q140" s="45">
        <f t="shared" si="214"/>
        <v>0.18446385997914233</v>
      </c>
      <c r="R140" s="45">
        <f t="shared" si="128"/>
        <v>81.307029528536987</v>
      </c>
      <c r="S140" s="45">
        <f t="shared" si="129"/>
        <v>158.05287392130231</v>
      </c>
      <c r="T140" s="45">
        <f t="shared" si="130"/>
        <v>0.70172883217927406</v>
      </c>
      <c r="U140" s="45">
        <f t="shared" si="131"/>
        <v>1.4190753702892231</v>
      </c>
      <c r="V140" s="45">
        <f t="shared" si="132"/>
        <v>2.7585430421662065</v>
      </c>
      <c r="W140" s="45">
        <f t="shared" si="133"/>
        <v>1.6700852517880876E-2</v>
      </c>
      <c r="X140" s="45">
        <f t="shared" si="134"/>
        <v>82.008758360716257</v>
      </c>
      <c r="Y140" s="45">
        <f t="shared" si="135"/>
        <v>158.75460275348158</v>
      </c>
      <c r="Z140" s="45">
        <f t="shared" si="136"/>
        <v>2.7707905207439092</v>
      </c>
      <c r="AA140" s="45">
        <f t="shared" si="137"/>
        <v>128.26627975477797</v>
      </c>
      <c r="AB140" s="45">
        <f t="shared" si="138"/>
        <v>2.2386689010050205</v>
      </c>
      <c r="AC140" s="45">
        <f t="shared" si="139"/>
        <v>23.436892310605973</v>
      </c>
      <c r="AD140" s="45">
        <f t="shared" si="140"/>
        <v>-1.7337988204547566E-3</v>
      </c>
      <c r="AE140" s="45">
        <f t="shared" si="141"/>
        <v>23.43515851178552</v>
      </c>
      <c r="AF140" s="45">
        <f t="shared" si="142"/>
        <v>2458282.5</v>
      </c>
      <c r="AG140" s="45">
        <f t="shared" si="143"/>
        <v>0.18446269678302532</v>
      </c>
      <c r="AH140" s="45">
        <f t="shared" si="144"/>
        <v>17.417317461907203</v>
      </c>
      <c r="AI140" s="45">
        <f t="shared" si="145"/>
        <v>18.420055371257202</v>
      </c>
      <c r="AJ140" s="45">
        <f t="shared" si="146"/>
        <v>0.40902067675743164</v>
      </c>
      <c r="AK140" s="45">
        <f t="shared" si="147"/>
        <v>1.8410553712572018</v>
      </c>
      <c r="AL140" s="45">
        <f t="shared" si="179"/>
        <v>306.32523601267212</v>
      </c>
      <c r="AM140" s="45">
        <f t="shared" si="148"/>
        <v>5.3463839503698347</v>
      </c>
      <c r="AN140" s="45">
        <f t="shared" si="149"/>
        <v>1.0155296429252121</v>
      </c>
      <c r="AO140" s="45" t="s">
        <v>138</v>
      </c>
      <c r="AP140" s="45">
        <f t="shared" si="150"/>
        <v>81.99931538677103</v>
      </c>
      <c r="AQ140" s="45">
        <f t="shared" si="151"/>
        <v>81</v>
      </c>
      <c r="AR140" s="45">
        <f t="shared" si="152"/>
        <v>59</v>
      </c>
      <c r="AS140" s="45">
        <f t="shared" si="153"/>
        <v>57</v>
      </c>
      <c r="AT140" s="45">
        <f t="shared" si="154"/>
        <v>1.4311580378804021</v>
      </c>
      <c r="AU140" s="45">
        <f t="shared" si="155"/>
        <v>81.290594556185866</v>
      </c>
      <c r="AV140" s="148">
        <f t="shared" si="156"/>
        <v>5.4193729704123914</v>
      </c>
      <c r="AW140" s="45">
        <f t="shared" si="157"/>
        <v>1.4187885259092219</v>
      </c>
      <c r="AX140" s="45">
        <f t="shared" si="158"/>
        <v>23.193636353032584</v>
      </c>
      <c r="AY140" s="45" t="str">
        <f t="shared" si="159"/>
        <v>POSITIF</v>
      </c>
      <c r="AZ140" s="45">
        <f t="shared" si="160"/>
        <v>23</v>
      </c>
      <c r="BA140" s="45">
        <f t="shared" si="161"/>
        <v>11</v>
      </c>
      <c r="BB140" s="45">
        <f t="shared" si="162"/>
        <v>37</v>
      </c>
      <c r="BC140" s="45">
        <f t="shared" si="163"/>
        <v>0.40480531987066848</v>
      </c>
      <c r="BD140" s="45">
        <f t="shared" si="164"/>
        <v>-2.1239780609625409</v>
      </c>
      <c r="BE140" s="45">
        <f t="shared" si="165"/>
        <v>-0.12222152900771403</v>
      </c>
      <c r="BF140" s="45">
        <f t="shared" si="166"/>
        <v>1.9428132568574878</v>
      </c>
      <c r="BG140" s="45">
        <f t="shared" si="167"/>
        <v>-123.35893776113443</v>
      </c>
      <c r="BH140" s="45">
        <f t="shared" si="168"/>
        <v>5.4193729704123914</v>
      </c>
      <c r="BI140" s="45">
        <f t="shared" si="169"/>
        <v>56.641062238865572</v>
      </c>
      <c r="BJ140" s="45">
        <f t="shared" si="170"/>
        <v>56</v>
      </c>
      <c r="BK140" s="45">
        <f t="shared" si="171"/>
        <v>38</v>
      </c>
      <c r="BL140" s="45">
        <f t="shared" si="172"/>
        <v>27</v>
      </c>
      <c r="BM140" s="45">
        <f t="shared" si="173"/>
        <v>29.49941216369572</v>
      </c>
      <c r="BN140" s="45" t="str">
        <f t="shared" si="174"/>
        <v>POSITIF</v>
      </c>
      <c r="BO140" s="45">
        <f t="shared" si="175"/>
        <v>29</v>
      </c>
      <c r="BP140" s="45">
        <f t="shared" si="176"/>
        <v>29</v>
      </c>
      <c r="BQ140" s="45">
        <f t="shared" si="177"/>
        <v>57</v>
      </c>
      <c r="BR140" s="45"/>
      <c r="BS140" s="45"/>
      <c r="BT140" s="45"/>
      <c r="BU140" s="45"/>
      <c r="BV140" s="45"/>
      <c r="BW140" s="45"/>
      <c r="BX140" s="45"/>
      <c r="BY140" s="45"/>
      <c r="BZ140" s="45"/>
      <c r="CA140" s="45"/>
      <c r="CB140" s="45"/>
      <c r="CC140" s="45"/>
      <c r="CD140" s="45"/>
      <c r="CE140" s="45"/>
      <c r="CF140" s="45"/>
      <c r="CG140" s="45"/>
      <c r="CH140" s="45"/>
      <c r="CI140" s="45"/>
    </row>
    <row r="141" spans="1:87">
      <c r="A141" s="45">
        <f t="shared" ref="A141" si="245">A139</f>
        <v>-7.0027777777777782</v>
      </c>
      <c r="B141" s="45">
        <f t="shared" si="194"/>
        <v>111.315</v>
      </c>
      <c r="C141" s="45">
        <f>INT(G3/15)</f>
        <v>7</v>
      </c>
      <c r="D141" s="45">
        <f>L3</f>
        <v>2018</v>
      </c>
      <c r="E141" s="45">
        <f>L2</f>
        <v>6</v>
      </c>
      <c r="F141" s="45">
        <f>L4</f>
        <v>13</v>
      </c>
      <c r="G141" s="45"/>
      <c r="H141" s="45">
        <v>8</v>
      </c>
      <c r="I141" s="45">
        <v>15</v>
      </c>
      <c r="J141" s="45">
        <f t="shared" si="212"/>
        <v>8.25</v>
      </c>
      <c r="K141" s="45"/>
      <c r="L141" s="45">
        <f t="shared" si="123"/>
        <v>20</v>
      </c>
      <c r="M141" s="45">
        <f t="shared" si="124"/>
        <v>-13</v>
      </c>
      <c r="N141" s="45">
        <f t="shared" si="125"/>
        <v>2458282.5520833335</v>
      </c>
      <c r="O141" s="45">
        <f t="shared" si="236"/>
        <v>8.1907120953342413E-4</v>
      </c>
      <c r="P141" s="45">
        <f t="shared" si="213"/>
        <v>2458282.5529024047</v>
      </c>
      <c r="Q141" s="45">
        <f t="shared" si="214"/>
        <v>0.18446414517192838</v>
      </c>
      <c r="R141" s="45">
        <f t="shared" si="128"/>
        <v>81.317296688375791</v>
      </c>
      <c r="S141" s="45">
        <f t="shared" si="129"/>
        <v>158.06314059075248</v>
      </c>
      <c r="T141" s="45">
        <f t="shared" si="130"/>
        <v>0.70141583232253879</v>
      </c>
      <c r="U141" s="45">
        <f t="shared" si="131"/>
        <v>1.419254566033239</v>
      </c>
      <c r="V141" s="45">
        <f t="shared" si="132"/>
        <v>2.7587222293513256</v>
      </c>
      <c r="W141" s="45">
        <f t="shared" si="133"/>
        <v>1.670085250590278E-2</v>
      </c>
      <c r="X141" s="45">
        <f t="shared" si="134"/>
        <v>82.01871252069833</v>
      </c>
      <c r="Y141" s="45">
        <f t="shared" si="135"/>
        <v>158.76455642307502</v>
      </c>
      <c r="Z141" s="45">
        <f t="shared" si="136"/>
        <v>2.7709642450509704</v>
      </c>
      <c r="AA141" s="45">
        <f t="shared" si="137"/>
        <v>128.26572815306938</v>
      </c>
      <c r="AB141" s="45">
        <f t="shared" si="138"/>
        <v>2.2386592737390458</v>
      </c>
      <c r="AC141" s="45">
        <f t="shared" si="139"/>
        <v>23.436892306897278</v>
      </c>
      <c r="AD141" s="45">
        <f t="shared" si="140"/>
        <v>-1.7337964497207954E-3</v>
      </c>
      <c r="AE141" s="45">
        <f t="shared" si="141"/>
        <v>23.435158510447557</v>
      </c>
      <c r="AF141" s="45">
        <f t="shared" si="142"/>
        <v>2458282.5</v>
      </c>
      <c r="AG141" s="45">
        <f t="shared" si="143"/>
        <v>0.18446269678302532</v>
      </c>
      <c r="AH141" s="45">
        <f t="shared" si="144"/>
        <v>17.417317461907203</v>
      </c>
      <c r="AI141" s="45">
        <f t="shared" si="145"/>
        <v>18.670739848594703</v>
      </c>
      <c r="AJ141" s="45">
        <f t="shared" si="146"/>
        <v>0.40902067673407982</v>
      </c>
      <c r="AK141" s="45">
        <f t="shared" si="147"/>
        <v>2.0917398485947025</v>
      </c>
      <c r="AL141" s="45">
        <f t="shared" si="179"/>
        <v>310.07469340869375</v>
      </c>
      <c r="AM141" s="45">
        <f t="shared" si="148"/>
        <v>5.4118243270936652</v>
      </c>
      <c r="AN141" s="45">
        <f t="shared" si="149"/>
        <v>1.0155307272219778</v>
      </c>
      <c r="AO141" s="45" t="s">
        <v>138</v>
      </c>
      <c r="AP141" s="45">
        <f t="shared" si="150"/>
        <v>82.009269518253348</v>
      </c>
      <c r="AQ141" s="45">
        <f t="shared" si="151"/>
        <v>82</v>
      </c>
      <c r="AR141" s="45">
        <f t="shared" si="152"/>
        <v>0</v>
      </c>
      <c r="AS141" s="45">
        <f t="shared" si="153"/>
        <v>33</v>
      </c>
      <c r="AT141" s="45">
        <f t="shared" si="154"/>
        <v>1.4313317702489448</v>
      </c>
      <c r="AU141" s="45">
        <f t="shared" si="155"/>
        <v>81.301404320226808</v>
      </c>
      <c r="AV141" s="148">
        <f t="shared" si="156"/>
        <v>5.4200936213484541</v>
      </c>
      <c r="AW141" s="45">
        <f t="shared" si="157"/>
        <v>1.4189771918831</v>
      </c>
      <c r="AX141" s="45">
        <f t="shared" si="158"/>
        <v>23.19423544647465</v>
      </c>
      <c r="AY141" s="45" t="str">
        <f t="shared" si="159"/>
        <v>POSITIF</v>
      </c>
      <c r="AZ141" s="45">
        <f t="shared" si="160"/>
        <v>23</v>
      </c>
      <c r="BA141" s="45">
        <f t="shared" si="161"/>
        <v>11</v>
      </c>
      <c r="BB141" s="45">
        <f t="shared" si="162"/>
        <v>39</v>
      </c>
      <c r="BC141" s="45">
        <f t="shared" si="163"/>
        <v>0.40481577602375968</v>
      </c>
      <c r="BD141" s="45">
        <f t="shared" si="164"/>
        <v>-2.153019625694558</v>
      </c>
      <c r="BE141" s="45">
        <f t="shared" si="165"/>
        <v>-0.12222152900771403</v>
      </c>
      <c r="BF141" s="45">
        <f t="shared" si="166"/>
        <v>1.9428132568574878</v>
      </c>
      <c r="BG141" s="45">
        <f t="shared" si="167"/>
        <v>-125.24127702152327</v>
      </c>
      <c r="BH141" s="45">
        <f t="shared" si="168"/>
        <v>5.4200936213484541</v>
      </c>
      <c r="BI141" s="45">
        <f t="shared" si="169"/>
        <v>54.758722978476726</v>
      </c>
      <c r="BJ141" s="45">
        <f t="shared" si="170"/>
        <v>54</v>
      </c>
      <c r="BK141" s="45">
        <f t="shared" si="171"/>
        <v>45</v>
      </c>
      <c r="BL141" s="45">
        <f t="shared" si="172"/>
        <v>31</v>
      </c>
      <c r="BM141" s="45">
        <f t="shared" si="173"/>
        <v>32.637378353587302</v>
      </c>
      <c r="BN141" s="45" t="str">
        <f t="shared" si="174"/>
        <v>POSITIF</v>
      </c>
      <c r="BO141" s="45">
        <f t="shared" si="175"/>
        <v>32</v>
      </c>
      <c r="BP141" s="45">
        <f t="shared" si="176"/>
        <v>38</v>
      </c>
      <c r="BQ141" s="45">
        <f t="shared" si="177"/>
        <v>14</v>
      </c>
      <c r="BR141" s="45"/>
      <c r="BS141" s="45"/>
      <c r="BT141" s="45"/>
      <c r="BU141" s="45"/>
      <c r="BV141" s="45"/>
      <c r="BW141" s="45"/>
      <c r="BX141" s="45"/>
      <c r="BY141" s="45"/>
      <c r="BZ141" s="45"/>
      <c r="CA141" s="45"/>
      <c r="CB141" s="45"/>
      <c r="CC141" s="45"/>
      <c r="CD141" s="45"/>
      <c r="CE141" s="45"/>
      <c r="CF141" s="45"/>
      <c r="CG141" s="45"/>
      <c r="CH141" s="45"/>
      <c r="CI141" s="45"/>
    </row>
    <row r="142" spans="1:87">
      <c r="A142" s="45">
        <f t="shared" ref="A142" si="246">A140</f>
        <v>-7.0027777777777782</v>
      </c>
      <c r="B142" s="45">
        <f t="shared" si="194"/>
        <v>111.315</v>
      </c>
      <c r="C142" s="45">
        <f>INT(G3/15)</f>
        <v>7</v>
      </c>
      <c r="D142" s="45">
        <f>L3</f>
        <v>2018</v>
      </c>
      <c r="E142" s="45">
        <f>L2</f>
        <v>6</v>
      </c>
      <c r="F142" s="45">
        <f>L4</f>
        <v>13</v>
      </c>
      <c r="G142" s="45"/>
      <c r="H142" s="45">
        <v>8</v>
      </c>
      <c r="I142" s="45">
        <v>30</v>
      </c>
      <c r="J142" s="45">
        <f t="shared" si="212"/>
        <v>8.5</v>
      </c>
      <c r="K142" s="45"/>
      <c r="L142" s="45">
        <f t="shared" si="123"/>
        <v>20</v>
      </c>
      <c r="M142" s="45">
        <f t="shared" si="124"/>
        <v>-13</v>
      </c>
      <c r="N142" s="45">
        <f t="shared" si="125"/>
        <v>2458282.5625</v>
      </c>
      <c r="O142" s="45">
        <f t="shared" si="236"/>
        <v>8.1907120953342413E-4</v>
      </c>
      <c r="P142" s="45">
        <f t="shared" si="213"/>
        <v>2458282.5633190712</v>
      </c>
      <c r="Q142" s="45">
        <f t="shared" si="214"/>
        <v>0.18446443036471447</v>
      </c>
      <c r="R142" s="45">
        <f t="shared" si="128"/>
        <v>81.327563848216414</v>
      </c>
      <c r="S142" s="45">
        <f t="shared" si="129"/>
        <v>158.07340726020357</v>
      </c>
      <c r="T142" s="45">
        <f t="shared" si="130"/>
        <v>0.70110281120335816</v>
      </c>
      <c r="U142" s="45">
        <f t="shared" si="131"/>
        <v>1.4194337617772863</v>
      </c>
      <c r="V142" s="45">
        <f t="shared" si="132"/>
        <v>2.7589014165364611</v>
      </c>
      <c r="W142" s="45">
        <f t="shared" si="133"/>
        <v>1.6700852493924681E-2</v>
      </c>
      <c r="X142" s="45">
        <f t="shared" si="134"/>
        <v>82.02866665941977</v>
      </c>
      <c r="Y142" s="45">
        <f t="shared" si="135"/>
        <v>158.77451007140692</v>
      </c>
      <c r="Z142" s="45">
        <f t="shared" si="136"/>
        <v>2.771137968986948</v>
      </c>
      <c r="AA142" s="45">
        <f t="shared" si="137"/>
        <v>128.26517655136072</v>
      </c>
      <c r="AB142" s="45">
        <f t="shared" si="138"/>
        <v>2.2386496464730703</v>
      </c>
      <c r="AC142" s="45">
        <f t="shared" si="139"/>
        <v>23.436892303188582</v>
      </c>
      <c r="AD142" s="45">
        <f t="shared" si="140"/>
        <v>-1.7337940594300549E-3</v>
      </c>
      <c r="AE142" s="45">
        <f t="shared" si="141"/>
        <v>23.435158509129153</v>
      </c>
      <c r="AF142" s="45">
        <f t="shared" si="142"/>
        <v>2458282.5</v>
      </c>
      <c r="AG142" s="45">
        <f t="shared" si="143"/>
        <v>0.18446269678302532</v>
      </c>
      <c r="AH142" s="45">
        <f t="shared" si="144"/>
        <v>17.417317461907203</v>
      </c>
      <c r="AI142" s="45">
        <f t="shared" si="145"/>
        <v>18.921424325932204</v>
      </c>
      <c r="AJ142" s="45">
        <f t="shared" si="146"/>
        <v>0.40902067671106929</v>
      </c>
      <c r="AK142" s="45">
        <f t="shared" si="147"/>
        <v>2.3424243259322033</v>
      </c>
      <c r="AL142" s="45">
        <f t="shared" si="179"/>
        <v>313.82415073100259</v>
      </c>
      <c r="AM142" s="45">
        <f t="shared" si="148"/>
        <v>5.4772647025309649</v>
      </c>
      <c r="AN142" s="45">
        <f t="shared" si="149"/>
        <v>1.0155318110340907</v>
      </c>
      <c r="AO142" s="45" t="s">
        <v>138</v>
      </c>
      <c r="AP142" s="45">
        <f t="shared" si="150"/>
        <v>82.019223628475373</v>
      </c>
      <c r="AQ142" s="45">
        <f t="shared" si="151"/>
        <v>82</v>
      </c>
      <c r="AR142" s="45">
        <f t="shared" si="152"/>
        <v>1</v>
      </c>
      <c r="AS142" s="45">
        <f t="shared" si="153"/>
        <v>9</v>
      </c>
      <c r="AT142" s="45">
        <f t="shared" si="154"/>
        <v>1.4315055022464256</v>
      </c>
      <c r="AU142" s="45">
        <f t="shared" si="155"/>
        <v>81.312214157980435</v>
      </c>
      <c r="AV142" s="148">
        <f t="shared" si="156"/>
        <v>5.420814277198696</v>
      </c>
      <c r="AW142" s="45">
        <f t="shared" si="157"/>
        <v>1.4191658591435072</v>
      </c>
      <c r="AX142" s="45">
        <f t="shared" si="158"/>
        <v>23.194833800343091</v>
      </c>
      <c r="AY142" s="45" t="str">
        <f t="shared" si="159"/>
        <v>POSITIF</v>
      </c>
      <c r="AZ142" s="45">
        <f t="shared" si="160"/>
        <v>23</v>
      </c>
      <c r="BA142" s="45">
        <f t="shared" si="161"/>
        <v>11</v>
      </c>
      <c r="BB142" s="45">
        <f t="shared" si="162"/>
        <v>41</v>
      </c>
      <c r="BC142" s="45">
        <f t="shared" si="163"/>
        <v>0.40482621926885598</v>
      </c>
      <c r="BD142" s="45">
        <f t="shared" si="164"/>
        <v>-2.1858726434278983</v>
      </c>
      <c r="BE142" s="45">
        <f t="shared" si="165"/>
        <v>-0.12222152900771403</v>
      </c>
      <c r="BF142" s="45">
        <f t="shared" si="166"/>
        <v>1.9428132568574878</v>
      </c>
      <c r="BG142" s="45">
        <f t="shared" si="167"/>
        <v>-127.37315006893067</v>
      </c>
      <c r="BH142" s="45">
        <f t="shared" si="168"/>
        <v>5.420814277198696</v>
      </c>
      <c r="BI142" s="45">
        <f t="shared" si="169"/>
        <v>52.62684993106933</v>
      </c>
      <c r="BJ142" s="45">
        <f t="shared" si="170"/>
        <v>52</v>
      </c>
      <c r="BK142" s="45">
        <f t="shared" si="171"/>
        <v>37</v>
      </c>
      <c r="BL142" s="45">
        <f t="shared" si="172"/>
        <v>36</v>
      </c>
      <c r="BM142" s="45">
        <f t="shared" si="173"/>
        <v>35.711991049052983</v>
      </c>
      <c r="BN142" s="45" t="str">
        <f t="shared" si="174"/>
        <v>POSITIF</v>
      </c>
      <c r="BO142" s="45">
        <f t="shared" si="175"/>
        <v>35</v>
      </c>
      <c r="BP142" s="45">
        <f t="shared" si="176"/>
        <v>42</v>
      </c>
      <c r="BQ142" s="45">
        <f t="shared" si="177"/>
        <v>43</v>
      </c>
      <c r="BR142" s="45"/>
      <c r="BS142" s="45"/>
      <c r="BT142" s="45"/>
      <c r="BU142" s="45"/>
      <c r="BV142" s="45"/>
      <c r="BW142" s="45"/>
      <c r="BX142" s="45"/>
      <c r="BY142" s="45"/>
      <c r="BZ142" s="45"/>
      <c r="CA142" s="45"/>
      <c r="CB142" s="45"/>
      <c r="CC142" s="45"/>
      <c r="CD142" s="45"/>
      <c r="CE142" s="45"/>
      <c r="CF142" s="45"/>
      <c r="CG142" s="45"/>
      <c r="CH142" s="45"/>
      <c r="CI142" s="45"/>
    </row>
    <row r="143" spans="1:87">
      <c r="A143" s="45">
        <f t="shared" ref="A143" si="247">A141</f>
        <v>-7.0027777777777782</v>
      </c>
      <c r="B143" s="45">
        <f t="shared" si="194"/>
        <v>111.315</v>
      </c>
      <c r="C143" s="45">
        <f>INT(G3/15)</f>
        <v>7</v>
      </c>
      <c r="D143" s="45">
        <f>L3</f>
        <v>2018</v>
      </c>
      <c r="E143" s="45">
        <f>L2</f>
        <v>6</v>
      </c>
      <c r="F143" s="45">
        <f>L4</f>
        <v>13</v>
      </c>
      <c r="G143" s="45"/>
      <c r="H143" s="45">
        <v>8</v>
      </c>
      <c r="I143" s="45">
        <v>45</v>
      </c>
      <c r="J143" s="45">
        <f t="shared" si="212"/>
        <v>8.75</v>
      </c>
      <c r="K143" s="45"/>
      <c r="L143" s="45">
        <f t="shared" si="123"/>
        <v>20</v>
      </c>
      <c r="M143" s="45">
        <f t="shared" si="124"/>
        <v>-13</v>
      </c>
      <c r="N143" s="45">
        <f t="shared" si="125"/>
        <v>2458282.572916667</v>
      </c>
      <c r="O143" s="45">
        <f t="shared" si="236"/>
        <v>8.1907120953342413E-4</v>
      </c>
      <c r="P143" s="45">
        <f t="shared" si="213"/>
        <v>2458282.5737357382</v>
      </c>
      <c r="Q143" s="45">
        <f t="shared" si="214"/>
        <v>0.18446471555751329</v>
      </c>
      <c r="R143" s="45">
        <f t="shared" si="128"/>
        <v>81.337831008515423</v>
      </c>
      <c r="S143" s="45">
        <f t="shared" si="129"/>
        <v>158.08367393011395</v>
      </c>
      <c r="T143" s="45">
        <f t="shared" si="130"/>
        <v>0.70078976881732835</v>
      </c>
      <c r="U143" s="45">
        <f t="shared" si="131"/>
        <v>1.4196129575293341</v>
      </c>
      <c r="V143" s="45">
        <f t="shared" si="132"/>
        <v>2.7590806037296125</v>
      </c>
      <c r="W143" s="45">
        <f t="shared" si="133"/>
        <v>1.6700852481946585E-2</v>
      </c>
      <c r="X143" s="45">
        <f t="shared" si="134"/>
        <v>82.038620777332753</v>
      </c>
      <c r="Y143" s="45">
        <f t="shared" si="135"/>
        <v>158.78446369893126</v>
      </c>
      <c r="Z143" s="45">
        <f t="shared" si="136"/>
        <v>2.7713116925597645</v>
      </c>
      <c r="AA143" s="45">
        <f t="shared" si="137"/>
        <v>128.26462494962746</v>
      </c>
      <c r="AB143" s="45">
        <f t="shared" si="138"/>
        <v>2.2386400192066653</v>
      </c>
      <c r="AC143" s="45">
        <f t="shared" si="139"/>
        <v>23.436892299479887</v>
      </c>
      <c r="AD143" s="45">
        <f t="shared" si="140"/>
        <v>-1.7337916495802539E-3</v>
      </c>
      <c r="AE143" s="45">
        <f t="shared" si="141"/>
        <v>23.435158507830305</v>
      </c>
      <c r="AF143" s="45">
        <f t="shared" si="142"/>
        <v>2458282.5</v>
      </c>
      <c r="AG143" s="45">
        <f t="shared" si="143"/>
        <v>0.18446269678302532</v>
      </c>
      <c r="AH143" s="45">
        <f t="shared" si="144"/>
        <v>17.417317461907203</v>
      </c>
      <c r="AI143" s="45">
        <f t="shared" si="145"/>
        <v>19.172108803269701</v>
      </c>
      <c r="AJ143" s="45">
        <f t="shared" si="146"/>
        <v>0.40902067668840014</v>
      </c>
      <c r="AK143" s="45">
        <f t="shared" si="147"/>
        <v>2.5931088032697005</v>
      </c>
      <c r="AL143" s="45">
        <f t="shared" si="179"/>
        <v>317.57360797922399</v>
      </c>
      <c r="AM143" s="45">
        <f t="shared" si="148"/>
        <v>5.5427050766751949</v>
      </c>
      <c r="AN143" s="45">
        <f t="shared" si="149"/>
        <v>1.0155328943615678</v>
      </c>
      <c r="AO143" s="45" t="s">
        <v>138</v>
      </c>
      <c r="AP143" s="45">
        <f t="shared" si="150"/>
        <v>82.029177717889283</v>
      </c>
      <c r="AQ143" s="45">
        <f t="shared" si="151"/>
        <v>82</v>
      </c>
      <c r="AR143" s="45">
        <f t="shared" si="152"/>
        <v>1</v>
      </c>
      <c r="AS143" s="45">
        <f t="shared" si="153"/>
        <v>45</v>
      </c>
      <c r="AT143" s="45">
        <f t="shared" si="154"/>
        <v>1.4316792338807363</v>
      </c>
      <c r="AU143" s="45">
        <f t="shared" si="155"/>
        <v>81.323024069821471</v>
      </c>
      <c r="AV143" s="148">
        <f t="shared" si="156"/>
        <v>5.4215349379880982</v>
      </c>
      <c r="AW143" s="45">
        <f t="shared" si="157"/>
        <v>1.4193545276969837</v>
      </c>
      <c r="AX143" s="45">
        <f t="shared" si="158"/>
        <v>23.19543141464187</v>
      </c>
      <c r="AY143" s="45" t="str">
        <f t="shared" si="159"/>
        <v>POSITIF</v>
      </c>
      <c r="AZ143" s="45">
        <f t="shared" si="160"/>
        <v>23</v>
      </c>
      <c r="BA143" s="45">
        <f t="shared" si="161"/>
        <v>11</v>
      </c>
      <c r="BB143" s="45">
        <f t="shared" si="162"/>
        <v>43</v>
      </c>
      <c r="BC143" s="45">
        <f t="shared" si="163"/>
        <v>0.40483664960602667</v>
      </c>
      <c r="BD143" s="45">
        <f t="shared" si="164"/>
        <v>-2.2230808473396824</v>
      </c>
      <c r="BE143" s="45">
        <f t="shared" si="165"/>
        <v>-0.12222152900771403</v>
      </c>
      <c r="BF143" s="45">
        <f t="shared" si="166"/>
        <v>1.9428132568574878</v>
      </c>
      <c r="BG143" s="45">
        <f t="shared" si="167"/>
        <v>-129.79079264629627</v>
      </c>
      <c r="BH143" s="45">
        <f t="shared" si="168"/>
        <v>5.4215349379880982</v>
      </c>
      <c r="BI143" s="45">
        <f t="shared" si="169"/>
        <v>50.209207353703732</v>
      </c>
      <c r="BJ143" s="45">
        <f t="shared" si="170"/>
        <v>50</v>
      </c>
      <c r="BK143" s="45">
        <f t="shared" si="171"/>
        <v>12</v>
      </c>
      <c r="BL143" s="45">
        <f t="shared" si="172"/>
        <v>33</v>
      </c>
      <c r="BM143" s="45">
        <f t="shared" si="173"/>
        <v>38.711352832887677</v>
      </c>
      <c r="BN143" s="45" t="str">
        <f t="shared" si="174"/>
        <v>POSITIF</v>
      </c>
      <c r="BO143" s="45">
        <f t="shared" si="175"/>
        <v>38</v>
      </c>
      <c r="BP143" s="45">
        <f t="shared" si="176"/>
        <v>42</v>
      </c>
      <c r="BQ143" s="45">
        <f t="shared" si="177"/>
        <v>40</v>
      </c>
      <c r="BR143" s="45"/>
      <c r="BS143" s="45"/>
      <c r="BT143" s="45"/>
      <c r="BU143" s="45"/>
      <c r="BV143" s="45"/>
      <c r="BW143" s="45"/>
      <c r="BX143" s="45"/>
      <c r="BY143" s="45"/>
      <c r="BZ143" s="45"/>
      <c r="CA143" s="45"/>
      <c r="CB143" s="45"/>
      <c r="CC143" s="45"/>
      <c r="CD143" s="45"/>
      <c r="CE143" s="45"/>
      <c r="CF143" s="45"/>
      <c r="CG143" s="45"/>
      <c r="CH143" s="45"/>
      <c r="CI143" s="45"/>
    </row>
    <row r="144" spans="1:87">
      <c r="A144" s="45">
        <f t="shared" ref="A144" si="248">A142</f>
        <v>-7.0027777777777782</v>
      </c>
      <c r="B144" s="45">
        <f t="shared" si="194"/>
        <v>111.315</v>
      </c>
      <c r="C144" s="45">
        <f>INT(G3/15)</f>
        <v>7</v>
      </c>
      <c r="D144" s="45">
        <f>L3</f>
        <v>2018</v>
      </c>
      <c r="E144" s="45">
        <f>L2</f>
        <v>6</v>
      </c>
      <c r="F144" s="45">
        <f>L4</f>
        <v>13</v>
      </c>
      <c r="G144" s="45"/>
      <c r="H144" s="45">
        <v>9</v>
      </c>
      <c r="I144" s="45">
        <v>0</v>
      </c>
      <c r="J144" s="45">
        <f t="shared" si="212"/>
        <v>9</v>
      </c>
      <c r="K144" s="45"/>
      <c r="L144" s="45">
        <f t="shared" ref="L144:L207" si="249">INT(D144/100)</f>
        <v>20</v>
      </c>
      <c r="M144" s="45">
        <f t="shared" ref="M144:M207" si="250">IF(D144&lt;1583,IF(E144&lt;11,IF(F144&lt;4,0,IF(F144&gt;14,2+INT(L144/4)-L144,"TANGGAL SALAH")),2+INT(L144/4)-L144),2+INT(L144/4)-L144)</f>
        <v>-13</v>
      </c>
      <c r="N144" s="45">
        <f t="shared" ref="N144:N207" si="251">1720994.5+INT(365.25*D144)+INT(30.60001*(E144+1))+M144+F144+(H144+I144/60)/24 - C144/24</f>
        <v>2458282.5833333335</v>
      </c>
      <c r="O144" s="45">
        <f t="shared" si="236"/>
        <v>8.1907120953342413E-4</v>
      </c>
      <c r="P144" s="45">
        <f t="shared" si="213"/>
        <v>2458282.5841524047</v>
      </c>
      <c r="Q144" s="45">
        <f t="shared" si="214"/>
        <v>0.18446500075029937</v>
      </c>
      <c r="R144" s="45">
        <f t="shared" ref="R144:R207" si="252">MOD(280.46607+36000.7698*Q144, 360)</f>
        <v>81.348098168355136</v>
      </c>
      <c r="S144" s="45">
        <f t="shared" ref="S144:S207" si="253">MOD(357.5291+35999.0503*Q144, 360)</f>
        <v>158.09394059956503</v>
      </c>
      <c r="T144" s="45">
        <f t="shared" ref="T144:T207" si="254" xml:space="preserve"> (1.9146 - 0.0048*Q144)*SIN(V144) + (0.02 - 0.0001)*SIN(2*V144) + 0.0003*SIN(3*V144)</f>
        <v>0.70047670520203009</v>
      </c>
      <c r="U144" s="45">
        <f t="shared" ref="U144:U207" si="255">RADIANS(R144)</f>
        <v>1.4197921532733655</v>
      </c>
      <c r="V144" s="45">
        <f t="shared" ref="V144:V207" si="256">RADIANS(S144)</f>
        <v>2.759259790914748</v>
      </c>
      <c r="W144" s="45">
        <f t="shared" ref="W144:W207" si="257">0.0167086 - 0.000042*Q144</f>
        <v>1.6700852469968486E-2</v>
      </c>
      <c r="X144" s="45">
        <f t="shared" ref="X144:X207" si="258">R144+T144</f>
        <v>82.048574873557172</v>
      </c>
      <c r="Y144" s="45">
        <f t="shared" ref="Y144:Y207" si="259">S144+T144</f>
        <v>158.79441730476705</v>
      </c>
      <c r="Z144" s="45">
        <f t="shared" ref="Z144:Z207" si="260">RADIANS(Y144)</f>
        <v>2.7714854157540452</v>
      </c>
      <c r="AA144" s="45">
        <f t="shared" ref="AA144:AA207" si="261">MOD(125.04452-1934.13626*Q144, 360)</f>
        <v>128.26407334791881</v>
      </c>
      <c r="AB144" s="45">
        <f t="shared" ref="AB144:AB207" si="262">RADIANS(AA144)</f>
        <v>2.2386303919406894</v>
      </c>
      <c r="AC144" s="45">
        <f t="shared" ref="AC144:AC207" si="263">23.43929111 - 0.01300417*Q144</f>
        <v>23.436892295771191</v>
      </c>
      <c r="AD144" s="45">
        <f t="shared" ref="AD144:AD207" si="264">9.2*COS(AB144)/3600 + 0.57*COS(2*U144)/3600</f>
        <v>-1.7337892201694342E-3</v>
      </c>
      <c r="AE144" s="45">
        <f t="shared" ref="AE144:AE207" si="265">AC144+AD144</f>
        <v>23.435158506551023</v>
      </c>
      <c r="AF144" s="45">
        <f t="shared" ref="AF144:AF207" si="266">1720994.5+INT(365.25*D144)+INT(30.60001*(E144+1))+M144+F144</f>
        <v>2458282.5</v>
      </c>
      <c r="AG144" s="45">
        <f t="shared" ref="AG144:AG207" si="267">(AF144-2451545)/36525</f>
        <v>0.18446269678302532</v>
      </c>
      <c r="AH144" s="45">
        <f t="shared" ref="AH144:AH207" si="268">MOD(6.6973745583+2400.0513369072*AG144+0.0000258622*AG144*AG144,24)</f>
        <v>17.417317461907203</v>
      </c>
      <c r="AI144" s="45">
        <f t="shared" ref="AI144:AI207" si="269">MOD(AH144+(H144+I144/60-C144)*1.00273790935,24)</f>
        <v>19.422793280607202</v>
      </c>
      <c r="AJ144" s="45">
        <f t="shared" ref="AJ144:AJ207" si="270">RADIANS(AE144)</f>
        <v>0.40902067666607245</v>
      </c>
      <c r="AK144" s="45">
        <f t="shared" ref="AK144:AK207" si="271">MOD(AI144+B144/15,24)</f>
        <v>2.8437932806072013</v>
      </c>
      <c r="AL144" s="45">
        <f t="shared" si="179"/>
        <v>321.32306515443025</v>
      </c>
      <c r="AM144" s="45">
        <f t="shared" ref="AM144:AM207" si="272">RADIANS(AL144)</f>
        <v>5.60814544954507</v>
      </c>
      <c r="AN144" s="45">
        <f t="shared" ref="AN144:AN207" si="273">1.000001018*(1-W144*W144)/(1+W144*COS(Z144))</f>
        <v>1.0155339772042797</v>
      </c>
      <c r="AO144" s="45" t="s">
        <v>138</v>
      </c>
      <c r="AP144" s="45">
        <f t="shared" ref="AP144:AP207" si="274">X144-0.00569-0.00478*SIN(AB144)</f>
        <v>82.039131785614984</v>
      </c>
      <c r="AQ144" s="45">
        <f t="shared" ref="AQ144:AQ207" si="275">INT(AP144)</f>
        <v>82</v>
      </c>
      <c r="AR144" s="45">
        <f t="shared" ref="AR144:AR207" si="276">INT(60*(AP144-AQ144))</f>
        <v>2</v>
      </c>
      <c r="AS144" s="45">
        <f t="shared" ref="AS144:AS207" si="277">INT(3600*(AP144-AQ144)-60*AR144)</f>
        <v>20</v>
      </c>
      <c r="AT144" s="45">
        <f t="shared" ref="AT144:AT207" si="278">RADIANS(AP144)</f>
        <v>1.4318529651365162</v>
      </c>
      <c r="AU144" s="45">
        <f t="shared" ref="AU144:AU207" si="279">MOD(DEGREES(ATAN2(COS(AT144),COS(AJ144)*SIN(AT144))),360)</f>
        <v>81.33383405467778</v>
      </c>
      <c r="AV144" s="148">
        <f t="shared" ref="AV144:AV207" si="280">AU144/15</f>
        <v>5.4222556036451852</v>
      </c>
      <c r="AW144" s="45">
        <f t="shared" ref="AW144:AW207" si="281">RADIANS(AU144)</f>
        <v>1.4195431975248169</v>
      </c>
      <c r="AX144" s="45">
        <f t="shared" ref="AX144:AX207" si="282">DEGREES(ASIN(SIN(AJ144)*SIN(AT144)))</f>
        <v>23.196028289295018</v>
      </c>
      <c r="AY144" s="45" t="str">
        <f t="shared" ref="AY144:AY207" si="283">IF(AX144&lt;0, "NEGATIF", "POSITIF")</f>
        <v>POSITIF</v>
      </c>
      <c r="AZ144" s="45">
        <f t="shared" ref="AZ144:AZ207" si="284">INT(ABS(AX144))</f>
        <v>23</v>
      </c>
      <c r="BA144" s="45">
        <f t="shared" ref="BA144:BA207" si="285">INT(60*(ABS(AX144)-AZ144))</f>
        <v>11</v>
      </c>
      <c r="BB144" s="45">
        <f t="shared" ref="BB144:BB207" si="286">INT(3600*(ABS(AX144)-AZ144)-60*BA144)</f>
        <v>45</v>
      </c>
      <c r="BC144" s="45">
        <f t="shared" ref="BC144:BC207" si="287">RADIANS(AX144)</f>
        <v>0.4048470670339458</v>
      </c>
      <c r="BD144" s="45">
        <f t="shared" ref="BD144:BD207" si="288">ATAN2(COS(AM144)*SIN(BE144)-TAN(BC144)*COS(BE144),SIN(AM144))</f>
        <v>-2.2652766704511138</v>
      </c>
      <c r="BE144" s="45">
        <f t="shared" ref="BE144:BE207" si="289">RADIANS(A144)</f>
        <v>-0.12222152900771403</v>
      </c>
      <c r="BF144" s="45">
        <f t="shared" ref="BF144:BF207" si="290">RADIANS(B144)</f>
        <v>1.9428132568574878</v>
      </c>
      <c r="BG144" s="45">
        <f t="shared" ref="BG144:BG207" si="291">DEGREES(BD145)</f>
        <v>-132.53566393931132</v>
      </c>
      <c r="BH144" s="45">
        <f t="shared" ref="BH144:BH207" si="292">AU144/15</f>
        <v>5.4222556036451852</v>
      </c>
      <c r="BI144" s="45">
        <f t="shared" ref="BI144:BI207" si="293">MOD(BG144+180,360)</f>
        <v>47.46433606068868</v>
      </c>
      <c r="BJ144" s="45">
        <f t="shared" ref="BJ144:BJ207" si="294">INT(BI144)</f>
        <v>47</v>
      </c>
      <c r="BK144" s="45">
        <f t="shared" ref="BK144:BK207" si="295">INT(60*(BI144-BJ144))</f>
        <v>27</v>
      </c>
      <c r="BL144" s="45">
        <f t="shared" ref="BL144:BL207" si="296">INT(3600*(BI144-BJ144)-60*BK144)</f>
        <v>51</v>
      </c>
      <c r="BM144" s="45">
        <f t="shared" ref="BM144:BM207" si="297">DEGREES(ASIN(SIN(BE144)*SIN(BC144)+COS(BE144)*COS(BC144)*COS(AM144)))</f>
        <v>41.620997291530443</v>
      </c>
      <c r="BN144" s="45" t="str">
        <f t="shared" ref="BN144:BN207" si="298">IF(BM144&lt;0, "NEGATIF", "POSITIF")</f>
        <v>POSITIF</v>
      </c>
      <c r="BO144" s="45">
        <f t="shared" ref="BO144:BO207" si="299">INT(ABS(BM144))</f>
        <v>41</v>
      </c>
      <c r="BP144" s="45">
        <f t="shared" ref="BP144:BP207" si="300">INT(60*(ABS(BM144)-BO144))</f>
        <v>37</v>
      </c>
      <c r="BQ144" s="45">
        <f t="shared" ref="BQ144:BQ207" si="301">INT(3600*(ABS(BM144)-BO144)-60*BP144)</f>
        <v>15</v>
      </c>
      <c r="BR144" s="45"/>
      <c r="BS144" s="45"/>
      <c r="BT144" s="45"/>
      <c r="BU144" s="45"/>
      <c r="BV144" s="45"/>
      <c r="BW144" s="45"/>
      <c r="BX144" s="45"/>
      <c r="BY144" s="45"/>
      <c r="BZ144" s="45"/>
      <c r="CA144" s="45"/>
      <c r="CB144" s="45"/>
      <c r="CC144" s="45"/>
      <c r="CD144" s="45"/>
      <c r="CE144" s="45"/>
      <c r="CF144" s="45"/>
      <c r="CG144" s="45"/>
      <c r="CH144" s="45"/>
      <c r="CI144" s="45"/>
    </row>
    <row r="145" spans="1:87">
      <c r="A145" s="45">
        <f t="shared" ref="A145" si="302">A143</f>
        <v>-7.0027777777777782</v>
      </c>
      <c r="B145" s="45">
        <f t="shared" si="194"/>
        <v>111.315</v>
      </c>
      <c r="C145" s="45">
        <f>INT(G3/15)</f>
        <v>7</v>
      </c>
      <c r="D145" s="45">
        <f>L3</f>
        <v>2018</v>
      </c>
      <c r="E145" s="45">
        <f>L2</f>
        <v>6</v>
      </c>
      <c r="F145" s="45">
        <f>L4</f>
        <v>13</v>
      </c>
      <c r="G145" s="45"/>
      <c r="H145" s="45">
        <v>9</v>
      </c>
      <c r="I145" s="45">
        <v>15</v>
      </c>
      <c r="J145" s="45">
        <f t="shared" si="212"/>
        <v>9.25</v>
      </c>
      <c r="K145" s="45"/>
      <c r="L145" s="45">
        <f t="shared" si="249"/>
        <v>20</v>
      </c>
      <c r="M145" s="45">
        <f t="shared" si="250"/>
        <v>-13</v>
      </c>
      <c r="N145" s="45">
        <f t="shared" si="251"/>
        <v>2458282.59375</v>
      </c>
      <c r="O145" s="45">
        <f t="shared" si="236"/>
        <v>8.1907120953342413E-4</v>
      </c>
      <c r="P145" s="45">
        <f t="shared" si="213"/>
        <v>2458282.5945690712</v>
      </c>
      <c r="Q145" s="45">
        <f t="shared" si="214"/>
        <v>0.18446528594308545</v>
      </c>
      <c r="R145" s="45">
        <f t="shared" si="252"/>
        <v>81.35836532819576</v>
      </c>
      <c r="S145" s="45">
        <f t="shared" si="253"/>
        <v>158.10420726901611</v>
      </c>
      <c r="T145" s="45">
        <f t="shared" si="254"/>
        <v>0.70016362035303381</v>
      </c>
      <c r="U145" s="45">
        <f t="shared" si="255"/>
        <v>1.4199713490174131</v>
      </c>
      <c r="V145" s="45">
        <f t="shared" si="256"/>
        <v>2.7594389780998831</v>
      </c>
      <c r="W145" s="45">
        <f t="shared" si="257"/>
        <v>1.6700852457990391E-2</v>
      </c>
      <c r="X145" s="45">
        <f t="shared" si="258"/>
        <v>82.058528948548798</v>
      </c>
      <c r="Y145" s="45">
        <f t="shared" si="259"/>
        <v>158.80437088936915</v>
      </c>
      <c r="Z145" s="45">
        <f t="shared" si="260"/>
        <v>2.7716591385777276</v>
      </c>
      <c r="AA145" s="45">
        <f t="shared" si="261"/>
        <v>128.26352174621016</v>
      </c>
      <c r="AB145" s="45">
        <f t="shared" si="262"/>
        <v>2.2386207646747138</v>
      </c>
      <c r="AC145" s="45">
        <f t="shared" si="263"/>
        <v>23.436892292062495</v>
      </c>
      <c r="AD145" s="45">
        <f t="shared" si="264"/>
        <v>-1.7337867711953265E-3</v>
      </c>
      <c r="AE145" s="45">
        <f t="shared" si="265"/>
        <v>23.435158505291302</v>
      </c>
      <c r="AF145" s="45">
        <f t="shared" si="266"/>
        <v>2458282.5</v>
      </c>
      <c r="AG145" s="45">
        <f t="shared" si="267"/>
        <v>0.18446269678302532</v>
      </c>
      <c r="AH145" s="45">
        <f t="shared" si="268"/>
        <v>17.417317461907203</v>
      </c>
      <c r="AI145" s="45">
        <f t="shared" si="269"/>
        <v>19.673477757944703</v>
      </c>
      <c r="AJ145" s="45">
        <f t="shared" si="270"/>
        <v>0.4090206766440862</v>
      </c>
      <c r="AK145" s="45">
        <f t="shared" si="271"/>
        <v>3.094477757944702</v>
      </c>
      <c r="AL145" s="45">
        <f t="shared" ref="AL145:AL207" si="303">MOD(AK145-BH145,24)*15</f>
        <v>325.07252225624256</v>
      </c>
      <c r="AM145" s="45">
        <f t="shared" si="272"/>
        <v>5.6735858211339787</v>
      </c>
      <c r="AN145" s="45">
        <f t="shared" si="273"/>
        <v>1.0155350595622443</v>
      </c>
      <c r="AO145" s="45" t="s">
        <v>138</v>
      </c>
      <c r="AP145" s="45">
        <f t="shared" si="274"/>
        <v>82.049085832108233</v>
      </c>
      <c r="AQ145" s="45">
        <f t="shared" si="275"/>
        <v>82</v>
      </c>
      <c r="AR145" s="45">
        <f t="shared" si="276"/>
        <v>2</v>
      </c>
      <c r="AS145" s="45">
        <f t="shared" si="277"/>
        <v>56</v>
      </c>
      <c r="AT145" s="45">
        <f t="shared" si="278"/>
        <v>1.4320266960217201</v>
      </c>
      <c r="AU145" s="45">
        <f t="shared" si="279"/>
        <v>81.344644112927952</v>
      </c>
      <c r="AV145" s="148">
        <f t="shared" si="280"/>
        <v>5.4229762741951966</v>
      </c>
      <c r="AW145" s="45">
        <f t="shared" si="281"/>
        <v>1.4197318686336149</v>
      </c>
      <c r="AX145" s="45">
        <f t="shared" si="282"/>
        <v>23.196624424306783</v>
      </c>
      <c r="AY145" s="45" t="str">
        <f t="shared" si="283"/>
        <v>POSITIF</v>
      </c>
      <c r="AZ145" s="45">
        <f t="shared" si="284"/>
        <v>23</v>
      </c>
      <c r="BA145" s="45">
        <f t="shared" si="285"/>
        <v>11</v>
      </c>
      <c r="BB145" s="45">
        <f t="shared" si="286"/>
        <v>47</v>
      </c>
      <c r="BC145" s="45">
        <f t="shared" si="287"/>
        <v>0.40485747155268753</v>
      </c>
      <c r="BD145" s="45">
        <f t="shared" si="288"/>
        <v>-2.3131837120577003</v>
      </c>
      <c r="BE145" s="45">
        <f t="shared" si="289"/>
        <v>-0.12222152900771403</v>
      </c>
      <c r="BF145" s="45">
        <f t="shared" si="290"/>
        <v>1.9428132568574878</v>
      </c>
      <c r="BG145" s="45">
        <f t="shared" si="291"/>
        <v>-135.65400092532687</v>
      </c>
      <c r="BH145" s="45">
        <f t="shared" si="292"/>
        <v>5.4229762741951966</v>
      </c>
      <c r="BI145" s="45">
        <f t="shared" si="293"/>
        <v>44.345999074673131</v>
      </c>
      <c r="BJ145" s="45">
        <f t="shared" si="294"/>
        <v>44</v>
      </c>
      <c r="BK145" s="45">
        <f t="shared" si="295"/>
        <v>20</v>
      </c>
      <c r="BL145" s="45">
        <f t="shared" si="296"/>
        <v>45</v>
      </c>
      <c r="BM145" s="45">
        <f t="shared" si="297"/>
        <v>44.423302595905362</v>
      </c>
      <c r="BN145" s="45" t="str">
        <f t="shared" si="298"/>
        <v>POSITIF</v>
      </c>
      <c r="BO145" s="45">
        <f t="shared" si="299"/>
        <v>44</v>
      </c>
      <c r="BP145" s="45">
        <f t="shared" si="300"/>
        <v>25</v>
      </c>
      <c r="BQ145" s="45">
        <f t="shared" si="301"/>
        <v>23</v>
      </c>
      <c r="BR145" s="45"/>
      <c r="BS145" s="45"/>
      <c r="BT145" s="45"/>
      <c r="BU145" s="45"/>
      <c r="BV145" s="45"/>
      <c r="BW145" s="45"/>
      <c r="BX145" s="45"/>
      <c r="BY145" s="45"/>
      <c r="BZ145" s="45"/>
      <c r="CA145" s="45"/>
      <c r="CB145" s="45"/>
      <c r="CC145" s="45"/>
      <c r="CD145" s="45"/>
      <c r="CE145" s="45"/>
      <c r="CF145" s="45"/>
      <c r="CG145" s="45"/>
      <c r="CH145" s="45"/>
      <c r="CI145" s="45"/>
    </row>
    <row r="146" spans="1:87">
      <c r="A146" s="45">
        <f t="shared" ref="A146" si="304">A144</f>
        <v>-7.0027777777777782</v>
      </c>
      <c r="B146" s="45">
        <f t="shared" si="194"/>
        <v>111.315</v>
      </c>
      <c r="C146" s="45">
        <f>INT(G3/15)</f>
        <v>7</v>
      </c>
      <c r="D146" s="45">
        <f>L3</f>
        <v>2018</v>
      </c>
      <c r="E146" s="45">
        <f>L2</f>
        <v>6</v>
      </c>
      <c r="F146" s="45">
        <f>L4</f>
        <v>13</v>
      </c>
      <c r="G146" s="45"/>
      <c r="H146" s="45">
        <v>9</v>
      </c>
      <c r="I146" s="45">
        <v>30</v>
      </c>
      <c r="J146" s="45">
        <f t="shared" si="212"/>
        <v>9.5</v>
      </c>
      <c r="K146" s="45"/>
      <c r="L146" s="45">
        <f t="shared" si="249"/>
        <v>20</v>
      </c>
      <c r="M146" s="45">
        <f t="shared" si="250"/>
        <v>-13</v>
      </c>
      <c r="N146" s="45">
        <f t="shared" si="251"/>
        <v>2458282.604166667</v>
      </c>
      <c r="O146" s="45">
        <f t="shared" si="236"/>
        <v>8.1907120953342413E-4</v>
      </c>
      <c r="P146" s="45">
        <f t="shared" si="213"/>
        <v>2458282.6049857382</v>
      </c>
      <c r="Q146" s="45">
        <f t="shared" si="214"/>
        <v>0.18446557113588427</v>
      </c>
      <c r="R146" s="45">
        <f t="shared" si="252"/>
        <v>81.368632488494768</v>
      </c>
      <c r="S146" s="45">
        <f t="shared" si="253"/>
        <v>158.11447393892649</v>
      </c>
      <c r="T146" s="45">
        <f t="shared" si="254"/>
        <v>0.69985051426590428</v>
      </c>
      <c r="U146" s="45">
        <f t="shared" si="255"/>
        <v>1.4201505447694607</v>
      </c>
      <c r="V146" s="45">
        <f t="shared" si="256"/>
        <v>2.7596181652930349</v>
      </c>
      <c r="W146" s="45">
        <f t="shared" si="257"/>
        <v>1.6700852446012292E-2</v>
      </c>
      <c r="X146" s="45">
        <f t="shared" si="258"/>
        <v>82.068483002760672</v>
      </c>
      <c r="Y146" s="45">
        <f t="shared" si="259"/>
        <v>158.8143244531924</v>
      </c>
      <c r="Z146" s="45">
        <f t="shared" si="260"/>
        <v>2.7718328610387504</v>
      </c>
      <c r="AA146" s="45">
        <f t="shared" si="261"/>
        <v>128.26297014447684</v>
      </c>
      <c r="AB146" s="45">
        <f t="shared" si="262"/>
        <v>2.238611137408308</v>
      </c>
      <c r="AC146" s="45">
        <f t="shared" si="263"/>
        <v>23.4368922883538</v>
      </c>
      <c r="AD146" s="45">
        <f t="shared" si="264"/>
        <v>-1.7337843026556522E-3</v>
      </c>
      <c r="AE146" s="45">
        <f t="shared" si="265"/>
        <v>23.435158504051145</v>
      </c>
      <c r="AF146" s="45">
        <f t="shared" si="266"/>
        <v>2458282.5</v>
      </c>
      <c r="AG146" s="45">
        <f t="shared" si="267"/>
        <v>0.18446269678302532</v>
      </c>
      <c r="AH146" s="45">
        <f t="shared" si="268"/>
        <v>17.417317461907203</v>
      </c>
      <c r="AI146" s="45">
        <f t="shared" si="269"/>
        <v>19.924162235282203</v>
      </c>
      <c r="AJ146" s="45">
        <f t="shared" si="270"/>
        <v>0.40902067662244135</v>
      </c>
      <c r="AK146" s="45">
        <f t="shared" si="271"/>
        <v>3.3451622352822028</v>
      </c>
      <c r="AL146" s="45">
        <f t="shared" si="303"/>
        <v>328.82197928428542</v>
      </c>
      <c r="AM146" s="45">
        <f t="shared" si="272"/>
        <v>5.739026191435368</v>
      </c>
      <c r="AN146" s="45">
        <f t="shared" si="273"/>
        <v>1.0155361414354778</v>
      </c>
      <c r="AO146" s="45" t="s">
        <v>138</v>
      </c>
      <c r="AP146" s="45">
        <f t="shared" si="274"/>
        <v>82.059039857822086</v>
      </c>
      <c r="AQ146" s="45">
        <f t="shared" si="275"/>
        <v>82</v>
      </c>
      <c r="AR146" s="45">
        <f t="shared" si="276"/>
        <v>3</v>
      </c>
      <c r="AS146" s="45">
        <f t="shared" si="277"/>
        <v>32</v>
      </c>
      <c r="AT146" s="45">
        <f t="shared" si="278"/>
        <v>1.4322004265442549</v>
      </c>
      <c r="AU146" s="45">
        <f t="shared" si="279"/>
        <v>81.355454244947637</v>
      </c>
      <c r="AV146" s="148">
        <f t="shared" si="280"/>
        <v>5.4236969496631762</v>
      </c>
      <c r="AW146" s="45">
        <f t="shared" si="281"/>
        <v>1.4199205410299336</v>
      </c>
      <c r="AX146" s="45">
        <f t="shared" si="282"/>
        <v>23.197219819681184</v>
      </c>
      <c r="AY146" s="45" t="str">
        <f t="shared" si="283"/>
        <v>POSITIF</v>
      </c>
      <c r="AZ146" s="45">
        <f t="shared" si="284"/>
        <v>23</v>
      </c>
      <c r="BA146" s="45">
        <f t="shared" si="285"/>
        <v>11</v>
      </c>
      <c r="BB146" s="45">
        <f t="shared" si="286"/>
        <v>49</v>
      </c>
      <c r="BC146" s="45">
        <f t="shared" si="287"/>
        <v>0.40486786316232198</v>
      </c>
      <c r="BD146" s="45">
        <f t="shared" si="288"/>
        <v>-2.3676089596503882</v>
      </c>
      <c r="BE146" s="45">
        <f t="shared" si="289"/>
        <v>-0.12222152900771403</v>
      </c>
      <c r="BF146" s="45">
        <f t="shared" si="290"/>
        <v>1.9428132568574878</v>
      </c>
      <c r="BG146" s="45">
        <f t="shared" si="291"/>
        <v>-139.19529513332924</v>
      </c>
      <c r="BH146" s="45">
        <f t="shared" si="292"/>
        <v>5.4236969496631762</v>
      </c>
      <c r="BI146" s="45">
        <f t="shared" si="293"/>
        <v>40.804704866670761</v>
      </c>
      <c r="BJ146" s="45">
        <f t="shared" si="294"/>
        <v>40</v>
      </c>
      <c r="BK146" s="45">
        <f t="shared" si="295"/>
        <v>48</v>
      </c>
      <c r="BL146" s="45">
        <f t="shared" si="296"/>
        <v>16</v>
      </c>
      <c r="BM146" s="45">
        <f t="shared" si="297"/>
        <v>47.096826446951781</v>
      </c>
      <c r="BN146" s="45" t="str">
        <f t="shared" si="298"/>
        <v>POSITIF</v>
      </c>
      <c r="BO146" s="45">
        <f t="shared" si="299"/>
        <v>47</v>
      </c>
      <c r="BP146" s="45">
        <f t="shared" si="300"/>
        <v>5</v>
      </c>
      <c r="BQ146" s="45">
        <f t="shared" si="301"/>
        <v>48</v>
      </c>
      <c r="BR146" s="45"/>
      <c r="BS146" s="45"/>
      <c r="BT146" s="45"/>
      <c r="BU146" s="45"/>
      <c r="BV146" s="45"/>
      <c r="BW146" s="45"/>
      <c r="BX146" s="45"/>
      <c r="BY146" s="45"/>
      <c r="BZ146" s="45"/>
      <c r="CA146" s="45"/>
      <c r="CB146" s="45"/>
      <c r="CC146" s="45"/>
      <c r="CD146" s="45"/>
      <c r="CE146" s="45"/>
      <c r="CF146" s="45"/>
      <c r="CG146" s="45"/>
      <c r="CH146" s="45"/>
      <c r="CI146" s="45"/>
    </row>
    <row r="147" spans="1:87">
      <c r="A147" s="45">
        <f t="shared" ref="A147" si="305">A145</f>
        <v>-7.0027777777777782</v>
      </c>
      <c r="B147" s="45">
        <f t="shared" si="194"/>
        <v>111.315</v>
      </c>
      <c r="C147" s="45">
        <f>INT(G3/15)</f>
        <v>7</v>
      </c>
      <c r="D147" s="45">
        <f>L3</f>
        <v>2018</v>
      </c>
      <c r="E147" s="45">
        <f>L2</f>
        <v>6</v>
      </c>
      <c r="F147" s="45">
        <f>L4</f>
        <v>13</v>
      </c>
      <c r="G147" s="45"/>
      <c r="H147" s="45">
        <v>9</v>
      </c>
      <c r="I147" s="45">
        <v>45</v>
      </c>
      <c r="J147" s="45">
        <f t="shared" si="212"/>
        <v>9.75</v>
      </c>
      <c r="K147" s="45"/>
      <c r="L147" s="45">
        <f t="shared" si="249"/>
        <v>20</v>
      </c>
      <c r="M147" s="45">
        <f t="shared" si="250"/>
        <v>-13</v>
      </c>
      <c r="N147" s="45">
        <f t="shared" si="251"/>
        <v>2458282.6145833335</v>
      </c>
      <c r="O147" s="45">
        <f t="shared" si="236"/>
        <v>8.1907120953342413E-4</v>
      </c>
      <c r="P147" s="45">
        <f t="shared" si="213"/>
        <v>2458282.6154024047</v>
      </c>
      <c r="Q147" s="45">
        <f t="shared" si="214"/>
        <v>0.18446585632867035</v>
      </c>
      <c r="R147" s="45">
        <f t="shared" si="252"/>
        <v>81.378899648335391</v>
      </c>
      <c r="S147" s="45">
        <f t="shared" si="253"/>
        <v>158.12474060837758</v>
      </c>
      <c r="T147" s="45">
        <f t="shared" si="254"/>
        <v>0.69953738697823176</v>
      </c>
      <c r="U147" s="45">
        <f t="shared" si="255"/>
        <v>1.4203297405135082</v>
      </c>
      <c r="V147" s="45">
        <f t="shared" si="256"/>
        <v>2.75979735247817</v>
      </c>
      <c r="W147" s="45">
        <f t="shared" si="257"/>
        <v>1.6700852434034196E-2</v>
      </c>
      <c r="X147" s="45">
        <f t="shared" si="258"/>
        <v>82.078437035313627</v>
      </c>
      <c r="Y147" s="45">
        <f t="shared" si="259"/>
        <v>158.8242779953558</v>
      </c>
      <c r="Z147" s="45">
        <f t="shared" si="260"/>
        <v>2.7720065831217378</v>
      </c>
      <c r="AA147" s="45">
        <f t="shared" si="261"/>
        <v>128.26241854276819</v>
      </c>
      <c r="AB147" s="45">
        <f t="shared" si="262"/>
        <v>2.2386015101423324</v>
      </c>
      <c r="AC147" s="45">
        <f t="shared" si="263"/>
        <v>23.436892284645104</v>
      </c>
      <c r="AD147" s="45">
        <f t="shared" si="264"/>
        <v>-1.733781814548471E-3</v>
      </c>
      <c r="AE147" s="45">
        <f t="shared" si="265"/>
        <v>23.435158502830557</v>
      </c>
      <c r="AF147" s="45">
        <f t="shared" si="266"/>
        <v>2458282.5</v>
      </c>
      <c r="AG147" s="45">
        <f t="shared" si="267"/>
        <v>0.18446269678302532</v>
      </c>
      <c r="AH147" s="45">
        <f t="shared" si="268"/>
        <v>17.417317461907203</v>
      </c>
      <c r="AI147" s="45">
        <f t="shared" si="269"/>
        <v>20.174846712619704</v>
      </c>
      <c r="AJ147" s="45">
        <f t="shared" si="270"/>
        <v>0.40902067660113806</v>
      </c>
      <c r="AK147" s="45">
        <f t="shared" si="271"/>
        <v>3.5958467126197036</v>
      </c>
      <c r="AL147" s="45">
        <f t="shared" si="303"/>
        <v>332.57143623962992</v>
      </c>
      <c r="AM147" s="45">
        <f t="shared" si="272"/>
        <v>5.8044665604679313</v>
      </c>
      <c r="AN147" s="45">
        <f t="shared" si="273"/>
        <v>1.0155372228238515</v>
      </c>
      <c r="AO147" s="45" t="s">
        <v>138</v>
      </c>
      <c r="AP147" s="45">
        <f t="shared" si="274"/>
        <v>82.06899386187736</v>
      </c>
      <c r="AQ147" s="45">
        <f t="shared" si="275"/>
        <v>82</v>
      </c>
      <c r="AR147" s="45">
        <f t="shared" si="276"/>
        <v>4</v>
      </c>
      <c r="AS147" s="45">
        <f t="shared" si="277"/>
        <v>8</v>
      </c>
      <c r="AT147" s="45">
        <f t="shared" si="278"/>
        <v>1.4323741566887764</v>
      </c>
      <c r="AU147" s="45">
        <f t="shared" si="279"/>
        <v>81.366264449665621</v>
      </c>
      <c r="AV147" s="148">
        <f t="shared" si="280"/>
        <v>5.4244176299777083</v>
      </c>
      <c r="AW147" s="45">
        <f t="shared" si="281"/>
        <v>1.4201092146950771</v>
      </c>
      <c r="AX147" s="45">
        <f t="shared" si="282"/>
        <v>23.197814475342597</v>
      </c>
      <c r="AY147" s="45" t="str">
        <f t="shared" si="283"/>
        <v>POSITIF</v>
      </c>
      <c r="AZ147" s="45">
        <f t="shared" si="284"/>
        <v>23</v>
      </c>
      <c r="BA147" s="45">
        <f t="shared" si="285"/>
        <v>11</v>
      </c>
      <c r="BB147" s="45">
        <f t="shared" si="286"/>
        <v>52</v>
      </c>
      <c r="BC147" s="45">
        <f t="shared" si="287"/>
        <v>0.40487824186152926</v>
      </c>
      <c r="BD147" s="45">
        <f t="shared" si="288"/>
        <v>-2.4294162033618347</v>
      </c>
      <c r="BE147" s="45">
        <f t="shared" si="289"/>
        <v>-0.12222152900771403</v>
      </c>
      <c r="BF147" s="45">
        <f t="shared" si="290"/>
        <v>1.9428132568574878</v>
      </c>
      <c r="BG147" s="45">
        <f t="shared" si="291"/>
        <v>-143.20898046853486</v>
      </c>
      <c r="BH147" s="45">
        <f t="shared" si="292"/>
        <v>5.4244176299777083</v>
      </c>
      <c r="BI147" s="45">
        <f t="shared" si="293"/>
        <v>36.791019531465139</v>
      </c>
      <c r="BJ147" s="45">
        <f t="shared" si="294"/>
        <v>36</v>
      </c>
      <c r="BK147" s="45">
        <f t="shared" si="295"/>
        <v>47</v>
      </c>
      <c r="BL147" s="45">
        <f t="shared" si="296"/>
        <v>27</v>
      </c>
      <c r="BM147" s="45">
        <f t="shared" si="297"/>
        <v>49.615611967889443</v>
      </c>
      <c r="BN147" s="45" t="str">
        <f t="shared" si="298"/>
        <v>POSITIF</v>
      </c>
      <c r="BO147" s="45">
        <f t="shared" si="299"/>
        <v>49</v>
      </c>
      <c r="BP147" s="45">
        <f t="shared" si="300"/>
        <v>36</v>
      </c>
      <c r="BQ147" s="45">
        <f t="shared" si="301"/>
        <v>56</v>
      </c>
      <c r="BR147" s="45"/>
      <c r="BS147" s="45"/>
      <c r="BT147" s="45"/>
      <c r="BU147" s="45"/>
      <c r="BV147" s="45"/>
      <c r="BW147" s="45"/>
      <c r="BX147" s="45"/>
      <c r="BY147" s="45"/>
      <c r="BZ147" s="45"/>
      <c r="CA147" s="45"/>
      <c r="CB147" s="45"/>
      <c r="CC147" s="45"/>
      <c r="CD147" s="45"/>
      <c r="CE147" s="45"/>
      <c r="CF147" s="45"/>
      <c r="CG147" s="45"/>
      <c r="CH147" s="45"/>
      <c r="CI147" s="45"/>
    </row>
    <row r="148" spans="1:87">
      <c r="A148" s="45">
        <f t="shared" ref="A148" si="306">A146</f>
        <v>-7.0027777777777782</v>
      </c>
      <c r="B148" s="45">
        <f t="shared" si="194"/>
        <v>111.315</v>
      </c>
      <c r="C148" s="45">
        <f>INT(G3/15)</f>
        <v>7</v>
      </c>
      <c r="D148" s="45">
        <f>L3</f>
        <v>2018</v>
      </c>
      <c r="E148" s="45">
        <f>L2</f>
        <v>6</v>
      </c>
      <c r="F148" s="45">
        <f>L4</f>
        <v>13</v>
      </c>
      <c r="G148" s="45"/>
      <c r="H148" s="45">
        <v>10</v>
      </c>
      <c r="I148" s="45">
        <v>0</v>
      </c>
      <c r="J148" s="45">
        <f t="shared" si="212"/>
        <v>10</v>
      </c>
      <c r="K148" s="45"/>
      <c r="L148" s="45">
        <f t="shared" si="249"/>
        <v>20</v>
      </c>
      <c r="M148" s="45">
        <f t="shared" si="250"/>
        <v>-13</v>
      </c>
      <c r="N148" s="45">
        <f t="shared" si="251"/>
        <v>2458282.625</v>
      </c>
      <c r="O148" s="45">
        <f t="shared" si="236"/>
        <v>8.1907120953342413E-4</v>
      </c>
      <c r="P148" s="45">
        <f t="shared" si="213"/>
        <v>2458282.6258190712</v>
      </c>
      <c r="Q148" s="45">
        <f t="shared" si="214"/>
        <v>0.18446614152145643</v>
      </c>
      <c r="R148" s="45">
        <f t="shared" si="252"/>
        <v>81.389166808176014</v>
      </c>
      <c r="S148" s="45">
        <f t="shared" si="253"/>
        <v>158.13500727782866</v>
      </c>
      <c r="T148" s="45">
        <f t="shared" si="254"/>
        <v>0.69922423848558313</v>
      </c>
      <c r="U148" s="45">
        <f t="shared" si="255"/>
        <v>1.4205089362575556</v>
      </c>
      <c r="V148" s="45">
        <f t="shared" si="256"/>
        <v>2.7599765396633056</v>
      </c>
      <c r="W148" s="45">
        <f t="shared" si="257"/>
        <v>1.6700852422056101E-2</v>
      </c>
      <c r="X148" s="45">
        <f t="shared" si="258"/>
        <v>82.088391046661599</v>
      </c>
      <c r="Y148" s="45">
        <f t="shared" si="259"/>
        <v>158.83423151631425</v>
      </c>
      <c r="Z148" s="45">
        <f t="shared" si="260"/>
        <v>2.7721803048346292</v>
      </c>
      <c r="AA148" s="45">
        <f t="shared" si="261"/>
        <v>128.26186694105954</v>
      </c>
      <c r="AB148" s="45">
        <f t="shared" si="262"/>
        <v>2.2385918828763565</v>
      </c>
      <c r="AC148" s="45">
        <f t="shared" si="263"/>
        <v>23.436892280936409</v>
      </c>
      <c r="AD148" s="45">
        <f t="shared" si="264"/>
        <v>-1.7337793068715112E-3</v>
      </c>
      <c r="AE148" s="45">
        <f t="shared" si="265"/>
        <v>23.435158501629537</v>
      </c>
      <c r="AF148" s="45">
        <f t="shared" si="266"/>
        <v>2458282.5</v>
      </c>
      <c r="AG148" s="45">
        <f t="shared" si="267"/>
        <v>0.18446269678302532</v>
      </c>
      <c r="AH148" s="45">
        <f t="shared" si="268"/>
        <v>17.417317461907203</v>
      </c>
      <c r="AI148" s="45">
        <f t="shared" si="269"/>
        <v>20.425531189957201</v>
      </c>
      <c r="AJ148" s="45">
        <f t="shared" si="270"/>
        <v>0.40902067658017632</v>
      </c>
      <c r="AK148" s="45">
        <f t="shared" si="271"/>
        <v>3.8465311899572008</v>
      </c>
      <c r="AL148" s="45">
        <f t="shared" si="303"/>
        <v>336.32089312189953</v>
      </c>
      <c r="AM148" s="45">
        <f t="shared" si="272"/>
        <v>5.869906928225098</v>
      </c>
      <c r="AN148" s="45">
        <f t="shared" si="273"/>
        <v>1.0155383037273829</v>
      </c>
      <c r="AO148" s="45" t="s">
        <v>138</v>
      </c>
      <c r="AP148" s="45">
        <f t="shared" si="274"/>
        <v>82.078947844728006</v>
      </c>
      <c r="AQ148" s="45">
        <f t="shared" si="275"/>
        <v>82</v>
      </c>
      <c r="AR148" s="45">
        <f t="shared" si="276"/>
        <v>4</v>
      </c>
      <c r="AS148" s="45">
        <f t="shared" si="277"/>
        <v>44</v>
      </c>
      <c r="AT148" s="45">
        <f t="shared" si="278"/>
        <v>1.4325478864632071</v>
      </c>
      <c r="AU148" s="45">
        <f t="shared" si="279"/>
        <v>81.377074727458478</v>
      </c>
      <c r="AV148" s="148">
        <f t="shared" si="280"/>
        <v>5.4251383151638981</v>
      </c>
      <c r="AW148" s="45">
        <f t="shared" si="281"/>
        <v>1.4202978896356175</v>
      </c>
      <c r="AX148" s="45">
        <f t="shared" si="282"/>
        <v>23.198408391295164</v>
      </c>
      <c r="AY148" s="45" t="str">
        <f t="shared" si="283"/>
        <v>POSITIF</v>
      </c>
      <c r="AZ148" s="45">
        <f t="shared" si="284"/>
        <v>23</v>
      </c>
      <c r="BA148" s="45">
        <f t="shared" si="285"/>
        <v>11</v>
      </c>
      <c r="BB148" s="45">
        <f t="shared" si="286"/>
        <v>54</v>
      </c>
      <c r="BC148" s="45">
        <f t="shared" si="287"/>
        <v>0.40488860765038165</v>
      </c>
      <c r="BD148" s="45">
        <f t="shared" si="288"/>
        <v>-2.4994682276001847</v>
      </c>
      <c r="BE148" s="45">
        <f t="shared" si="289"/>
        <v>-0.12222152900771403</v>
      </c>
      <c r="BF148" s="45">
        <f t="shared" si="290"/>
        <v>1.9428132568574878</v>
      </c>
      <c r="BG148" s="45">
        <f t="shared" si="291"/>
        <v>-147.73845222089568</v>
      </c>
      <c r="BH148" s="45">
        <f t="shared" si="292"/>
        <v>5.4251383151638981</v>
      </c>
      <c r="BI148" s="45">
        <f t="shared" si="293"/>
        <v>32.261547779104319</v>
      </c>
      <c r="BJ148" s="45">
        <f t="shared" si="294"/>
        <v>32</v>
      </c>
      <c r="BK148" s="45">
        <f t="shared" si="295"/>
        <v>15</v>
      </c>
      <c r="BL148" s="45">
        <f t="shared" si="296"/>
        <v>41</v>
      </c>
      <c r="BM148" s="45">
        <f t="shared" si="297"/>
        <v>51.948579178869593</v>
      </c>
      <c r="BN148" s="45" t="str">
        <f t="shared" si="298"/>
        <v>POSITIF</v>
      </c>
      <c r="BO148" s="45">
        <f t="shared" si="299"/>
        <v>51</v>
      </c>
      <c r="BP148" s="45">
        <f t="shared" si="300"/>
        <v>56</v>
      </c>
      <c r="BQ148" s="45">
        <f t="shared" si="301"/>
        <v>54</v>
      </c>
      <c r="BR148" s="45"/>
      <c r="BS148" s="45"/>
      <c r="BT148" s="45"/>
      <c r="BU148" s="45"/>
      <c r="BV148" s="45"/>
      <c r="BW148" s="45"/>
      <c r="BX148" s="45"/>
      <c r="BY148" s="45"/>
      <c r="BZ148" s="45"/>
      <c r="CA148" s="45"/>
      <c r="CB148" s="45"/>
      <c r="CC148" s="45"/>
      <c r="CD148" s="45"/>
      <c r="CE148" s="45"/>
      <c r="CF148" s="45"/>
      <c r="CG148" s="45"/>
      <c r="CH148" s="45"/>
      <c r="CI148" s="45"/>
    </row>
    <row r="149" spans="1:87">
      <c r="A149" s="45">
        <f t="shared" ref="A149" si="307">A147</f>
        <v>-7.0027777777777782</v>
      </c>
      <c r="B149" s="45">
        <f t="shared" si="194"/>
        <v>111.315</v>
      </c>
      <c r="C149" s="45">
        <f>INT(G3/15)</f>
        <v>7</v>
      </c>
      <c r="D149" s="45">
        <f>L3</f>
        <v>2018</v>
      </c>
      <c r="E149" s="45">
        <f>L2</f>
        <v>6</v>
      </c>
      <c r="F149" s="45">
        <f>L4</f>
        <v>13</v>
      </c>
      <c r="G149" s="45"/>
      <c r="H149" s="45">
        <v>10</v>
      </c>
      <c r="I149" s="45">
        <v>15</v>
      </c>
      <c r="J149" s="45">
        <f t="shared" si="212"/>
        <v>10.25</v>
      </c>
      <c r="K149" s="45"/>
      <c r="L149" s="45">
        <f t="shared" si="249"/>
        <v>20</v>
      </c>
      <c r="M149" s="45">
        <f t="shared" si="250"/>
        <v>-13</v>
      </c>
      <c r="N149" s="45">
        <f t="shared" si="251"/>
        <v>2458282.635416667</v>
      </c>
      <c r="O149" s="45">
        <f t="shared" si="236"/>
        <v>8.1907120953342413E-4</v>
      </c>
      <c r="P149" s="45">
        <f t="shared" si="213"/>
        <v>2458282.6362357382</v>
      </c>
      <c r="Q149" s="45">
        <f t="shared" si="214"/>
        <v>0.18446642671425525</v>
      </c>
      <c r="R149" s="45">
        <f t="shared" si="252"/>
        <v>81.399433968474113</v>
      </c>
      <c r="S149" s="45">
        <f t="shared" si="253"/>
        <v>158.14527394773904</v>
      </c>
      <c r="T149" s="45">
        <f t="shared" si="254"/>
        <v>0.69891106878352438</v>
      </c>
      <c r="U149" s="45">
        <f t="shared" si="255"/>
        <v>1.4206881320095874</v>
      </c>
      <c r="V149" s="45">
        <f t="shared" si="256"/>
        <v>2.7601557268564569</v>
      </c>
      <c r="W149" s="45">
        <f t="shared" si="257"/>
        <v>1.6700852410078001E-2</v>
      </c>
      <c r="X149" s="45">
        <f t="shared" si="258"/>
        <v>82.098345037257644</v>
      </c>
      <c r="Y149" s="45">
        <f t="shared" si="259"/>
        <v>158.84418501652257</v>
      </c>
      <c r="Z149" s="45">
        <f t="shared" si="260"/>
        <v>2.7723540261853623</v>
      </c>
      <c r="AA149" s="45">
        <f t="shared" si="261"/>
        <v>128.26131533932627</v>
      </c>
      <c r="AB149" s="45">
        <f t="shared" si="262"/>
        <v>2.2385822556099515</v>
      </c>
      <c r="AC149" s="45">
        <f t="shared" si="263"/>
        <v>23.436892277227713</v>
      </c>
      <c r="AD149" s="45">
        <f t="shared" si="264"/>
        <v>-1.7337767796225037E-3</v>
      </c>
      <c r="AE149" s="45">
        <f t="shared" si="265"/>
        <v>23.43515850044809</v>
      </c>
      <c r="AF149" s="45">
        <f t="shared" si="266"/>
        <v>2458282.5</v>
      </c>
      <c r="AG149" s="45">
        <f t="shared" si="267"/>
        <v>0.18446269678302532</v>
      </c>
      <c r="AH149" s="45">
        <f t="shared" si="268"/>
        <v>17.417317461907203</v>
      </c>
      <c r="AI149" s="45">
        <f t="shared" si="269"/>
        <v>20.676215667294702</v>
      </c>
      <c r="AJ149" s="45">
        <f t="shared" si="270"/>
        <v>0.40902067655955615</v>
      </c>
      <c r="AK149" s="45">
        <f t="shared" si="271"/>
        <v>4.0972156672947015</v>
      </c>
      <c r="AL149" s="45">
        <f t="shared" si="303"/>
        <v>340.07034993071869</v>
      </c>
      <c r="AM149" s="45">
        <f t="shared" si="272"/>
        <v>5.9353472947003114</v>
      </c>
      <c r="AN149" s="45">
        <f t="shared" si="273"/>
        <v>1.015539384146088</v>
      </c>
      <c r="AO149" s="45" t="s">
        <v>138</v>
      </c>
      <c r="AP149" s="45">
        <f t="shared" si="274"/>
        <v>82.088901806827067</v>
      </c>
      <c r="AQ149" s="45">
        <f t="shared" si="275"/>
        <v>82</v>
      </c>
      <c r="AR149" s="45">
        <f t="shared" si="276"/>
        <v>5</v>
      </c>
      <c r="AS149" s="45">
        <f t="shared" si="277"/>
        <v>20</v>
      </c>
      <c r="AT149" s="45">
        <f t="shared" si="278"/>
        <v>1.4327216158754545</v>
      </c>
      <c r="AU149" s="45">
        <f t="shared" si="279"/>
        <v>81.387885078701814</v>
      </c>
      <c r="AV149" s="148">
        <f t="shared" si="280"/>
        <v>5.4258590052467879</v>
      </c>
      <c r="AW149" s="45">
        <f t="shared" si="281"/>
        <v>1.4204865658581109</v>
      </c>
      <c r="AX149" s="45">
        <f t="shared" si="282"/>
        <v>23.199001567542886</v>
      </c>
      <c r="AY149" s="45" t="str">
        <f t="shared" si="283"/>
        <v>POSITIF</v>
      </c>
      <c r="AZ149" s="45">
        <f t="shared" si="284"/>
        <v>23</v>
      </c>
      <c r="BA149" s="45">
        <f t="shared" si="285"/>
        <v>11</v>
      </c>
      <c r="BB149" s="45">
        <f t="shared" si="286"/>
        <v>56</v>
      </c>
      <c r="BC149" s="45">
        <f t="shared" si="287"/>
        <v>0.40489896052894903</v>
      </c>
      <c r="BD149" s="45">
        <f t="shared" si="288"/>
        <v>-2.5785224230549586</v>
      </c>
      <c r="BE149" s="45">
        <f t="shared" si="289"/>
        <v>-0.12222152900771403</v>
      </c>
      <c r="BF149" s="45">
        <f t="shared" si="290"/>
        <v>1.9428132568574878</v>
      </c>
      <c r="BG149" s="45">
        <f t="shared" si="291"/>
        <v>-152.81164941659873</v>
      </c>
      <c r="BH149" s="45">
        <f t="shared" si="292"/>
        <v>5.4258590052467879</v>
      </c>
      <c r="BI149" s="45">
        <f t="shared" si="293"/>
        <v>27.188350583401274</v>
      </c>
      <c r="BJ149" s="45">
        <f t="shared" si="294"/>
        <v>27</v>
      </c>
      <c r="BK149" s="45">
        <f t="shared" si="295"/>
        <v>11</v>
      </c>
      <c r="BL149" s="45">
        <f t="shared" si="296"/>
        <v>18</v>
      </c>
      <c r="BM149" s="45">
        <f t="shared" si="297"/>
        <v>54.059220104332972</v>
      </c>
      <c r="BN149" s="45" t="str">
        <f t="shared" si="298"/>
        <v>POSITIF</v>
      </c>
      <c r="BO149" s="45">
        <f t="shared" si="299"/>
        <v>54</v>
      </c>
      <c r="BP149" s="45">
        <f t="shared" si="300"/>
        <v>3</v>
      </c>
      <c r="BQ149" s="45">
        <f t="shared" si="301"/>
        <v>33</v>
      </c>
      <c r="BR149" s="45"/>
      <c r="BS149" s="45"/>
      <c r="BT149" s="45"/>
      <c r="BU149" s="45"/>
      <c r="BV149" s="45"/>
      <c r="BW149" s="45"/>
      <c r="BX149" s="45"/>
      <c r="BY149" s="45"/>
      <c r="BZ149" s="45"/>
      <c r="CA149" s="45"/>
      <c r="CB149" s="45"/>
      <c r="CC149" s="45"/>
      <c r="CD149" s="45"/>
      <c r="CE149" s="45"/>
      <c r="CF149" s="45"/>
      <c r="CG149" s="45"/>
      <c r="CH149" s="45"/>
      <c r="CI149" s="45"/>
    </row>
    <row r="150" spans="1:87">
      <c r="A150" s="45">
        <f t="shared" ref="A150" si="308">A148</f>
        <v>-7.0027777777777782</v>
      </c>
      <c r="B150" s="45">
        <f t="shared" si="194"/>
        <v>111.315</v>
      </c>
      <c r="C150" s="45">
        <f>INT(G3/15)</f>
        <v>7</v>
      </c>
      <c r="D150" s="45">
        <f>L3</f>
        <v>2018</v>
      </c>
      <c r="E150" s="45">
        <f>L2</f>
        <v>6</v>
      </c>
      <c r="F150" s="45">
        <f>L4</f>
        <v>13</v>
      </c>
      <c r="G150" s="45"/>
      <c r="H150" s="45">
        <v>10</v>
      </c>
      <c r="I150" s="45">
        <v>30</v>
      </c>
      <c r="J150" s="45">
        <f t="shared" si="212"/>
        <v>10.5</v>
      </c>
      <c r="K150" s="45"/>
      <c r="L150" s="45">
        <f t="shared" si="249"/>
        <v>20</v>
      </c>
      <c r="M150" s="45">
        <f t="shared" si="250"/>
        <v>-13</v>
      </c>
      <c r="N150" s="45">
        <f t="shared" si="251"/>
        <v>2458282.6458333335</v>
      </c>
      <c r="O150" s="45">
        <f t="shared" si="236"/>
        <v>8.1907120953342413E-4</v>
      </c>
      <c r="P150" s="45">
        <f t="shared" si="213"/>
        <v>2458282.6466524047</v>
      </c>
      <c r="Q150" s="45">
        <f t="shared" si="214"/>
        <v>0.18446671190704134</v>
      </c>
      <c r="R150" s="45">
        <f t="shared" si="252"/>
        <v>81.409701128314737</v>
      </c>
      <c r="S150" s="45">
        <f t="shared" si="253"/>
        <v>158.15554061719013</v>
      </c>
      <c r="T150" s="45">
        <f t="shared" si="254"/>
        <v>0.69859787790965033</v>
      </c>
      <c r="U150" s="45">
        <f t="shared" si="255"/>
        <v>1.4208673277536348</v>
      </c>
      <c r="V150" s="45">
        <f t="shared" si="256"/>
        <v>2.7603349140415925</v>
      </c>
      <c r="W150" s="45">
        <f t="shared" si="257"/>
        <v>1.6700852398099906E-2</v>
      </c>
      <c r="X150" s="45">
        <f t="shared" si="258"/>
        <v>82.108299006224385</v>
      </c>
      <c r="Y150" s="45">
        <f t="shared" si="259"/>
        <v>158.85413849509979</v>
      </c>
      <c r="Z150" s="45">
        <f t="shared" si="260"/>
        <v>2.7725277471585614</v>
      </c>
      <c r="AA150" s="45">
        <f t="shared" si="261"/>
        <v>128.26076373761762</v>
      </c>
      <c r="AB150" s="45">
        <f t="shared" si="262"/>
        <v>2.238572628343976</v>
      </c>
      <c r="AC150" s="45">
        <f t="shared" si="263"/>
        <v>23.436892273519017</v>
      </c>
      <c r="AD150" s="45">
        <f t="shared" si="264"/>
        <v>-1.7337742327995195E-3</v>
      </c>
      <c r="AE150" s="45">
        <f t="shared" si="265"/>
        <v>23.435158499286217</v>
      </c>
      <c r="AF150" s="45">
        <f t="shared" si="266"/>
        <v>2458282.5</v>
      </c>
      <c r="AG150" s="45">
        <f t="shared" si="267"/>
        <v>0.18446269678302532</v>
      </c>
      <c r="AH150" s="45">
        <f t="shared" si="268"/>
        <v>17.417317461907203</v>
      </c>
      <c r="AI150" s="45">
        <f t="shared" si="269"/>
        <v>20.926900144632203</v>
      </c>
      <c r="AJ150" s="45">
        <f t="shared" si="270"/>
        <v>0.40902067653927771</v>
      </c>
      <c r="AK150" s="45">
        <f t="shared" si="271"/>
        <v>4.3479001446322023</v>
      </c>
      <c r="AL150" s="45">
        <f t="shared" si="303"/>
        <v>343.81980666715668</v>
      </c>
      <c r="AM150" s="45">
        <f t="shared" si="272"/>
        <v>6.0007876599122358</v>
      </c>
      <c r="AN150" s="45">
        <f t="shared" si="273"/>
        <v>1.0155404640798391</v>
      </c>
      <c r="AO150" s="45" t="s">
        <v>138</v>
      </c>
      <c r="AP150" s="45">
        <f t="shared" si="274"/>
        <v>82.098855747297179</v>
      </c>
      <c r="AQ150" s="45">
        <f t="shared" si="275"/>
        <v>82</v>
      </c>
      <c r="AR150" s="45">
        <f t="shared" si="276"/>
        <v>5</v>
      </c>
      <c r="AS150" s="45">
        <f t="shared" si="277"/>
        <v>55</v>
      </c>
      <c r="AT150" s="45">
        <f t="shared" si="278"/>
        <v>1.4328953449102055</v>
      </c>
      <c r="AU150" s="45">
        <f t="shared" si="279"/>
        <v>81.398695502326348</v>
      </c>
      <c r="AV150" s="148">
        <f t="shared" si="280"/>
        <v>5.4265797001550897</v>
      </c>
      <c r="AW150" s="45">
        <f t="shared" si="281"/>
        <v>1.4206752433438945</v>
      </c>
      <c r="AX150" s="45">
        <f t="shared" si="282"/>
        <v>23.199594004010542</v>
      </c>
      <c r="AY150" s="45" t="str">
        <f t="shared" si="283"/>
        <v>POSITIF</v>
      </c>
      <c r="AZ150" s="45">
        <f t="shared" si="284"/>
        <v>23</v>
      </c>
      <c r="BA150" s="45">
        <f t="shared" si="285"/>
        <v>11</v>
      </c>
      <c r="BB150" s="45">
        <f t="shared" si="286"/>
        <v>58</v>
      </c>
      <c r="BC150" s="45">
        <f t="shared" si="287"/>
        <v>0.4049093004959185</v>
      </c>
      <c r="BD150" s="45">
        <f t="shared" si="288"/>
        <v>-2.66706641772292</v>
      </c>
      <c r="BE150" s="45">
        <f t="shared" si="289"/>
        <v>-0.12222152900771403</v>
      </c>
      <c r="BF150" s="45">
        <f t="shared" si="290"/>
        <v>1.9428132568574878</v>
      </c>
      <c r="BG150" s="45">
        <f t="shared" si="291"/>
        <v>-158.42823208381512</v>
      </c>
      <c r="BH150" s="45">
        <f t="shared" si="292"/>
        <v>5.4265797001550897</v>
      </c>
      <c r="BI150" s="45">
        <f t="shared" si="293"/>
        <v>21.571767916184882</v>
      </c>
      <c r="BJ150" s="45">
        <f t="shared" si="294"/>
        <v>21</v>
      </c>
      <c r="BK150" s="45">
        <f t="shared" si="295"/>
        <v>34</v>
      </c>
      <c r="BL150" s="45">
        <f t="shared" si="296"/>
        <v>18</v>
      </c>
      <c r="BM150" s="45">
        <f t="shared" si="297"/>
        <v>55.905952133191022</v>
      </c>
      <c r="BN150" s="45" t="str">
        <f t="shared" si="298"/>
        <v>POSITIF</v>
      </c>
      <c r="BO150" s="45">
        <f t="shared" si="299"/>
        <v>55</v>
      </c>
      <c r="BP150" s="45">
        <f t="shared" si="300"/>
        <v>54</v>
      </c>
      <c r="BQ150" s="45">
        <f t="shared" si="301"/>
        <v>21</v>
      </c>
      <c r="BR150" s="45"/>
      <c r="BS150" s="45"/>
      <c r="BT150" s="45"/>
      <c r="BU150" s="45"/>
      <c r="BV150" s="45"/>
      <c r="BW150" s="45"/>
      <c r="BX150" s="45"/>
      <c r="BY150" s="45"/>
      <c r="BZ150" s="45"/>
      <c r="CA150" s="45"/>
      <c r="CB150" s="45"/>
      <c r="CC150" s="45"/>
      <c r="CD150" s="45"/>
      <c r="CE150" s="45"/>
      <c r="CF150" s="45"/>
      <c r="CG150" s="45"/>
      <c r="CH150" s="45"/>
      <c r="CI150" s="45"/>
    </row>
    <row r="151" spans="1:87">
      <c r="A151" s="45">
        <f t="shared" ref="A151" si="309">A149</f>
        <v>-7.0027777777777782</v>
      </c>
      <c r="B151" s="45">
        <f t="shared" si="194"/>
        <v>111.315</v>
      </c>
      <c r="C151" s="45">
        <f>INT(G3/15)</f>
        <v>7</v>
      </c>
      <c r="D151" s="45">
        <f>L3</f>
        <v>2018</v>
      </c>
      <c r="E151" s="45">
        <f>L2</f>
        <v>6</v>
      </c>
      <c r="F151" s="45">
        <f>L4</f>
        <v>13</v>
      </c>
      <c r="G151" s="45"/>
      <c r="H151" s="45">
        <v>10</v>
      </c>
      <c r="I151" s="45">
        <v>45</v>
      </c>
      <c r="J151" s="45">
        <f t="shared" si="212"/>
        <v>10.75</v>
      </c>
      <c r="K151" s="45"/>
      <c r="L151" s="45">
        <f t="shared" si="249"/>
        <v>20</v>
      </c>
      <c r="M151" s="45">
        <f t="shared" si="250"/>
        <v>-13</v>
      </c>
      <c r="N151" s="45">
        <f t="shared" si="251"/>
        <v>2458282.65625</v>
      </c>
      <c r="O151" s="45">
        <f t="shared" si="236"/>
        <v>8.1907120953342413E-4</v>
      </c>
      <c r="P151" s="45">
        <f t="shared" si="213"/>
        <v>2458282.6570690712</v>
      </c>
      <c r="Q151" s="45">
        <f t="shared" si="214"/>
        <v>0.18446699709982742</v>
      </c>
      <c r="R151" s="45">
        <f t="shared" si="252"/>
        <v>81.41996828815536</v>
      </c>
      <c r="S151" s="45">
        <f t="shared" si="253"/>
        <v>158.16580728664121</v>
      </c>
      <c r="T151" s="45">
        <f t="shared" si="254"/>
        <v>0.69828466585952886</v>
      </c>
      <c r="U151" s="45">
        <f t="shared" si="255"/>
        <v>1.4210465234976823</v>
      </c>
      <c r="V151" s="45">
        <f t="shared" si="256"/>
        <v>2.760514101226728</v>
      </c>
      <c r="W151" s="45">
        <f t="shared" si="257"/>
        <v>1.6700852386121807E-2</v>
      </c>
      <c r="X151" s="45">
        <f t="shared" si="258"/>
        <v>82.118252954014892</v>
      </c>
      <c r="Y151" s="45">
        <f t="shared" si="259"/>
        <v>158.86409195250073</v>
      </c>
      <c r="Z151" s="45">
        <f t="shared" si="260"/>
        <v>2.7727014677621646</v>
      </c>
      <c r="AA151" s="45">
        <f t="shared" si="261"/>
        <v>128.26021213590897</v>
      </c>
      <c r="AB151" s="45">
        <f t="shared" si="262"/>
        <v>2.2385630010780004</v>
      </c>
      <c r="AC151" s="45">
        <f t="shared" si="263"/>
        <v>23.436892269810322</v>
      </c>
      <c r="AD151" s="45">
        <f t="shared" si="264"/>
        <v>-1.7337716664002933E-3</v>
      </c>
      <c r="AE151" s="45">
        <f t="shared" si="265"/>
        <v>23.43515849814392</v>
      </c>
      <c r="AF151" s="45">
        <f t="shared" si="266"/>
        <v>2458282.5</v>
      </c>
      <c r="AG151" s="45">
        <f t="shared" si="267"/>
        <v>0.18446269678302532</v>
      </c>
      <c r="AH151" s="45">
        <f t="shared" si="268"/>
        <v>17.417317461907203</v>
      </c>
      <c r="AI151" s="45">
        <f t="shared" si="269"/>
        <v>21.177584621969704</v>
      </c>
      <c r="AJ151" s="45">
        <f t="shared" si="270"/>
        <v>0.40902067651934082</v>
      </c>
      <c r="AK151" s="45">
        <f t="shared" si="271"/>
        <v>4.5985846219697031</v>
      </c>
      <c r="AL151" s="45">
        <f t="shared" si="303"/>
        <v>347.56926333083794</v>
      </c>
      <c r="AM151" s="45">
        <f t="shared" si="272"/>
        <v>6.0662280238543156</v>
      </c>
      <c r="AN151" s="45">
        <f t="shared" si="273"/>
        <v>1.0155415435286528</v>
      </c>
      <c r="AO151" s="45" t="s">
        <v>138</v>
      </c>
      <c r="AP151" s="45">
        <f t="shared" si="274"/>
        <v>82.108809666591398</v>
      </c>
      <c r="AQ151" s="45">
        <f t="shared" si="275"/>
        <v>82</v>
      </c>
      <c r="AR151" s="45">
        <f t="shared" si="276"/>
        <v>6</v>
      </c>
      <c r="AS151" s="45">
        <f t="shared" si="277"/>
        <v>31</v>
      </c>
      <c r="AT151" s="45">
        <f t="shared" si="278"/>
        <v>1.4330690735753675</v>
      </c>
      <c r="AU151" s="45">
        <f t="shared" si="279"/>
        <v>81.409505998707601</v>
      </c>
      <c r="AV151" s="148">
        <f t="shared" si="280"/>
        <v>5.4273003999138405</v>
      </c>
      <c r="AW151" s="45">
        <f t="shared" si="281"/>
        <v>1.4208639220995223</v>
      </c>
      <c r="AX151" s="45">
        <f t="shared" si="282"/>
        <v>23.20018570070221</v>
      </c>
      <c r="AY151" s="45" t="str">
        <f t="shared" si="283"/>
        <v>POSITIF</v>
      </c>
      <c r="AZ151" s="45">
        <f t="shared" si="284"/>
        <v>23</v>
      </c>
      <c r="BA151" s="45">
        <f t="shared" si="285"/>
        <v>12</v>
      </c>
      <c r="BB151" s="45">
        <f t="shared" si="286"/>
        <v>0</v>
      </c>
      <c r="BC151" s="45">
        <f t="shared" si="287"/>
        <v>0.40491962755136129</v>
      </c>
      <c r="BD151" s="45">
        <f t="shared" si="288"/>
        <v>-2.7650942779762908</v>
      </c>
      <c r="BE151" s="45">
        <f t="shared" si="289"/>
        <v>-0.12222152900771403</v>
      </c>
      <c r="BF151" s="45">
        <f t="shared" si="290"/>
        <v>1.9428132568574878</v>
      </c>
      <c r="BG151" s="45">
        <f t="shared" si="291"/>
        <v>-164.54529547456693</v>
      </c>
      <c r="BH151" s="45">
        <f t="shared" si="292"/>
        <v>5.4273003999138405</v>
      </c>
      <c r="BI151" s="45">
        <f t="shared" si="293"/>
        <v>15.454704525433073</v>
      </c>
      <c r="BJ151" s="45">
        <f t="shared" si="294"/>
        <v>15</v>
      </c>
      <c r="BK151" s="45">
        <f t="shared" si="295"/>
        <v>27</v>
      </c>
      <c r="BL151" s="45">
        <f t="shared" si="296"/>
        <v>16</v>
      </c>
      <c r="BM151" s="45">
        <f t="shared" si="297"/>
        <v>57.443607426298044</v>
      </c>
      <c r="BN151" s="45" t="str">
        <f t="shared" si="298"/>
        <v>POSITIF</v>
      </c>
      <c r="BO151" s="45">
        <f t="shared" si="299"/>
        <v>57</v>
      </c>
      <c r="BP151" s="45">
        <f t="shared" si="300"/>
        <v>26</v>
      </c>
      <c r="BQ151" s="45">
        <f t="shared" si="301"/>
        <v>36</v>
      </c>
      <c r="BR151" s="45"/>
      <c r="BS151" s="45"/>
      <c r="BT151" s="45"/>
      <c r="BU151" s="45"/>
      <c r="BV151" s="45"/>
      <c r="BW151" s="45"/>
      <c r="BX151" s="45"/>
      <c r="BY151" s="45"/>
      <c r="BZ151" s="45"/>
      <c r="CA151" s="45"/>
      <c r="CB151" s="45"/>
      <c r="CC151" s="45"/>
      <c r="CD151" s="45"/>
      <c r="CE151" s="45"/>
      <c r="CF151" s="45"/>
      <c r="CG151" s="45"/>
      <c r="CH151" s="45"/>
      <c r="CI151" s="45"/>
    </row>
    <row r="152" spans="1:87">
      <c r="A152" s="45">
        <f t="shared" ref="A152" si="310">A150</f>
        <v>-7.0027777777777782</v>
      </c>
      <c r="B152" s="45">
        <f t="shared" si="194"/>
        <v>111.315</v>
      </c>
      <c r="C152" s="45">
        <f>INT(G3/15)</f>
        <v>7</v>
      </c>
      <c r="D152" s="45">
        <f>L3</f>
        <v>2018</v>
      </c>
      <c r="E152" s="45">
        <f>L2</f>
        <v>6</v>
      </c>
      <c r="F152" s="45">
        <f>L4</f>
        <v>13</v>
      </c>
      <c r="G152" s="45"/>
      <c r="H152" s="45">
        <v>11</v>
      </c>
      <c r="I152" s="45">
        <v>0</v>
      </c>
      <c r="J152" s="45">
        <f t="shared" si="212"/>
        <v>11</v>
      </c>
      <c r="K152" s="45"/>
      <c r="L152" s="45">
        <f t="shared" si="249"/>
        <v>20</v>
      </c>
      <c r="M152" s="45">
        <f t="shared" si="250"/>
        <v>-13</v>
      </c>
      <c r="N152" s="45">
        <f t="shared" si="251"/>
        <v>2458282.666666667</v>
      </c>
      <c r="O152" s="45">
        <f t="shared" si="236"/>
        <v>8.1907120953342413E-4</v>
      </c>
      <c r="P152" s="45">
        <f t="shared" si="213"/>
        <v>2458282.6674857382</v>
      </c>
      <c r="Q152" s="45">
        <f t="shared" si="214"/>
        <v>0.18446728229262624</v>
      </c>
      <c r="R152" s="45">
        <f t="shared" si="252"/>
        <v>81.430235448454368</v>
      </c>
      <c r="S152" s="45">
        <f t="shared" si="253"/>
        <v>158.17607395655159</v>
      </c>
      <c r="T152" s="45">
        <f t="shared" si="254"/>
        <v>0.69797143262872363</v>
      </c>
      <c r="U152" s="45">
        <f t="shared" si="255"/>
        <v>1.42122571924973</v>
      </c>
      <c r="V152" s="45">
        <f t="shared" si="256"/>
        <v>2.7606932884198794</v>
      </c>
      <c r="W152" s="45">
        <f t="shared" si="257"/>
        <v>1.6700852374143711E-2</v>
      </c>
      <c r="X152" s="45">
        <f t="shared" si="258"/>
        <v>82.128206881083088</v>
      </c>
      <c r="Y152" s="45">
        <f t="shared" si="259"/>
        <v>158.87404538918031</v>
      </c>
      <c r="Z152" s="45">
        <f t="shared" si="260"/>
        <v>2.7728751880041123</v>
      </c>
      <c r="AA152" s="45">
        <f t="shared" si="261"/>
        <v>128.25966053417565</v>
      </c>
      <c r="AB152" s="45">
        <f t="shared" si="262"/>
        <v>2.2385533738115941</v>
      </c>
      <c r="AC152" s="45">
        <f t="shared" si="263"/>
        <v>23.436892266101626</v>
      </c>
      <c r="AD152" s="45">
        <f t="shared" si="264"/>
        <v>-1.7337690804225573E-3</v>
      </c>
      <c r="AE152" s="45">
        <f t="shared" si="265"/>
        <v>23.435158497021202</v>
      </c>
      <c r="AF152" s="45">
        <f t="shared" si="266"/>
        <v>2458282.5</v>
      </c>
      <c r="AG152" s="45">
        <f t="shared" si="267"/>
        <v>0.18446269678302532</v>
      </c>
      <c r="AH152" s="45">
        <f t="shared" si="268"/>
        <v>17.417317461907203</v>
      </c>
      <c r="AI152" s="45">
        <f t="shared" si="269"/>
        <v>21.428269099307201</v>
      </c>
      <c r="AJ152" s="45">
        <f t="shared" si="270"/>
        <v>0.40902067649974572</v>
      </c>
      <c r="AK152" s="45">
        <f t="shared" si="271"/>
        <v>4.8492690993072003</v>
      </c>
      <c r="AL152" s="45">
        <f t="shared" si="303"/>
        <v>351.31871992138588</v>
      </c>
      <c r="AM152" s="45">
        <f t="shared" si="272"/>
        <v>6.1316683865199781</v>
      </c>
      <c r="AN152" s="45">
        <f t="shared" si="273"/>
        <v>1.0155426224925459</v>
      </c>
      <c r="AO152" s="45" t="s">
        <v>138</v>
      </c>
      <c r="AP152" s="45">
        <f t="shared" si="274"/>
        <v>82.118763565163661</v>
      </c>
      <c r="AQ152" s="45">
        <f t="shared" si="275"/>
        <v>82</v>
      </c>
      <c r="AR152" s="45">
        <f t="shared" si="276"/>
        <v>7</v>
      </c>
      <c r="AS152" s="45">
        <f t="shared" si="277"/>
        <v>7</v>
      </c>
      <c r="AT152" s="45">
        <f t="shared" si="278"/>
        <v>1.433242801878863</v>
      </c>
      <c r="AU152" s="45">
        <f t="shared" si="279"/>
        <v>81.420316568222148</v>
      </c>
      <c r="AV152" s="148">
        <f t="shared" si="280"/>
        <v>5.4280211045481428</v>
      </c>
      <c r="AW152" s="45">
        <f t="shared" si="281"/>
        <v>1.4210526021315668</v>
      </c>
      <c r="AX152" s="45">
        <f t="shared" si="282"/>
        <v>23.200776657621962</v>
      </c>
      <c r="AY152" s="45" t="str">
        <f t="shared" si="283"/>
        <v>POSITIF</v>
      </c>
      <c r="AZ152" s="45">
        <f t="shared" si="284"/>
        <v>23</v>
      </c>
      <c r="BA152" s="45">
        <f t="shared" si="285"/>
        <v>12</v>
      </c>
      <c r="BB152" s="45">
        <f t="shared" si="286"/>
        <v>2</v>
      </c>
      <c r="BC152" s="45">
        <f t="shared" si="287"/>
        <v>0.40492994169534841</v>
      </c>
      <c r="BD152" s="45">
        <f t="shared" si="288"/>
        <v>-2.8718571746981181</v>
      </c>
      <c r="BE152" s="45">
        <f t="shared" si="289"/>
        <v>-0.12222152900771403</v>
      </c>
      <c r="BF152" s="45">
        <f t="shared" si="290"/>
        <v>1.9428132568574878</v>
      </c>
      <c r="BG152" s="45">
        <f t="shared" si="291"/>
        <v>-171.0664158450152</v>
      </c>
      <c r="BH152" s="45">
        <f t="shared" si="292"/>
        <v>5.4280211045481428</v>
      </c>
      <c r="BI152" s="45">
        <f t="shared" si="293"/>
        <v>8.9335841549847999</v>
      </c>
      <c r="BJ152" s="45">
        <f t="shared" si="294"/>
        <v>8</v>
      </c>
      <c r="BK152" s="45">
        <f t="shared" si="295"/>
        <v>56</v>
      </c>
      <c r="BL152" s="45">
        <f t="shared" si="296"/>
        <v>0</v>
      </c>
      <c r="BM152" s="45">
        <f t="shared" si="297"/>
        <v>58.626525312139464</v>
      </c>
      <c r="BN152" s="45" t="str">
        <f t="shared" si="298"/>
        <v>POSITIF</v>
      </c>
      <c r="BO152" s="45">
        <f t="shared" si="299"/>
        <v>58</v>
      </c>
      <c r="BP152" s="45">
        <f t="shared" si="300"/>
        <v>37</v>
      </c>
      <c r="BQ152" s="45">
        <f t="shared" si="301"/>
        <v>35</v>
      </c>
      <c r="BR152" s="45"/>
      <c r="BS152" s="45"/>
      <c r="BT152" s="45"/>
      <c r="BU152" s="45"/>
      <c r="BV152" s="45"/>
      <c r="BW152" s="45"/>
      <c r="BX152" s="45"/>
      <c r="BY152" s="45"/>
      <c r="BZ152" s="45"/>
      <c r="CA152" s="45"/>
      <c r="CB152" s="45"/>
      <c r="CC152" s="45"/>
      <c r="CD152" s="45"/>
      <c r="CE152" s="45"/>
      <c r="CF152" s="45"/>
      <c r="CG152" s="45"/>
      <c r="CH152" s="45"/>
      <c r="CI152" s="45"/>
    </row>
    <row r="153" spans="1:87">
      <c r="A153" s="45">
        <f t="shared" ref="A153" si="311">A151</f>
        <v>-7.0027777777777782</v>
      </c>
      <c r="B153" s="45">
        <f t="shared" si="194"/>
        <v>111.315</v>
      </c>
      <c r="C153" s="45">
        <f>INT(G3/15)</f>
        <v>7</v>
      </c>
      <c r="D153" s="45">
        <f>L3</f>
        <v>2018</v>
      </c>
      <c r="E153" s="45">
        <f>L2</f>
        <v>6</v>
      </c>
      <c r="F153" s="45">
        <f>L4</f>
        <v>13</v>
      </c>
      <c r="G153" s="45"/>
      <c r="H153" s="45">
        <v>11</v>
      </c>
      <c r="I153" s="45">
        <v>15</v>
      </c>
      <c r="J153" s="45">
        <f t="shared" si="212"/>
        <v>11.25</v>
      </c>
      <c r="K153" s="45"/>
      <c r="L153" s="45">
        <f t="shared" si="249"/>
        <v>20</v>
      </c>
      <c r="M153" s="45">
        <f t="shared" si="250"/>
        <v>-13</v>
      </c>
      <c r="N153" s="45">
        <f t="shared" si="251"/>
        <v>2458282.6770833335</v>
      </c>
      <c r="O153" s="45">
        <f t="shared" si="236"/>
        <v>8.1907120953342413E-4</v>
      </c>
      <c r="P153" s="45">
        <f t="shared" si="213"/>
        <v>2458282.6779024047</v>
      </c>
      <c r="Q153" s="45">
        <f t="shared" si="214"/>
        <v>0.18446756748541232</v>
      </c>
      <c r="R153" s="45">
        <f t="shared" si="252"/>
        <v>81.440502608294992</v>
      </c>
      <c r="S153" s="45">
        <f t="shared" si="253"/>
        <v>158.18634062600267</v>
      </c>
      <c r="T153" s="45">
        <f t="shared" si="254"/>
        <v>0.697658178254837</v>
      </c>
      <c r="U153" s="45">
        <f t="shared" si="255"/>
        <v>1.4214049149937775</v>
      </c>
      <c r="V153" s="45">
        <f t="shared" si="256"/>
        <v>2.7608724756050149</v>
      </c>
      <c r="W153" s="45">
        <f t="shared" si="257"/>
        <v>1.6700852362165612E-2</v>
      </c>
      <c r="X153" s="45">
        <f t="shared" si="258"/>
        <v>82.138160786549832</v>
      </c>
      <c r="Y153" s="45">
        <f t="shared" si="259"/>
        <v>158.88399880425752</v>
      </c>
      <c r="Z153" s="45">
        <f t="shared" si="260"/>
        <v>2.7730489078690272</v>
      </c>
      <c r="AA153" s="45">
        <f t="shared" si="261"/>
        <v>128.259108932467</v>
      </c>
      <c r="AB153" s="45">
        <f t="shared" si="262"/>
        <v>2.2385437465456186</v>
      </c>
      <c r="AC153" s="45">
        <f t="shared" si="263"/>
        <v>23.436892262392931</v>
      </c>
      <c r="AD153" s="45">
        <f t="shared" si="264"/>
        <v>-1.7337664748643985E-3</v>
      </c>
      <c r="AE153" s="45">
        <f t="shared" si="265"/>
        <v>23.435158495918067</v>
      </c>
      <c r="AF153" s="45">
        <f t="shared" si="266"/>
        <v>2458282.5</v>
      </c>
      <c r="AG153" s="45">
        <f t="shared" si="267"/>
        <v>0.18446269678302532</v>
      </c>
      <c r="AH153" s="45">
        <f t="shared" si="268"/>
        <v>17.417317461907203</v>
      </c>
      <c r="AI153" s="45">
        <f t="shared" si="269"/>
        <v>21.678953576644702</v>
      </c>
      <c r="AJ153" s="45">
        <f t="shared" si="270"/>
        <v>0.4090206764804924</v>
      </c>
      <c r="AK153" s="45">
        <f t="shared" si="271"/>
        <v>5.0999535766447011</v>
      </c>
      <c r="AL153" s="45">
        <f t="shared" si="303"/>
        <v>355.06817643987188</v>
      </c>
      <c r="AM153" s="45">
        <f t="shared" si="272"/>
        <v>6.1971087479279223</v>
      </c>
      <c r="AN153" s="45">
        <f t="shared" si="273"/>
        <v>1.0155437009713901</v>
      </c>
      <c r="AO153" s="45" t="s">
        <v>138</v>
      </c>
      <c r="AP153" s="45">
        <f t="shared" si="274"/>
        <v>82.128717442134814</v>
      </c>
      <c r="AQ153" s="45">
        <f t="shared" si="275"/>
        <v>82</v>
      </c>
      <c r="AR153" s="45">
        <f t="shared" si="276"/>
        <v>7</v>
      </c>
      <c r="AS153" s="45">
        <f t="shared" si="277"/>
        <v>43</v>
      </c>
      <c r="AT153" s="45">
        <f t="shared" si="278"/>
        <v>1.4334165298053481</v>
      </c>
      <c r="AU153" s="45">
        <f t="shared" si="279"/>
        <v>81.43112720979866</v>
      </c>
      <c r="AV153" s="148">
        <f t="shared" si="280"/>
        <v>5.4287418139865773</v>
      </c>
      <c r="AW153" s="45">
        <f t="shared" si="281"/>
        <v>1.4212412834213299</v>
      </c>
      <c r="AX153" s="45">
        <f t="shared" si="282"/>
        <v>23.201366874694727</v>
      </c>
      <c r="AY153" s="45" t="str">
        <f t="shared" si="283"/>
        <v>POSITIF</v>
      </c>
      <c r="AZ153" s="45">
        <f t="shared" si="284"/>
        <v>23</v>
      </c>
      <c r="BA153" s="45">
        <f t="shared" si="285"/>
        <v>12</v>
      </c>
      <c r="BB153" s="45">
        <f t="shared" si="286"/>
        <v>4</v>
      </c>
      <c r="BC153" s="45">
        <f t="shared" si="287"/>
        <v>0.40494024292656966</v>
      </c>
      <c r="BD153" s="45">
        <f t="shared" si="288"/>
        <v>-2.9856721960813131</v>
      </c>
      <c r="BE153" s="45">
        <f t="shared" si="289"/>
        <v>-0.12222152900771403</v>
      </c>
      <c r="BF153" s="45">
        <f t="shared" si="290"/>
        <v>1.9428132568574878</v>
      </c>
      <c r="BG153" s="45">
        <f t="shared" si="291"/>
        <v>-177.84094982028751</v>
      </c>
      <c r="BH153" s="45">
        <f t="shared" si="292"/>
        <v>5.4287418139865773</v>
      </c>
      <c r="BI153" s="45">
        <f t="shared" si="293"/>
        <v>2.1590501797124944</v>
      </c>
      <c r="BJ153" s="45">
        <f t="shared" si="294"/>
        <v>2</v>
      </c>
      <c r="BK153" s="45">
        <f t="shared" si="295"/>
        <v>9</v>
      </c>
      <c r="BL153" s="45">
        <f t="shared" si="296"/>
        <v>32</v>
      </c>
      <c r="BM153" s="45">
        <f t="shared" si="297"/>
        <v>59.413384426578297</v>
      </c>
      <c r="BN153" s="45" t="str">
        <f t="shared" si="298"/>
        <v>POSITIF</v>
      </c>
      <c r="BO153" s="45">
        <f t="shared" si="299"/>
        <v>59</v>
      </c>
      <c r="BP153" s="45">
        <f t="shared" si="300"/>
        <v>24</v>
      </c>
      <c r="BQ153" s="45">
        <f t="shared" si="301"/>
        <v>48</v>
      </c>
      <c r="BR153" s="45"/>
      <c r="BS153" s="45"/>
      <c r="BT153" s="45"/>
      <c r="BU153" s="45"/>
      <c r="BV153" s="45"/>
      <c r="BW153" s="45"/>
      <c r="BX153" s="45"/>
      <c r="BY153" s="45"/>
      <c r="BZ153" s="45"/>
      <c r="CA153" s="45"/>
      <c r="CB153" s="45"/>
      <c r="CC153" s="45"/>
      <c r="CD153" s="45"/>
      <c r="CE153" s="45"/>
      <c r="CF153" s="45"/>
      <c r="CG153" s="45"/>
      <c r="CH153" s="45"/>
      <c r="CI153" s="45"/>
    </row>
    <row r="154" spans="1:87">
      <c r="A154" s="45">
        <f t="shared" ref="A154" si="312">A152</f>
        <v>-7.0027777777777782</v>
      </c>
      <c r="B154" s="45">
        <f t="shared" si="194"/>
        <v>111.315</v>
      </c>
      <c r="C154" s="45">
        <f>INT(G3/15)</f>
        <v>7</v>
      </c>
      <c r="D154" s="45">
        <f>L3</f>
        <v>2018</v>
      </c>
      <c r="E154" s="45">
        <f>L2</f>
        <v>6</v>
      </c>
      <c r="F154" s="45">
        <f>L4</f>
        <v>13</v>
      </c>
      <c r="G154" s="45"/>
      <c r="H154" s="45">
        <v>11</v>
      </c>
      <c r="I154" s="45">
        <v>30</v>
      </c>
      <c r="J154" s="45">
        <f t="shared" si="212"/>
        <v>11.5</v>
      </c>
      <c r="K154" s="45"/>
      <c r="L154" s="45">
        <f t="shared" si="249"/>
        <v>20</v>
      </c>
      <c r="M154" s="45">
        <f t="shared" si="250"/>
        <v>-13</v>
      </c>
      <c r="N154" s="45">
        <f t="shared" si="251"/>
        <v>2458282.6875</v>
      </c>
      <c r="O154" s="45">
        <f t="shared" si="236"/>
        <v>8.1907120953342413E-4</v>
      </c>
      <c r="P154" s="45">
        <f t="shared" si="213"/>
        <v>2458282.6883190712</v>
      </c>
      <c r="Q154" s="45">
        <f t="shared" si="214"/>
        <v>0.18446785267819837</v>
      </c>
      <c r="R154" s="45">
        <f t="shared" si="252"/>
        <v>81.450769768133796</v>
      </c>
      <c r="S154" s="45">
        <f t="shared" si="253"/>
        <v>158.19660729545285</v>
      </c>
      <c r="T154" s="45">
        <f t="shared" si="254"/>
        <v>0.69734490273346417</v>
      </c>
      <c r="U154" s="45">
        <f t="shared" si="255"/>
        <v>1.4215841107377931</v>
      </c>
      <c r="V154" s="45">
        <f t="shared" si="256"/>
        <v>2.761051662790134</v>
      </c>
      <c r="W154" s="45">
        <f t="shared" si="257"/>
        <v>1.6700852350187517E-2</v>
      </c>
      <c r="X154" s="45">
        <f t="shared" si="258"/>
        <v>82.148114670867258</v>
      </c>
      <c r="Y154" s="45">
        <f t="shared" si="259"/>
        <v>158.89395219818633</v>
      </c>
      <c r="Z154" s="45">
        <f t="shared" si="260"/>
        <v>2.773222627364833</v>
      </c>
      <c r="AA154" s="45">
        <f t="shared" si="261"/>
        <v>128.25855733075841</v>
      </c>
      <c r="AB154" s="45">
        <f t="shared" si="262"/>
        <v>2.238534119279644</v>
      </c>
      <c r="AC154" s="45">
        <f t="shared" si="263"/>
        <v>23.436892258684235</v>
      </c>
      <c r="AD154" s="45">
        <f t="shared" si="264"/>
        <v>-1.7337638497235543E-3</v>
      </c>
      <c r="AE154" s="45">
        <f t="shared" si="265"/>
        <v>23.435158494834511</v>
      </c>
      <c r="AF154" s="45">
        <f t="shared" si="266"/>
        <v>2458282.5</v>
      </c>
      <c r="AG154" s="45">
        <f t="shared" si="267"/>
        <v>0.18446269678302532</v>
      </c>
      <c r="AH154" s="45">
        <f t="shared" si="268"/>
        <v>17.417317461907203</v>
      </c>
      <c r="AI154" s="45">
        <f t="shared" si="269"/>
        <v>21.929638053982202</v>
      </c>
      <c r="AJ154" s="45">
        <f t="shared" si="270"/>
        <v>0.40902067646158075</v>
      </c>
      <c r="AK154" s="45">
        <f t="shared" si="271"/>
        <v>5.3506380539822018</v>
      </c>
      <c r="AL154" s="45">
        <f t="shared" si="303"/>
        <v>358.8176328859214</v>
      </c>
      <c r="AM154" s="45">
        <f t="shared" si="272"/>
        <v>6.2625491080716111</v>
      </c>
      <c r="AN154" s="45">
        <f t="shared" si="273"/>
        <v>1.0155447789652023</v>
      </c>
      <c r="AO154" s="45" t="s">
        <v>138</v>
      </c>
      <c r="AP154" s="45">
        <f t="shared" si="274"/>
        <v>82.138671297956989</v>
      </c>
      <c r="AQ154" s="45">
        <f t="shared" si="275"/>
        <v>82</v>
      </c>
      <c r="AR154" s="45">
        <f t="shared" si="276"/>
        <v>8</v>
      </c>
      <c r="AS154" s="45">
        <f t="shared" si="277"/>
        <v>19</v>
      </c>
      <c r="AT154" s="45">
        <f t="shared" si="278"/>
        <v>1.4335902573627137</v>
      </c>
      <c r="AU154" s="45">
        <f t="shared" si="279"/>
        <v>81.441937923811665</v>
      </c>
      <c r="AV154" s="148">
        <f t="shared" si="280"/>
        <v>5.4294625282541107</v>
      </c>
      <c r="AW154" s="45">
        <f t="shared" si="281"/>
        <v>1.4214299659753484</v>
      </c>
      <c r="AX154" s="45">
        <f t="shared" si="282"/>
        <v>23.201956351924554</v>
      </c>
      <c r="AY154" s="45" t="str">
        <f t="shared" si="283"/>
        <v>POSITIF</v>
      </c>
      <c r="AZ154" s="45">
        <f t="shared" si="284"/>
        <v>23</v>
      </c>
      <c r="BA154" s="45">
        <f t="shared" si="285"/>
        <v>12</v>
      </c>
      <c r="BB154" s="45">
        <f t="shared" si="286"/>
        <v>7</v>
      </c>
      <c r="BC154" s="45">
        <f t="shared" si="287"/>
        <v>0.40495053124509567</v>
      </c>
      <c r="BD154" s="45">
        <f t="shared" si="288"/>
        <v>-3.1039101192380349</v>
      </c>
      <c r="BE154" s="45">
        <f t="shared" si="289"/>
        <v>-0.12222152900771403</v>
      </c>
      <c r="BF154" s="45">
        <f t="shared" si="290"/>
        <v>1.9428132568574878</v>
      </c>
      <c r="BG154" s="45">
        <f t="shared" si="291"/>
        <v>175.32111337899735</v>
      </c>
      <c r="BH154" s="45">
        <f t="shared" si="292"/>
        <v>5.4294625282541107</v>
      </c>
      <c r="BI154" s="45">
        <f t="shared" si="293"/>
        <v>355.32111337899732</v>
      </c>
      <c r="BJ154" s="45">
        <f t="shared" si="294"/>
        <v>355</v>
      </c>
      <c r="BK154" s="45">
        <f t="shared" si="295"/>
        <v>19</v>
      </c>
      <c r="BL154" s="45">
        <f t="shared" si="296"/>
        <v>16</v>
      </c>
      <c r="BM154" s="45">
        <f t="shared" si="297"/>
        <v>59.77315188171314</v>
      </c>
      <c r="BN154" s="45" t="str">
        <f t="shared" si="298"/>
        <v>POSITIF</v>
      </c>
      <c r="BO154" s="45">
        <f t="shared" si="299"/>
        <v>59</v>
      </c>
      <c r="BP154" s="45">
        <f t="shared" si="300"/>
        <v>46</v>
      </c>
      <c r="BQ154" s="45">
        <f t="shared" si="301"/>
        <v>23</v>
      </c>
      <c r="BR154" s="45"/>
      <c r="BS154" s="45"/>
      <c r="BT154" s="45"/>
      <c r="BU154" s="45"/>
      <c r="BV154" s="45"/>
      <c r="BW154" s="45"/>
      <c r="BX154" s="45"/>
      <c r="BY154" s="45"/>
      <c r="BZ154" s="45"/>
      <c r="CA154" s="45"/>
      <c r="CB154" s="45"/>
      <c r="CC154" s="45"/>
      <c r="CD154" s="45"/>
      <c r="CE154" s="45"/>
      <c r="CF154" s="45"/>
      <c r="CG154" s="45"/>
      <c r="CH154" s="45"/>
      <c r="CI154" s="45"/>
    </row>
    <row r="155" spans="1:87">
      <c r="A155" s="45">
        <f t="shared" ref="A155" si="313">A153</f>
        <v>-7.0027777777777782</v>
      </c>
      <c r="B155" s="45">
        <f t="shared" si="194"/>
        <v>111.315</v>
      </c>
      <c r="C155" s="45">
        <f>INT(G3/15)</f>
        <v>7</v>
      </c>
      <c r="D155" s="45">
        <f>L3</f>
        <v>2018</v>
      </c>
      <c r="E155" s="45">
        <f>L2</f>
        <v>6</v>
      </c>
      <c r="F155" s="45">
        <f>L4</f>
        <v>13</v>
      </c>
      <c r="G155" s="45"/>
      <c r="H155" s="45">
        <v>11</v>
      </c>
      <c r="I155" s="45">
        <v>45</v>
      </c>
      <c r="J155" s="45">
        <f t="shared" si="212"/>
        <v>11.75</v>
      </c>
      <c r="K155" s="45"/>
      <c r="L155" s="45">
        <f t="shared" si="249"/>
        <v>20</v>
      </c>
      <c r="M155" s="45">
        <f t="shared" si="250"/>
        <v>-13</v>
      </c>
      <c r="N155" s="45">
        <f t="shared" si="251"/>
        <v>2458282.697916667</v>
      </c>
      <c r="O155" s="45">
        <f t="shared" si="236"/>
        <v>8.1907120953342413E-4</v>
      </c>
      <c r="P155" s="45">
        <f t="shared" si="213"/>
        <v>2458282.6987357382</v>
      </c>
      <c r="Q155" s="45">
        <f t="shared" si="214"/>
        <v>0.18446813787099722</v>
      </c>
      <c r="R155" s="45">
        <f t="shared" si="252"/>
        <v>81.461036928433714</v>
      </c>
      <c r="S155" s="45">
        <f t="shared" si="253"/>
        <v>158.20687396536414</v>
      </c>
      <c r="T155" s="45">
        <f t="shared" si="254"/>
        <v>0.69703160606008163</v>
      </c>
      <c r="U155" s="45">
        <f t="shared" si="255"/>
        <v>1.4217633064898567</v>
      </c>
      <c r="V155" s="45">
        <f t="shared" si="256"/>
        <v>2.7612308499833018</v>
      </c>
      <c r="W155" s="45">
        <f t="shared" si="257"/>
        <v>1.6700852338209417E-2</v>
      </c>
      <c r="X155" s="45">
        <f t="shared" si="258"/>
        <v>82.158068534493793</v>
      </c>
      <c r="Y155" s="45">
        <f t="shared" si="259"/>
        <v>158.90390557142422</v>
      </c>
      <c r="Z155" s="45">
        <f t="shared" si="260"/>
        <v>2.7733963464995139</v>
      </c>
      <c r="AA155" s="45">
        <f t="shared" si="261"/>
        <v>128.25800572902509</v>
      </c>
      <c r="AB155" s="45">
        <f t="shared" si="262"/>
        <v>2.2385244920132377</v>
      </c>
      <c r="AC155" s="45">
        <f t="shared" si="263"/>
        <v>23.43689225497554</v>
      </c>
      <c r="AD155" s="45">
        <f t="shared" si="264"/>
        <v>-1.7337612049977654E-3</v>
      </c>
      <c r="AE155" s="45">
        <f t="shared" si="265"/>
        <v>23.43515849377054</v>
      </c>
      <c r="AF155" s="45">
        <f t="shared" si="266"/>
        <v>2458282.5</v>
      </c>
      <c r="AG155" s="45">
        <f t="shared" si="267"/>
        <v>0.18446269678302532</v>
      </c>
      <c r="AH155" s="45">
        <f t="shared" si="268"/>
        <v>17.417317461907203</v>
      </c>
      <c r="AI155" s="45">
        <f t="shared" si="269"/>
        <v>22.180322531319703</v>
      </c>
      <c r="AJ155" s="45">
        <f t="shared" si="270"/>
        <v>0.40902067644301093</v>
      </c>
      <c r="AK155" s="45">
        <f t="shared" si="271"/>
        <v>5.6013225313197026</v>
      </c>
      <c r="AL155" s="45">
        <f t="shared" si="303"/>
        <v>2.5670892591529659</v>
      </c>
      <c r="AM155" s="45">
        <f t="shared" si="272"/>
        <v>4.4804159764801239E-2</v>
      </c>
      <c r="AN155" s="45">
        <f t="shared" si="273"/>
        <v>1.0155458564739994</v>
      </c>
      <c r="AO155" s="45" t="s">
        <v>138</v>
      </c>
      <c r="AP155" s="45">
        <f t="shared" si="274"/>
        <v>82.148625133088629</v>
      </c>
      <c r="AQ155" s="45">
        <f t="shared" si="275"/>
        <v>82</v>
      </c>
      <c r="AR155" s="45">
        <f t="shared" si="276"/>
        <v>8</v>
      </c>
      <c r="AS155" s="45">
        <f t="shared" si="277"/>
        <v>55</v>
      </c>
      <c r="AT155" s="45">
        <f t="shared" si="278"/>
        <v>1.4337639845589616</v>
      </c>
      <c r="AU155" s="45">
        <f t="shared" si="279"/>
        <v>81.452748710642567</v>
      </c>
      <c r="AV155" s="148">
        <f t="shared" si="280"/>
        <v>5.4301832473761715</v>
      </c>
      <c r="AW155" s="45">
        <f t="shared" si="281"/>
        <v>1.4216186498002787</v>
      </c>
      <c r="AX155" s="45">
        <f t="shared" si="282"/>
        <v>23.202545089315748</v>
      </c>
      <c r="AY155" s="45" t="str">
        <f t="shared" si="283"/>
        <v>POSITIF</v>
      </c>
      <c r="AZ155" s="45">
        <f t="shared" si="284"/>
        <v>23</v>
      </c>
      <c r="BA155" s="45">
        <f t="shared" si="285"/>
        <v>12</v>
      </c>
      <c r="BB155" s="45">
        <f t="shared" si="286"/>
        <v>9</v>
      </c>
      <c r="BC155" s="45">
        <f t="shared" si="287"/>
        <v>0.40496080665100159</v>
      </c>
      <c r="BD155" s="45">
        <f t="shared" si="288"/>
        <v>3.0599306767257848</v>
      </c>
      <c r="BE155" s="45">
        <f t="shared" si="289"/>
        <v>-0.12222152900771403</v>
      </c>
      <c r="BF155" s="45">
        <f t="shared" si="290"/>
        <v>1.9428132568574878</v>
      </c>
      <c r="BG155" s="45">
        <f t="shared" si="291"/>
        <v>168.62030659427339</v>
      </c>
      <c r="BH155" s="45">
        <f t="shared" si="292"/>
        <v>5.4301832473761715</v>
      </c>
      <c r="BI155" s="45">
        <f t="shared" si="293"/>
        <v>348.62030659427342</v>
      </c>
      <c r="BJ155" s="45">
        <f t="shared" si="294"/>
        <v>348</v>
      </c>
      <c r="BK155" s="45">
        <f t="shared" si="295"/>
        <v>37</v>
      </c>
      <c r="BL155" s="45">
        <f t="shared" si="296"/>
        <v>13</v>
      </c>
      <c r="BM155" s="45">
        <f t="shared" si="297"/>
        <v>59.690578625061697</v>
      </c>
      <c r="BN155" s="45" t="str">
        <f t="shared" si="298"/>
        <v>POSITIF</v>
      </c>
      <c r="BO155" s="45">
        <f t="shared" si="299"/>
        <v>59</v>
      </c>
      <c r="BP155" s="45">
        <f t="shared" si="300"/>
        <v>41</v>
      </c>
      <c r="BQ155" s="45">
        <f t="shared" si="301"/>
        <v>26</v>
      </c>
      <c r="BR155" s="45"/>
      <c r="BS155" s="45"/>
      <c r="BT155" s="45"/>
      <c r="BU155" s="45"/>
      <c r="BV155" s="45"/>
      <c r="BW155" s="45"/>
      <c r="BX155" s="45"/>
      <c r="BY155" s="45"/>
      <c r="BZ155" s="45"/>
      <c r="CA155" s="45"/>
      <c r="CB155" s="45"/>
      <c r="CC155" s="45"/>
      <c r="CD155" s="45"/>
      <c r="CE155" s="45"/>
      <c r="CF155" s="45"/>
      <c r="CG155" s="45"/>
      <c r="CH155" s="45"/>
      <c r="CI155" s="45"/>
    </row>
    <row r="156" spans="1:87">
      <c r="A156" s="45">
        <f t="shared" ref="A156" si="314">A154</f>
        <v>-7.0027777777777782</v>
      </c>
      <c r="B156" s="45">
        <f t="shared" si="194"/>
        <v>111.315</v>
      </c>
      <c r="C156" s="45">
        <f>INT(G3/15)</f>
        <v>7</v>
      </c>
      <c r="D156" s="45">
        <f>L3</f>
        <v>2018</v>
      </c>
      <c r="E156" s="45">
        <f>L2</f>
        <v>6</v>
      </c>
      <c r="F156" s="45">
        <f>L4</f>
        <v>13</v>
      </c>
      <c r="G156" s="45"/>
      <c r="H156" s="45">
        <v>12</v>
      </c>
      <c r="I156" s="45">
        <v>0</v>
      </c>
      <c r="J156" s="45">
        <f t="shared" si="212"/>
        <v>12</v>
      </c>
      <c r="K156" s="45"/>
      <c r="L156" s="45">
        <f t="shared" si="249"/>
        <v>20</v>
      </c>
      <c r="M156" s="45">
        <f t="shared" si="250"/>
        <v>-13</v>
      </c>
      <c r="N156" s="45">
        <f t="shared" si="251"/>
        <v>2458282.7083333335</v>
      </c>
      <c r="O156" s="45">
        <f t="shared" si="236"/>
        <v>8.1907120953342413E-4</v>
      </c>
      <c r="P156" s="45">
        <f t="shared" si="213"/>
        <v>2458282.7091524047</v>
      </c>
      <c r="Q156" s="45">
        <f t="shared" si="214"/>
        <v>0.18446842306378328</v>
      </c>
      <c r="R156" s="45">
        <f t="shared" si="252"/>
        <v>81.471304088273428</v>
      </c>
      <c r="S156" s="45">
        <f t="shared" si="253"/>
        <v>158.21714063481431</v>
      </c>
      <c r="T156" s="45">
        <f t="shared" si="254"/>
        <v>0.69671828827241411</v>
      </c>
      <c r="U156" s="45">
        <f t="shared" si="255"/>
        <v>1.4219425022338883</v>
      </c>
      <c r="V156" s="45">
        <f t="shared" si="256"/>
        <v>2.7614100371684209</v>
      </c>
      <c r="W156" s="45">
        <f t="shared" si="257"/>
        <v>1.6700852326231322E-2</v>
      </c>
      <c r="X156" s="45">
        <f t="shared" si="258"/>
        <v>82.168022376545835</v>
      </c>
      <c r="Y156" s="45">
        <f t="shared" si="259"/>
        <v>158.91385892308674</v>
      </c>
      <c r="Z156" s="45">
        <f t="shared" si="260"/>
        <v>2.7735700652576338</v>
      </c>
      <c r="AA156" s="45">
        <f t="shared" si="261"/>
        <v>128.25745412731649</v>
      </c>
      <c r="AB156" s="45">
        <f t="shared" si="262"/>
        <v>2.2385148647472635</v>
      </c>
      <c r="AC156" s="45">
        <f t="shared" si="263"/>
        <v>23.436892251266848</v>
      </c>
      <c r="AD156" s="45">
        <f t="shared" si="264"/>
        <v>-1.7337585406851292E-3</v>
      </c>
      <c r="AE156" s="45">
        <f t="shared" si="265"/>
        <v>23.435158492726163</v>
      </c>
      <c r="AF156" s="45">
        <f t="shared" si="266"/>
        <v>2458282.5</v>
      </c>
      <c r="AG156" s="45">
        <f t="shared" si="267"/>
        <v>0.18446269678302532</v>
      </c>
      <c r="AH156" s="45">
        <f t="shared" si="268"/>
        <v>17.417317461907203</v>
      </c>
      <c r="AI156" s="45">
        <f t="shared" si="269"/>
        <v>22.431007008657204</v>
      </c>
      <c r="AJ156" s="45">
        <f t="shared" si="270"/>
        <v>0.40902067642478313</v>
      </c>
      <c r="AK156" s="45">
        <f t="shared" si="271"/>
        <v>5.8520070086572034</v>
      </c>
      <c r="AL156" s="45">
        <f t="shared" si="303"/>
        <v>6.3165455606429255</v>
      </c>
      <c r="AM156" s="45">
        <f t="shared" si="272"/>
        <v>0.1102445173854502</v>
      </c>
      <c r="AN156" s="45">
        <f t="shared" si="273"/>
        <v>1.0155469334976535</v>
      </c>
      <c r="AO156" s="45" t="s">
        <v>138</v>
      </c>
      <c r="AP156" s="45">
        <f t="shared" si="274"/>
        <v>82.158578946646131</v>
      </c>
      <c r="AQ156" s="45">
        <f t="shared" si="275"/>
        <v>82</v>
      </c>
      <c r="AR156" s="45">
        <f t="shared" si="276"/>
        <v>9</v>
      </c>
      <c r="AS156" s="45">
        <f t="shared" si="277"/>
        <v>30</v>
      </c>
      <c r="AT156" s="45">
        <f t="shared" si="278"/>
        <v>1.4339377113786695</v>
      </c>
      <c r="AU156" s="45">
        <f t="shared" si="279"/>
        <v>81.463559569215121</v>
      </c>
      <c r="AV156" s="148">
        <f t="shared" si="280"/>
        <v>5.4309039712810083</v>
      </c>
      <c r="AW156" s="45">
        <f t="shared" si="281"/>
        <v>1.4218073348773372</v>
      </c>
      <c r="AX156" s="45">
        <f t="shared" si="282"/>
        <v>23.203133086793301</v>
      </c>
      <c r="AY156" s="45" t="str">
        <f t="shared" si="283"/>
        <v>POSITIF</v>
      </c>
      <c r="AZ156" s="45">
        <f t="shared" si="284"/>
        <v>23</v>
      </c>
      <c r="BA156" s="45">
        <f t="shared" si="285"/>
        <v>12</v>
      </c>
      <c r="BB156" s="45">
        <f t="shared" si="286"/>
        <v>11</v>
      </c>
      <c r="BC156" s="45">
        <f t="shared" si="287"/>
        <v>0.40497106914297831</v>
      </c>
      <c r="BD156" s="45">
        <f t="shared" si="288"/>
        <v>2.9429795357923769</v>
      </c>
      <c r="BE156" s="45">
        <f t="shared" si="289"/>
        <v>-0.12222152900771403</v>
      </c>
      <c r="BF156" s="45">
        <f t="shared" si="290"/>
        <v>1.9428132568574878</v>
      </c>
      <c r="BG156" s="45">
        <f t="shared" si="291"/>
        <v>162.23475262255661</v>
      </c>
      <c r="BH156" s="45">
        <f t="shared" si="292"/>
        <v>5.4309039712810083</v>
      </c>
      <c r="BI156" s="45">
        <f t="shared" si="293"/>
        <v>342.23475262255658</v>
      </c>
      <c r="BJ156" s="45">
        <f t="shared" si="294"/>
        <v>342</v>
      </c>
      <c r="BK156" s="45">
        <f t="shared" si="295"/>
        <v>14</v>
      </c>
      <c r="BL156" s="45">
        <f t="shared" si="296"/>
        <v>5</v>
      </c>
      <c r="BM156" s="45">
        <f t="shared" si="297"/>
        <v>59.169230891814941</v>
      </c>
      <c r="BN156" s="45" t="str">
        <f t="shared" si="298"/>
        <v>POSITIF</v>
      </c>
      <c r="BO156" s="45">
        <f t="shared" si="299"/>
        <v>59</v>
      </c>
      <c r="BP156" s="45">
        <f t="shared" si="300"/>
        <v>10</v>
      </c>
      <c r="BQ156" s="45">
        <f t="shared" si="301"/>
        <v>9</v>
      </c>
      <c r="BR156" s="45"/>
      <c r="BS156" s="45"/>
      <c r="BT156" s="45"/>
      <c r="BU156" s="45"/>
      <c r="BV156" s="45"/>
      <c r="BW156" s="45"/>
      <c r="BX156" s="45"/>
      <c r="BY156" s="45"/>
      <c r="BZ156" s="45"/>
      <c r="CA156" s="45"/>
      <c r="CB156" s="45"/>
      <c r="CC156" s="45"/>
      <c r="CD156" s="45"/>
      <c r="CE156" s="45"/>
      <c r="CF156" s="45"/>
      <c r="CG156" s="45"/>
      <c r="CH156" s="45"/>
      <c r="CI156" s="45"/>
    </row>
    <row r="157" spans="1:87">
      <c r="A157" s="45">
        <f t="shared" ref="A157" si="315">A155</f>
        <v>-7.0027777777777782</v>
      </c>
      <c r="B157" s="45">
        <f t="shared" si="194"/>
        <v>111.315</v>
      </c>
      <c r="C157" s="45">
        <f>INT(G3/15)</f>
        <v>7</v>
      </c>
      <c r="D157" s="45">
        <f>L3</f>
        <v>2018</v>
      </c>
      <c r="E157" s="45">
        <f>L2</f>
        <v>6</v>
      </c>
      <c r="F157" s="45">
        <f>L4</f>
        <v>13</v>
      </c>
      <c r="G157" s="45"/>
      <c r="H157" s="45">
        <v>12</v>
      </c>
      <c r="I157" s="45">
        <v>15</v>
      </c>
      <c r="J157" s="45">
        <f t="shared" si="212"/>
        <v>12.25</v>
      </c>
      <c r="K157" s="45"/>
      <c r="L157" s="45">
        <f t="shared" si="249"/>
        <v>20</v>
      </c>
      <c r="M157" s="45">
        <f t="shared" si="250"/>
        <v>-13</v>
      </c>
      <c r="N157" s="45">
        <f t="shared" si="251"/>
        <v>2458282.71875</v>
      </c>
      <c r="O157" s="45">
        <f t="shared" si="236"/>
        <v>8.1907120953342413E-4</v>
      </c>
      <c r="P157" s="45">
        <f t="shared" si="213"/>
        <v>2458282.7195690712</v>
      </c>
      <c r="Q157" s="45">
        <f t="shared" si="214"/>
        <v>0.18446870825656936</v>
      </c>
      <c r="R157" s="45">
        <f t="shared" si="252"/>
        <v>81.481571248113141</v>
      </c>
      <c r="S157" s="45">
        <f t="shared" si="253"/>
        <v>158.22740730426631</v>
      </c>
      <c r="T157" s="45">
        <f t="shared" si="254"/>
        <v>0.69640494936591202</v>
      </c>
      <c r="U157" s="45">
        <f t="shared" si="255"/>
        <v>1.4221216979779199</v>
      </c>
      <c r="V157" s="45">
        <f t="shared" si="256"/>
        <v>2.7615892243535725</v>
      </c>
      <c r="W157" s="45">
        <f t="shared" si="257"/>
        <v>1.6700852314253226E-2</v>
      </c>
      <c r="X157" s="45">
        <f t="shared" si="258"/>
        <v>82.177976197479055</v>
      </c>
      <c r="Y157" s="45">
        <f t="shared" si="259"/>
        <v>158.92381225363221</v>
      </c>
      <c r="Z157" s="45">
        <f t="shared" si="260"/>
        <v>2.7737437836471917</v>
      </c>
      <c r="AA157" s="45">
        <f t="shared" si="261"/>
        <v>128.25690252560784</v>
      </c>
      <c r="AB157" s="45">
        <f t="shared" si="262"/>
        <v>2.2385052374812875</v>
      </c>
      <c r="AC157" s="45">
        <f t="shared" si="263"/>
        <v>23.436892247558152</v>
      </c>
      <c r="AD157" s="45">
        <f t="shared" si="264"/>
        <v>-1.7337558567833851E-3</v>
      </c>
      <c r="AE157" s="45">
        <f t="shared" si="265"/>
        <v>23.435158491701369</v>
      </c>
      <c r="AF157" s="45">
        <f t="shared" si="266"/>
        <v>2458282.5</v>
      </c>
      <c r="AG157" s="45">
        <f t="shared" si="267"/>
        <v>0.18446269678302532</v>
      </c>
      <c r="AH157" s="45">
        <f t="shared" si="268"/>
        <v>17.417317461907203</v>
      </c>
      <c r="AI157" s="45">
        <f t="shared" si="269"/>
        <v>22.681691485994705</v>
      </c>
      <c r="AJ157" s="45">
        <f t="shared" si="270"/>
        <v>0.4090206764068971</v>
      </c>
      <c r="AK157" s="45">
        <f t="shared" si="271"/>
        <v>6.1026914859947041</v>
      </c>
      <c r="AL157" s="45">
        <f t="shared" si="303"/>
        <v>10.066001790012882</v>
      </c>
      <c r="AM157" s="45">
        <f t="shared" si="272"/>
        <v>0.17568487374736766</v>
      </c>
      <c r="AN157" s="45">
        <f t="shared" si="273"/>
        <v>1.0155480100361809</v>
      </c>
      <c r="AO157" s="45" t="s">
        <v>138</v>
      </c>
      <c r="AP157" s="45">
        <f t="shared" si="274"/>
        <v>82.168532739085151</v>
      </c>
      <c r="AQ157" s="45">
        <f t="shared" si="275"/>
        <v>82</v>
      </c>
      <c r="AR157" s="45">
        <f t="shared" si="276"/>
        <v>10</v>
      </c>
      <c r="AS157" s="45">
        <f t="shared" si="277"/>
        <v>6</v>
      </c>
      <c r="AT157" s="45">
        <f t="shared" si="278"/>
        <v>1.4341114378297906</v>
      </c>
      <c r="AU157" s="45">
        <f t="shared" si="279"/>
        <v>81.474370499907678</v>
      </c>
      <c r="AV157" s="148">
        <f t="shared" si="280"/>
        <v>5.4316246999938453</v>
      </c>
      <c r="AW157" s="45">
        <f t="shared" si="281"/>
        <v>1.4219960212131273</v>
      </c>
      <c r="AX157" s="45">
        <f t="shared" si="282"/>
        <v>23.203720344361429</v>
      </c>
      <c r="AY157" s="45" t="str">
        <f t="shared" si="283"/>
        <v>POSITIF</v>
      </c>
      <c r="AZ157" s="45">
        <f t="shared" si="284"/>
        <v>23</v>
      </c>
      <c r="BA157" s="45">
        <f t="shared" si="285"/>
        <v>12</v>
      </c>
      <c r="BB157" s="45">
        <f t="shared" si="286"/>
        <v>13</v>
      </c>
      <c r="BC157" s="45">
        <f t="shared" si="287"/>
        <v>0.40498131872109938</v>
      </c>
      <c r="BD157" s="45">
        <f t="shared" si="288"/>
        <v>2.8315305944221181</v>
      </c>
      <c r="BE157" s="45">
        <f t="shared" si="289"/>
        <v>-0.12222152900771403</v>
      </c>
      <c r="BF157" s="45">
        <f t="shared" si="290"/>
        <v>1.9428132568574878</v>
      </c>
      <c r="BG157" s="45">
        <f t="shared" si="291"/>
        <v>156.29576459050764</v>
      </c>
      <c r="BH157" s="45">
        <f t="shared" si="292"/>
        <v>5.4316246999938453</v>
      </c>
      <c r="BI157" s="45">
        <f t="shared" si="293"/>
        <v>336.29576459050764</v>
      </c>
      <c r="BJ157" s="45">
        <f t="shared" si="294"/>
        <v>336</v>
      </c>
      <c r="BK157" s="45">
        <f t="shared" si="295"/>
        <v>17</v>
      </c>
      <c r="BL157" s="45">
        <f t="shared" si="296"/>
        <v>44</v>
      </c>
      <c r="BM157" s="45">
        <f t="shared" si="297"/>
        <v>58.230761800946972</v>
      </c>
      <c r="BN157" s="45" t="str">
        <f t="shared" si="298"/>
        <v>POSITIF</v>
      </c>
      <c r="BO157" s="45">
        <f t="shared" si="299"/>
        <v>58</v>
      </c>
      <c r="BP157" s="45">
        <f t="shared" si="300"/>
        <v>13</v>
      </c>
      <c r="BQ157" s="45">
        <f t="shared" si="301"/>
        <v>50</v>
      </c>
      <c r="BR157" s="45"/>
      <c r="BS157" s="45"/>
      <c r="BT157" s="45"/>
      <c r="BU157" s="45"/>
      <c r="BV157" s="45"/>
      <c r="BW157" s="45"/>
      <c r="BX157" s="45"/>
      <c r="BY157" s="45"/>
      <c r="BZ157" s="45"/>
      <c r="CA157" s="45"/>
      <c r="CB157" s="45"/>
      <c r="CC157" s="45"/>
      <c r="CD157" s="45"/>
      <c r="CE157" s="45"/>
      <c r="CF157" s="45"/>
      <c r="CG157" s="45"/>
      <c r="CH157" s="45"/>
      <c r="CI157" s="45"/>
    </row>
    <row r="158" spans="1:87">
      <c r="A158" s="45">
        <f t="shared" ref="A158" si="316">A156</f>
        <v>-7.0027777777777782</v>
      </c>
      <c r="B158" s="45">
        <f t="shared" si="194"/>
        <v>111.315</v>
      </c>
      <c r="C158" s="45">
        <f>INT(G3/15)</f>
        <v>7</v>
      </c>
      <c r="D158" s="45">
        <f>L3</f>
        <v>2018</v>
      </c>
      <c r="E158" s="45">
        <f>L2</f>
        <v>6</v>
      </c>
      <c r="F158" s="45">
        <f>L4</f>
        <v>13</v>
      </c>
      <c r="G158" s="45"/>
      <c r="H158" s="45">
        <v>12</v>
      </c>
      <c r="I158" s="45">
        <v>30</v>
      </c>
      <c r="J158" s="45">
        <f t="shared" si="212"/>
        <v>12.5</v>
      </c>
      <c r="K158" s="45"/>
      <c r="L158" s="45">
        <f t="shared" si="249"/>
        <v>20</v>
      </c>
      <c r="M158" s="45">
        <f t="shared" si="250"/>
        <v>-13</v>
      </c>
      <c r="N158" s="45">
        <f t="shared" si="251"/>
        <v>2458282.729166667</v>
      </c>
      <c r="O158" s="45">
        <f t="shared" si="236"/>
        <v>8.1907120953342413E-4</v>
      </c>
      <c r="P158" s="45">
        <f t="shared" si="213"/>
        <v>2458282.7299857382</v>
      </c>
      <c r="Q158" s="45">
        <f t="shared" si="214"/>
        <v>0.18446899344936818</v>
      </c>
      <c r="R158" s="45">
        <f t="shared" si="252"/>
        <v>81.49183840841215</v>
      </c>
      <c r="S158" s="45">
        <f t="shared" si="253"/>
        <v>158.23767397417578</v>
      </c>
      <c r="T158" s="45">
        <f t="shared" si="254"/>
        <v>0.69609158933624982</v>
      </c>
      <c r="U158" s="45">
        <f t="shared" si="255"/>
        <v>1.4223008937299675</v>
      </c>
      <c r="V158" s="45">
        <f t="shared" si="256"/>
        <v>2.7617684115467078</v>
      </c>
      <c r="W158" s="45">
        <f t="shared" si="257"/>
        <v>1.6700852302275127E-2</v>
      </c>
      <c r="X158" s="45">
        <f t="shared" si="258"/>
        <v>82.187929997748398</v>
      </c>
      <c r="Y158" s="45">
        <f t="shared" si="259"/>
        <v>158.93376556351203</v>
      </c>
      <c r="Z158" s="45">
        <f t="shared" si="260"/>
        <v>2.7739175016760655</v>
      </c>
      <c r="AA158" s="45">
        <f t="shared" si="261"/>
        <v>128.25635092387452</v>
      </c>
      <c r="AB158" s="45">
        <f t="shared" si="262"/>
        <v>2.2384956102148816</v>
      </c>
      <c r="AC158" s="45">
        <f t="shared" si="263"/>
        <v>23.436892243849456</v>
      </c>
      <c r="AD158" s="45">
        <f t="shared" si="264"/>
        <v>-1.7337531532902824E-3</v>
      </c>
      <c r="AE158" s="45">
        <f t="shared" si="265"/>
        <v>23.435158490696168</v>
      </c>
      <c r="AF158" s="45">
        <f t="shared" si="266"/>
        <v>2458282.5</v>
      </c>
      <c r="AG158" s="45">
        <f t="shared" si="267"/>
        <v>0.18446269678302532</v>
      </c>
      <c r="AH158" s="45">
        <f t="shared" si="268"/>
        <v>17.417317461907203</v>
      </c>
      <c r="AI158" s="45">
        <f t="shared" si="269"/>
        <v>22.932375963332202</v>
      </c>
      <c r="AJ158" s="45">
        <f t="shared" si="270"/>
        <v>0.40902067638935302</v>
      </c>
      <c r="AK158" s="45">
        <f t="shared" si="271"/>
        <v>6.3533759633322013</v>
      </c>
      <c r="AL158" s="45">
        <f t="shared" si="303"/>
        <v>13.815457946885243</v>
      </c>
      <c r="AM158" s="45">
        <f t="shared" si="272"/>
        <v>0.24112522884396337</v>
      </c>
      <c r="AN158" s="45">
        <f t="shared" si="273"/>
        <v>1.0155490860895984</v>
      </c>
      <c r="AO158" s="45" t="s">
        <v>138</v>
      </c>
      <c r="AP158" s="45">
        <f t="shared" si="274"/>
        <v>82.178486510860637</v>
      </c>
      <c r="AQ158" s="45">
        <f t="shared" si="275"/>
        <v>82</v>
      </c>
      <c r="AR158" s="45">
        <f t="shared" si="276"/>
        <v>10</v>
      </c>
      <c r="AS158" s="45">
        <f t="shared" si="277"/>
        <v>42</v>
      </c>
      <c r="AT158" s="45">
        <f t="shared" si="278"/>
        <v>1.4342851639202649</v>
      </c>
      <c r="AU158" s="45">
        <f t="shared" si="279"/>
        <v>81.485181503097778</v>
      </c>
      <c r="AV158" s="148">
        <f t="shared" si="280"/>
        <v>5.4323454335398518</v>
      </c>
      <c r="AW158" s="45">
        <f t="shared" si="281"/>
        <v>1.4221847088142383</v>
      </c>
      <c r="AX158" s="45">
        <f t="shared" si="282"/>
        <v>23.20430686202425</v>
      </c>
      <c r="AY158" s="45" t="str">
        <f t="shared" si="283"/>
        <v>POSITIF</v>
      </c>
      <c r="AZ158" s="45">
        <f t="shared" si="284"/>
        <v>23</v>
      </c>
      <c r="BA158" s="45">
        <f t="shared" si="285"/>
        <v>12</v>
      </c>
      <c r="BB158" s="45">
        <f t="shared" si="286"/>
        <v>15</v>
      </c>
      <c r="BC158" s="45">
        <f t="shared" si="287"/>
        <v>0.40499155538543674</v>
      </c>
      <c r="BD158" s="45">
        <f t="shared" si="288"/>
        <v>2.7278756990263253</v>
      </c>
      <c r="BE158" s="45">
        <f t="shared" si="289"/>
        <v>-0.12222152900771403</v>
      </c>
      <c r="BF158" s="45">
        <f t="shared" si="290"/>
        <v>1.9428132568574878</v>
      </c>
      <c r="BG158" s="45">
        <f t="shared" si="291"/>
        <v>150.87906473862617</v>
      </c>
      <c r="BH158" s="45">
        <f t="shared" si="292"/>
        <v>5.4323454335398518</v>
      </c>
      <c r="BI158" s="45">
        <f t="shared" si="293"/>
        <v>330.8790647386262</v>
      </c>
      <c r="BJ158" s="45">
        <f t="shared" si="294"/>
        <v>330</v>
      </c>
      <c r="BK158" s="45">
        <f t="shared" si="295"/>
        <v>52</v>
      </c>
      <c r="BL158" s="45">
        <f t="shared" si="296"/>
        <v>44</v>
      </c>
      <c r="BM158" s="45">
        <f t="shared" si="297"/>
        <v>56.910745569207073</v>
      </c>
      <c r="BN158" s="45" t="str">
        <f t="shared" si="298"/>
        <v>POSITIF</v>
      </c>
      <c r="BO158" s="45">
        <f t="shared" si="299"/>
        <v>56</v>
      </c>
      <c r="BP158" s="45">
        <f t="shared" si="300"/>
        <v>54</v>
      </c>
      <c r="BQ158" s="45">
        <f t="shared" si="301"/>
        <v>38</v>
      </c>
      <c r="BR158" s="45"/>
      <c r="BS158" s="45"/>
      <c r="BT158" s="45"/>
      <c r="BU158" s="45"/>
      <c r="BV158" s="45"/>
      <c r="BW158" s="45"/>
      <c r="BX158" s="45"/>
      <c r="BY158" s="45"/>
      <c r="BZ158" s="45"/>
      <c r="CA158" s="45"/>
      <c r="CB158" s="45"/>
      <c r="CC158" s="45"/>
      <c r="CD158" s="45"/>
      <c r="CE158" s="45"/>
      <c r="CF158" s="45"/>
      <c r="CG158" s="45"/>
      <c r="CH158" s="45"/>
      <c r="CI158" s="45"/>
    </row>
    <row r="159" spans="1:87">
      <c r="A159" s="45">
        <f t="shared" ref="A159" si="317">A157</f>
        <v>-7.0027777777777782</v>
      </c>
      <c r="B159" s="45">
        <f t="shared" ref="B159:B212" si="318">B144</f>
        <v>111.315</v>
      </c>
      <c r="C159" s="45">
        <f>INT(G3/15)</f>
        <v>7</v>
      </c>
      <c r="D159" s="45">
        <f>L3</f>
        <v>2018</v>
      </c>
      <c r="E159" s="45">
        <f>L2</f>
        <v>6</v>
      </c>
      <c r="F159" s="45">
        <f>L4</f>
        <v>13</v>
      </c>
      <c r="G159" s="45"/>
      <c r="H159" s="45">
        <v>12</v>
      </c>
      <c r="I159" s="45">
        <v>45</v>
      </c>
      <c r="J159" s="45">
        <f t="shared" si="212"/>
        <v>12.75</v>
      </c>
      <c r="K159" s="45"/>
      <c r="L159" s="45">
        <f t="shared" si="249"/>
        <v>20</v>
      </c>
      <c r="M159" s="45">
        <f t="shared" si="250"/>
        <v>-13</v>
      </c>
      <c r="N159" s="45">
        <f t="shared" si="251"/>
        <v>2458282.7395833335</v>
      </c>
      <c r="O159" s="45">
        <f t="shared" si="236"/>
        <v>8.1907120953342413E-4</v>
      </c>
      <c r="P159" s="45">
        <f t="shared" si="213"/>
        <v>2458282.7404024047</v>
      </c>
      <c r="Q159" s="45">
        <f t="shared" si="214"/>
        <v>0.18446927864215426</v>
      </c>
      <c r="R159" s="45">
        <f t="shared" si="252"/>
        <v>81.502105568252773</v>
      </c>
      <c r="S159" s="45">
        <f t="shared" si="253"/>
        <v>158.24794064362686</v>
      </c>
      <c r="T159" s="45">
        <f t="shared" si="254"/>
        <v>0.69577820822096037</v>
      </c>
      <c r="U159" s="45">
        <f t="shared" si="255"/>
        <v>1.4224800894740148</v>
      </c>
      <c r="V159" s="45">
        <f t="shared" si="256"/>
        <v>2.7619475987318434</v>
      </c>
      <c r="W159" s="45">
        <f t="shared" si="257"/>
        <v>1.6700852290297032E-2</v>
      </c>
      <c r="X159" s="45">
        <f t="shared" si="258"/>
        <v>82.197883776473731</v>
      </c>
      <c r="Y159" s="45">
        <f t="shared" si="259"/>
        <v>158.94371885184782</v>
      </c>
      <c r="Z159" s="45">
        <f t="shared" si="260"/>
        <v>2.7740912193289256</v>
      </c>
      <c r="AA159" s="45">
        <f t="shared" si="261"/>
        <v>128.25579932216587</v>
      </c>
      <c r="AB159" s="45">
        <f t="shared" si="262"/>
        <v>2.2384859829489061</v>
      </c>
      <c r="AC159" s="45">
        <f t="shared" si="263"/>
        <v>23.436892240140761</v>
      </c>
      <c r="AD159" s="45">
        <f t="shared" si="264"/>
        <v>-1.7337504302039296E-3</v>
      </c>
      <c r="AE159" s="45">
        <f t="shared" si="265"/>
        <v>23.435158489710556</v>
      </c>
      <c r="AF159" s="45">
        <f t="shared" si="266"/>
        <v>2458282.5</v>
      </c>
      <c r="AG159" s="45">
        <f t="shared" si="267"/>
        <v>0.18446269678302532</v>
      </c>
      <c r="AH159" s="45">
        <f t="shared" si="268"/>
        <v>17.417317461907203</v>
      </c>
      <c r="AI159" s="45">
        <f t="shared" si="269"/>
        <v>23.183060440669703</v>
      </c>
      <c r="AJ159" s="45">
        <f t="shared" si="270"/>
        <v>0.40902067637215084</v>
      </c>
      <c r="AK159" s="45">
        <f t="shared" si="271"/>
        <v>6.6040604406697021</v>
      </c>
      <c r="AL159" s="45">
        <f t="shared" si="303"/>
        <v>17.564914032332606</v>
      </c>
      <c r="AM159" s="45">
        <f t="shared" si="272"/>
        <v>0.30656558269395767</v>
      </c>
      <c r="AN159" s="45">
        <f t="shared" si="273"/>
        <v>1.0155501616577789</v>
      </c>
      <c r="AO159" s="45" t="s">
        <v>138</v>
      </c>
      <c r="AP159" s="45">
        <f t="shared" si="274"/>
        <v>82.188440261092467</v>
      </c>
      <c r="AQ159" s="45">
        <f t="shared" si="275"/>
        <v>82</v>
      </c>
      <c r="AR159" s="45">
        <f t="shared" si="276"/>
        <v>11</v>
      </c>
      <c r="AS159" s="45">
        <f t="shared" si="277"/>
        <v>18</v>
      </c>
      <c r="AT159" s="45">
        <f t="shared" si="278"/>
        <v>1.4344588896347314</v>
      </c>
      <c r="AU159" s="45">
        <f t="shared" si="279"/>
        <v>81.495992577712926</v>
      </c>
      <c r="AV159" s="148">
        <f t="shared" si="280"/>
        <v>5.4330661718475284</v>
      </c>
      <c r="AW159" s="45">
        <f t="shared" si="281"/>
        <v>1.4223733976619513</v>
      </c>
      <c r="AX159" s="45">
        <f t="shared" si="282"/>
        <v>23.204892639707225</v>
      </c>
      <c r="AY159" s="45" t="str">
        <f t="shared" si="283"/>
        <v>POSITIF</v>
      </c>
      <c r="AZ159" s="45">
        <f t="shared" si="284"/>
        <v>23</v>
      </c>
      <c r="BA159" s="45">
        <f t="shared" si="285"/>
        <v>12</v>
      </c>
      <c r="BB159" s="45">
        <f t="shared" si="286"/>
        <v>17</v>
      </c>
      <c r="BC159" s="45">
        <f t="shared" si="287"/>
        <v>0.40500177913468932</v>
      </c>
      <c r="BD159" s="45">
        <f t="shared" si="288"/>
        <v>2.6333364520187041</v>
      </c>
      <c r="BE159" s="45">
        <f t="shared" si="289"/>
        <v>-0.12222152900771403</v>
      </c>
      <c r="BF159" s="45">
        <f t="shared" si="290"/>
        <v>1.9428132568574878</v>
      </c>
      <c r="BG159" s="45">
        <f t="shared" si="291"/>
        <v>146.01012274404354</v>
      </c>
      <c r="BH159" s="45">
        <f t="shared" si="292"/>
        <v>5.4330661718475284</v>
      </c>
      <c r="BI159" s="45">
        <f t="shared" si="293"/>
        <v>326.01012274404354</v>
      </c>
      <c r="BJ159" s="45">
        <f t="shared" si="294"/>
        <v>326</v>
      </c>
      <c r="BK159" s="45">
        <f t="shared" si="295"/>
        <v>0</v>
      </c>
      <c r="BL159" s="45">
        <f t="shared" si="296"/>
        <v>36</v>
      </c>
      <c r="BM159" s="45">
        <f t="shared" si="297"/>
        <v>55.252780989426796</v>
      </c>
      <c r="BN159" s="45" t="str">
        <f t="shared" si="298"/>
        <v>POSITIF</v>
      </c>
      <c r="BO159" s="45">
        <f t="shared" si="299"/>
        <v>55</v>
      </c>
      <c r="BP159" s="45">
        <f t="shared" si="300"/>
        <v>15</v>
      </c>
      <c r="BQ159" s="45">
        <f t="shared" si="301"/>
        <v>10</v>
      </c>
      <c r="BR159" s="45"/>
      <c r="BS159" s="45"/>
      <c r="BT159" s="45"/>
      <c r="BU159" s="45"/>
      <c r="BV159" s="45"/>
      <c r="BW159" s="45"/>
      <c r="BX159" s="45"/>
      <c r="BY159" s="45"/>
      <c r="BZ159" s="45"/>
      <c r="CA159" s="45"/>
      <c r="CB159" s="45"/>
      <c r="CC159" s="45"/>
      <c r="CD159" s="45"/>
      <c r="CE159" s="45"/>
      <c r="CF159" s="45"/>
      <c r="CG159" s="45"/>
      <c r="CH159" s="45"/>
      <c r="CI159" s="45"/>
    </row>
    <row r="160" spans="1:87">
      <c r="A160" s="45">
        <f t="shared" ref="A160" si="319">A158</f>
        <v>-7.0027777777777782</v>
      </c>
      <c r="B160" s="45">
        <f t="shared" si="318"/>
        <v>111.315</v>
      </c>
      <c r="C160" s="45">
        <f>INT(G3/15)</f>
        <v>7</v>
      </c>
      <c r="D160" s="45">
        <f>L3</f>
        <v>2018</v>
      </c>
      <c r="E160" s="45">
        <f>L2</f>
        <v>6</v>
      </c>
      <c r="F160" s="45">
        <f>L4</f>
        <v>13</v>
      </c>
      <c r="G160" s="45"/>
      <c r="H160" s="45">
        <v>13</v>
      </c>
      <c r="I160" s="45">
        <v>0</v>
      </c>
      <c r="J160" s="45">
        <f t="shared" si="212"/>
        <v>13</v>
      </c>
      <c r="K160" s="45"/>
      <c r="L160" s="45">
        <f t="shared" si="249"/>
        <v>20</v>
      </c>
      <c r="M160" s="45">
        <f t="shared" si="250"/>
        <v>-13</v>
      </c>
      <c r="N160" s="45">
        <f t="shared" si="251"/>
        <v>2458282.75</v>
      </c>
      <c r="O160" s="45">
        <f t="shared" si="236"/>
        <v>8.1907120953342413E-4</v>
      </c>
      <c r="P160" s="45">
        <f t="shared" si="213"/>
        <v>2458282.7508190712</v>
      </c>
      <c r="Q160" s="45">
        <f t="shared" si="214"/>
        <v>0.18446956383494034</v>
      </c>
      <c r="R160" s="45">
        <f t="shared" si="252"/>
        <v>81.512372728093396</v>
      </c>
      <c r="S160" s="45">
        <f t="shared" si="253"/>
        <v>158.25820731307886</v>
      </c>
      <c r="T160" s="45">
        <f t="shared" si="254"/>
        <v>0.69546480601560812</v>
      </c>
      <c r="U160" s="45">
        <f t="shared" si="255"/>
        <v>1.4226592852180624</v>
      </c>
      <c r="V160" s="45">
        <f t="shared" si="256"/>
        <v>2.7621267859169945</v>
      </c>
      <c r="W160" s="45">
        <f t="shared" si="257"/>
        <v>1.6700852278318933E-2</v>
      </c>
      <c r="X160" s="45">
        <f t="shared" si="258"/>
        <v>82.207837534109004</v>
      </c>
      <c r="Y160" s="45">
        <f t="shared" si="259"/>
        <v>158.95367211909448</v>
      </c>
      <c r="Z160" s="45">
        <f t="shared" si="260"/>
        <v>2.7742649366137107</v>
      </c>
      <c r="AA160" s="45">
        <f t="shared" si="261"/>
        <v>128.25524772045722</v>
      </c>
      <c r="AB160" s="45">
        <f t="shared" si="262"/>
        <v>2.2384763556829306</v>
      </c>
      <c r="AC160" s="45">
        <f t="shared" si="263"/>
        <v>23.436892236432065</v>
      </c>
      <c r="AD160" s="45">
        <f t="shared" si="264"/>
        <v>-1.7337476875220754E-3</v>
      </c>
      <c r="AE160" s="45">
        <f t="shared" si="265"/>
        <v>23.435158488744545</v>
      </c>
      <c r="AF160" s="45">
        <f t="shared" si="266"/>
        <v>2458282.5</v>
      </c>
      <c r="AG160" s="45">
        <f t="shared" si="267"/>
        <v>0.18446269678302532</v>
      </c>
      <c r="AH160" s="45">
        <f t="shared" si="268"/>
        <v>17.417317461907203</v>
      </c>
      <c r="AI160" s="45">
        <f t="shared" si="269"/>
        <v>23.433744918007203</v>
      </c>
      <c r="AJ160" s="45">
        <f t="shared" si="270"/>
        <v>0.40902067635529077</v>
      </c>
      <c r="AK160" s="45">
        <f t="shared" si="271"/>
        <v>6.8547449180072029</v>
      </c>
      <c r="AL160" s="45">
        <f t="shared" si="303"/>
        <v>21.314370045978496</v>
      </c>
      <c r="AM160" s="45">
        <f t="shared" si="272"/>
        <v>0.37200593529077991</v>
      </c>
      <c r="AN160" s="45">
        <f t="shared" si="273"/>
        <v>1.0155512367407382</v>
      </c>
      <c r="AO160" s="45" t="s">
        <v>138</v>
      </c>
      <c r="AP160" s="45">
        <f t="shared" si="274"/>
        <v>82.198393990234592</v>
      </c>
      <c r="AQ160" s="45">
        <f t="shared" si="275"/>
        <v>82</v>
      </c>
      <c r="AR160" s="45">
        <f t="shared" si="276"/>
        <v>11</v>
      </c>
      <c r="AS160" s="45">
        <f t="shared" si="277"/>
        <v>54</v>
      </c>
      <c r="AT160" s="45">
        <f t="shared" si="278"/>
        <v>1.4346326149811133</v>
      </c>
      <c r="AU160" s="45">
        <f t="shared" si="279"/>
        <v>81.50680372412954</v>
      </c>
      <c r="AV160" s="148">
        <f t="shared" si="280"/>
        <v>5.4337869149419697</v>
      </c>
      <c r="AW160" s="45">
        <f t="shared" si="281"/>
        <v>1.4225620877628364</v>
      </c>
      <c r="AX160" s="45">
        <f t="shared" si="282"/>
        <v>23.2054776774145</v>
      </c>
      <c r="AY160" s="45" t="str">
        <f t="shared" si="283"/>
        <v>POSITIF</v>
      </c>
      <c r="AZ160" s="45">
        <f t="shared" si="284"/>
        <v>23</v>
      </c>
      <c r="BA160" s="45">
        <f t="shared" si="285"/>
        <v>12</v>
      </c>
      <c r="BB160" s="45">
        <f t="shared" si="286"/>
        <v>19</v>
      </c>
      <c r="BC160" s="45">
        <f t="shared" si="287"/>
        <v>0.40501198996892962</v>
      </c>
      <c r="BD160" s="45">
        <f t="shared" si="288"/>
        <v>2.5483573831246176</v>
      </c>
      <c r="BE160" s="45">
        <f t="shared" si="289"/>
        <v>-0.12222152900771403</v>
      </c>
      <c r="BF160" s="45">
        <f t="shared" si="290"/>
        <v>1.9428132568574878</v>
      </c>
      <c r="BG160" s="45">
        <f t="shared" si="291"/>
        <v>141.67709256225956</v>
      </c>
      <c r="BH160" s="45">
        <f t="shared" si="292"/>
        <v>5.4337869149419697</v>
      </c>
      <c r="BI160" s="45">
        <f t="shared" si="293"/>
        <v>321.67709256225953</v>
      </c>
      <c r="BJ160" s="45">
        <f t="shared" si="294"/>
        <v>321</v>
      </c>
      <c r="BK160" s="45">
        <f t="shared" si="295"/>
        <v>40</v>
      </c>
      <c r="BL160" s="45">
        <f t="shared" si="296"/>
        <v>37</v>
      </c>
      <c r="BM160" s="45">
        <f t="shared" si="297"/>
        <v>53.3028228277811</v>
      </c>
      <c r="BN160" s="45" t="str">
        <f t="shared" si="298"/>
        <v>POSITIF</v>
      </c>
      <c r="BO160" s="45">
        <f t="shared" si="299"/>
        <v>53</v>
      </c>
      <c r="BP160" s="45">
        <f t="shared" si="300"/>
        <v>18</v>
      </c>
      <c r="BQ160" s="45">
        <f t="shared" si="301"/>
        <v>10</v>
      </c>
      <c r="BR160" s="45"/>
      <c r="BS160" s="45"/>
      <c r="BT160" s="45"/>
      <c r="BU160" s="45"/>
      <c r="BV160" s="45"/>
      <c r="BW160" s="45"/>
      <c r="BX160" s="45"/>
      <c r="BY160" s="45"/>
      <c r="BZ160" s="45"/>
      <c r="CA160" s="45"/>
      <c r="CB160" s="45"/>
      <c r="CC160" s="45"/>
      <c r="CD160" s="45"/>
      <c r="CE160" s="45"/>
      <c r="CF160" s="45"/>
      <c r="CG160" s="45"/>
      <c r="CH160" s="45"/>
      <c r="CI160" s="45"/>
    </row>
    <row r="161" spans="1:87">
      <c r="A161" s="45">
        <f t="shared" ref="A161" si="320">A159</f>
        <v>-7.0027777777777782</v>
      </c>
      <c r="B161" s="45">
        <f t="shared" si="318"/>
        <v>111.315</v>
      </c>
      <c r="C161" s="45">
        <f>INT(G3/15)</f>
        <v>7</v>
      </c>
      <c r="D161" s="45">
        <f>L3</f>
        <v>2018</v>
      </c>
      <c r="E161" s="45">
        <f>L2</f>
        <v>6</v>
      </c>
      <c r="F161" s="45">
        <f>L4</f>
        <v>13</v>
      </c>
      <c r="G161" s="45"/>
      <c r="H161" s="45">
        <v>13</v>
      </c>
      <c r="I161" s="45">
        <v>15</v>
      </c>
      <c r="J161" s="45">
        <f t="shared" si="212"/>
        <v>13.25</v>
      </c>
      <c r="K161" s="45"/>
      <c r="L161" s="45">
        <f t="shared" si="249"/>
        <v>20</v>
      </c>
      <c r="M161" s="45">
        <f t="shared" si="250"/>
        <v>-13</v>
      </c>
      <c r="N161" s="45">
        <f t="shared" si="251"/>
        <v>2458282.760416667</v>
      </c>
      <c r="O161" s="45">
        <f t="shared" si="236"/>
        <v>8.1907120953342413E-4</v>
      </c>
      <c r="P161" s="45">
        <f t="shared" si="213"/>
        <v>2458282.7612357382</v>
      </c>
      <c r="Q161" s="45">
        <f t="shared" si="214"/>
        <v>0.18446984902773916</v>
      </c>
      <c r="R161" s="45">
        <f t="shared" si="252"/>
        <v>81.522639888392405</v>
      </c>
      <c r="S161" s="45">
        <f t="shared" si="253"/>
        <v>158.26847398298833</v>
      </c>
      <c r="T161" s="45">
        <f t="shared" si="254"/>
        <v>0.6951513827158351</v>
      </c>
      <c r="U161" s="45">
        <f t="shared" si="255"/>
        <v>1.42283848097011</v>
      </c>
      <c r="V161" s="45">
        <f t="shared" si="256"/>
        <v>2.7623059731101303</v>
      </c>
      <c r="W161" s="45">
        <f t="shared" si="257"/>
        <v>1.6700852266340837E-2</v>
      </c>
      <c r="X161" s="45">
        <f t="shared" si="258"/>
        <v>82.21779127110824</v>
      </c>
      <c r="Y161" s="45">
        <f t="shared" si="259"/>
        <v>158.96362536570416</v>
      </c>
      <c r="Z161" s="45">
        <f t="shared" si="260"/>
        <v>2.7744386535383128</v>
      </c>
      <c r="AA161" s="45">
        <f t="shared" si="261"/>
        <v>128.25469611872396</v>
      </c>
      <c r="AB161" s="45">
        <f t="shared" si="262"/>
        <v>2.2384667284165252</v>
      </c>
      <c r="AC161" s="45">
        <f t="shared" si="263"/>
        <v>23.43689223272337</v>
      </c>
      <c r="AD161" s="45">
        <f t="shared" si="264"/>
        <v>-1.7337449252424683E-3</v>
      </c>
      <c r="AE161" s="45">
        <f t="shared" si="265"/>
        <v>23.435158487798127</v>
      </c>
      <c r="AF161" s="45">
        <f t="shared" si="266"/>
        <v>2458282.5</v>
      </c>
      <c r="AG161" s="45">
        <f t="shared" si="267"/>
        <v>0.18446269678302532</v>
      </c>
      <c r="AH161" s="45">
        <f t="shared" si="268"/>
        <v>17.417317461907203</v>
      </c>
      <c r="AI161" s="45">
        <f t="shared" si="269"/>
        <v>23.684429395344701</v>
      </c>
      <c r="AJ161" s="45">
        <f t="shared" si="270"/>
        <v>0.4090206763387727</v>
      </c>
      <c r="AK161" s="45">
        <f t="shared" si="271"/>
        <v>7.1054293953447001</v>
      </c>
      <c r="AL161" s="45">
        <f t="shared" si="303"/>
        <v>25.06382598744635</v>
      </c>
      <c r="AM161" s="45">
        <f t="shared" si="272"/>
        <v>0.43744628662785778</v>
      </c>
      <c r="AN161" s="45">
        <f t="shared" si="273"/>
        <v>1.0155523113384937</v>
      </c>
      <c r="AO161" s="45" t="s">
        <v>138</v>
      </c>
      <c r="AP161" s="45">
        <f t="shared" si="274"/>
        <v>82.208347698741022</v>
      </c>
      <c r="AQ161" s="45">
        <f t="shared" si="275"/>
        <v>82</v>
      </c>
      <c r="AR161" s="45">
        <f t="shared" si="276"/>
        <v>12</v>
      </c>
      <c r="AS161" s="45">
        <f t="shared" si="277"/>
        <v>30</v>
      </c>
      <c r="AT161" s="45">
        <f t="shared" si="278"/>
        <v>1.4348063399673343</v>
      </c>
      <c r="AU161" s="45">
        <f t="shared" si="279"/>
        <v>81.517614942724151</v>
      </c>
      <c r="AV161" s="148">
        <f t="shared" si="280"/>
        <v>5.4345076628482767</v>
      </c>
      <c r="AW161" s="45">
        <f t="shared" si="281"/>
        <v>1.4227507791234653</v>
      </c>
      <c r="AX161" s="45">
        <f t="shared" si="282"/>
        <v>23.20606197515011</v>
      </c>
      <c r="AY161" s="45" t="str">
        <f t="shared" si="283"/>
        <v>POSITIF</v>
      </c>
      <c r="AZ161" s="45">
        <f t="shared" si="284"/>
        <v>23</v>
      </c>
      <c r="BA161" s="45">
        <f t="shared" si="285"/>
        <v>12</v>
      </c>
      <c r="BB161" s="45">
        <f t="shared" si="286"/>
        <v>21</v>
      </c>
      <c r="BC161" s="45">
        <f t="shared" si="287"/>
        <v>0.40502218788822797</v>
      </c>
      <c r="BD161" s="45">
        <f t="shared" si="288"/>
        <v>2.4727317398641988</v>
      </c>
      <c r="BE161" s="45">
        <f t="shared" si="289"/>
        <v>-0.12222152900771403</v>
      </c>
      <c r="BF161" s="45">
        <f t="shared" si="290"/>
        <v>1.9428132568574878</v>
      </c>
      <c r="BG161" s="45">
        <f t="shared" si="291"/>
        <v>137.84495146815402</v>
      </c>
      <c r="BH161" s="45">
        <f t="shared" si="292"/>
        <v>5.4345076628482767</v>
      </c>
      <c r="BI161" s="45">
        <f t="shared" si="293"/>
        <v>317.84495146815402</v>
      </c>
      <c r="BJ161" s="45">
        <f t="shared" si="294"/>
        <v>317</v>
      </c>
      <c r="BK161" s="45">
        <f t="shared" si="295"/>
        <v>50</v>
      </c>
      <c r="BL161" s="45">
        <f t="shared" si="296"/>
        <v>41</v>
      </c>
      <c r="BM161" s="45">
        <f t="shared" si="297"/>
        <v>51.104973827470396</v>
      </c>
      <c r="BN161" s="45" t="str">
        <f t="shared" si="298"/>
        <v>POSITIF</v>
      </c>
      <c r="BO161" s="45">
        <f t="shared" si="299"/>
        <v>51</v>
      </c>
      <c r="BP161" s="45">
        <f t="shared" si="300"/>
        <v>6</v>
      </c>
      <c r="BQ161" s="45">
        <f t="shared" si="301"/>
        <v>17</v>
      </c>
      <c r="BR161" s="45"/>
      <c r="BS161" s="45"/>
      <c r="BT161" s="45"/>
      <c r="BU161" s="45"/>
      <c r="BV161" s="45"/>
      <c r="BW161" s="45"/>
      <c r="BX161" s="45"/>
      <c r="BY161" s="45"/>
      <c r="BZ161" s="45"/>
      <c r="CA161" s="45"/>
      <c r="CB161" s="45"/>
      <c r="CC161" s="45"/>
      <c r="CD161" s="45"/>
      <c r="CE161" s="45"/>
      <c r="CF161" s="45"/>
      <c r="CG161" s="45"/>
      <c r="CH161" s="45"/>
      <c r="CI161" s="45"/>
    </row>
    <row r="162" spans="1:87">
      <c r="A162" s="45">
        <f t="shared" ref="A162" si="321">A160</f>
        <v>-7.0027777777777782</v>
      </c>
      <c r="B162" s="45">
        <f t="shared" si="318"/>
        <v>111.315</v>
      </c>
      <c r="C162" s="45">
        <f>INT(G3/15)</f>
        <v>7</v>
      </c>
      <c r="D162" s="45">
        <f>L3</f>
        <v>2018</v>
      </c>
      <c r="E162" s="45">
        <f>L2</f>
        <v>6</v>
      </c>
      <c r="F162" s="45">
        <f>L4</f>
        <v>13</v>
      </c>
      <c r="G162" s="45"/>
      <c r="H162" s="45">
        <v>13</v>
      </c>
      <c r="I162" s="45">
        <v>30</v>
      </c>
      <c r="J162" s="45">
        <f t="shared" si="212"/>
        <v>13.5</v>
      </c>
      <c r="K162" s="45"/>
      <c r="L162" s="45">
        <f t="shared" si="249"/>
        <v>20</v>
      </c>
      <c r="M162" s="45">
        <f t="shared" si="250"/>
        <v>-13</v>
      </c>
      <c r="N162" s="45">
        <f t="shared" si="251"/>
        <v>2458282.7708333335</v>
      </c>
      <c r="O162" s="45">
        <f t="shared" si="236"/>
        <v>8.1907120953342413E-4</v>
      </c>
      <c r="P162" s="45">
        <f t="shared" si="213"/>
        <v>2458282.7716524047</v>
      </c>
      <c r="Q162" s="45">
        <f t="shared" si="214"/>
        <v>0.18447013422052524</v>
      </c>
      <c r="R162" s="45">
        <f t="shared" si="252"/>
        <v>81.532907048232119</v>
      </c>
      <c r="S162" s="45">
        <f t="shared" si="253"/>
        <v>158.27874065243941</v>
      </c>
      <c r="T162" s="45">
        <f t="shared" si="254"/>
        <v>0.6948379383591845</v>
      </c>
      <c r="U162" s="45">
        <f t="shared" si="255"/>
        <v>1.4230176767141416</v>
      </c>
      <c r="V162" s="45">
        <f t="shared" si="256"/>
        <v>2.7624851602952654</v>
      </c>
      <c r="W162" s="45">
        <f t="shared" si="257"/>
        <v>1.6700852254362738E-2</v>
      </c>
      <c r="X162" s="45">
        <f t="shared" si="258"/>
        <v>82.227744986591304</v>
      </c>
      <c r="Y162" s="45">
        <f t="shared" si="259"/>
        <v>158.97357859079858</v>
      </c>
      <c r="Z162" s="45">
        <f t="shared" si="260"/>
        <v>2.7746123700874024</v>
      </c>
      <c r="AA162" s="45">
        <f t="shared" si="261"/>
        <v>128.25414451701531</v>
      </c>
      <c r="AB162" s="45">
        <f t="shared" si="262"/>
        <v>2.2384571011505496</v>
      </c>
      <c r="AC162" s="45">
        <f t="shared" si="263"/>
        <v>23.436892229014674</v>
      </c>
      <c r="AD162" s="45">
        <f t="shared" si="264"/>
        <v>-1.733742143363229E-3</v>
      </c>
      <c r="AE162" s="45">
        <f t="shared" si="265"/>
        <v>23.435158486871313</v>
      </c>
      <c r="AF162" s="45">
        <f t="shared" si="266"/>
        <v>2458282.5</v>
      </c>
      <c r="AG162" s="45">
        <f t="shared" si="267"/>
        <v>0.18446269678302532</v>
      </c>
      <c r="AH162" s="45">
        <f t="shared" si="268"/>
        <v>17.417317461907203</v>
      </c>
      <c r="AI162" s="45">
        <f t="shared" si="269"/>
        <v>23.935113872682201</v>
      </c>
      <c r="AJ162" s="45">
        <f t="shared" si="270"/>
        <v>0.4090206763225967</v>
      </c>
      <c r="AK162" s="45">
        <f t="shared" si="271"/>
        <v>7.3561138726822008</v>
      </c>
      <c r="AL162" s="45">
        <f t="shared" si="303"/>
        <v>28.813281857808857</v>
      </c>
      <c r="AM162" s="45">
        <f t="shared" si="272"/>
        <v>0.50288663672391321</v>
      </c>
      <c r="AN162" s="45">
        <f t="shared" si="273"/>
        <v>1.0155533854509173</v>
      </c>
      <c r="AO162" s="45" t="s">
        <v>138</v>
      </c>
      <c r="AP162" s="45">
        <f t="shared" si="274"/>
        <v>82.218301385731621</v>
      </c>
      <c r="AQ162" s="45">
        <f t="shared" si="275"/>
        <v>82</v>
      </c>
      <c r="AR162" s="45">
        <f t="shared" si="276"/>
        <v>13</v>
      </c>
      <c r="AS162" s="45">
        <f t="shared" si="277"/>
        <v>5</v>
      </c>
      <c r="AT162" s="45">
        <f t="shared" si="278"/>
        <v>1.4349800645780333</v>
      </c>
      <c r="AU162" s="45">
        <f t="shared" si="279"/>
        <v>81.528426232424152</v>
      </c>
      <c r="AV162" s="148">
        <f t="shared" si="280"/>
        <v>5.4352284154949437</v>
      </c>
      <c r="AW162" s="45">
        <f t="shared" si="281"/>
        <v>1.4229394717251171</v>
      </c>
      <c r="AX162" s="45">
        <f t="shared" si="282"/>
        <v>23.206645532839818</v>
      </c>
      <c r="AY162" s="45" t="str">
        <f t="shared" si="283"/>
        <v>POSITIF</v>
      </c>
      <c r="AZ162" s="45">
        <f t="shared" si="284"/>
        <v>23</v>
      </c>
      <c r="BA162" s="45">
        <f t="shared" si="285"/>
        <v>12</v>
      </c>
      <c r="BB162" s="45">
        <f t="shared" si="286"/>
        <v>23</v>
      </c>
      <c r="BC162" s="45">
        <f t="shared" si="287"/>
        <v>0.40503237289128868</v>
      </c>
      <c r="BD162" s="45">
        <f t="shared" si="288"/>
        <v>2.4058482603710791</v>
      </c>
      <c r="BE162" s="45">
        <f t="shared" si="289"/>
        <v>-0.12222152900771403</v>
      </c>
      <c r="BF162" s="45">
        <f t="shared" si="290"/>
        <v>1.9428132568574878</v>
      </c>
      <c r="BG162" s="45">
        <f t="shared" si="291"/>
        <v>134.46715338874208</v>
      </c>
      <c r="BH162" s="45">
        <f t="shared" si="292"/>
        <v>5.4352284154949437</v>
      </c>
      <c r="BI162" s="45">
        <f t="shared" si="293"/>
        <v>314.46715338874208</v>
      </c>
      <c r="BJ162" s="45">
        <f t="shared" si="294"/>
        <v>314</v>
      </c>
      <c r="BK162" s="45">
        <f t="shared" si="295"/>
        <v>28</v>
      </c>
      <c r="BL162" s="45">
        <f t="shared" si="296"/>
        <v>1</v>
      </c>
      <c r="BM162" s="45">
        <f t="shared" si="297"/>
        <v>48.699031641831461</v>
      </c>
      <c r="BN162" s="45" t="str">
        <f t="shared" si="298"/>
        <v>POSITIF</v>
      </c>
      <c r="BO162" s="45">
        <f t="shared" si="299"/>
        <v>48</v>
      </c>
      <c r="BP162" s="45">
        <f t="shared" si="300"/>
        <v>41</v>
      </c>
      <c r="BQ162" s="45">
        <f t="shared" si="301"/>
        <v>56</v>
      </c>
      <c r="BR162" s="45"/>
      <c r="BS162" s="45"/>
      <c r="BT162" s="45"/>
      <c r="BU162" s="45"/>
      <c r="BV162" s="45"/>
      <c r="BW162" s="45"/>
      <c r="BX162" s="45"/>
      <c r="BY162" s="45"/>
      <c r="BZ162" s="45"/>
      <c r="CA162" s="45"/>
      <c r="CB162" s="45"/>
      <c r="CC162" s="45"/>
      <c r="CD162" s="45"/>
      <c r="CE162" s="45"/>
      <c r="CF162" s="45"/>
      <c r="CG162" s="45"/>
      <c r="CH162" s="45"/>
      <c r="CI162" s="45"/>
    </row>
    <row r="163" spans="1:87">
      <c r="A163" s="45">
        <f t="shared" ref="A163" si="322">A161</f>
        <v>-7.0027777777777782</v>
      </c>
      <c r="B163" s="45">
        <f t="shared" si="318"/>
        <v>111.315</v>
      </c>
      <c r="C163" s="45">
        <f>INT(G3/15)</f>
        <v>7</v>
      </c>
      <c r="D163" s="45">
        <f>L3</f>
        <v>2018</v>
      </c>
      <c r="E163" s="45">
        <f>L2</f>
        <v>6</v>
      </c>
      <c r="F163" s="45">
        <f>L4</f>
        <v>13</v>
      </c>
      <c r="G163" s="45"/>
      <c r="H163" s="45">
        <v>13</v>
      </c>
      <c r="I163" s="45">
        <v>45</v>
      </c>
      <c r="J163" s="45">
        <f t="shared" si="212"/>
        <v>13.75</v>
      </c>
      <c r="K163" s="45"/>
      <c r="L163" s="45">
        <f t="shared" si="249"/>
        <v>20</v>
      </c>
      <c r="M163" s="45">
        <f t="shared" si="250"/>
        <v>-13</v>
      </c>
      <c r="N163" s="45">
        <f t="shared" si="251"/>
        <v>2458282.78125</v>
      </c>
      <c r="O163" s="45">
        <f t="shared" si="236"/>
        <v>8.1907120953342413E-4</v>
      </c>
      <c r="P163" s="45">
        <f t="shared" si="213"/>
        <v>2458282.7820690712</v>
      </c>
      <c r="Q163" s="45">
        <f t="shared" si="214"/>
        <v>0.18447041941331133</v>
      </c>
      <c r="R163" s="45">
        <f t="shared" si="252"/>
        <v>81.543174208072742</v>
      </c>
      <c r="S163" s="45">
        <f t="shared" si="253"/>
        <v>158.2890073218914</v>
      </c>
      <c r="T163" s="45">
        <f t="shared" si="254"/>
        <v>0.69452447294121644</v>
      </c>
      <c r="U163" s="45">
        <f t="shared" si="255"/>
        <v>1.4231968724581889</v>
      </c>
      <c r="V163" s="45">
        <f t="shared" si="256"/>
        <v>2.7626643474804169</v>
      </c>
      <c r="W163" s="45">
        <f t="shared" si="257"/>
        <v>1.6700852242384642E-2</v>
      </c>
      <c r="X163" s="45">
        <f t="shared" si="258"/>
        <v>82.237698681013953</v>
      </c>
      <c r="Y163" s="45">
        <f t="shared" si="259"/>
        <v>158.98353179483263</v>
      </c>
      <c r="Z163" s="45">
        <f t="shared" si="260"/>
        <v>2.7747860862689193</v>
      </c>
      <c r="AA163" s="45">
        <f t="shared" si="261"/>
        <v>128.25359291530665</v>
      </c>
      <c r="AB163" s="45">
        <f t="shared" si="262"/>
        <v>2.2384474738845741</v>
      </c>
      <c r="AC163" s="45">
        <f t="shared" si="263"/>
        <v>23.436892225305979</v>
      </c>
      <c r="AD163" s="45">
        <f t="shared" si="264"/>
        <v>-1.7337393418821146E-3</v>
      </c>
      <c r="AE163" s="45">
        <f t="shared" si="265"/>
        <v>23.435158485964095</v>
      </c>
      <c r="AF163" s="45">
        <f t="shared" si="266"/>
        <v>2458282.5</v>
      </c>
      <c r="AG163" s="45">
        <f t="shared" si="267"/>
        <v>0.18446269678302532</v>
      </c>
      <c r="AH163" s="45">
        <f t="shared" si="268"/>
        <v>17.417317461907203</v>
      </c>
      <c r="AI163" s="45">
        <f t="shared" si="269"/>
        <v>0.18579835001970224</v>
      </c>
      <c r="AJ163" s="45">
        <f t="shared" si="270"/>
        <v>0.40902067630676281</v>
      </c>
      <c r="AK163" s="45">
        <f t="shared" si="271"/>
        <v>7.6067983500197025</v>
      </c>
      <c r="AL163" s="45">
        <f t="shared" si="303"/>
        <v>32.562737656687652</v>
      </c>
      <c r="AM163" s="45">
        <f t="shared" si="272"/>
        <v>0.56832698557234251</v>
      </c>
      <c r="AN163" s="45">
        <f t="shared" si="273"/>
        <v>1.0155544590780261</v>
      </c>
      <c r="AO163" s="45" t="s">
        <v>138</v>
      </c>
      <c r="AP163" s="45">
        <f t="shared" si="274"/>
        <v>82.22825505166216</v>
      </c>
      <c r="AQ163" s="45">
        <f t="shared" si="275"/>
        <v>82</v>
      </c>
      <c r="AR163" s="45">
        <f t="shared" si="276"/>
        <v>13</v>
      </c>
      <c r="AS163" s="45">
        <f t="shared" si="277"/>
        <v>41</v>
      </c>
      <c r="AT163" s="45">
        <f t="shared" si="278"/>
        <v>1.4351537888211647</v>
      </c>
      <c r="AU163" s="45">
        <f t="shared" si="279"/>
        <v>81.539237593607893</v>
      </c>
      <c r="AV163" s="148">
        <f t="shared" si="280"/>
        <v>5.4359491729071925</v>
      </c>
      <c r="AW163" s="45">
        <f t="shared" si="281"/>
        <v>1.4231281655743957</v>
      </c>
      <c r="AX163" s="45">
        <f t="shared" si="282"/>
        <v>23.207228350487856</v>
      </c>
      <c r="AY163" s="45" t="str">
        <f t="shared" si="283"/>
        <v>POSITIF</v>
      </c>
      <c r="AZ163" s="45">
        <f t="shared" si="284"/>
        <v>23</v>
      </c>
      <c r="BA163" s="45">
        <f t="shared" si="285"/>
        <v>12</v>
      </c>
      <c r="BB163" s="45">
        <f t="shared" si="286"/>
        <v>26</v>
      </c>
      <c r="BC163" s="45">
        <f t="shared" si="287"/>
        <v>0.4050425449781857</v>
      </c>
      <c r="BD163" s="45">
        <f t="shared" si="288"/>
        <v>2.3468945624177997</v>
      </c>
      <c r="BE163" s="45">
        <f t="shared" si="289"/>
        <v>-0.12222152900771403</v>
      </c>
      <c r="BF163" s="45">
        <f t="shared" si="290"/>
        <v>1.9428132568574878</v>
      </c>
      <c r="BG163" s="45">
        <f t="shared" si="291"/>
        <v>131.49370806760845</v>
      </c>
      <c r="BH163" s="45">
        <f t="shared" si="292"/>
        <v>5.4359491729071925</v>
      </c>
      <c r="BI163" s="45">
        <f t="shared" si="293"/>
        <v>311.49370806760845</v>
      </c>
      <c r="BJ163" s="45">
        <f t="shared" si="294"/>
        <v>311</v>
      </c>
      <c r="BK163" s="45">
        <f t="shared" si="295"/>
        <v>29</v>
      </c>
      <c r="BL163" s="45">
        <f t="shared" si="296"/>
        <v>37</v>
      </c>
      <c r="BM163" s="45">
        <f t="shared" si="297"/>
        <v>46.119482286121418</v>
      </c>
      <c r="BN163" s="45" t="str">
        <f t="shared" si="298"/>
        <v>POSITIF</v>
      </c>
      <c r="BO163" s="45">
        <f t="shared" si="299"/>
        <v>46</v>
      </c>
      <c r="BP163" s="45">
        <f t="shared" si="300"/>
        <v>7</v>
      </c>
      <c r="BQ163" s="45">
        <f t="shared" si="301"/>
        <v>10</v>
      </c>
      <c r="BR163" s="45"/>
      <c r="BS163" s="45"/>
      <c r="BT163" s="45"/>
      <c r="BU163" s="45"/>
      <c r="BV163" s="45"/>
      <c r="BW163" s="45"/>
      <c r="BX163" s="45"/>
      <c r="BY163" s="45"/>
      <c r="BZ163" s="45"/>
      <c r="CA163" s="45"/>
      <c r="CB163" s="45"/>
      <c r="CC163" s="45"/>
      <c r="CD163" s="45"/>
      <c r="CE163" s="45"/>
      <c r="CF163" s="45"/>
      <c r="CG163" s="45"/>
      <c r="CH163" s="45"/>
      <c r="CI163" s="45"/>
    </row>
    <row r="164" spans="1:87">
      <c r="A164" s="45">
        <f t="shared" ref="A164" si="323">A162</f>
        <v>-7.0027777777777782</v>
      </c>
      <c r="B164" s="45">
        <f t="shared" si="318"/>
        <v>111.315</v>
      </c>
      <c r="C164" s="45">
        <f>INT(G3/15)</f>
        <v>7</v>
      </c>
      <c r="D164" s="45">
        <f>L3</f>
        <v>2018</v>
      </c>
      <c r="E164" s="45">
        <f>L2</f>
        <v>6</v>
      </c>
      <c r="F164" s="45">
        <f>L4</f>
        <v>13</v>
      </c>
      <c r="G164" s="45"/>
      <c r="H164" s="45">
        <v>14</v>
      </c>
      <c r="I164" s="45">
        <v>0</v>
      </c>
      <c r="J164" s="45">
        <f t="shared" si="212"/>
        <v>14</v>
      </c>
      <c r="K164" s="45"/>
      <c r="L164" s="45">
        <f t="shared" si="249"/>
        <v>20</v>
      </c>
      <c r="M164" s="45">
        <f t="shared" si="250"/>
        <v>-13</v>
      </c>
      <c r="N164" s="45">
        <f t="shared" si="251"/>
        <v>2458282.791666667</v>
      </c>
      <c r="O164" s="45">
        <f t="shared" si="236"/>
        <v>8.1907120953342413E-4</v>
      </c>
      <c r="P164" s="45">
        <f t="shared" si="213"/>
        <v>2458282.7924857382</v>
      </c>
      <c r="Q164" s="45">
        <f t="shared" si="214"/>
        <v>0.18447070460611015</v>
      </c>
      <c r="R164" s="45">
        <f t="shared" si="252"/>
        <v>81.55344136837175</v>
      </c>
      <c r="S164" s="45">
        <f t="shared" si="253"/>
        <v>158.29927399180087</v>
      </c>
      <c r="T164" s="45">
        <f t="shared" si="254"/>
        <v>0.69421098645757495</v>
      </c>
      <c r="U164" s="45">
        <f t="shared" si="255"/>
        <v>1.4233760682102368</v>
      </c>
      <c r="V164" s="45">
        <f t="shared" si="256"/>
        <v>2.7628435346735523</v>
      </c>
      <c r="W164" s="45">
        <f t="shared" si="257"/>
        <v>1.6700852230406543E-2</v>
      </c>
      <c r="X164" s="45">
        <f t="shared" si="258"/>
        <v>82.247652354829327</v>
      </c>
      <c r="Y164" s="45">
        <f t="shared" si="259"/>
        <v>158.99348497825844</v>
      </c>
      <c r="Z164" s="45">
        <f t="shared" si="260"/>
        <v>2.7749598020907547</v>
      </c>
      <c r="AA164" s="45">
        <f t="shared" si="261"/>
        <v>128.25304131357333</v>
      </c>
      <c r="AB164" s="45">
        <f t="shared" si="262"/>
        <v>2.2384378466181678</v>
      </c>
      <c r="AC164" s="45">
        <f t="shared" si="263"/>
        <v>23.436892221597283</v>
      </c>
      <c r="AD164" s="45">
        <f t="shared" si="264"/>
        <v>-1.7337365207968762E-3</v>
      </c>
      <c r="AE164" s="45">
        <f t="shared" si="265"/>
        <v>23.435158485076485</v>
      </c>
      <c r="AF164" s="45">
        <f t="shared" si="266"/>
        <v>2458282.5</v>
      </c>
      <c r="AG164" s="45">
        <f t="shared" si="267"/>
        <v>0.18446269678302532</v>
      </c>
      <c r="AH164" s="45">
        <f t="shared" si="268"/>
        <v>17.417317461907203</v>
      </c>
      <c r="AI164" s="45">
        <f t="shared" si="269"/>
        <v>0.43648282735720301</v>
      </c>
      <c r="AJ164" s="45">
        <f t="shared" si="270"/>
        <v>0.40902067629127109</v>
      </c>
      <c r="AK164" s="45">
        <f t="shared" si="271"/>
        <v>7.8574828273572033</v>
      </c>
      <c r="AL164" s="45">
        <f t="shared" si="303"/>
        <v>36.312193383707125</v>
      </c>
      <c r="AM164" s="45">
        <f t="shared" si="272"/>
        <v>0.63376733316658995</v>
      </c>
      <c r="AN164" s="45">
        <f t="shared" si="273"/>
        <v>1.0155555322198364</v>
      </c>
      <c r="AO164" s="45" t="s">
        <v>138</v>
      </c>
      <c r="AP164" s="45">
        <f t="shared" si="274"/>
        <v>82.23820869698578</v>
      </c>
      <c r="AQ164" s="45">
        <f t="shared" si="275"/>
        <v>82</v>
      </c>
      <c r="AR164" s="45">
        <f t="shared" si="276"/>
        <v>14</v>
      </c>
      <c r="AS164" s="45">
        <f t="shared" si="277"/>
        <v>17</v>
      </c>
      <c r="AT164" s="45">
        <f t="shared" si="278"/>
        <v>1.4353275127046377</v>
      </c>
      <c r="AU164" s="45">
        <f t="shared" si="279"/>
        <v>81.550049026650925</v>
      </c>
      <c r="AV164" s="148">
        <f t="shared" si="280"/>
        <v>5.4366699351100616</v>
      </c>
      <c r="AW164" s="45">
        <f t="shared" si="281"/>
        <v>1.4233168606778557</v>
      </c>
      <c r="AX164" s="45">
        <f t="shared" si="282"/>
        <v>23.207810428098213</v>
      </c>
      <c r="AY164" s="45" t="str">
        <f t="shared" si="283"/>
        <v>POSITIF</v>
      </c>
      <c r="AZ164" s="45">
        <f t="shared" si="284"/>
        <v>23</v>
      </c>
      <c r="BA164" s="45">
        <f t="shared" si="285"/>
        <v>12</v>
      </c>
      <c r="BB164" s="45">
        <f t="shared" si="286"/>
        <v>28</v>
      </c>
      <c r="BC164" s="45">
        <f t="shared" si="287"/>
        <v>0.40505270414898853</v>
      </c>
      <c r="BD164" s="45">
        <f t="shared" si="288"/>
        <v>2.2949981514359981</v>
      </c>
      <c r="BE164" s="45">
        <f t="shared" si="289"/>
        <v>-0.12222152900771403</v>
      </c>
      <c r="BF164" s="45">
        <f t="shared" si="290"/>
        <v>1.9428132568574878</v>
      </c>
      <c r="BG164" s="45">
        <f t="shared" si="291"/>
        <v>128.87606324416484</v>
      </c>
      <c r="BH164" s="45">
        <f t="shared" si="292"/>
        <v>5.4366699351100616</v>
      </c>
      <c r="BI164" s="45">
        <f t="shared" si="293"/>
        <v>308.87606324416481</v>
      </c>
      <c r="BJ164" s="45">
        <f t="shared" si="294"/>
        <v>308</v>
      </c>
      <c r="BK164" s="45">
        <f t="shared" si="295"/>
        <v>52</v>
      </c>
      <c r="BL164" s="45">
        <f t="shared" si="296"/>
        <v>33</v>
      </c>
      <c r="BM164" s="45">
        <f t="shared" si="297"/>
        <v>43.395442318332464</v>
      </c>
      <c r="BN164" s="45" t="str">
        <f t="shared" si="298"/>
        <v>POSITIF</v>
      </c>
      <c r="BO164" s="45">
        <f t="shared" si="299"/>
        <v>43</v>
      </c>
      <c r="BP164" s="45">
        <f t="shared" si="300"/>
        <v>23</v>
      </c>
      <c r="BQ164" s="45">
        <f t="shared" si="301"/>
        <v>43</v>
      </c>
      <c r="BR164" s="45"/>
      <c r="BS164" s="45"/>
      <c r="BT164" s="45"/>
      <c r="BU164" s="45"/>
      <c r="BV164" s="45"/>
      <c r="BW164" s="45"/>
      <c r="BX164" s="45"/>
      <c r="BY164" s="45"/>
      <c r="BZ164" s="45"/>
      <c r="CA164" s="45"/>
      <c r="CB164" s="45"/>
      <c r="CC164" s="45"/>
      <c r="CD164" s="45"/>
      <c r="CE164" s="45"/>
      <c r="CF164" s="45"/>
      <c r="CG164" s="45"/>
      <c r="CH164" s="45"/>
      <c r="CI164" s="45"/>
    </row>
    <row r="165" spans="1:87">
      <c r="A165" s="45">
        <f t="shared" ref="A165" si="324">A163</f>
        <v>-7.0027777777777782</v>
      </c>
      <c r="B165" s="45">
        <f t="shared" si="318"/>
        <v>111.315</v>
      </c>
      <c r="C165" s="45">
        <f>INT(G3/15)</f>
        <v>7</v>
      </c>
      <c r="D165" s="45">
        <f>L3</f>
        <v>2018</v>
      </c>
      <c r="E165" s="45">
        <f>L2</f>
        <v>6</v>
      </c>
      <c r="F165" s="45">
        <f>L4</f>
        <v>13</v>
      </c>
      <c r="G165" s="45"/>
      <c r="H165" s="45">
        <v>14</v>
      </c>
      <c r="I165" s="45">
        <v>15</v>
      </c>
      <c r="J165" s="45">
        <f t="shared" si="212"/>
        <v>14.25</v>
      </c>
      <c r="K165" s="45"/>
      <c r="L165" s="45">
        <f t="shared" si="249"/>
        <v>20</v>
      </c>
      <c r="M165" s="45">
        <f t="shared" si="250"/>
        <v>-13</v>
      </c>
      <c r="N165" s="45">
        <f t="shared" si="251"/>
        <v>2458282.8020833335</v>
      </c>
      <c r="O165" s="45">
        <f t="shared" si="236"/>
        <v>8.1907120953342413E-4</v>
      </c>
      <c r="P165" s="45">
        <f t="shared" si="213"/>
        <v>2458282.8029024047</v>
      </c>
      <c r="Q165" s="45">
        <f t="shared" si="214"/>
        <v>0.18447098979889623</v>
      </c>
      <c r="R165" s="45">
        <f t="shared" si="252"/>
        <v>81.563708528212373</v>
      </c>
      <c r="S165" s="45">
        <f t="shared" si="253"/>
        <v>158.30954066125287</v>
      </c>
      <c r="T165" s="45">
        <f t="shared" si="254"/>
        <v>0.69389747894577924</v>
      </c>
      <c r="U165" s="45">
        <f t="shared" si="255"/>
        <v>1.4235552639542841</v>
      </c>
      <c r="V165" s="45">
        <f t="shared" si="256"/>
        <v>2.7630227218587038</v>
      </c>
      <c r="W165" s="45">
        <f t="shared" si="257"/>
        <v>1.6700852218428448E-2</v>
      </c>
      <c r="X165" s="45">
        <f t="shared" si="258"/>
        <v>82.257606007158159</v>
      </c>
      <c r="Y165" s="45">
        <f t="shared" si="259"/>
        <v>159.00343814019865</v>
      </c>
      <c r="Z165" s="45">
        <f t="shared" si="260"/>
        <v>2.7751335175375957</v>
      </c>
      <c r="AA165" s="45">
        <f t="shared" si="261"/>
        <v>128.25248971186468</v>
      </c>
      <c r="AB165" s="45">
        <f t="shared" si="262"/>
        <v>2.2384282193521923</v>
      </c>
      <c r="AC165" s="45">
        <f t="shared" si="263"/>
        <v>23.436892217888587</v>
      </c>
      <c r="AD165" s="45">
        <f t="shared" si="264"/>
        <v>-1.7337336801056509E-3</v>
      </c>
      <c r="AE165" s="45">
        <f t="shared" si="265"/>
        <v>23.435158484208483</v>
      </c>
      <c r="AF165" s="45">
        <f t="shared" si="266"/>
        <v>2458282.5</v>
      </c>
      <c r="AG165" s="45">
        <f t="shared" si="267"/>
        <v>0.18446269678302532</v>
      </c>
      <c r="AH165" s="45">
        <f t="shared" si="268"/>
        <v>17.417317461907203</v>
      </c>
      <c r="AI165" s="45">
        <f t="shared" si="269"/>
        <v>0.68716730469470377</v>
      </c>
      <c r="AJ165" s="45">
        <f t="shared" si="270"/>
        <v>0.40902067627612154</v>
      </c>
      <c r="AK165" s="45">
        <f t="shared" si="271"/>
        <v>8.1081673046947031</v>
      </c>
      <c r="AL165" s="45">
        <f t="shared" si="303"/>
        <v>40.061649039939027</v>
      </c>
      <c r="AM165" s="45">
        <f t="shared" si="272"/>
        <v>0.69920767952536134</v>
      </c>
      <c r="AN165" s="45">
        <f t="shared" si="273"/>
        <v>1.0155566048762215</v>
      </c>
      <c r="AO165" s="45" t="s">
        <v>138</v>
      </c>
      <c r="AP165" s="45">
        <f t="shared" si="274"/>
        <v>82.248162320823198</v>
      </c>
      <c r="AQ165" s="45">
        <f t="shared" si="275"/>
        <v>82</v>
      </c>
      <c r="AR165" s="45">
        <f t="shared" si="276"/>
        <v>14</v>
      </c>
      <c r="AS165" s="45">
        <f t="shared" si="277"/>
        <v>53</v>
      </c>
      <c r="AT165" s="45">
        <f t="shared" si="278"/>
        <v>1.4355012362131054</v>
      </c>
      <c r="AU165" s="45">
        <f t="shared" si="279"/>
        <v>81.56086053048152</v>
      </c>
      <c r="AV165" s="148">
        <f t="shared" si="280"/>
        <v>5.4373907020321015</v>
      </c>
      <c r="AW165" s="45">
        <f t="shared" si="281"/>
        <v>1.4235055570167914</v>
      </c>
      <c r="AX165" s="45">
        <f t="shared" si="282"/>
        <v>23.208391765596993</v>
      </c>
      <c r="AY165" s="45" t="str">
        <f t="shared" si="283"/>
        <v>POSITIF</v>
      </c>
      <c r="AZ165" s="45">
        <f t="shared" si="284"/>
        <v>23</v>
      </c>
      <c r="BA165" s="45">
        <f t="shared" si="285"/>
        <v>12</v>
      </c>
      <c r="BB165" s="45">
        <f t="shared" si="286"/>
        <v>30</v>
      </c>
      <c r="BC165" s="45">
        <f t="shared" si="287"/>
        <v>0.40506285040240758</v>
      </c>
      <c r="BD165" s="45">
        <f t="shared" si="288"/>
        <v>2.2493116306191214</v>
      </c>
      <c r="BE165" s="45">
        <f t="shared" si="289"/>
        <v>-0.12222152900771403</v>
      </c>
      <c r="BF165" s="45">
        <f t="shared" si="290"/>
        <v>1.9428132568574878</v>
      </c>
      <c r="BG165" s="45">
        <f t="shared" si="291"/>
        <v>126.56965440688558</v>
      </c>
      <c r="BH165" s="45">
        <f t="shared" si="292"/>
        <v>5.4373907020321015</v>
      </c>
      <c r="BI165" s="45">
        <f t="shared" si="293"/>
        <v>306.56965440688555</v>
      </c>
      <c r="BJ165" s="45">
        <f t="shared" si="294"/>
        <v>306</v>
      </c>
      <c r="BK165" s="45">
        <f t="shared" si="295"/>
        <v>34</v>
      </c>
      <c r="BL165" s="45">
        <f t="shared" si="296"/>
        <v>10</v>
      </c>
      <c r="BM165" s="45">
        <f t="shared" si="297"/>
        <v>40.551110454298147</v>
      </c>
      <c r="BN165" s="45" t="str">
        <f t="shared" si="298"/>
        <v>POSITIF</v>
      </c>
      <c r="BO165" s="45">
        <f t="shared" si="299"/>
        <v>40</v>
      </c>
      <c r="BP165" s="45">
        <f t="shared" si="300"/>
        <v>33</v>
      </c>
      <c r="BQ165" s="45">
        <f t="shared" si="301"/>
        <v>3</v>
      </c>
      <c r="BR165" s="45"/>
      <c r="BS165" s="45"/>
      <c r="BT165" s="45"/>
      <c r="BU165" s="45"/>
      <c r="BV165" s="45"/>
      <c r="BW165" s="45"/>
      <c r="BX165" s="45"/>
      <c r="BY165" s="45"/>
      <c r="BZ165" s="45"/>
      <c r="CA165" s="45"/>
      <c r="CB165" s="45"/>
      <c r="CC165" s="45"/>
      <c r="CD165" s="45"/>
      <c r="CE165" s="45"/>
      <c r="CF165" s="45"/>
      <c r="CG165" s="45"/>
      <c r="CH165" s="45"/>
      <c r="CI165" s="45"/>
    </row>
    <row r="166" spans="1:87">
      <c r="A166" s="45">
        <f t="shared" ref="A166" si="325">A164</f>
        <v>-7.0027777777777782</v>
      </c>
      <c r="B166" s="45">
        <f t="shared" si="318"/>
        <v>111.315</v>
      </c>
      <c r="C166" s="45">
        <f>INT(G3/15)</f>
        <v>7</v>
      </c>
      <c r="D166" s="45">
        <f>L3</f>
        <v>2018</v>
      </c>
      <c r="E166" s="45">
        <f>L2</f>
        <v>6</v>
      </c>
      <c r="F166" s="45">
        <f>L4</f>
        <v>13</v>
      </c>
      <c r="G166" s="45"/>
      <c r="H166" s="45">
        <v>14</v>
      </c>
      <c r="I166" s="45">
        <v>30</v>
      </c>
      <c r="J166" s="45">
        <f t="shared" si="212"/>
        <v>14.5</v>
      </c>
      <c r="K166" s="45"/>
      <c r="L166" s="45">
        <f t="shared" si="249"/>
        <v>20</v>
      </c>
      <c r="M166" s="45">
        <f t="shared" si="250"/>
        <v>-13</v>
      </c>
      <c r="N166" s="45">
        <f t="shared" si="251"/>
        <v>2458282.8125</v>
      </c>
      <c r="O166" s="45">
        <f t="shared" si="236"/>
        <v>8.1907120953342413E-4</v>
      </c>
      <c r="P166" s="45">
        <f t="shared" si="213"/>
        <v>2458282.8133190712</v>
      </c>
      <c r="Q166" s="45">
        <f t="shared" si="214"/>
        <v>0.18447127499168231</v>
      </c>
      <c r="R166" s="45">
        <f t="shared" si="252"/>
        <v>81.573975688052087</v>
      </c>
      <c r="S166" s="45">
        <f t="shared" si="253"/>
        <v>158.31980733070395</v>
      </c>
      <c r="T166" s="45">
        <f t="shared" si="254"/>
        <v>0.69358395040147502</v>
      </c>
      <c r="U166" s="45">
        <f t="shared" si="255"/>
        <v>1.4237344596983157</v>
      </c>
      <c r="V166" s="45">
        <f t="shared" si="256"/>
        <v>2.7632019090438389</v>
      </c>
      <c r="W166" s="45">
        <f t="shared" si="257"/>
        <v>1.6700852206450349E-2</v>
      </c>
      <c r="X166" s="45">
        <f t="shared" si="258"/>
        <v>82.267559638453562</v>
      </c>
      <c r="Y166" s="45">
        <f t="shared" si="259"/>
        <v>159.01339128110541</v>
      </c>
      <c r="Z166" s="45">
        <f t="shared" si="260"/>
        <v>2.7753072326173336</v>
      </c>
      <c r="AA166" s="45">
        <f t="shared" si="261"/>
        <v>128.25193811015603</v>
      </c>
      <c r="AB166" s="45">
        <f t="shared" si="262"/>
        <v>2.2384185920862167</v>
      </c>
      <c r="AC166" s="45">
        <f t="shared" si="263"/>
        <v>23.436892214179892</v>
      </c>
      <c r="AD166" s="45">
        <f t="shared" si="264"/>
        <v>-1.7337308198061964E-3</v>
      </c>
      <c r="AE166" s="45">
        <f t="shared" si="265"/>
        <v>23.435158483360087</v>
      </c>
      <c r="AF166" s="45">
        <f t="shared" si="266"/>
        <v>2458282.5</v>
      </c>
      <c r="AG166" s="45">
        <f t="shared" si="267"/>
        <v>0.18446269678302532</v>
      </c>
      <c r="AH166" s="45">
        <f t="shared" si="268"/>
        <v>17.417317461907203</v>
      </c>
      <c r="AI166" s="45">
        <f t="shared" si="269"/>
        <v>0.93785178203220454</v>
      </c>
      <c r="AJ166" s="45">
        <f t="shared" si="270"/>
        <v>0.40902067626131428</v>
      </c>
      <c r="AK166" s="45">
        <f t="shared" si="271"/>
        <v>8.3588517820322039</v>
      </c>
      <c r="AL166" s="45">
        <f t="shared" si="303"/>
        <v>43.811104625007943</v>
      </c>
      <c r="AM166" s="45">
        <f t="shared" si="272"/>
        <v>0.76464802464210424</v>
      </c>
      <c r="AN166" s="45">
        <f t="shared" si="273"/>
        <v>1.015557677047197</v>
      </c>
      <c r="AO166" s="45" t="s">
        <v>138</v>
      </c>
      <c r="AP166" s="45">
        <f t="shared" si="274"/>
        <v>82.258115923627528</v>
      </c>
      <c r="AQ166" s="45">
        <f t="shared" si="275"/>
        <v>82</v>
      </c>
      <c r="AR166" s="45">
        <f t="shared" si="276"/>
        <v>15</v>
      </c>
      <c r="AS166" s="45">
        <f t="shared" si="277"/>
        <v>29</v>
      </c>
      <c r="AT166" s="45">
        <f t="shared" si="278"/>
        <v>1.4356749593544769</v>
      </c>
      <c r="AU166" s="45">
        <f t="shared" si="279"/>
        <v>81.571672105475116</v>
      </c>
      <c r="AV166" s="148">
        <f t="shared" si="280"/>
        <v>5.4381114736983411</v>
      </c>
      <c r="AW166" s="45">
        <f t="shared" si="281"/>
        <v>1.423694254597756</v>
      </c>
      <c r="AX166" s="45">
        <f t="shared" si="282"/>
        <v>23.208972362988273</v>
      </c>
      <c r="AY166" s="45" t="str">
        <f t="shared" si="283"/>
        <v>POSITIF</v>
      </c>
      <c r="AZ166" s="45">
        <f t="shared" si="284"/>
        <v>23</v>
      </c>
      <c r="BA166" s="45">
        <f t="shared" si="285"/>
        <v>12</v>
      </c>
      <c r="BB166" s="45">
        <f t="shared" si="286"/>
        <v>32</v>
      </c>
      <c r="BC166" s="45">
        <f t="shared" si="287"/>
        <v>0.40507298373851391</v>
      </c>
      <c r="BD166" s="45">
        <f t="shared" si="288"/>
        <v>2.2090572025115041</v>
      </c>
      <c r="BE166" s="45">
        <f t="shared" si="289"/>
        <v>-0.12222152900771403</v>
      </c>
      <c r="BF166" s="45">
        <f t="shared" si="290"/>
        <v>1.9428132568574878</v>
      </c>
      <c r="BG166" s="45">
        <f t="shared" si="291"/>
        <v>124.53495599626386</v>
      </c>
      <c r="BH166" s="45">
        <f t="shared" si="292"/>
        <v>5.4381114736983411</v>
      </c>
      <c r="BI166" s="45">
        <f t="shared" si="293"/>
        <v>304.53495599626388</v>
      </c>
      <c r="BJ166" s="45">
        <f t="shared" si="294"/>
        <v>304</v>
      </c>
      <c r="BK166" s="45">
        <f t="shared" si="295"/>
        <v>32</v>
      </c>
      <c r="BL166" s="45">
        <f t="shared" si="296"/>
        <v>5</v>
      </c>
      <c r="BM166" s="45">
        <f t="shared" si="297"/>
        <v>37.606427050469861</v>
      </c>
      <c r="BN166" s="45" t="str">
        <f t="shared" si="298"/>
        <v>POSITIF</v>
      </c>
      <c r="BO166" s="45">
        <f t="shared" si="299"/>
        <v>37</v>
      </c>
      <c r="BP166" s="45">
        <f t="shared" si="300"/>
        <v>36</v>
      </c>
      <c r="BQ166" s="45">
        <f t="shared" si="301"/>
        <v>23</v>
      </c>
      <c r="BR166" s="45"/>
      <c r="BS166" s="45"/>
      <c r="BT166" s="45"/>
      <c r="BU166" s="45"/>
      <c r="BV166" s="45"/>
      <c r="BW166" s="45"/>
      <c r="BX166" s="45"/>
      <c r="BY166" s="45"/>
      <c r="BZ166" s="45"/>
      <c r="CA166" s="45"/>
      <c r="CB166" s="45"/>
      <c r="CC166" s="45"/>
      <c r="CD166" s="45"/>
      <c r="CE166" s="45"/>
      <c r="CF166" s="45"/>
      <c r="CG166" s="45"/>
      <c r="CH166" s="45"/>
      <c r="CI166" s="45"/>
    </row>
    <row r="167" spans="1:87">
      <c r="A167" s="45">
        <f t="shared" ref="A167" si="326">A165</f>
        <v>-7.0027777777777782</v>
      </c>
      <c r="B167" s="45">
        <f t="shared" si="318"/>
        <v>111.315</v>
      </c>
      <c r="C167" s="45">
        <f>INT(G3/15)</f>
        <v>7</v>
      </c>
      <c r="D167" s="45">
        <f>L3</f>
        <v>2018</v>
      </c>
      <c r="E167" s="45">
        <f>L2</f>
        <v>6</v>
      </c>
      <c r="F167" s="45">
        <f>L4</f>
        <v>13</v>
      </c>
      <c r="G167" s="45"/>
      <c r="H167" s="45">
        <v>14</v>
      </c>
      <c r="I167" s="45">
        <v>45</v>
      </c>
      <c r="J167" s="45">
        <f t="shared" si="212"/>
        <v>14.75</v>
      </c>
      <c r="K167" s="45"/>
      <c r="L167" s="45">
        <f t="shared" si="249"/>
        <v>20</v>
      </c>
      <c r="M167" s="45">
        <f t="shared" si="250"/>
        <v>-13</v>
      </c>
      <c r="N167" s="45">
        <f t="shared" si="251"/>
        <v>2458282.822916667</v>
      </c>
      <c r="O167" s="45">
        <f t="shared" si="236"/>
        <v>8.1907120953342413E-4</v>
      </c>
      <c r="P167" s="45">
        <f t="shared" si="213"/>
        <v>2458282.8237357382</v>
      </c>
      <c r="Q167" s="45">
        <f t="shared" si="214"/>
        <v>0.18447156018448113</v>
      </c>
      <c r="R167" s="45">
        <f t="shared" si="252"/>
        <v>81.584242848351096</v>
      </c>
      <c r="S167" s="45">
        <f t="shared" si="253"/>
        <v>158.33007400061342</v>
      </c>
      <c r="T167" s="45">
        <f t="shared" si="254"/>
        <v>0.69327040082021818</v>
      </c>
      <c r="U167" s="45">
        <f t="shared" si="255"/>
        <v>1.4239136554503635</v>
      </c>
      <c r="V167" s="45">
        <f t="shared" si="256"/>
        <v>2.7633810962369747</v>
      </c>
      <c r="W167" s="45">
        <f t="shared" si="257"/>
        <v>1.6700852194472253E-2</v>
      </c>
      <c r="X167" s="45">
        <f t="shared" si="258"/>
        <v>82.277513249171321</v>
      </c>
      <c r="Y167" s="45">
        <f t="shared" si="259"/>
        <v>159.02334440143363</v>
      </c>
      <c r="Z167" s="45">
        <f t="shared" si="260"/>
        <v>2.7754809473379081</v>
      </c>
      <c r="AA167" s="45">
        <f t="shared" si="261"/>
        <v>128.25138650842277</v>
      </c>
      <c r="AB167" s="45">
        <f t="shared" si="262"/>
        <v>2.2384089648198118</v>
      </c>
      <c r="AC167" s="45">
        <f t="shared" si="263"/>
        <v>23.436892210471196</v>
      </c>
      <c r="AD167" s="45">
        <f t="shared" si="264"/>
        <v>-1.7337279398962739E-3</v>
      </c>
      <c r="AE167" s="45">
        <f t="shared" si="265"/>
        <v>23.4351584825313</v>
      </c>
      <c r="AF167" s="45">
        <f t="shared" si="266"/>
        <v>2458282.5</v>
      </c>
      <c r="AG167" s="45">
        <f t="shared" si="267"/>
        <v>0.18446269678302532</v>
      </c>
      <c r="AH167" s="45">
        <f t="shared" si="268"/>
        <v>17.417317461907203</v>
      </c>
      <c r="AI167" s="45">
        <f t="shared" si="269"/>
        <v>1.1885362593697018</v>
      </c>
      <c r="AJ167" s="45">
        <f t="shared" si="270"/>
        <v>0.40902067624684918</v>
      </c>
      <c r="AK167" s="45">
        <f t="shared" si="271"/>
        <v>8.6095362593697011</v>
      </c>
      <c r="AL167" s="45">
        <f t="shared" si="303"/>
        <v>47.560560138535422</v>
      </c>
      <c r="AM167" s="45">
        <f t="shared" si="272"/>
        <v>0.8300883685102135</v>
      </c>
      <c r="AN167" s="45">
        <f t="shared" si="273"/>
        <v>1.0155587487327804</v>
      </c>
      <c r="AO167" s="45" t="s">
        <v>138</v>
      </c>
      <c r="AP167" s="45">
        <f t="shared" si="274"/>
        <v>82.268069505854569</v>
      </c>
      <c r="AQ167" s="45">
        <f t="shared" si="275"/>
        <v>82</v>
      </c>
      <c r="AR167" s="45">
        <f t="shared" si="276"/>
        <v>16</v>
      </c>
      <c r="AS167" s="45">
        <f t="shared" si="277"/>
        <v>5</v>
      </c>
      <c r="AT167" s="45">
        <f t="shared" si="278"/>
        <v>1.4358486821367067</v>
      </c>
      <c r="AU167" s="45">
        <f t="shared" si="279"/>
        <v>81.582483752010091</v>
      </c>
      <c r="AV167" s="148">
        <f t="shared" si="280"/>
        <v>5.4388322501340065</v>
      </c>
      <c r="AW167" s="45">
        <f t="shared" si="281"/>
        <v>1.4238829534273532</v>
      </c>
      <c r="AX167" s="45">
        <f t="shared" si="282"/>
        <v>23.209552220276173</v>
      </c>
      <c r="AY167" s="45" t="str">
        <f t="shared" si="283"/>
        <v>POSITIF</v>
      </c>
      <c r="AZ167" s="45">
        <f t="shared" si="284"/>
        <v>23</v>
      </c>
      <c r="BA167" s="45">
        <f t="shared" si="285"/>
        <v>12</v>
      </c>
      <c r="BB167" s="45">
        <f t="shared" si="286"/>
        <v>34</v>
      </c>
      <c r="BC167" s="45">
        <f t="shared" si="287"/>
        <v>0.40508310415737941</v>
      </c>
      <c r="BD167" s="45">
        <f t="shared" si="288"/>
        <v>2.1735450159610594</v>
      </c>
      <c r="BE167" s="45">
        <f t="shared" si="289"/>
        <v>-0.12222152900771403</v>
      </c>
      <c r="BF167" s="45">
        <f t="shared" si="290"/>
        <v>1.9428132568574878</v>
      </c>
      <c r="BG167" s="45">
        <f t="shared" si="291"/>
        <v>122.73766234283836</v>
      </c>
      <c r="BH167" s="45">
        <f t="shared" si="292"/>
        <v>5.4388322501340065</v>
      </c>
      <c r="BI167" s="45">
        <f t="shared" si="293"/>
        <v>302.73766234283835</v>
      </c>
      <c r="BJ167" s="45">
        <f t="shared" si="294"/>
        <v>302</v>
      </c>
      <c r="BK167" s="45">
        <f t="shared" si="295"/>
        <v>44</v>
      </c>
      <c r="BL167" s="45">
        <f t="shared" si="296"/>
        <v>15</v>
      </c>
      <c r="BM167" s="45">
        <f t="shared" si="297"/>
        <v>34.577766593421956</v>
      </c>
      <c r="BN167" s="45" t="str">
        <f t="shared" si="298"/>
        <v>POSITIF</v>
      </c>
      <c r="BO167" s="45">
        <f t="shared" si="299"/>
        <v>34</v>
      </c>
      <c r="BP167" s="45">
        <f t="shared" si="300"/>
        <v>34</v>
      </c>
      <c r="BQ167" s="45">
        <f t="shared" si="301"/>
        <v>39</v>
      </c>
      <c r="BR167" s="45"/>
      <c r="BS167" s="45"/>
      <c r="BT167" s="45"/>
      <c r="BU167" s="45"/>
      <c r="BV167" s="45"/>
      <c r="BW167" s="45"/>
      <c r="BX167" s="45"/>
      <c r="BY167" s="45"/>
      <c r="BZ167" s="45"/>
      <c r="CA167" s="45"/>
      <c r="CB167" s="45"/>
      <c r="CC167" s="45"/>
      <c r="CD167" s="45"/>
      <c r="CE167" s="45"/>
      <c r="CF167" s="45"/>
      <c r="CG167" s="45"/>
      <c r="CH167" s="45"/>
      <c r="CI167" s="45"/>
    </row>
    <row r="168" spans="1:87">
      <c r="A168" s="45">
        <f t="shared" ref="A168" si="327">A166</f>
        <v>-7.0027777777777782</v>
      </c>
      <c r="B168" s="45">
        <f t="shared" si="318"/>
        <v>111.315</v>
      </c>
      <c r="C168" s="45">
        <f>INT(G3/15)</f>
        <v>7</v>
      </c>
      <c r="D168" s="45">
        <f>L3</f>
        <v>2018</v>
      </c>
      <c r="E168" s="45">
        <f>L2</f>
        <v>6</v>
      </c>
      <c r="F168" s="45">
        <f>L4</f>
        <v>13</v>
      </c>
      <c r="G168" s="45"/>
      <c r="H168" s="45">
        <v>15</v>
      </c>
      <c r="I168" s="45">
        <v>0</v>
      </c>
      <c r="J168" s="45">
        <f t="shared" si="212"/>
        <v>15</v>
      </c>
      <c r="K168" s="45"/>
      <c r="L168" s="45">
        <f t="shared" si="249"/>
        <v>20</v>
      </c>
      <c r="M168" s="45">
        <f t="shared" si="250"/>
        <v>-13</v>
      </c>
      <c r="N168" s="45">
        <f t="shared" si="251"/>
        <v>2458282.8333333335</v>
      </c>
      <c r="O168" s="45">
        <f t="shared" si="236"/>
        <v>8.1907120953342413E-4</v>
      </c>
      <c r="P168" s="45">
        <f t="shared" si="213"/>
        <v>2458282.8341524047</v>
      </c>
      <c r="Q168" s="45">
        <f t="shared" si="214"/>
        <v>0.18447184537726721</v>
      </c>
      <c r="R168" s="45">
        <f t="shared" si="252"/>
        <v>81.594510008191719</v>
      </c>
      <c r="S168" s="45">
        <f t="shared" si="253"/>
        <v>158.34034067006542</v>
      </c>
      <c r="T168" s="45">
        <f t="shared" si="254"/>
        <v>0.69295683023956633</v>
      </c>
      <c r="U168" s="45">
        <f t="shared" si="255"/>
        <v>1.4240928511944109</v>
      </c>
      <c r="V168" s="45">
        <f t="shared" si="256"/>
        <v>2.7635602834221258</v>
      </c>
      <c r="W168" s="45">
        <f t="shared" si="257"/>
        <v>1.6700852182494154E-2</v>
      </c>
      <c r="X168" s="45">
        <f t="shared" si="258"/>
        <v>82.287466838431286</v>
      </c>
      <c r="Y168" s="45">
        <f t="shared" si="259"/>
        <v>159.03329750030497</v>
      </c>
      <c r="Z168" s="45">
        <f t="shared" si="260"/>
        <v>2.7756546616839897</v>
      </c>
      <c r="AA168" s="45">
        <f t="shared" si="261"/>
        <v>128.25083490671412</v>
      </c>
      <c r="AB168" s="45">
        <f t="shared" si="262"/>
        <v>2.2383993375538358</v>
      </c>
      <c r="AC168" s="45">
        <f t="shared" si="263"/>
        <v>23.436892206762501</v>
      </c>
      <c r="AD168" s="45">
        <f t="shared" si="264"/>
        <v>-1.7337250403740266E-3</v>
      </c>
      <c r="AE168" s="45">
        <f t="shared" si="265"/>
        <v>23.435158481722127</v>
      </c>
      <c r="AF168" s="45">
        <f t="shared" si="266"/>
        <v>2458282.5</v>
      </c>
      <c r="AG168" s="45">
        <f t="shared" si="267"/>
        <v>0.18446269678302532</v>
      </c>
      <c r="AH168" s="45">
        <f t="shared" si="268"/>
        <v>17.417317461907203</v>
      </c>
      <c r="AI168" s="45">
        <f t="shared" si="269"/>
        <v>1.4392207367072025</v>
      </c>
      <c r="AJ168" s="45">
        <f t="shared" si="270"/>
        <v>0.40902067623272648</v>
      </c>
      <c r="AK168" s="45">
        <f t="shared" si="271"/>
        <v>8.8602207367072019</v>
      </c>
      <c r="AL168" s="45">
        <f t="shared" si="303"/>
        <v>51.310015581594342</v>
      </c>
      <c r="AM168" s="45">
        <f t="shared" si="272"/>
        <v>0.89552871114841448</v>
      </c>
      <c r="AN168" s="45">
        <f t="shared" si="273"/>
        <v>1.0155598199328442</v>
      </c>
      <c r="AO168" s="45" t="s">
        <v>138</v>
      </c>
      <c r="AP168" s="45">
        <f t="shared" si="274"/>
        <v>82.278023066624158</v>
      </c>
      <c r="AQ168" s="45">
        <f t="shared" si="275"/>
        <v>82</v>
      </c>
      <c r="AR168" s="45">
        <f t="shared" si="276"/>
        <v>16</v>
      </c>
      <c r="AS168" s="45">
        <f t="shared" si="277"/>
        <v>40</v>
      </c>
      <c r="AT168" s="45">
        <f t="shared" si="278"/>
        <v>1.4360224045444334</v>
      </c>
      <c r="AU168" s="45">
        <f t="shared" si="279"/>
        <v>81.593295469013682</v>
      </c>
      <c r="AV168" s="148">
        <f t="shared" si="280"/>
        <v>5.4395530312675788</v>
      </c>
      <c r="AW168" s="45">
        <f t="shared" si="281"/>
        <v>1.4240716534868596</v>
      </c>
      <c r="AX168" s="45">
        <f t="shared" si="282"/>
        <v>23.210131337387054</v>
      </c>
      <c r="AY168" s="45" t="str">
        <f t="shared" si="283"/>
        <v>POSITIF</v>
      </c>
      <c r="AZ168" s="45">
        <f t="shared" si="284"/>
        <v>23</v>
      </c>
      <c r="BA168" s="45">
        <f t="shared" si="285"/>
        <v>12</v>
      </c>
      <c r="BB168" s="45">
        <f t="shared" si="286"/>
        <v>36</v>
      </c>
      <c r="BC168" s="45">
        <f t="shared" si="287"/>
        <v>0.40509321165771894</v>
      </c>
      <c r="BD168" s="45">
        <f t="shared" si="288"/>
        <v>2.1421763240835867</v>
      </c>
      <c r="BE168" s="45">
        <f t="shared" si="289"/>
        <v>-0.12222152900771403</v>
      </c>
      <c r="BF168" s="45">
        <f t="shared" si="290"/>
        <v>1.9428132568574878</v>
      </c>
      <c r="BG168" s="45">
        <f t="shared" si="291"/>
        <v>121.14841434416378</v>
      </c>
      <c r="BH168" s="45">
        <f t="shared" si="292"/>
        <v>5.4395530312675788</v>
      </c>
      <c r="BI168" s="45">
        <f t="shared" si="293"/>
        <v>301.14841434416377</v>
      </c>
      <c r="BJ168" s="45">
        <f t="shared" si="294"/>
        <v>301</v>
      </c>
      <c r="BK168" s="45">
        <f t="shared" si="295"/>
        <v>8</v>
      </c>
      <c r="BL168" s="45">
        <f t="shared" si="296"/>
        <v>54</v>
      </c>
      <c r="BM168" s="45">
        <f t="shared" si="297"/>
        <v>31.47857688029616</v>
      </c>
      <c r="BN168" s="45" t="str">
        <f t="shared" si="298"/>
        <v>POSITIF</v>
      </c>
      <c r="BO168" s="45">
        <f t="shared" si="299"/>
        <v>31</v>
      </c>
      <c r="BP168" s="45">
        <f t="shared" si="300"/>
        <v>28</v>
      </c>
      <c r="BQ168" s="45">
        <f t="shared" si="301"/>
        <v>42</v>
      </c>
      <c r="BR168" s="45"/>
      <c r="BS168" s="45"/>
      <c r="BT168" s="45"/>
      <c r="BU168" s="45"/>
      <c r="BV168" s="45"/>
      <c r="BW168" s="45"/>
      <c r="BX168" s="45"/>
      <c r="BY168" s="45"/>
      <c r="BZ168" s="45"/>
      <c r="CA168" s="45"/>
      <c r="CB168" s="45"/>
      <c r="CC168" s="45"/>
      <c r="CD168" s="45"/>
      <c r="CE168" s="45"/>
      <c r="CF168" s="45"/>
      <c r="CG168" s="45"/>
      <c r="CH168" s="45"/>
      <c r="CI168" s="45"/>
    </row>
    <row r="169" spans="1:87">
      <c r="A169" s="45">
        <f t="shared" ref="A169" si="328">A167</f>
        <v>-7.0027777777777782</v>
      </c>
      <c r="B169" s="45">
        <f t="shared" si="318"/>
        <v>111.315</v>
      </c>
      <c r="C169" s="45">
        <f>INT(G3/15)</f>
        <v>7</v>
      </c>
      <c r="D169" s="45">
        <f>L3</f>
        <v>2018</v>
      </c>
      <c r="E169" s="45">
        <f>L2</f>
        <v>6</v>
      </c>
      <c r="F169" s="45">
        <f>L4</f>
        <v>13</v>
      </c>
      <c r="G169" s="45"/>
      <c r="H169" s="45">
        <v>15</v>
      </c>
      <c r="I169" s="45">
        <v>15</v>
      </c>
      <c r="J169" s="45">
        <f t="shared" si="212"/>
        <v>15.25</v>
      </c>
      <c r="K169" s="45"/>
      <c r="L169" s="45">
        <f t="shared" si="249"/>
        <v>20</v>
      </c>
      <c r="M169" s="45">
        <f t="shared" si="250"/>
        <v>-13</v>
      </c>
      <c r="N169" s="45">
        <f t="shared" si="251"/>
        <v>2458282.84375</v>
      </c>
      <c r="O169" s="45">
        <f t="shared" si="236"/>
        <v>8.1907120953342413E-4</v>
      </c>
      <c r="P169" s="45">
        <f t="shared" si="213"/>
        <v>2458282.8445690712</v>
      </c>
      <c r="Q169" s="45">
        <f t="shared" si="214"/>
        <v>0.18447213057005327</v>
      </c>
      <c r="R169" s="45">
        <f t="shared" si="252"/>
        <v>81.604777168031433</v>
      </c>
      <c r="S169" s="45">
        <f t="shared" si="253"/>
        <v>158.35060733951559</v>
      </c>
      <c r="T169" s="45">
        <f t="shared" si="254"/>
        <v>0.69264323865518895</v>
      </c>
      <c r="U169" s="45">
        <f t="shared" si="255"/>
        <v>1.4242720469384424</v>
      </c>
      <c r="V169" s="45">
        <f t="shared" si="256"/>
        <v>2.7637394706072453</v>
      </c>
      <c r="W169" s="45">
        <f t="shared" si="257"/>
        <v>1.6700852170516058E-2</v>
      </c>
      <c r="X169" s="45">
        <f t="shared" si="258"/>
        <v>82.297420406686626</v>
      </c>
      <c r="Y169" s="45">
        <f t="shared" si="259"/>
        <v>159.04325057817078</v>
      </c>
      <c r="Z169" s="45">
        <f t="shared" si="260"/>
        <v>2.7758283756634552</v>
      </c>
      <c r="AA169" s="45">
        <f t="shared" si="261"/>
        <v>128.25028330500552</v>
      </c>
      <c r="AB169" s="45">
        <f t="shared" si="262"/>
        <v>2.2383897102878616</v>
      </c>
      <c r="AC169" s="45">
        <f t="shared" si="263"/>
        <v>23.436892203053805</v>
      </c>
      <c r="AD169" s="45">
        <f t="shared" si="264"/>
        <v>-1.7337221212372232E-3</v>
      </c>
      <c r="AE169" s="45">
        <f t="shared" si="265"/>
        <v>23.435158480932568</v>
      </c>
      <c r="AF169" s="45">
        <f t="shared" si="266"/>
        <v>2458282.5</v>
      </c>
      <c r="AG169" s="45">
        <f t="shared" si="267"/>
        <v>0.18446269678302532</v>
      </c>
      <c r="AH169" s="45">
        <f t="shared" si="268"/>
        <v>17.417317461907203</v>
      </c>
      <c r="AI169" s="45">
        <f t="shared" si="269"/>
        <v>1.6899052140447033</v>
      </c>
      <c r="AJ169" s="45">
        <f t="shared" si="270"/>
        <v>0.40902067621894606</v>
      </c>
      <c r="AK169" s="45">
        <f t="shared" si="271"/>
        <v>9.1109052140447027</v>
      </c>
      <c r="AL169" s="45">
        <f t="shared" si="303"/>
        <v>55.059470953809168</v>
      </c>
      <c r="AM169" s="45">
        <f t="shared" si="272"/>
        <v>0.96096905255015275</v>
      </c>
      <c r="AN169" s="45">
        <f t="shared" si="273"/>
        <v>1.015560890647405</v>
      </c>
      <c r="AO169" s="45" t="s">
        <v>138</v>
      </c>
      <c r="AP169" s="45">
        <f t="shared" si="274"/>
        <v>82.287976606389478</v>
      </c>
      <c r="AQ169" s="45">
        <f t="shared" si="275"/>
        <v>82</v>
      </c>
      <c r="AR169" s="45">
        <f t="shared" si="276"/>
        <v>17</v>
      </c>
      <c r="AS169" s="45">
        <f t="shared" si="277"/>
        <v>16</v>
      </c>
      <c r="AT169" s="45">
        <f t="shared" si="278"/>
        <v>1.4361961265855663</v>
      </c>
      <c r="AU169" s="45">
        <f t="shared" si="279"/>
        <v>81.604107256861369</v>
      </c>
      <c r="AV169" s="148">
        <f t="shared" si="280"/>
        <v>5.4402738171240914</v>
      </c>
      <c r="AW169" s="45">
        <f t="shared" si="281"/>
        <v>1.424260354782829</v>
      </c>
      <c r="AX169" s="45">
        <f t="shared" si="282"/>
        <v>23.210709714324988</v>
      </c>
      <c r="AY169" s="45" t="str">
        <f t="shared" si="283"/>
        <v>POSITIF</v>
      </c>
      <c r="AZ169" s="45">
        <f t="shared" si="284"/>
        <v>23</v>
      </c>
      <c r="BA169" s="45">
        <f t="shared" si="285"/>
        <v>12</v>
      </c>
      <c r="BB169" s="45">
        <f t="shared" si="286"/>
        <v>38</v>
      </c>
      <c r="BC169" s="45">
        <f t="shared" si="287"/>
        <v>0.4051033062396035</v>
      </c>
      <c r="BD169" s="45">
        <f t="shared" si="288"/>
        <v>2.1144387138759848</v>
      </c>
      <c r="BE169" s="45">
        <f t="shared" si="289"/>
        <v>-0.12222152900771403</v>
      </c>
      <c r="BF169" s="45">
        <f t="shared" si="290"/>
        <v>1.9428132568574878</v>
      </c>
      <c r="BG169" s="45">
        <f t="shared" si="291"/>
        <v>119.74232460387873</v>
      </c>
      <c r="BH169" s="45">
        <f t="shared" si="292"/>
        <v>5.4402738171240914</v>
      </c>
      <c r="BI169" s="45">
        <f t="shared" si="293"/>
        <v>299.74232460387873</v>
      </c>
      <c r="BJ169" s="45">
        <f t="shared" si="294"/>
        <v>299</v>
      </c>
      <c r="BK169" s="45">
        <f t="shared" si="295"/>
        <v>44</v>
      </c>
      <c r="BL169" s="45">
        <f t="shared" si="296"/>
        <v>32</v>
      </c>
      <c r="BM169" s="45">
        <f t="shared" si="297"/>
        <v>28.319931483906885</v>
      </c>
      <c r="BN169" s="45" t="str">
        <f t="shared" si="298"/>
        <v>POSITIF</v>
      </c>
      <c r="BO169" s="45">
        <f t="shared" si="299"/>
        <v>28</v>
      </c>
      <c r="BP169" s="45">
        <f t="shared" si="300"/>
        <v>19</v>
      </c>
      <c r="BQ169" s="45">
        <f t="shared" si="301"/>
        <v>11</v>
      </c>
      <c r="BR169" s="45"/>
      <c r="BS169" s="45"/>
      <c r="BT169" s="45"/>
      <c r="BU169" s="45"/>
      <c r="BV169" s="45"/>
      <c r="BW169" s="45"/>
      <c r="BX169" s="45"/>
      <c r="BY169" s="45"/>
      <c r="BZ169" s="45"/>
      <c r="CA169" s="45"/>
      <c r="CB169" s="45"/>
      <c r="CC169" s="45"/>
      <c r="CD169" s="45"/>
      <c r="CE169" s="45"/>
      <c r="CF169" s="45"/>
      <c r="CG169" s="45"/>
      <c r="CH169" s="45"/>
      <c r="CI169" s="45"/>
    </row>
    <row r="170" spans="1:87">
      <c r="A170" s="45">
        <f t="shared" ref="A170" si="329">A168</f>
        <v>-7.0027777777777782</v>
      </c>
      <c r="B170" s="45">
        <f t="shared" si="318"/>
        <v>111.315</v>
      </c>
      <c r="C170" s="45">
        <f>INT(G3/15)</f>
        <v>7</v>
      </c>
      <c r="D170" s="45">
        <f>L3</f>
        <v>2018</v>
      </c>
      <c r="E170" s="45">
        <f>L2</f>
        <v>6</v>
      </c>
      <c r="F170" s="45">
        <f>L4</f>
        <v>13</v>
      </c>
      <c r="G170" s="45"/>
      <c r="H170" s="45">
        <v>15</v>
      </c>
      <c r="I170" s="45">
        <v>30</v>
      </c>
      <c r="J170" s="45">
        <f t="shared" si="212"/>
        <v>15.5</v>
      </c>
      <c r="K170" s="45"/>
      <c r="L170" s="45">
        <f t="shared" si="249"/>
        <v>20</v>
      </c>
      <c r="M170" s="45">
        <f t="shared" si="250"/>
        <v>-13</v>
      </c>
      <c r="N170" s="45">
        <f t="shared" si="251"/>
        <v>2458282.854166667</v>
      </c>
      <c r="O170" s="45">
        <f t="shared" si="236"/>
        <v>8.1907120953342413E-4</v>
      </c>
      <c r="P170" s="45">
        <f t="shared" si="213"/>
        <v>2458282.8549857382</v>
      </c>
      <c r="Q170" s="45">
        <f t="shared" si="214"/>
        <v>0.18447241576285212</v>
      </c>
      <c r="R170" s="45">
        <f t="shared" si="252"/>
        <v>81.615044328331351</v>
      </c>
      <c r="S170" s="45">
        <f t="shared" si="253"/>
        <v>158.36087400942597</v>
      </c>
      <c r="T170" s="45">
        <f t="shared" si="254"/>
        <v>0.69232962606255954</v>
      </c>
      <c r="U170" s="45">
        <f t="shared" si="255"/>
        <v>1.424451242690506</v>
      </c>
      <c r="V170" s="45">
        <f t="shared" si="256"/>
        <v>2.7639186578003967</v>
      </c>
      <c r="W170" s="45">
        <f t="shared" si="257"/>
        <v>1.6700852158537959E-2</v>
      </c>
      <c r="X170" s="45">
        <f t="shared" si="258"/>
        <v>82.30737395439391</v>
      </c>
      <c r="Y170" s="45">
        <f t="shared" si="259"/>
        <v>159.05320363548853</v>
      </c>
      <c r="Z170" s="45">
        <f t="shared" si="260"/>
        <v>2.7760020892842898</v>
      </c>
      <c r="AA170" s="45">
        <f t="shared" si="261"/>
        <v>128.24973170327215</v>
      </c>
      <c r="AB170" s="45">
        <f t="shared" si="262"/>
        <v>2.2383800830214544</v>
      </c>
      <c r="AC170" s="45">
        <f t="shared" si="263"/>
        <v>23.43689219934511</v>
      </c>
      <c r="AD170" s="45">
        <f t="shared" si="264"/>
        <v>-1.7337191824836216E-3</v>
      </c>
      <c r="AE170" s="45">
        <f t="shared" si="265"/>
        <v>23.435158480162627</v>
      </c>
      <c r="AF170" s="45">
        <f t="shared" si="266"/>
        <v>2458282.5</v>
      </c>
      <c r="AG170" s="45">
        <f t="shared" si="267"/>
        <v>0.18446269678302532</v>
      </c>
      <c r="AH170" s="45">
        <f t="shared" si="268"/>
        <v>17.417317461907203</v>
      </c>
      <c r="AI170" s="45">
        <f t="shared" si="269"/>
        <v>1.9405896913822005</v>
      </c>
      <c r="AJ170" s="45">
        <f t="shared" si="270"/>
        <v>0.40902067620550808</v>
      </c>
      <c r="AK170" s="45">
        <f t="shared" si="271"/>
        <v>9.3615896913821999</v>
      </c>
      <c r="AL170" s="45">
        <f t="shared" si="303"/>
        <v>58.808926254800632</v>
      </c>
      <c r="AM170" s="45">
        <f t="shared" si="272"/>
        <v>1.0264093927088087</v>
      </c>
      <c r="AN170" s="45">
        <f t="shared" si="273"/>
        <v>1.0155619608764792</v>
      </c>
      <c r="AO170" s="45" t="s">
        <v>138</v>
      </c>
      <c r="AP170" s="45">
        <f t="shared" si="274"/>
        <v>82.297930125607081</v>
      </c>
      <c r="AQ170" s="45">
        <f t="shared" si="275"/>
        <v>82</v>
      </c>
      <c r="AR170" s="45">
        <f t="shared" si="276"/>
        <v>17</v>
      </c>
      <c r="AS170" s="45">
        <f t="shared" si="277"/>
        <v>52</v>
      </c>
      <c r="AT170" s="45">
        <f t="shared" si="278"/>
        <v>1.436369848268074</v>
      </c>
      <c r="AU170" s="45">
        <f t="shared" si="279"/>
        <v>81.614919115932366</v>
      </c>
      <c r="AV170" s="148">
        <f t="shared" si="280"/>
        <v>5.4409946077288245</v>
      </c>
      <c r="AW170" s="45">
        <f t="shared" si="281"/>
        <v>1.4244490573218795</v>
      </c>
      <c r="AX170" s="45">
        <f t="shared" si="282"/>
        <v>23.211287351094143</v>
      </c>
      <c r="AY170" s="45" t="str">
        <f t="shared" si="283"/>
        <v>POSITIF</v>
      </c>
      <c r="AZ170" s="45">
        <f t="shared" si="284"/>
        <v>23</v>
      </c>
      <c r="BA170" s="45">
        <f t="shared" si="285"/>
        <v>12</v>
      </c>
      <c r="BB170" s="45">
        <f t="shared" si="286"/>
        <v>40</v>
      </c>
      <c r="BC170" s="45">
        <f t="shared" si="287"/>
        <v>0.4051133879031058</v>
      </c>
      <c r="BD170" s="45">
        <f t="shared" si="288"/>
        <v>2.0898978183294985</v>
      </c>
      <c r="BE170" s="45">
        <f t="shared" si="289"/>
        <v>-0.12222152900771403</v>
      </c>
      <c r="BF170" s="45">
        <f t="shared" si="290"/>
        <v>1.9428132568574878</v>
      </c>
      <c r="BG170" s="45">
        <f t="shared" si="291"/>
        <v>118.4984440547543</v>
      </c>
      <c r="BH170" s="45">
        <f t="shared" si="292"/>
        <v>5.4409946077288245</v>
      </c>
      <c r="BI170" s="45">
        <f t="shared" si="293"/>
        <v>298.49844405475432</v>
      </c>
      <c r="BJ170" s="45">
        <f t="shared" si="294"/>
        <v>298</v>
      </c>
      <c r="BK170" s="45">
        <f t="shared" si="295"/>
        <v>29</v>
      </c>
      <c r="BL170" s="45">
        <f t="shared" si="296"/>
        <v>54</v>
      </c>
      <c r="BM170" s="45">
        <f t="shared" si="297"/>
        <v>25.110990066715694</v>
      </c>
      <c r="BN170" s="45" t="str">
        <f t="shared" si="298"/>
        <v>POSITIF</v>
      </c>
      <c r="BO170" s="45">
        <f t="shared" si="299"/>
        <v>25</v>
      </c>
      <c r="BP170" s="45">
        <f t="shared" si="300"/>
        <v>6</v>
      </c>
      <c r="BQ170" s="45">
        <f t="shared" si="301"/>
        <v>39</v>
      </c>
      <c r="BR170" s="45"/>
      <c r="BS170" s="45"/>
      <c r="BT170" s="45"/>
      <c r="BU170" s="45"/>
      <c r="BV170" s="45"/>
      <c r="BW170" s="45"/>
      <c r="BX170" s="45"/>
      <c r="BY170" s="45"/>
      <c r="BZ170" s="45"/>
      <c r="CA170" s="45"/>
      <c r="CB170" s="45"/>
      <c r="CC170" s="45"/>
      <c r="CD170" s="45"/>
      <c r="CE170" s="45"/>
      <c r="CF170" s="45"/>
      <c r="CG170" s="45"/>
      <c r="CH170" s="45"/>
      <c r="CI170" s="45"/>
    </row>
    <row r="171" spans="1:87">
      <c r="A171" s="45">
        <f t="shared" ref="A171" si="330">A169</f>
        <v>-7.0027777777777782</v>
      </c>
      <c r="B171" s="45">
        <f t="shared" si="318"/>
        <v>111.315</v>
      </c>
      <c r="C171" s="45">
        <f>INT(G3/15)</f>
        <v>7</v>
      </c>
      <c r="D171" s="45">
        <f>L3</f>
        <v>2018</v>
      </c>
      <c r="E171" s="45">
        <f>L2</f>
        <v>6</v>
      </c>
      <c r="F171" s="45">
        <f>L4</f>
        <v>13</v>
      </c>
      <c r="G171" s="45"/>
      <c r="H171" s="45">
        <v>15</v>
      </c>
      <c r="I171" s="45">
        <v>45</v>
      </c>
      <c r="J171" s="45">
        <f t="shared" si="212"/>
        <v>15.75</v>
      </c>
      <c r="K171" s="45"/>
      <c r="L171" s="45">
        <f t="shared" si="249"/>
        <v>20</v>
      </c>
      <c r="M171" s="45">
        <f t="shared" si="250"/>
        <v>-13</v>
      </c>
      <c r="N171" s="45">
        <f t="shared" si="251"/>
        <v>2458282.8645833335</v>
      </c>
      <c r="O171" s="45">
        <f t="shared" si="236"/>
        <v>8.1907120953342413E-4</v>
      </c>
      <c r="P171" s="45">
        <f t="shared" si="213"/>
        <v>2458282.8654024047</v>
      </c>
      <c r="Q171" s="45">
        <f t="shared" si="214"/>
        <v>0.18447270095563817</v>
      </c>
      <c r="R171" s="45">
        <f t="shared" si="252"/>
        <v>81.625311488170155</v>
      </c>
      <c r="S171" s="45">
        <f t="shared" si="253"/>
        <v>158.37114067887705</v>
      </c>
      <c r="T171" s="45">
        <f t="shared" si="254"/>
        <v>0.69201599249935208</v>
      </c>
      <c r="U171" s="45">
        <f t="shared" si="255"/>
        <v>1.4246304384345216</v>
      </c>
      <c r="V171" s="45">
        <f t="shared" si="256"/>
        <v>2.7640978449855322</v>
      </c>
      <c r="W171" s="45">
        <f t="shared" si="257"/>
        <v>1.6700852146559864E-2</v>
      </c>
      <c r="X171" s="45">
        <f t="shared" si="258"/>
        <v>82.317327480669505</v>
      </c>
      <c r="Y171" s="45">
        <f t="shared" si="259"/>
        <v>159.06315667137642</v>
      </c>
      <c r="Z171" s="45">
        <f t="shared" si="260"/>
        <v>2.7761758025311027</v>
      </c>
      <c r="AA171" s="45">
        <f t="shared" si="261"/>
        <v>128.24918010156355</v>
      </c>
      <c r="AB171" s="45">
        <f t="shared" si="262"/>
        <v>2.2383704557554798</v>
      </c>
      <c r="AC171" s="45">
        <f t="shared" si="263"/>
        <v>23.436892195636414</v>
      </c>
      <c r="AD171" s="45">
        <f t="shared" si="264"/>
        <v>-1.7337162241113859E-3</v>
      </c>
      <c r="AE171" s="45">
        <f t="shared" si="265"/>
        <v>23.435158479412301</v>
      </c>
      <c r="AF171" s="45">
        <f t="shared" si="266"/>
        <v>2458282.5</v>
      </c>
      <c r="AG171" s="45">
        <f t="shared" si="267"/>
        <v>0.18446269678302532</v>
      </c>
      <c r="AH171" s="45">
        <f t="shared" si="268"/>
        <v>17.417317461907203</v>
      </c>
      <c r="AI171" s="45">
        <f t="shared" si="269"/>
        <v>2.1912741687197013</v>
      </c>
      <c r="AJ171" s="45">
        <f t="shared" si="270"/>
        <v>0.40902067619241239</v>
      </c>
      <c r="AK171" s="45">
        <f t="shared" si="271"/>
        <v>9.6122741687197006</v>
      </c>
      <c r="AL171" s="45">
        <f t="shared" si="303"/>
        <v>62.558381485645469</v>
      </c>
      <c r="AM171" s="45">
        <f t="shared" si="272"/>
        <v>1.0918497316431752</v>
      </c>
      <c r="AN171" s="45">
        <f t="shared" si="273"/>
        <v>1.0155630306199401</v>
      </c>
      <c r="AO171" s="45" t="s">
        <v>138</v>
      </c>
      <c r="AP171" s="45">
        <f t="shared" si="274"/>
        <v>82.307883623393352</v>
      </c>
      <c r="AQ171" s="45">
        <f t="shared" si="275"/>
        <v>82</v>
      </c>
      <c r="AR171" s="45">
        <f t="shared" si="276"/>
        <v>18</v>
      </c>
      <c r="AS171" s="45">
        <f t="shared" si="277"/>
        <v>28</v>
      </c>
      <c r="AT171" s="45">
        <f t="shared" si="278"/>
        <v>1.4365435695765345</v>
      </c>
      <c r="AU171" s="45">
        <f t="shared" si="279"/>
        <v>81.625731045150033</v>
      </c>
      <c r="AV171" s="148">
        <f t="shared" si="280"/>
        <v>5.4417154030100026</v>
      </c>
      <c r="AW171" s="45">
        <f t="shared" si="281"/>
        <v>1.4246377610852203</v>
      </c>
      <c r="AX171" s="45">
        <f t="shared" si="282"/>
        <v>23.211864247620948</v>
      </c>
      <c r="AY171" s="45" t="str">
        <f t="shared" si="283"/>
        <v>POSITIF</v>
      </c>
      <c r="AZ171" s="45">
        <f t="shared" si="284"/>
        <v>23</v>
      </c>
      <c r="BA171" s="45">
        <f t="shared" si="285"/>
        <v>12</v>
      </c>
      <c r="BB171" s="45">
        <f t="shared" si="286"/>
        <v>42</v>
      </c>
      <c r="BC171" s="45">
        <f t="shared" si="287"/>
        <v>0.40512345664694188</v>
      </c>
      <c r="BD171" s="45">
        <f t="shared" si="288"/>
        <v>2.0681880072457623</v>
      </c>
      <c r="BE171" s="45">
        <f t="shared" si="289"/>
        <v>-0.12222152900771403</v>
      </c>
      <c r="BF171" s="45">
        <f t="shared" si="290"/>
        <v>1.9428132568574878</v>
      </c>
      <c r="BG171" s="45">
        <f t="shared" si="291"/>
        <v>117.3992451354203</v>
      </c>
      <c r="BH171" s="45">
        <f t="shared" si="292"/>
        <v>5.4417154030100026</v>
      </c>
      <c r="BI171" s="45">
        <f t="shared" si="293"/>
        <v>297.3992451354203</v>
      </c>
      <c r="BJ171" s="45">
        <f t="shared" si="294"/>
        <v>297</v>
      </c>
      <c r="BK171" s="45">
        <f t="shared" si="295"/>
        <v>23</v>
      </c>
      <c r="BL171" s="45">
        <f t="shared" si="296"/>
        <v>57</v>
      </c>
      <c r="BM171" s="45">
        <f t="shared" si="297"/>
        <v>21.85937404528643</v>
      </c>
      <c r="BN171" s="45" t="str">
        <f t="shared" si="298"/>
        <v>POSITIF</v>
      </c>
      <c r="BO171" s="45">
        <f t="shared" si="299"/>
        <v>21</v>
      </c>
      <c r="BP171" s="45">
        <f t="shared" si="300"/>
        <v>51</v>
      </c>
      <c r="BQ171" s="45">
        <f t="shared" si="301"/>
        <v>33</v>
      </c>
      <c r="BR171" s="45"/>
      <c r="BS171" s="45"/>
      <c r="BT171" s="45"/>
      <c r="BU171" s="45"/>
      <c r="BV171" s="45"/>
      <c r="BW171" s="45"/>
      <c r="BX171" s="45"/>
      <c r="BY171" s="45"/>
      <c r="BZ171" s="45"/>
      <c r="CA171" s="45"/>
      <c r="CB171" s="45"/>
      <c r="CC171" s="45"/>
      <c r="CD171" s="45"/>
      <c r="CE171" s="45"/>
      <c r="CF171" s="45"/>
      <c r="CG171" s="45"/>
      <c r="CH171" s="45"/>
      <c r="CI171" s="45"/>
    </row>
    <row r="172" spans="1:87">
      <c r="A172" s="45">
        <f t="shared" ref="A172" si="331">A170</f>
        <v>-7.0027777777777782</v>
      </c>
      <c r="B172" s="45">
        <f t="shared" si="318"/>
        <v>111.315</v>
      </c>
      <c r="C172" s="45">
        <f>INT(G3/15)</f>
        <v>7</v>
      </c>
      <c r="D172" s="45">
        <f>L3</f>
        <v>2018</v>
      </c>
      <c r="E172" s="45">
        <f>L2</f>
        <v>6</v>
      </c>
      <c r="F172" s="45">
        <f>L4</f>
        <v>13</v>
      </c>
      <c r="G172" s="45"/>
      <c r="H172" s="45">
        <v>16</v>
      </c>
      <c r="I172" s="45">
        <v>0</v>
      </c>
      <c r="J172" s="45">
        <f t="shared" si="212"/>
        <v>16</v>
      </c>
      <c r="K172" s="45"/>
      <c r="L172" s="45">
        <f t="shared" si="249"/>
        <v>20</v>
      </c>
      <c r="M172" s="45">
        <f t="shared" si="250"/>
        <v>-13</v>
      </c>
      <c r="N172" s="45">
        <f t="shared" si="251"/>
        <v>2458282.875</v>
      </c>
      <c r="O172" s="45">
        <f t="shared" si="236"/>
        <v>8.1907120953342413E-4</v>
      </c>
      <c r="P172" s="45">
        <f t="shared" si="213"/>
        <v>2458282.8758190712</v>
      </c>
      <c r="Q172" s="45">
        <f t="shared" si="214"/>
        <v>0.18447298614842425</v>
      </c>
      <c r="R172" s="45">
        <f t="shared" si="252"/>
        <v>81.635578648010778</v>
      </c>
      <c r="S172" s="45">
        <f t="shared" si="253"/>
        <v>158.38140734832814</v>
      </c>
      <c r="T172" s="45">
        <f t="shared" si="254"/>
        <v>0.69170233796112468</v>
      </c>
      <c r="U172" s="45">
        <f t="shared" si="255"/>
        <v>1.4248096341785692</v>
      </c>
      <c r="V172" s="45">
        <f t="shared" si="256"/>
        <v>2.7642770321706678</v>
      </c>
      <c r="W172" s="45">
        <f t="shared" si="257"/>
        <v>1.6700852134581768E-2</v>
      </c>
      <c r="X172" s="45">
        <f t="shared" si="258"/>
        <v>82.327280985971896</v>
      </c>
      <c r="Y172" s="45">
        <f t="shared" si="259"/>
        <v>159.07310968628926</v>
      </c>
      <c r="Z172" s="45">
        <f t="shared" si="260"/>
        <v>2.7763495154118316</v>
      </c>
      <c r="AA172" s="45">
        <f t="shared" si="261"/>
        <v>128.2486284998549</v>
      </c>
      <c r="AB172" s="45">
        <f t="shared" si="262"/>
        <v>2.2383608284895042</v>
      </c>
      <c r="AC172" s="45">
        <f t="shared" si="263"/>
        <v>23.436892191927718</v>
      </c>
      <c r="AD172" s="45">
        <f t="shared" si="264"/>
        <v>-1.7337132461182857E-3</v>
      </c>
      <c r="AE172" s="45">
        <f t="shared" si="265"/>
        <v>23.435158478681601</v>
      </c>
      <c r="AF172" s="45">
        <f t="shared" si="266"/>
        <v>2458282.5</v>
      </c>
      <c r="AG172" s="45">
        <f t="shared" si="267"/>
        <v>0.18446269678302532</v>
      </c>
      <c r="AH172" s="45">
        <f t="shared" si="268"/>
        <v>17.417317461907203</v>
      </c>
      <c r="AI172" s="45">
        <f t="shared" si="269"/>
        <v>2.441958646057202</v>
      </c>
      <c r="AJ172" s="45">
        <f t="shared" si="270"/>
        <v>0.40902067617965926</v>
      </c>
      <c r="AK172" s="45">
        <f t="shared" si="271"/>
        <v>9.8629586460572014</v>
      </c>
      <c r="AL172" s="45">
        <f t="shared" si="303"/>
        <v>66.307836645962439</v>
      </c>
      <c r="AM172" s="45">
        <f t="shared" si="272"/>
        <v>1.1572900693465982</v>
      </c>
      <c r="AN172" s="45">
        <f t="shared" si="273"/>
        <v>1.0155640998778044</v>
      </c>
      <c r="AO172" s="45" t="s">
        <v>138</v>
      </c>
      <c r="AP172" s="45">
        <f t="shared" si="274"/>
        <v>82.317837100206759</v>
      </c>
      <c r="AQ172" s="45">
        <f t="shared" si="275"/>
        <v>82</v>
      </c>
      <c r="AR172" s="45">
        <f t="shared" si="276"/>
        <v>19</v>
      </c>
      <c r="AS172" s="45">
        <f t="shared" si="277"/>
        <v>4</v>
      </c>
      <c r="AT172" s="45">
        <f t="shared" si="278"/>
        <v>1.4367172905189494</v>
      </c>
      <c r="AU172" s="45">
        <f t="shared" si="279"/>
        <v>81.636543044895589</v>
      </c>
      <c r="AV172" s="148">
        <f t="shared" si="280"/>
        <v>5.4424362029930391</v>
      </c>
      <c r="AW172" s="45">
        <f t="shared" si="281"/>
        <v>1.4248264660795051</v>
      </c>
      <c r="AX172" s="45">
        <f t="shared" si="282"/>
        <v>23.212440403909788</v>
      </c>
      <c r="AY172" s="45" t="str">
        <f t="shared" si="283"/>
        <v>POSITIF</v>
      </c>
      <c r="AZ172" s="45">
        <f t="shared" si="284"/>
        <v>23</v>
      </c>
      <c r="BA172" s="45">
        <f t="shared" si="285"/>
        <v>12</v>
      </c>
      <c r="BB172" s="45">
        <f t="shared" si="286"/>
        <v>44</v>
      </c>
      <c r="BC172" s="45">
        <f t="shared" si="287"/>
        <v>0.40513351247118823</v>
      </c>
      <c r="BD172" s="45">
        <f t="shared" si="288"/>
        <v>2.0490033669690204</v>
      </c>
      <c r="BE172" s="45">
        <f t="shared" si="289"/>
        <v>-0.12222152900771403</v>
      </c>
      <c r="BF172" s="45">
        <f t="shared" si="290"/>
        <v>1.9428132568574878</v>
      </c>
      <c r="BG172" s="45">
        <f t="shared" si="291"/>
        <v>116.43015694870645</v>
      </c>
      <c r="BH172" s="45">
        <f t="shared" si="292"/>
        <v>5.4424362029930391</v>
      </c>
      <c r="BI172" s="45">
        <f t="shared" si="293"/>
        <v>296.43015694870644</v>
      </c>
      <c r="BJ172" s="45">
        <f t="shared" si="294"/>
        <v>296</v>
      </c>
      <c r="BK172" s="45">
        <f t="shared" si="295"/>
        <v>25</v>
      </c>
      <c r="BL172" s="45">
        <f t="shared" si="296"/>
        <v>48</v>
      </c>
      <c r="BM172" s="45">
        <f t="shared" si="297"/>
        <v>18.571469829247647</v>
      </c>
      <c r="BN172" s="45" t="str">
        <f t="shared" si="298"/>
        <v>POSITIF</v>
      </c>
      <c r="BO172" s="45">
        <f t="shared" si="299"/>
        <v>18</v>
      </c>
      <c r="BP172" s="45">
        <f t="shared" si="300"/>
        <v>34</v>
      </c>
      <c r="BQ172" s="45">
        <f t="shared" si="301"/>
        <v>17</v>
      </c>
      <c r="BR172" s="45"/>
      <c r="BS172" s="45"/>
      <c r="BT172" s="45"/>
      <c r="BU172" s="45"/>
      <c r="BV172" s="45"/>
      <c r="BW172" s="45"/>
      <c r="BX172" s="45"/>
      <c r="BY172" s="45"/>
      <c r="BZ172" s="45"/>
      <c r="CA172" s="45"/>
      <c r="CB172" s="45"/>
      <c r="CC172" s="45"/>
      <c r="CD172" s="45"/>
      <c r="CE172" s="45"/>
      <c r="CF172" s="45"/>
      <c r="CG172" s="45"/>
      <c r="CH172" s="45"/>
      <c r="CI172" s="45"/>
    </row>
    <row r="173" spans="1:87">
      <c r="A173" s="45">
        <f t="shared" ref="A173" si="332">A171</f>
        <v>-7.0027777777777782</v>
      </c>
      <c r="B173" s="45">
        <f t="shared" si="318"/>
        <v>111.315</v>
      </c>
      <c r="C173" s="45">
        <f>INT(G3/15)</f>
        <v>7</v>
      </c>
      <c r="D173" s="45">
        <f>L3</f>
        <v>2018</v>
      </c>
      <c r="E173" s="45">
        <f>L2</f>
        <v>6</v>
      </c>
      <c r="F173" s="45">
        <f>L4</f>
        <v>13</v>
      </c>
      <c r="G173" s="45"/>
      <c r="H173" s="45">
        <v>16</v>
      </c>
      <c r="I173" s="45">
        <v>15</v>
      </c>
      <c r="J173" s="45">
        <f t="shared" si="212"/>
        <v>16.25</v>
      </c>
      <c r="K173" s="45"/>
      <c r="L173" s="45">
        <f t="shared" si="249"/>
        <v>20</v>
      </c>
      <c r="M173" s="45">
        <f t="shared" si="250"/>
        <v>-13</v>
      </c>
      <c r="N173" s="45">
        <f t="shared" si="251"/>
        <v>2458282.885416667</v>
      </c>
      <c r="O173" s="45">
        <f t="shared" si="236"/>
        <v>8.1907120953342413E-4</v>
      </c>
      <c r="P173" s="45">
        <f t="shared" si="213"/>
        <v>2458282.8862357382</v>
      </c>
      <c r="Q173" s="45">
        <f t="shared" si="214"/>
        <v>0.18447327134122307</v>
      </c>
      <c r="R173" s="45">
        <f t="shared" si="252"/>
        <v>81.645845808309787</v>
      </c>
      <c r="S173" s="45">
        <f t="shared" si="253"/>
        <v>158.39167401823761</v>
      </c>
      <c r="T173" s="45">
        <f t="shared" si="254"/>
        <v>0.69138866244346131</v>
      </c>
      <c r="U173" s="45">
        <f t="shared" si="255"/>
        <v>1.4249888299306168</v>
      </c>
      <c r="V173" s="45">
        <f t="shared" si="256"/>
        <v>2.7644562193638031</v>
      </c>
      <c r="W173" s="45">
        <f t="shared" si="257"/>
        <v>1.6700852122603669E-2</v>
      </c>
      <c r="X173" s="45">
        <f t="shared" si="258"/>
        <v>82.337234470753245</v>
      </c>
      <c r="Y173" s="45">
        <f t="shared" si="259"/>
        <v>159.08306268068108</v>
      </c>
      <c r="Z173" s="45">
        <f t="shared" si="260"/>
        <v>2.7765232279344016</v>
      </c>
      <c r="AA173" s="45">
        <f t="shared" si="261"/>
        <v>128.24807689812164</v>
      </c>
      <c r="AB173" s="45">
        <f t="shared" si="262"/>
        <v>2.2383512012230988</v>
      </c>
      <c r="AC173" s="45">
        <f t="shared" si="263"/>
        <v>23.436892188219023</v>
      </c>
      <c r="AD173" s="45">
        <f t="shared" si="264"/>
        <v>-1.7337102485020879E-3</v>
      </c>
      <c r="AE173" s="45">
        <f t="shared" si="265"/>
        <v>23.435158477970521</v>
      </c>
      <c r="AF173" s="45">
        <f t="shared" si="266"/>
        <v>2458282.5</v>
      </c>
      <c r="AG173" s="45">
        <f t="shared" si="267"/>
        <v>0.18446269678302532</v>
      </c>
      <c r="AH173" s="45">
        <f t="shared" si="268"/>
        <v>17.417317461907203</v>
      </c>
      <c r="AI173" s="45">
        <f t="shared" si="269"/>
        <v>2.6926431233947028</v>
      </c>
      <c r="AJ173" s="45">
        <f t="shared" si="270"/>
        <v>0.40902067616724863</v>
      </c>
      <c r="AK173" s="45">
        <f t="shared" si="271"/>
        <v>10.113643123394702</v>
      </c>
      <c r="AL173" s="45">
        <f t="shared" si="303"/>
        <v>70.05729173537712</v>
      </c>
      <c r="AM173" s="45">
        <f t="shared" si="272"/>
        <v>1.2227304058125428</v>
      </c>
      <c r="AN173" s="45">
        <f t="shared" si="273"/>
        <v>1.0155651686500884</v>
      </c>
      <c r="AO173" s="45" t="s">
        <v>138</v>
      </c>
      <c r="AP173" s="45">
        <f t="shared" si="274"/>
        <v>82.32779055649948</v>
      </c>
      <c r="AQ173" s="45">
        <f t="shared" si="275"/>
        <v>82</v>
      </c>
      <c r="AR173" s="45">
        <f t="shared" si="276"/>
        <v>19</v>
      </c>
      <c r="AS173" s="45">
        <f t="shared" si="277"/>
        <v>40</v>
      </c>
      <c r="AT173" s="45">
        <f t="shared" si="278"/>
        <v>1.4368910111032107</v>
      </c>
      <c r="AU173" s="45">
        <f t="shared" si="279"/>
        <v>81.647355115543419</v>
      </c>
      <c r="AV173" s="148">
        <f t="shared" si="280"/>
        <v>5.4431570077028946</v>
      </c>
      <c r="AW173" s="45">
        <f t="shared" si="281"/>
        <v>1.4250151723112678</v>
      </c>
      <c r="AX173" s="45">
        <f t="shared" si="282"/>
        <v>23.213015819964568</v>
      </c>
      <c r="AY173" s="45" t="str">
        <f t="shared" si="283"/>
        <v>POSITIF</v>
      </c>
      <c r="AZ173" s="45">
        <f t="shared" si="284"/>
        <v>23</v>
      </c>
      <c r="BA173" s="45">
        <f t="shared" si="285"/>
        <v>12</v>
      </c>
      <c r="BB173" s="45">
        <f t="shared" si="286"/>
        <v>46</v>
      </c>
      <c r="BC173" s="45">
        <f t="shared" si="287"/>
        <v>0.40514355537591296</v>
      </c>
      <c r="BD173" s="45">
        <f t="shared" si="288"/>
        <v>2.0320895873686822</v>
      </c>
      <c r="BE173" s="45">
        <f t="shared" si="289"/>
        <v>-0.12222152900771403</v>
      </c>
      <c r="BF173" s="45">
        <f t="shared" si="290"/>
        <v>1.9428132568574878</v>
      </c>
      <c r="BG173" s="45">
        <f t="shared" si="291"/>
        <v>115.579165967542</v>
      </c>
      <c r="BH173" s="45">
        <f t="shared" si="292"/>
        <v>5.4431570077028946</v>
      </c>
      <c r="BI173" s="45">
        <f t="shared" si="293"/>
        <v>295.579165967542</v>
      </c>
      <c r="BJ173" s="45">
        <f t="shared" si="294"/>
        <v>295</v>
      </c>
      <c r="BK173" s="45">
        <f t="shared" si="295"/>
        <v>34</v>
      </c>
      <c r="BL173" s="45">
        <f t="shared" si="296"/>
        <v>44</v>
      </c>
      <c r="BM173" s="45">
        <f t="shared" si="297"/>
        <v>15.252672504427542</v>
      </c>
      <c r="BN173" s="45" t="str">
        <f t="shared" si="298"/>
        <v>POSITIF</v>
      </c>
      <c r="BO173" s="45">
        <f t="shared" si="299"/>
        <v>15</v>
      </c>
      <c r="BP173" s="45">
        <f t="shared" si="300"/>
        <v>15</v>
      </c>
      <c r="BQ173" s="45">
        <f t="shared" si="301"/>
        <v>9</v>
      </c>
      <c r="BR173" s="45"/>
      <c r="BS173" s="45"/>
      <c r="BT173" s="45"/>
      <c r="BU173" s="45"/>
      <c r="BV173" s="45"/>
      <c r="BW173" s="45"/>
      <c r="BX173" s="45"/>
      <c r="BY173" s="45"/>
      <c r="BZ173" s="45"/>
      <c r="CA173" s="45"/>
      <c r="CB173" s="45"/>
      <c r="CC173" s="45"/>
      <c r="CD173" s="45"/>
      <c r="CE173" s="45"/>
      <c r="CF173" s="45"/>
      <c r="CG173" s="45"/>
      <c r="CH173" s="45"/>
      <c r="CI173" s="45"/>
    </row>
    <row r="174" spans="1:87">
      <c r="A174" s="45">
        <f t="shared" ref="A174" si="333">A172</f>
        <v>-7.0027777777777782</v>
      </c>
      <c r="B174" s="45">
        <f t="shared" si="318"/>
        <v>111.315</v>
      </c>
      <c r="C174" s="45">
        <f>INT(G3/15)</f>
        <v>7</v>
      </c>
      <c r="D174" s="45">
        <f>L3</f>
        <v>2018</v>
      </c>
      <c r="E174" s="45">
        <f>L2</f>
        <v>6</v>
      </c>
      <c r="F174" s="45">
        <f>L4</f>
        <v>13</v>
      </c>
      <c r="G174" s="45"/>
      <c r="H174" s="45">
        <v>16</v>
      </c>
      <c r="I174" s="45">
        <v>30</v>
      </c>
      <c r="J174" s="45">
        <f t="shared" si="212"/>
        <v>16.5</v>
      </c>
      <c r="K174" s="45"/>
      <c r="L174" s="45">
        <f t="shared" si="249"/>
        <v>20</v>
      </c>
      <c r="M174" s="45">
        <f t="shared" si="250"/>
        <v>-13</v>
      </c>
      <c r="N174" s="45">
        <f t="shared" si="251"/>
        <v>2458282.8958333335</v>
      </c>
      <c r="O174" s="45">
        <f t="shared" si="236"/>
        <v>8.1907120953342413E-4</v>
      </c>
      <c r="P174" s="45">
        <f t="shared" si="213"/>
        <v>2458282.8966524047</v>
      </c>
      <c r="Q174" s="45">
        <f t="shared" si="214"/>
        <v>0.18447355653400915</v>
      </c>
      <c r="R174" s="45">
        <f t="shared" si="252"/>
        <v>81.65611296815041</v>
      </c>
      <c r="S174" s="45">
        <f t="shared" si="253"/>
        <v>158.4019406876896</v>
      </c>
      <c r="T174" s="45">
        <f t="shared" si="254"/>
        <v>0.69107496598393048</v>
      </c>
      <c r="U174" s="45">
        <f t="shared" si="255"/>
        <v>1.4251680256746644</v>
      </c>
      <c r="V174" s="45">
        <f t="shared" si="256"/>
        <v>2.7646354065489547</v>
      </c>
      <c r="W174" s="45">
        <f t="shared" si="257"/>
        <v>1.6700852110625573E-2</v>
      </c>
      <c r="X174" s="45">
        <f t="shared" si="258"/>
        <v>82.34718793413434</v>
      </c>
      <c r="Y174" s="45">
        <f t="shared" si="259"/>
        <v>159.09301565367355</v>
      </c>
      <c r="Z174" s="45">
        <f t="shared" si="260"/>
        <v>2.776696940083482</v>
      </c>
      <c r="AA174" s="45">
        <f t="shared" si="261"/>
        <v>128.24752529641299</v>
      </c>
      <c r="AB174" s="45">
        <f t="shared" si="262"/>
        <v>2.2383415739571233</v>
      </c>
      <c r="AC174" s="45">
        <f t="shared" si="263"/>
        <v>23.436892184510327</v>
      </c>
      <c r="AD174" s="45">
        <f t="shared" si="264"/>
        <v>-1.7337072312609658E-3</v>
      </c>
      <c r="AE174" s="45">
        <f t="shared" si="265"/>
        <v>23.435158477279067</v>
      </c>
      <c r="AF174" s="45">
        <f t="shared" si="266"/>
        <v>2458282.5</v>
      </c>
      <c r="AG174" s="45">
        <f t="shared" si="267"/>
        <v>0.18446269678302532</v>
      </c>
      <c r="AH174" s="45">
        <f t="shared" si="268"/>
        <v>17.417317461907203</v>
      </c>
      <c r="AI174" s="45">
        <f t="shared" si="269"/>
        <v>2.9433276007322036</v>
      </c>
      <c r="AJ174" s="45">
        <f t="shared" si="270"/>
        <v>0.40902067615518045</v>
      </c>
      <c r="AK174" s="45">
        <f t="shared" si="271"/>
        <v>10.364327600732203</v>
      </c>
      <c r="AL174" s="45">
        <f t="shared" si="303"/>
        <v>73.806746754961438</v>
      </c>
      <c r="AM174" s="45">
        <f t="shared" si="272"/>
        <v>1.2881707410597176</v>
      </c>
      <c r="AN174" s="45">
        <f t="shared" si="273"/>
        <v>1.0155662369366656</v>
      </c>
      <c r="AO174" s="45" t="s">
        <v>138</v>
      </c>
      <c r="AP174" s="45">
        <f t="shared" si="274"/>
        <v>82.337743991392287</v>
      </c>
      <c r="AQ174" s="45">
        <f t="shared" si="275"/>
        <v>82</v>
      </c>
      <c r="AR174" s="45">
        <f t="shared" si="276"/>
        <v>20</v>
      </c>
      <c r="AS174" s="45">
        <f t="shared" si="277"/>
        <v>15</v>
      </c>
      <c r="AT174" s="45">
        <f t="shared" si="278"/>
        <v>1.4370647313139731</v>
      </c>
      <c r="AU174" s="45">
        <f t="shared" si="279"/>
        <v>81.658167256021599</v>
      </c>
      <c r="AV174" s="148">
        <f t="shared" si="280"/>
        <v>5.443877817068107</v>
      </c>
      <c r="AW174" s="45">
        <f t="shared" si="281"/>
        <v>1.4252038797618003</v>
      </c>
      <c r="AX174" s="45">
        <f t="shared" si="282"/>
        <v>23.213590495712282</v>
      </c>
      <c r="AY174" s="45" t="str">
        <f t="shared" si="283"/>
        <v>POSITIF</v>
      </c>
      <c r="AZ174" s="45">
        <f t="shared" si="284"/>
        <v>23</v>
      </c>
      <c r="BA174" s="45">
        <f t="shared" si="285"/>
        <v>12</v>
      </c>
      <c r="BB174" s="45">
        <f t="shared" si="286"/>
        <v>48</v>
      </c>
      <c r="BC174" s="45">
        <f t="shared" si="287"/>
        <v>0.40515358535984197</v>
      </c>
      <c r="BD174" s="45">
        <f t="shared" si="288"/>
        <v>2.0172369928425855</v>
      </c>
      <c r="BE174" s="45">
        <f t="shared" si="289"/>
        <v>-0.12222152900771403</v>
      </c>
      <c r="BF174" s="45">
        <f t="shared" si="290"/>
        <v>1.9428132568574878</v>
      </c>
      <c r="BG174" s="45">
        <f t="shared" si="291"/>
        <v>114.8364845927385</v>
      </c>
      <c r="BH174" s="45">
        <f t="shared" si="292"/>
        <v>5.443877817068107</v>
      </c>
      <c r="BI174" s="45">
        <f t="shared" si="293"/>
        <v>294.83648459273849</v>
      </c>
      <c r="BJ174" s="45">
        <f t="shared" si="294"/>
        <v>294</v>
      </c>
      <c r="BK174" s="45">
        <f t="shared" si="295"/>
        <v>50</v>
      </c>
      <c r="BL174" s="45">
        <f t="shared" si="296"/>
        <v>11</v>
      </c>
      <c r="BM174" s="45">
        <f t="shared" si="297"/>
        <v>11.907581724607816</v>
      </c>
      <c r="BN174" s="45" t="str">
        <f t="shared" si="298"/>
        <v>POSITIF</v>
      </c>
      <c r="BO174" s="45">
        <f t="shared" si="299"/>
        <v>11</v>
      </c>
      <c r="BP174" s="45">
        <f t="shared" si="300"/>
        <v>54</v>
      </c>
      <c r="BQ174" s="45">
        <f t="shared" si="301"/>
        <v>27</v>
      </c>
      <c r="BR174" s="45"/>
      <c r="BS174" s="45"/>
      <c r="BT174" s="45"/>
      <c r="BU174" s="45"/>
      <c r="BV174" s="45"/>
      <c r="BW174" s="45"/>
      <c r="BX174" s="45"/>
      <c r="BY174" s="45"/>
      <c r="BZ174" s="45"/>
      <c r="CA174" s="45"/>
      <c r="CB174" s="45"/>
      <c r="CC174" s="45"/>
      <c r="CD174" s="45"/>
      <c r="CE174" s="45"/>
      <c r="CF174" s="45"/>
      <c r="CG174" s="45"/>
      <c r="CH174" s="45"/>
      <c r="CI174" s="45"/>
    </row>
    <row r="175" spans="1:87">
      <c r="A175" s="45">
        <f t="shared" ref="A175" si="334">A173</f>
        <v>-7.0027777777777782</v>
      </c>
      <c r="B175" s="45">
        <f t="shared" si="318"/>
        <v>111.315</v>
      </c>
      <c r="C175" s="45">
        <f>INT(G3/15)</f>
        <v>7</v>
      </c>
      <c r="D175" s="45">
        <f>L3</f>
        <v>2018</v>
      </c>
      <c r="E175" s="45">
        <f>L2</f>
        <v>6</v>
      </c>
      <c r="F175" s="45">
        <f>L4</f>
        <v>13</v>
      </c>
      <c r="G175" s="45"/>
      <c r="H175" s="45">
        <v>16</v>
      </c>
      <c r="I175" s="45">
        <v>45</v>
      </c>
      <c r="J175" s="45">
        <f t="shared" si="212"/>
        <v>16.75</v>
      </c>
      <c r="K175" s="45"/>
      <c r="L175" s="45">
        <f t="shared" si="249"/>
        <v>20</v>
      </c>
      <c r="M175" s="45">
        <f t="shared" si="250"/>
        <v>-13</v>
      </c>
      <c r="N175" s="45">
        <f t="shared" si="251"/>
        <v>2458282.90625</v>
      </c>
      <c r="O175" s="45">
        <f t="shared" si="236"/>
        <v>8.1907120953342413E-4</v>
      </c>
      <c r="P175" s="45">
        <f t="shared" si="213"/>
        <v>2458282.9070690712</v>
      </c>
      <c r="Q175" s="45">
        <f t="shared" si="214"/>
        <v>0.18447384172679523</v>
      </c>
      <c r="R175" s="45">
        <f t="shared" si="252"/>
        <v>81.666380127990124</v>
      </c>
      <c r="S175" s="45">
        <f t="shared" si="253"/>
        <v>158.41220735714069</v>
      </c>
      <c r="T175" s="45">
        <f t="shared" si="254"/>
        <v>0.69076124857817489</v>
      </c>
      <c r="U175" s="45">
        <f t="shared" si="255"/>
        <v>1.4253472214186957</v>
      </c>
      <c r="V175" s="45">
        <f t="shared" si="256"/>
        <v>2.7648145937340898</v>
      </c>
      <c r="W175" s="45">
        <f t="shared" si="257"/>
        <v>1.6700852098647474E-2</v>
      </c>
      <c r="X175" s="45">
        <f t="shared" si="258"/>
        <v>82.357141376568293</v>
      </c>
      <c r="Y175" s="45">
        <f t="shared" si="259"/>
        <v>159.10296860571887</v>
      </c>
      <c r="Z175" s="45">
        <f t="shared" si="260"/>
        <v>2.7768706518669664</v>
      </c>
      <c r="AA175" s="45">
        <f t="shared" si="261"/>
        <v>128.24697369470434</v>
      </c>
      <c r="AB175" s="45">
        <f t="shared" si="262"/>
        <v>2.2383319466911478</v>
      </c>
      <c r="AC175" s="45">
        <f t="shared" si="263"/>
        <v>23.436892180801632</v>
      </c>
      <c r="AD175" s="45">
        <f t="shared" si="264"/>
        <v>-1.7337041943926916E-3</v>
      </c>
      <c r="AE175" s="45">
        <f t="shared" si="265"/>
        <v>23.435158476607238</v>
      </c>
      <c r="AF175" s="45">
        <f t="shared" si="266"/>
        <v>2458282.5</v>
      </c>
      <c r="AG175" s="45">
        <f t="shared" si="267"/>
        <v>0.18446269678302532</v>
      </c>
      <c r="AH175" s="45">
        <f t="shared" si="268"/>
        <v>17.417317461907203</v>
      </c>
      <c r="AI175" s="45">
        <f t="shared" si="269"/>
        <v>3.1940120780697043</v>
      </c>
      <c r="AJ175" s="45">
        <f t="shared" si="270"/>
        <v>0.40902067614345483</v>
      </c>
      <c r="AK175" s="45">
        <f t="shared" si="271"/>
        <v>10.615012078069704</v>
      </c>
      <c r="AL175" s="45">
        <f t="shared" si="303"/>
        <v>77.556201704340026</v>
      </c>
      <c r="AM175" s="45">
        <f t="shared" si="272"/>
        <v>1.3536110750815713</v>
      </c>
      <c r="AN175" s="45">
        <f t="shared" si="273"/>
        <v>1.0155673047375522</v>
      </c>
      <c r="AO175" s="45" t="s">
        <v>138</v>
      </c>
      <c r="AP175" s="45">
        <f t="shared" si="274"/>
        <v>82.347697405338309</v>
      </c>
      <c r="AQ175" s="45">
        <f t="shared" si="275"/>
        <v>82</v>
      </c>
      <c r="AR175" s="45">
        <f t="shared" si="276"/>
        <v>20</v>
      </c>
      <c r="AS175" s="45">
        <f t="shared" si="277"/>
        <v>51</v>
      </c>
      <c r="AT175" s="45">
        <f t="shared" si="278"/>
        <v>1.4372384511591449</v>
      </c>
      <c r="AU175" s="45">
        <f t="shared" si="279"/>
        <v>81.668979466705522</v>
      </c>
      <c r="AV175" s="148">
        <f t="shared" si="280"/>
        <v>5.4445986311137018</v>
      </c>
      <c r="AW175" s="45">
        <f t="shared" si="281"/>
        <v>1.4253925884376542</v>
      </c>
      <c r="AX175" s="45">
        <f t="shared" si="282"/>
        <v>23.21416443115697</v>
      </c>
      <c r="AY175" s="45" t="str">
        <f t="shared" si="283"/>
        <v>POSITIF</v>
      </c>
      <c r="AZ175" s="45">
        <f t="shared" si="284"/>
        <v>23</v>
      </c>
      <c r="BA175" s="45">
        <f t="shared" si="285"/>
        <v>12</v>
      </c>
      <c r="BB175" s="45">
        <f t="shared" si="286"/>
        <v>50</v>
      </c>
      <c r="BC175" s="45">
        <f t="shared" si="287"/>
        <v>0.40516360242304567</v>
      </c>
      <c r="BD175" s="45">
        <f t="shared" si="288"/>
        <v>2.0042747575590263</v>
      </c>
      <c r="BE175" s="45">
        <f t="shared" si="289"/>
        <v>-0.12222152900771403</v>
      </c>
      <c r="BF175" s="45">
        <f t="shared" si="290"/>
        <v>1.9428132568574878</v>
      </c>
      <c r="BG175" s="45">
        <f t="shared" si="291"/>
        <v>114.19428471097429</v>
      </c>
      <c r="BH175" s="45">
        <f t="shared" si="292"/>
        <v>5.4445986311137018</v>
      </c>
      <c r="BI175" s="45">
        <f t="shared" si="293"/>
        <v>294.19428471097427</v>
      </c>
      <c r="BJ175" s="45">
        <f t="shared" si="294"/>
        <v>294</v>
      </c>
      <c r="BK175" s="45">
        <f t="shared" si="295"/>
        <v>11</v>
      </c>
      <c r="BL175" s="45">
        <f t="shared" si="296"/>
        <v>39</v>
      </c>
      <c r="BM175" s="45">
        <f t="shared" si="297"/>
        <v>8.540159867038172</v>
      </c>
      <c r="BN175" s="45" t="str">
        <f t="shared" si="298"/>
        <v>POSITIF</v>
      </c>
      <c r="BO175" s="45">
        <f t="shared" si="299"/>
        <v>8</v>
      </c>
      <c r="BP175" s="45">
        <f t="shared" si="300"/>
        <v>32</v>
      </c>
      <c r="BQ175" s="45">
        <f t="shared" si="301"/>
        <v>24</v>
      </c>
      <c r="BR175" s="45"/>
      <c r="BS175" s="45"/>
      <c r="BT175" s="45"/>
      <c r="BU175" s="45"/>
      <c r="BV175" s="45"/>
      <c r="BW175" s="45"/>
      <c r="BX175" s="45"/>
      <c r="BY175" s="45"/>
      <c r="BZ175" s="45"/>
      <c r="CA175" s="45"/>
      <c r="CB175" s="45"/>
      <c r="CC175" s="45"/>
      <c r="CD175" s="45"/>
      <c r="CE175" s="45"/>
      <c r="CF175" s="45"/>
      <c r="CG175" s="45"/>
      <c r="CH175" s="45"/>
      <c r="CI175" s="45"/>
    </row>
    <row r="176" spans="1:87">
      <c r="A176" s="45">
        <f t="shared" ref="A176" si="335">A174</f>
        <v>-7.0027777777777782</v>
      </c>
      <c r="B176" s="45">
        <f t="shared" si="318"/>
        <v>111.315</v>
      </c>
      <c r="C176" s="45">
        <f>INT(G3/15)</f>
        <v>7</v>
      </c>
      <c r="D176" s="45">
        <f>L3</f>
        <v>2018</v>
      </c>
      <c r="E176" s="45">
        <f>L2</f>
        <v>6</v>
      </c>
      <c r="F176" s="45">
        <f>L4</f>
        <v>13</v>
      </c>
      <c r="G176" s="45"/>
      <c r="H176" s="149">
        <v>17</v>
      </c>
      <c r="I176" s="149">
        <v>0</v>
      </c>
      <c r="J176" s="149">
        <f t="shared" si="212"/>
        <v>17</v>
      </c>
      <c r="K176" s="149"/>
      <c r="L176" s="149">
        <f t="shared" si="249"/>
        <v>20</v>
      </c>
      <c r="M176" s="149">
        <f t="shared" si="250"/>
        <v>-13</v>
      </c>
      <c r="N176" s="149">
        <f t="shared" si="251"/>
        <v>2458282.916666667</v>
      </c>
      <c r="O176" s="149">
        <f t="shared" si="236"/>
        <v>8.1907120953342413E-4</v>
      </c>
      <c r="P176" s="149">
        <f t="shared" si="213"/>
        <v>2458282.9174857382</v>
      </c>
      <c r="Q176" s="149">
        <f t="shared" si="214"/>
        <v>0.18447412691959406</v>
      </c>
      <c r="R176" s="149">
        <f t="shared" si="252"/>
        <v>81.676647288289132</v>
      </c>
      <c r="S176" s="149">
        <f t="shared" si="253"/>
        <v>158.42247402705107</v>
      </c>
      <c r="T176" s="149">
        <f t="shared" si="254"/>
        <v>0.69044751022171813</v>
      </c>
      <c r="U176" s="149">
        <f t="shared" si="255"/>
        <v>1.4255264171707436</v>
      </c>
      <c r="V176" s="149">
        <f t="shared" si="256"/>
        <v>2.7649937809272416</v>
      </c>
      <c r="W176" s="149">
        <f t="shared" si="257"/>
        <v>1.6700852086669379E-2</v>
      </c>
      <c r="X176" s="149">
        <f t="shared" si="258"/>
        <v>82.367094798510848</v>
      </c>
      <c r="Y176" s="149">
        <f t="shared" si="259"/>
        <v>159.1129215372728</v>
      </c>
      <c r="Z176" s="149">
        <f t="shared" si="260"/>
        <v>2.7770443632928079</v>
      </c>
      <c r="AA176" s="149">
        <f t="shared" si="261"/>
        <v>128.24642209297102</v>
      </c>
      <c r="AB176" s="149">
        <f t="shared" si="262"/>
        <v>2.2383223194247415</v>
      </c>
      <c r="AC176" s="149">
        <f t="shared" si="263"/>
        <v>23.436892177092936</v>
      </c>
      <c r="AD176" s="149">
        <f t="shared" si="264"/>
        <v>-1.7337011378950396E-3</v>
      </c>
      <c r="AE176" s="149">
        <f t="shared" si="265"/>
        <v>23.435158475955042</v>
      </c>
      <c r="AF176" s="149">
        <f t="shared" si="266"/>
        <v>2458282.5</v>
      </c>
      <c r="AG176" s="149">
        <f t="shared" si="267"/>
        <v>0.18446269678302532</v>
      </c>
      <c r="AH176" s="149">
        <f t="shared" si="268"/>
        <v>17.417317461907203</v>
      </c>
      <c r="AI176" s="149">
        <f t="shared" si="269"/>
        <v>3.4446965554072015</v>
      </c>
      <c r="AJ176" s="149">
        <f t="shared" si="270"/>
        <v>0.40902067613207188</v>
      </c>
      <c r="AK176" s="149">
        <f t="shared" si="271"/>
        <v>10.865696555407201</v>
      </c>
      <c r="AL176" s="149">
        <f t="shared" si="303"/>
        <v>81.305656583134592</v>
      </c>
      <c r="AM176" s="149">
        <f t="shared" si="272"/>
        <v>1.4190514078715013</v>
      </c>
      <c r="AN176" s="149">
        <f t="shared" si="273"/>
        <v>1.0155683720527646</v>
      </c>
      <c r="AO176" s="149" t="s">
        <v>138</v>
      </c>
      <c r="AP176" s="149">
        <f t="shared" si="274"/>
        <v>82.357650798793273</v>
      </c>
      <c r="AQ176" s="149">
        <f t="shared" si="275"/>
        <v>82</v>
      </c>
      <c r="AR176" s="149">
        <f t="shared" si="276"/>
        <v>21</v>
      </c>
      <c r="AS176" s="149">
        <f t="shared" si="277"/>
        <v>27</v>
      </c>
      <c r="AT176" s="149">
        <f t="shared" si="278"/>
        <v>1.4374121706466807</v>
      </c>
      <c r="AU176" s="149">
        <f t="shared" si="279"/>
        <v>81.679791747973425</v>
      </c>
      <c r="AV176" s="150">
        <f t="shared" si="280"/>
        <v>5.4453194498648951</v>
      </c>
      <c r="AW176" s="149">
        <f t="shared" si="281"/>
        <v>1.4255812983454308</v>
      </c>
      <c r="AX176" s="149">
        <f t="shared" si="282"/>
        <v>23.214737626302764</v>
      </c>
      <c r="AY176" s="149" t="str">
        <f t="shared" si="283"/>
        <v>POSITIF</v>
      </c>
      <c r="AZ176" s="149">
        <f t="shared" si="284"/>
        <v>23</v>
      </c>
      <c r="BA176" s="149">
        <f t="shared" si="285"/>
        <v>12</v>
      </c>
      <c r="BB176" s="149">
        <f t="shared" si="286"/>
        <v>53</v>
      </c>
      <c r="BC176" s="149">
        <f t="shared" si="287"/>
        <v>0.4051736065655962</v>
      </c>
      <c r="BD176" s="149">
        <f t="shared" si="288"/>
        <v>1.9930662551663225</v>
      </c>
      <c r="BE176" s="149">
        <f t="shared" si="289"/>
        <v>-0.12222152900771403</v>
      </c>
      <c r="BF176" s="149">
        <f t="shared" si="290"/>
        <v>1.9428132568574878</v>
      </c>
      <c r="BG176" s="149">
        <f t="shared" si="291"/>
        <v>113.64649167435057</v>
      </c>
      <c r="BH176" s="149">
        <f t="shared" si="292"/>
        <v>5.4453194498648951</v>
      </c>
      <c r="BI176" s="149">
        <f t="shared" si="293"/>
        <v>293.64649167435056</v>
      </c>
      <c r="BJ176" s="149">
        <f t="shared" si="294"/>
        <v>293</v>
      </c>
      <c r="BK176" s="149">
        <f t="shared" si="295"/>
        <v>38</v>
      </c>
      <c r="BL176" s="149">
        <f t="shared" si="296"/>
        <v>47</v>
      </c>
      <c r="BM176" s="149">
        <f t="shared" si="297"/>
        <v>5.1538607529495595</v>
      </c>
      <c r="BN176" s="149" t="str">
        <f t="shared" si="298"/>
        <v>POSITIF</v>
      </c>
      <c r="BO176" s="149">
        <f t="shared" si="299"/>
        <v>5</v>
      </c>
      <c r="BP176" s="149">
        <f t="shared" si="300"/>
        <v>9</v>
      </c>
      <c r="BQ176" s="149">
        <f t="shared" si="301"/>
        <v>13</v>
      </c>
      <c r="BR176" s="149"/>
      <c r="BS176" s="45"/>
      <c r="BT176" s="45"/>
      <c r="BU176" s="45"/>
      <c r="BV176" s="45"/>
      <c r="BW176" s="45"/>
      <c r="BX176" s="45"/>
      <c r="BY176" s="45"/>
      <c r="BZ176" s="45"/>
      <c r="CA176" s="45"/>
      <c r="CB176" s="45"/>
      <c r="CC176" s="45"/>
      <c r="CD176" s="45"/>
      <c r="CE176" s="45"/>
      <c r="CF176" s="45"/>
      <c r="CG176" s="45"/>
      <c r="CH176" s="45"/>
      <c r="CI176" s="45"/>
    </row>
    <row r="177" spans="1:87">
      <c r="A177" s="45">
        <f t="shared" ref="A177" si="336">A175</f>
        <v>-7.0027777777777782</v>
      </c>
      <c r="B177" s="45">
        <f t="shared" si="318"/>
        <v>111.315</v>
      </c>
      <c r="C177" s="45">
        <f>INT(G3/15)</f>
        <v>7</v>
      </c>
      <c r="D177" s="45">
        <f>L3</f>
        <v>2018</v>
      </c>
      <c r="E177" s="45">
        <f>L2</f>
        <v>6</v>
      </c>
      <c r="F177" s="45">
        <f>L4</f>
        <v>13</v>
      </c>
      <c r="G177" s="45"/>
      <c r="H177" s="149">
        <v>17</v>
      </c>
      <c r="I177" s="149">
        <v>15</v>
      </c>
      <c r="J177" s="149">
        <f t="shared" ref="J177:J240" si="337">H177+I177/60</f>
        <v>17.25</v>
      </c>
      <c r="K177" s="149"/>
      <c r="L177" s="149">
        <f t="shared" si="249"/>
        <v>20</v>
      </c>
      <c r="M177" s="149">
        <f t="shared" si="250"/>
        <v>-13</v>
      </c>
      <c r="N177" s="149">
        <f t="shared" si="251"/>
        <v>2458282.9270833335</v>
      </c>
      <c r="O177" s="149">
        <f t="shared" si="236"/>
        <v>8.1907120953342413E-4</v>
      </c>
      <c r="P177" s="149">
        <f t="shared" ref="P177:P207" si="338">N177+O177</f>
        <v>2458282.9279024047</v>
      </c>
      <c r="Q177" s="149">
        <f t="shared" ref="Q177:Q207" si="339">(P177-2451545)/36525</f>
        <v>0.18447441211238014</v>
      </c>
      <c r="R177" s="149">
        <f t="shared" si="252"/>
        <v>81.686914448129755</v>
      </c>
      <c r="S177" s="149">
        <f t="shared" si="253"/>
        <v>158.43274069650215</v>
      </c>
      <c r="T177" s="149">
        <f t="shared" si="254"/>
        <v>0.69013375095222329</v>
      </c>
      <c r="U177" s="149">
        <f t="shared" si="255"/>
        <v>1.4257056129147909</v>
      </c>
      <c r="V177" s="149">
        <f t="shared" si="256"/>
        <v>2.7651729681123767</v>
      </c>
      <c r="W177" s="149">
        <f t="shared" si="257"/>
        <v>1.670085207469128E-2</v>
      </c>
      <c r="X177" s="149">
        <f t="shared" si="258"/>
        <v>82.377048199081983</v>
      </c>
      <c r="Y177" s="149">
        <f t="shared" si="259"/>
        <v>159.12287444745436</v>
      </c>
      <c r="Z177" s="149">
        <f t="shared" si="260"/>
        <v>2.7772180743456314</v>
      </c>
      <c r="AA177" s="149">
        <f t="shared" si="261"/>
        <v>128.24587049126237</v>
      </c>
      <c r="AB177" s="149">
        <f t="shared" si="262"/>
        <v>2.2383126921587659</v>
      </c>
      <c r="AC177" s="149">
        <f t="shared" si="263"/>
        <v>23.436892173384241</v>
      </c>
      <c r="AD177" s="149">
        <f t="shared" si="264"/>
        <v>-1.7336980617661973E-3</v>
      </c>
      <c r="AE177" s="149">
        <f t="shared" si="265"/>
        <v>23.435158475322474</v>
      </c>
      <c r="AF177" s="149">
        <f t="shared" si="266"/>
        <v>2458282.5</v>
      </c>
      <c r="AG177" s="149">
        <f t="shared" si="267"/>
        <v>0.18446269678302532</v>
      </c>
      <c r="AH177" s="149">
        <f t="shared" si="268"/>
        <v>17.417317461907203</v>
      </c>
      <c r="AI177" s="149">
        <f t="shared" si="269"/>
        <v>3.6953810327447023</v>
      </c>
      <c r="AJ177" s="149">
        <f t="shared" si="270"/>
        <v>0.40902067612103149</v>
      </c>
      <c r="AK177" s="149">
        <f t="shared" si="271"/>
        <v>11.116381032744702</v>
      </c>
      <c r="AL177" s="149">
        <f t="shared" si="303"/>
        <v>85.055111392418112</v>
      </c>
      <c r="AM177" s="149">
        <f t="shared" si="272"/>
        <v>1.4844917394482349</v>
      </c>
      <c r="AN177" s="149">
        <f t="shared" si="273"/>
        <v>1.0155694388821768</v>
      </c>
      <c r="AO177" s="149" t="s">
        <v>138</v>
      </c>
      <c r="AP177" s="149">
        <f t="shared" si="274"/>
        <v>82.367604170877172</v>
      </c>
      <c r="AQ177" s="149">
        <f t="shared" si="275"/>
        <v>82</v>
      </c>
      <c r="AR177" s="149">
        <f t="shared" si="276"/>
        <v>22</v>
      </c>
      <c r="AS177" s="149">
        <f t="shared" si="277"/>
        <v>3</v>
      </c>
      <c r="AT177" s="149">
        <f t="shared" si="278"/>
        <v>1.4375858897612208</v>
      </c>
      <c r="AU177" s="149">
        <f t="shared" si="279"/>
        <v>81.690604098752416</v>
      </c>
      <c r="AV177" s="150">
        <f t="shared" si="280"/>
        <v>5.4460402732501612</v>
      </c>
      <c r="AW177" s="149">
        <f t="shared" si="281"/>
        <v>1.4257700094664048</v>
      </c>
      <c r="AX177" s="149">
        <f t="shared" si="282"/>
        <v>23.21531008107689</v>
      </c>
      <c r="AY177" s="149" t="str">
        <f t="shared" si="283"/>
        <v>POSITIF</v>
      </c>
      <c r="AZ177" s="149">
        <f t="shared" si="284"/>
        <v>23</v>
      </c>
      <c r="BA177" s="149">
        <f t="shared" si="285"/>
        <v>12</v>
      </c>
      <c r="BB177" s="149">
        <f t="shared" si="286"/>
        <v>55</v>
      </c>
      <c r="BC177" s="149">
        <f t="shared" si="287"/>
        <v>0.40518359778622348</v>
      </c>
      <c r="BD177" s="149">
        <f t="shared" si="288"/>
        <v>1.9835054630577409</v>
      </c>
      <c r="BE177" s="149">
        <f t="shared" si="289"/>
        <v>-0.12222152900771403</v>
      </c>
      <c r="BF177" s="149">
        <f t="shared" si="290"/>
        <v>1.9428132568574878</v>
      </c>
      <c r="BG177" s="149">
        <f t="shared" si="291"/>
        <v>113.18863427635557</v>
      </c>
      <c r="BH177" s="149">
        <f t="shared" si="292"/>
        <v>5.4460402732501612</v>
      </c>
      <c r="BI177" s="149">
        <f t="shared" si="293"/>
        <v>293.18863427635557</v>
      </c>
      <c r="BJ177" s="149">
        <f t="shared" si="294"/>
        <v>293</v>
      </c>
      <c r="BK177" s="149">
        <f t="shared" si="295"/>
        <v>11</v>
      </c>
      <c r="BL177" s="149">
        <f t="shared" si="296"/>
        <v>19</v>
      </c>
      <c r="BM177" s="149">
        <f t="shared" si="297"/>
        <v>1.7517357073852433</v>
      </c>
      <c r="BN177" s="149" t="str">
        <f t="shared" si="298"/>
        <v>POSITIF</v>
      </c>
      <c r="BO177" s="149">
        <f t="shared" si="299"/>
        <v>1</v>
      </c>
      <c r="BP177" s="149">
        <f t="shared" si="300"/>
        <v>45</v>
      </c>
      <c r="BQ177" s="149">
        <f t="shared" si="301"/>
        <v>6</v>
      </c>
      <c r="BR177" s="149"/>
      <c r="BS177" s="45"/>
      <c r="BT177" s="45"/>
      <c r="BU177" s="45"/>
      <c r="BV177" s="45"/>
      <c r="BW177" s="45"/>
      <c r="BX177" s="45"/>
      <c r="BY177" s="45"/>
      <c r="BZ177" s="45"/>
      <c r="CA177" s="45"/>
      <c r="CB177" s="45"/>
      <c r="CC177" s="45"/>
      <c r="CD177" s="45"/>
      <c r="CE177" s="45"/>
      <c r="CF177" s="45"/>
      <c r="CG177" s="45"/>
      <c r="CH177" s="45"/>
      <c r="CI177" s="45"/>
    </row>
    <row r="178" spans="1:87">
      <c r="A178" s="45">
        <f t="shared" ref="A178" si="340">A176</f>
        <v>-7.0027777777777782</v>
      </c>
      <c r="B178" s="45">
        <f t="shared" si="318"/>
        <v>111.315</v>
      </c>
      <c r="C178" s="45">
        <f>INT(G3/15)</f>
        <v>7</v>
      </c>
      <c r="D178" s="45">
        <f>L3</f>
        <v>2018</v>
      </c>
      <c r="E178" s="45">
        <f>L2</f>
        <v>6</v>
      </c>
      <c r="F178" s="45">
        <f>L4</f>
        <v>13</v>
      </c>
      <c r="G178" s="45"/>
      <c r="H178" s="149">
        <v>17</v>
      </c>
      <c r="I178" s="149">
        <v>30</v>
      </c>
      <c r="J178" s="149">
        <f t="shared" si="337"/>
        <v>17.5</v>
      </c>
      <c r="K178" s="149"/>
      <c r="L178" s="149">
        <f t="shared" si="249"/>
        <v>20</v>
      </c>
      <c r="M178" s="149">
        <f t="shared" si="250"/>
        <v>-13</v>
      </c>
      <c r="N178" s="149">
        <f t="shared" si="251"/>
        <v>2458282.9375</v>
      </c>
      <c r="O178" s="149">
        <f t="shared" si="236"/>
        <v>8.1907120953342413E-4</v>
      </c>
      <c r="P178" s="149">
        <f t="shared" si="338"/>
        <v>2458282.9383190712</v>
      </c>
      <c r="Q178" s="149">
        <f t="shared" si="339"/>
        <v>0.18447469730516622</v>
      </c>
      <c r="R178" s="149">
        <f t="shared" si="252"/>
        <v>81.697181607970379</v>
      </c>
      <c r="S178" s="149">
        <f t="shared" si="253"/>
        <v>158.44300736595324</v>
      </c>
      <c r="T178" s="149">
        <f t="shared" si="254"/>
        <v>0.68981997076524448</v>
      </c>
      <c r="U178" s="149">
        <f t="shared" si="255"/>
        <v>1.4258848086588385</v>
      </c>
      <c r="V178" s="149">
        <f t="shared" si="256"/>
        <v>2.7653521552975122</v>
      </c>
      <c r="W178" s="149">
        <f t="shared" si="257"/>
        <v>1.6700852062713184E-2</v>
      </c>
      <c r="X178" s="149">
        <f t="shared" si="258"/>
        <v>82.387001578735621</v>
      </c>
      <c r="Y178" s="149">
        <f t="shared" si="259"/>
        <v>159.13282733671849</v>
      </c>
      <c r="Z178" s="149">
        <f t="shared" si="260"/>
        <v>2.7773917850333767</v>
      </c>
      <c r="AA178" s="149">
        <f t="shared" si="261"/>
        <v>128.24531888955372</v>
      </c>
      <c r="AB178" s="149">
        <f t="shared" si="262"/>
        <v>2.2383030648927904</v>
      </c>
      <c r="AC178" s="149">
        <f t="shared" si="263"/>
        <v>23.436892169675545</v>
      </c>
      <c r="AD178" s="149">
        <f t="shared" si="264"/>
        <v>-1.7336949660039429E-3</v>
      </c>
      <c r="AE178" s="149">
        <f t="shared" si="265"/>
        <v>23.435158474709542</v>
      </c>
      <c r="AF178" s="149">
        <f t="shared" si="266"/>
        <v>2458282.5</v>
      </c>
      <c r="AG178" s="149">
        <f t="shared" si="267"/>
        <v>0.18446269678302532</v>
      </c>
      <c r="AH178" s="149">
        <f t="shared" si="268"/>
        <v>17.417317461907203</v>
      </c>
      <c r="AI178" s="149">
        <f t="shared" si="269"/>
        <v>3.9460655100822031</v>
      </c>
      <c r="AJ178" s="149">
        <f t="shared" si="270"/>
        <v>0.40902067611033377</v>
      </c>
      <c r="AK178" s="149">
        <f t="shared" si="271"/>
        <v>11.367065510082202</v>
      </c>
      <c r="AL178" s="149">
        <f t="shared" si="303"/>
        <v>88.804566131814312</v>
      </c>
      <c r="AM178" s="149">
        <f t="shared" si="272"/>
        <v>1.5499320698052044</v>
      </c>
      <c r="AN178" s="149">
        <f t="shared" si="273"/>
        <v>1.0155705052258048</v>
      </c>
      <c r="AO178" s="149" t="s">
        <v>138</v>
      </c>
      <c r="AP178" s="149">
        <f t="shared" si="274"/>
        <v>82.377557522043915</v>
      </c>
      <c r="AQ178" s="149">
        <f t="shared" si="275"/>
        <v>82</v>
      </c>
      <c r="AR178" s="149">
        <f t="shared" si="276"/>
        <v>22</v>
      </c>
      <c r="AS178" s="149">
        <f t="shared" si="277"/>
        <v>39</v>
      </c>
      <c r="AT178" s="149">
        <f t="shared" si="278"/>
        <v>1.4377596085106876</v>
      </c>
      <c r="AU178" s="149">
        <f t="shared" si="279"/>
        <v>81.701416519418729</v>
      </c>
      <c r="AV178" s="150">
        <f t="shared" si="280"/>
        <v>5.446761101294582</v>
      </c>
      <c r="AW178" s="149">
        <f t="shared" si="281"/>
        <v>1.4259587218071426</v>
      </c>
      <c r="AX178" s="149">
        <f t="shared" si="282"/>
        <v>23.215881795483437</v>
      </c>
      <c r="AY178" s="149" t="str">
        <f t="shared" si="283"/>
        <v>POSITIF</v>
      </c>
      <c r="AZ178" s="149">
        <f t="shared" si="284"/>
        <v>23</v>
      </c>
      <c r="BA178" s="149">
        <f t="shared" si="285"/>
        <v>12</v>
      </c>
      <c r="BB178" s="149">
        <f t="shared" si="286"/>
        <v>57</v>
      </c>
      <c r="BC178" s="149">
        <f t="shared" si="287"/>
        <v>0.40519357608499879</v>
      </c>
      <c r="BD178" s="149">
        <f t="shared" si="288"/>
        <v>1.975514343958114</v>
      </c>
      <c r="BE178" s="149">
        <f t="shared" si="289"/>
        <v>-0.12222152900771403</v>
      </c>
      <c r="BF178" s="149">
        <f t="shared" si="290"/>
        <v>1.9428132568574878</v>
      </c>
      <c r="BG178" s="149">
        <f t="shared" si="291"/>
        <v>112.81774750632438</v>
      </c>
      <c r="BH178" s="149">
        <f t="shared" si="292"/>
        <v>5.446761101294582</v>
      </c>
      <c r="BI178" s="149">
        <f t="shared" si="293"/>
        <v>292.81774750632439</v>
      </c>
      <c r="BJ178" s="149">
        <f t="shared" si="294"/>
        <v>292</v>
      </c>
      <c r="BK178" s="149">
        <f t="shared" si="295"/>
        <v>49</v>
      </c>
      <c r="BL178" s="149">
        <f t="shared" si="296"/>
        <v>3</v>
      </c>
      <c r="BM178" s="149">
        <f t="shared" si="297"/>
        <v>-1.663477522235447</v>
      </c>
      <c r="BN178" s="149" t="str">
        <f t="shared" si="298"/>
        <v>NEGATIF</v>
      </c>
      <c r="BO178" s="149">
        <f t="shared" si="299"/>
        <v>1</v>
      </c>
      <c r="BP178" s="149">
        <f t="shared" si="300"/>
        <v>39</v>
      </c>
      <c r="BQ178" s="149">
        <f t="shared" si="301"/>
        <v>48</v>
      </c>
      <c r="BR178" s="149"/>
      <c r="BS178" s="45"/>
      <c r="BT178" s="45"/>
      <c r="BU178" s="45"/>
      <c r="BV178" s="45"/>
      <c r="BW178" s="45"/>
      <c r="BX178" s="45"/>
      <c r="BY178" s="45"/>
      <c r="BZ178" s="45"/>
      <c r="CA178" s="45"/>
      <c r="CB178" s="45"/>
      <c r="CC178" s="45"/>
      <c r="CD178" s="45"/>
      <c r="CE178" s="45"/>
      <c r="CF178" s="45"/>
      <c r="CG178" s="45"/>
      <c r="CH178" s="45"/>
      <c r="CI178" s="45"/>
    </row>
    <row r="179" spans="1:87">
      <c r="A179" s="45">
        <f t="shared" ref="A179" si="341">A177</f>
        <v>-7.0027777777777782</v>
      </c>
      <c r="B179" s="45">
        <f t="shared" si="318"/>
        <v>111.315</v>
      </c>
      <c r="C179" s="45">
        <f>INT(G3/15)</f>
        <v>7</v>
      </c>
      <c r="D179" s="45">
        <f>L3</f>
        <v>2018</v>
      </c>
      <c r="E179" s="45">
        <f>L2</f>
        <v>6</v>
      </c>
      <c r="F179" s="45">
        <f>L4</f>
        <v>13</v>
      </c>
      <c r="G179" s="45"/>
      <c r="H179" s="149">
        <v>17</v>
      </c>
      <c r="I179" s="149">
        <v>45</v>
      </c>
      <c r="J179" s="149">
        <f t="shared" si="337"/>
        <v>17.75</v>
      </c>
      <c r="K179" s="149"/>
      <c r="L179" s="149">
        <f t="shared" si="249"/>
        <v>20</v>
      </c>
      <c r="M179" s="149">
        <f t="shared" si="250"/>
        <v>-13</v>
      </c>
      <c r="N179" s="149">
        <f t="shared" si="251"/>
        <v>2458282.947916667</v>
      </c>
      <c r="O179" s="149">
        <f t="shared" si="236"/>
        <v>8.1907120953342413E-4</v>
      </c>
      <c r="P179" s="149">
        <f t="shared" si="338"/>
        <v>2458282.9487357382</v>
      </c>
      <c r="Q179" s="149">
        <f t="shared" si="339"/>
        <v>0.18447498249796504</v>
      </c>
      <c r="R179" s="149">
        <f t="shared" si="252"/>
        <v>81.707448768269387</v>
      </c>
      <c r="S179" s="149">
        <f t="shared" si="253"/>
        <v>158.45327403586361</v>
      </c>
      <c r="T179" s="149">
        <f t="shared" si="254"/>
        <v>0.6895061696563356</v>
      </c>
      <c r="U179" s="149">
        <f t="shared" si="255"/>
        <v>1.4260640044108861</v>
      </c>
      <c r="V179" s="149">
        <f t="shared" si="256"/>
        <v>2.7655313424906636</v>
      </c>
      <c r="W179" s="149">
        <f t="shared" si="257"/>
        <v>1.6700852050735085E-2</v>
      </c>
      <c r="X179" s="149">
        <f t="shared" si="258"/>
        <v>82.396954937925727</v>
      </c>
      <c r="Y179" s="149">
        <f t="shared" si="259"/>
        <v>159.14278020551995</v>
      </c>
      <c r="Z179" s="149">
        <f t="shared" si="260"/>
        <v>2.7775654953639815</v>
      </c>
      <c r="AA179" s="149">
        <f t="shared" si="261"/>
        <v>128.24476728782045</v>
      </c>
      <c r="AB179" s="149">
        <f t="shared" si="262"/>
        <v>2.2382934376263854</v>
      </c>
      <c r="AC179" s="149">
        <f t="shared" si="263"/>
        <v>23.436892165966849</v>
      </c>
      <c r="AD179" s="149">
        <f t="shared" si="264"/>
        <v>-1.733691850606054E-3</v>
      </c>
      <c r="AE179" s="149">
        <f t="shared" si="265"/>
        <v>23.435158474116243</v>
      </c>
      <c r="AF179" s="149">
        <f t="shared" si="266"/>
        <v>2458282.5</v>
      </c>
      <c r="AG179" s="149">
        <f t="shared" si="267"/>
        <v>0.18446269678302532</v>
      </c>
      <c r="AH179" s="149">
        <f t="shared" si="268"/>
        <v>17.417317461907203</v>
      </c>
      <c r="AI179" s="149">
        <f t="shared" si="269"/>
        <v>4.1967499874197003</v>
      </c>
      <c r="AJ179" s="149">
        <f t="shared" si="270"/>
        <v>0.40902067609997877</v>
      </c>
      <c r="AK179" s="149">
        <f t="shared" si="271"/>
        <v>11.6177499874197</v>
      </c>
      <c r="AL179" s="149">
        <f t="shared" si="303"/>
        <v>92.554020800946873</v>
      </c>
      <c r="AM179" s="149">
        <f t="shared" si="272"/>
        <v>1.6153723989358422</v>
      </c>
      <c r="AN179" s="149">
        <f t="shared" si="273"/>
        <v>1.0155715710836652</v>
      </c>
      <c r="AO179" s="149" t="s">
        <v>138</v>
      </c>
      <c r="AP179" s="149">
        <f t="shared" si="274"/>
        <v>82.387510852747482</v>
      </c>
      <c r="AQ179" s="149">
        <f t="shared" si="275"/>
        <v>82</v>
      </c>
      <c r="AR179" s="149">
        <f t="shared" si="276"/>
        <v>23</v>
      </c>
      <c r="AS179" s="149">
        <f t="shared" si="277"/>
        <v>15</v>
      </c>
      <c r="AT179" s="149">
        <f t="shared" si="278"/>
        <v>1.4379333269030048</v>
      </c>
      <c r="AU179" s="149">
        <f t="shared" si="279"/>
        <v>81.712229010348622</v>
      </c>
      <c r="AV179" s="150">
        <f t="shared" si="280"/>
        <v>5.4474819340232417</v>
      </c>
      <c r="AW179" s="149">
        <f t="shared" si="281"/>
        <v>1.4261474353742112</v>
      </c>
      <c r="AX179" s="149">
        <f t="shared" si="282"/>
        <v>23.21645276952642</v>
      </c>
      <c r="AY179" s="149" t="str">
        <f t="shared" si="283"/>
        <v>POSITIF</v>
      </c>
      <c r="AZ179" s="149">
        <f t="shared" si="284"/>
        <v>23</v>
      </c>
      <c r="BA179" s="149">
        <f t="shared" si="285"/>
        <v>12</v>
      </c>
      <c r="BB179" s="149">
        <f t="shared" si="286"/>
        <v>59</v>
      </c>
      <c r="BC179" s="149">
        <f t="shared" si="287"/>
        <v>0.40520354146199228</v>
      </c>
      <c r="BD179" s="149">
        <f t="shared" si="288"/>
        <v>1.9690411486689827</v>
      </c>
      <c r="BE179" s="149">
        <f t="shared" si="289"/>
        <v>-0.12222152900771403</v>
      </c>
      <c r="BF179" s="149">
        <f t="shared" si="290"/>
        <v>1.9428132568574878</v>
      </c>
      <c r="BG179" s="149">
        <f t="shared" si="291"/>
        <v>112.53232673000228</v>
      </c>
      <c r="BH179" s="149">
        <f t="shared" si="292"/>
        <v>5.4474819340232417</v>
      </c>
      <c r="BI179" s="149">
        <f t="shared" si="293"/>
        <v>292.5323267300023</v>
      </c>
      <c r="BJ179" s="149">
        <f t="shared" si="294"/>
        <v>292</v>
      </c>
      <c r="BK179" s="149">
        <f t="shared" si="295"/>
        <v>31</v>
      </c>
      <c r="BL179" s="149">
        <f t="shared" si="296"/>
        <v>56</v>
      </c>
      <c r="BM179" s="149">
        <f t="shared" si="297"/>
        <v>-5.0892784450429849</v>
      </c>
      <c r="BN179" s="149" t="str">
        <f t="shared" si="298"/>
        <v>NEGATIF</v>
      </c>
      <c r="BO179" s="149">
        <f t="shared" si="299"/>
        <v>5</v>
      </c>
      <c r="BP179" s="149">
        <f t="shared" si="300"/>
        <v>5</v>
      </c>
      <c r="BQ179" s="149">
        <f t="shared" si="301"/>
        <v>21</v>
      </c>
      <c r="BR179" s="149"/>
      <c r="BS179" s="45"/>
      <c r="BT179" s="45"/>
      <c r="BU179" s="45"/>
      <c r="BV179" s="45"/>
      <c r="BW179" s="45"/>
      <c r="BX179" s="45"/>
      <c r="BY179" s="45"/>
      <c r="BZ179" s="45"/>
      <c r="CA179" s="45"/>
      <c r="CB179" s="45"/>
      <c r="CC179" s="45"/>
      <c r="CD179" s="45"/>
      <c r="CE179" s="45"/>
      <c r="CF179" s="45"/>
      <c r="CG179" s="45"/>
      <c r="CH179" s="45"/>
      <c r="CI179" s="45"/>
    </row>
    <row r="180" spans="1:87">
      <c r="A180" s="45">
        <f t="shared" ref="A180" si="342">A178</f>
        <v>-7.0027777777777782</v>
      </c>
      <c r="B180" s="45">
        <f t="shared" si="318"/>
        <v>111.315</v>
      </c>
      <c r="C180" s="45">
        <f>INT(G3/15)</f>
        <v>7</v>
      </c>
      <c r="D180" s="45">
        <f>L3</f>
        <v>2018</v>
      </c>
      <c r="E180" s="45">
        <f>L2</f>
        <v>6</v>
      </c>
      <c r="F180" s="45">
        <f>L4</f>
        <v>13</v>
      </c>
      <c r="G180" s="45"/>
      <c r="H180" s="149">
        <v>18</v>
      </c>
      <c r="I180" s="149">
        <v>0</v>
      </c>
      <c r="J180" s="149">
        <f t="shared" si="337"/>
        <v>18</v>
      </c>
      <c r="K180" s="149"/>
      <c r="L180" s="149">
        <f t="shared" si="249"/>
        <v>20</v>
      </c>
      <c r="M180" s="149">
        <f t="shared" si="250"/>
        <v>-13</v>
      </c>
      <c r="N180" s="149">
        <f t="shared" si="251"/>
        <v>2458282.9583333335</v>
      </c>
      <c r="O180" s="149">
        <f t="shared" si="236"/>
        <v>8.1907120953342413E-4</v>
      </c>
      <c r="P180" s="149">
        <f t="shared" si="338"/>
        <v>2458282.9591524047</v>
      </c>
      <c r="Q180" s="149">
        <f t="shared" si="339"/>
        <v>0.18447526769075112</v>
      </c>
      <c r="R180" s="149">
        <f t="shared" si="252"/>
        <v>81.717715928109101</v>
      </c>
      <c r="S180" s="149">
        <f t="shared" si="253"/>
        <v>158.4635407053147</v>
      </c>
      <c r="T180" s="149">
        <f t="shared" si="254"/>
        <v>0.68919234766316362</v>
      </c>
      <c r="U180" s="149">
        <f t="shared" si="255"/>
        <v>1.4262432001549177</v>
      </c>
      <c r="V180" s="149">
        <f t="shared" si="256"/>
        <v>2.7657105296757991</v>
      </c>
      <c r="W180" s="149">
        <f t="shared" si="257"/>
        <v>1.6700852038756989E-2</v>
      </c>
      <c r="X180" s="149">
        <f t="shared" si="258"/>
        <v>82.406908275772267</v>
      </c>
      <c r="Y180" s="149">
        <f t="shared" si="259"/>
        <v>159.15273305297785</v>
      </c>
      <c r="Z180" s="149">
        <f t="shared" si="260"/>
        <v>2.7777392053220704</v>
      </c>
      <c r="AA180" s="149">
        <f t="shared" si="261"/>
        <v>128.2442156861118</v>
      </c>
      <c r="AB180" s="149">
        <f t="shared" si="262"/>
        <v>2.2382838103604099</v>
      </c>
      <c r="AC180" s="149">
        <f t="shared" si="263"/>
        <v>23.436892162258154</v>
      </c>
      <c r="AD180" s="149">
        <f t="shared" si="264"/>
        <v>-1.733688715570727E-3</v>
      </c>
      <c r="AE180" s="149">
        <f t="shared" si="265"/>
        <v>23.435158473542582</v>
      </c>
      <c r="AF180" s="149">
        <f t="shared" si="266"/>
        <v>2458282.5</v>
      </c>
      <c r="AG180" s="149">
        <f t="shared" si="267"/>
        <v>0.18446269678302532</v>
      </c>
      <c r="AH180" s="149">
        <f t="shared" si="268"/>
        <v>17.417317461907203</v>
      </c>
      <c r="AI180" s="149">
        <f t="shared" si="269"/>
        <v>4.4474344647572011</v>
      </c>
      <c r="AJ180" s="149">
        <f t="shared" si="270"/>
        <v>0.40902067608996651</v>
      </c>
      <c r="AK180" s="149">
        <f t="shared" si="271"/>
        <v>11.8684344647572</v>
      </c>
      <c r="AL180" s="149">
        <f t="shared" si="303"/>
        <v>96.303475400888857</v>
      </c>
      <c r="AM180" s="149">
        <f t="shared" si="272"/>
        <v>1.6808127268588766</v>
      </c>
      <c r="AN180" s="149">
        <f t="shared" si="273"/>
        <v>1.0155726364556321</v>
      </c>
      <c r="AO180" s="149" t="s">
        <v>138</v>
      </c>
      <c r="AP180" s="149">
        <f t="shared" si="274"/>
        <v>82.397464162107823</v>
      </c>
      <c r="AQ180" s="149">
        <f t="shared" si="275"/>
        <v>82</v>
      </c>
      <c r="AR180" s="149">
        <f t="shared" si="276"/>
        <v>23</v>
      </c>
      <c r="AS180" s="149">
        <f t="shared" si="277"/>
        <v>50</v>
      </c>
      <c r="AT180" s="149">
        <f t="shared" si="278"/>
        <v>1.4381070449228122</v>
      </c>
      <c r="AU180" s="149">
        <f t="shared" si="279"/>
        <v>81.72304157046915</v>
      </c>
      <c r="AV180" s="150">
        <f t="shared" si="280"/>
        <v>5.4482027713646097</v>
      </c>
      <c r="AW180" s="149">
        <f t="shared" si="281"/>
        <v>1.4263361501488843</v>
      </c>
      <c r="AX180" s="149">
        <f t="shared" si="282"/>
        <v>23.217023003133352</v>
      </c>
      <c r="AY180" s="149" t="str">
        <f t="shared" si="283"/>
        <v>POSITIF</v>
      </c>
      <c r="AZ180" s="149">
        <f t="shared" si="284"/>
        <v>23</v>
      </c>
      <c r="BA180" s="149">
        <f t="shared" si="285"/>
        <v>13</v>
      </c>
      <c r="BB180" s="149">
        <f t="shared" si="286"/>
        <v>1</v>
      </c>
      <c r="BC180" s="149">
        <f t="shared" si="287"/>
        <v>0.40521349391593875</v>
      </c>
      <c r="BD180" s="149">
        <f t="shared" si="288"/>
        <v>1.9640596163685637</v>
      </c>
      <c r="BE180" s="149">
        <f t="shared" si="289"/>
        <v>-0.12222152900771403</v>
      </c>
      <c r="BF180" s="149">
        <f t="shared" si="290"/>
        <v>1.9428132568574878</v>
      </c>
      <c r="BG180" s="149">
        <f t="shared" si="291"/>
        <v>112.33233432137072</v>
      </c>
      <c r="BH180" s="149">
        <f t="shared" si="292"/>
        <v>5.4482027713646097</v>
      </c>
      <c r="BI180" s="149">
        <f t="shared" si="293"/>
        <v>292.33233432137069</v>
      </c>
      <c r="BJ180" s="149">
        <f t="shared" si="294"/>
        <v>292</v>
      </c>
      <c r="BK180" s="149">
        <f t="shared" si="295"/>
        <v>19</v>
      </c>
      <c r="BL180" s="149">
        <f t="shared" si="296"/>
        <v>56</v>
      </c>
      <c r="BM180" s="149">
        <f t="shared" si="297"/>
        <v>-8.5233362367106409</v>
      </c>
      <c r="BN180" s="149" t="str">
        <f t="shared" si="298"/>
        <v>NEGATIF</v>
      </c>
      <c r="BO180" s="149">
        <f t="shared" si="299"/>
        <v>8</v>
      </c>
      <c r="BP180" s="149">
        <f t="shared" si="300"/>
        <v>31</v>
      </c>
      <c r="BQ180" s="149">
        <f t="shared" si="301"/>
        <v>24</v>
      </c>
      <c r="BR180" s="149"/>
      <c r="BS180" s="45"/>
      <c r="BT180" s="45"/>
      <c r="BU180" s="45"/>
      <c r="BV180" s="45"/>
      <c r="BW180" s="45"/>
      <c r="BX180" s="45"/>
      <c r="BY180" s="45"/>
      <c r="BZ180" s="45"/>
      <c r="CA180" s="45"/>
      <c r="CB180" s="45"/>
      <c r="CC180" s="45"/>
      <c r="CD180" s="45"/>
      <c r="CE180" s="45"/>
      <c r="CF180" s="45"/>
      <c r="CG180" s="45"/>
      <c r="CH180" s="45"/>
      <c r="CI180" s="45"/>
    </row>
    <row r="181" spans="1:87">
      <c r="A181" s="45">
        <f t="shared" ref="A181" si="343">A179</f>
        <v>-7.0027777777777782</v>
      </c>
      <c r="B181" s="45">
        <f t="shared" si="318"/>
        <v>111.315</v>
      </c>
      <c r="C181" s="45">
        <f>INT(G3/15)</f>
        <v>7</v>
      </c>
      <c r="D181" s="45">
        <f>L3</f>
        <v>2018</v>
      </c>
      <c r="E181" s="45">
        <f>L2</f>
        <v>6</v>
      </c>
      <c r="F181" s="45">
        <f>L4</f>
        <v>13</v>
      </c>
      <c r="G181" s="45"/>
      <c r="H181" s="149">
        <v>18</v>
      </c>
      <c r="I181" s="149">
        <v>15</v>
      </c>
      <c r="J181" s="149">
        <f t="shared" si="337"/>
        <v>18.25</v>
      </c>
      <c r="K181" s="149"/>
      <c r="L181" s="149">
        <f t="shared" si="249"/>
        <v>20</v>
      </c>
      <c r="M181" s="149">
        <f t="shared" si="250"/>
        <v>-13</v>
      </c>
      <c r="N181" s="149">
        <f t="shared" si="251"/>
        <v>2458282.96875</v>
      </c>
      <c r="O181" s="149">
        <f t="shared" si="236"/>
        <v>8.1907120953342413E-4</v>
      </c>
      <c r="P181" s="149">
        <f t="shared" si="338"/>
        <v>2458282.9695690712</v>
      </c>
      <c r="Q181" s="149">
        <f t="shared" si="339"/>
        <v>0.1844755528835372</v>
      </c>
      <c r="R181" s="149">
        <f t="shared" si="252"/>
        <v>81.727983087949724</v>
      </c>
      <c r="S181" s="149">
        <f t="shared" si="253"/>
        <v>158.47380737476578</v>
      </c>
      <c r="T181" s="149">
        <f t="shared" si="254"/>
        <v>0.68887850478128443</v>
      </c>
      <c r="U181" s="149">
        <f t="shared" si="255"/>
        <v>1.426422395898965</v>
      </c>
      <c r="V181" s="149">
        <f t="shared" si="256"/>
        <v>2.7658897168609342</v>
      </c>
      <c r="W181" s="149">
        <f t="shared" si="257"/>
        <v>1.670085202677889E-2</v>
      </c>
      <c r="X181" s="149">
        <f t="shared" si="258"/>
        <v>82.41686159273101</v>
      </c>
      <c r="Y181" s="149">
        <f t="shared" si="259"/>
        <v>159.16268587954707</v>
      </c>
      <c r="Z181" s="149">
        <f t="shared" si="260"/>
        <v>2.7779129149155835</v>
      </c>
      <c r="AA181" s="149">
        <f t="shared" si="261"/>
        <v>128.24366408440315</v>
      </c>
      <c r="AB181" s="149">
        <f t="shared" si="262"/>
        <v>2.2382741830944339</v>
      </c>
      <c r="AC181" s="149">
        <f t="shared" si="263"/>
        <v>23.436892158549458</v>
      </c>
      <c r="AD181" s="149">
        <f t="shared" si="264"/>
        <v>-1.7336855608957474E-3</v>
      </c>
      <c r="AE181" s="149">
        <f t="shared" si="265"/>
        <v>23.435158472988562</v>
      </c>
      <c r="AF181" s="149">
        <f t="shared" si="266"/>
        <v>2458282.5</v>
      </c>
      <c r="AG181" s="149">
        <f t="shared" si="267"/>
        <v>0.18446269678302532</v>
      </c>
      <c r="AH181" s="149">
        <f t="shared" si="268"/>
        <v>17.417317461907203</v>
      </c>
      <c r="AI181" s="149">
        <f t="shared" si="269"/>
        <v>4.6981189420947018</v>
      </c>
      <c r="AJ181" s="149">
        <f t="shared" si="270"/>
        <v>0.40902067608029702</v>
      </c>
      <c r="AK181" s="149">
        <f t="shared" si="271"/>
        <v>12.119118942094701</v>
      </c>
      <c r="AL181" s="149">
        <f t="shared" si="303"/>
        <v>100.05292993126197</v>
      </c>
      <c r="AM181" s="149">
        <f t="shared" si="272"/>
        <v>1.7462530535677052</v>
      </c>
      <c r="AN181" s="149">
        <f t="shared" si="273"/>
        <v>1.0155737013417212</v>
      </c>
      <c r="AO181" s="149" t="s">
        <v>138</v>
      </c>
      <c r="AP181" s="149">
        <f t="shared" si="274"/>
        <v>82.407417450580724</v>
      </c>
      <c r="AQ181" s="149">
        <f t="shared" si="275"/>
        <v>82</v>
      </c>
      <c r="AR181" s="149">
        <f t="shared" si="276"/>
        <v>24</v>
      </c>
      <c r="AS181" s="149">
        <f t="shared" si="277"/>
        <v>26</v>
      </c>
      <c r="AT181" s="149">
        <f t="shared" si="278"/>
        <v>1.4382807625780651</v>
      </c>
      <c r="AU181" s="149">
        <f t="shared" si="279"/>
        <v>81.733854200158547</v>
      </c>
      <c r="AV181" s="150">
        <f t="shared" si="280"/>
        <v>5.4489236133439034</v>
      </c>
      <c r="AW181" s="149">
        <f t="shared" si="281"/>
        <v>1.426524866137763</v>
      </c>
      <c r="AX181" s="149">
        <f t="shared" si="282"/>
        <v>23.217592496308441</v>
      </c>
      <c r="AY181" s="149" t="str">
        <f t="shared" si="283"/>
        <v>POSITIF</v>
      </c>
      <c r="AZ181" s="149">
        <f t="shared" si="284"/>
        <v>23</v>
      </c>
      <c r="BA181" s="149">
        <f t="shared" si="285"/>
        <v>13</v>
      </c>
      <c r="BB181" s="149">
        <f t="shared" si="286"/>
        <v>3</v>
      </c>
      <c r="BC181" s="149">
        <f t="shared" si="287"/>
        <v>0.4052234334469117</v>
      </c>
      <c r="BD181" s="149">
        <f t="shared" si="288"/>
        <v>1.9605690903589492</v>
      </c>
      <c r="BE181" s="149">
        <f t="shared" si="289"/>
        <v>-0.12222152900771403</v>
      </c>
      <c r="BF181" s="149">
        <f t="shared" si="290"/>
        <v>1.9428132568574878</v>
      </c>
      <c r="BG181" s="149">
        <f t="shared" si="291"/>
        <v>112.21926270895938</v>
      </c>
      <c r="BH181" s="149">
        <f t="shared" si="292"/>
        <v>5.4489236133439034</v>
      </c>
      <c r="BI181" s="149">
        <f t="shared" si="293"/>
        <v>292.21926270895938</v>
      </c>
      <c r="BJ181" s="149">
        <f t="shared" si="294"/>
        <v>292</v>
      </c>
      <c r="BK181" s="149">
        <f t="shared" si="295"/>
        <v>13</v>
      </c>
      <c r="BL181" s="149">
        <f t="shared" si="296"/>
        <v>9</v>
      </c>
      <c r="BM181" s="149">
        <f t="shared" si="297"/>
        <v>-11.963427445861784</v>
      </c>
      <c r="BN181" s="149" t="str">
        <f t="shared" si="298"/>
        <v>NEGATIF</v>
      </c>
      <c r="BO181" s="149">
        <f t="shared" si="299"/>
        <v>11</v>
      </c>
      <c r="BP181" s="149">
        <f t="shared" si="300"/>
        <v>57</v>
      </c>
      <c r="BQ181" s="149">
        <f t="shared" si="301"/>
        <v>48</v>
      </c>
      <c r="BR181" s="149"/>
      <c r="BS181" s="45"/>
      <c r="BT181" s="45"/>
      <c r="BU181" s="45"/>
      <c r="BV181" s="45"/>
      <c r="BW181" s="45"/>
      <c r="BX181" s="45"/>
      <c r="BY181" s="45"/>
      <c r="BZ181" s="45"/>
      <c r="CA181" s="45"/>
      <c r="CB181" s="45"/>
      <c r="CC181" s="45"/>
      <c r="CD181" s="45"/>
      <c r="CE181" s="45"/>
      <c r="CF181" s="45"/>
      <c r="CG181" s="45"/>
      <c r="CH181" s="45"/>
      <c r="CI181" s="45"/>
    </row>
    <row r="182" spans="1:87">
      <c r="A182" s="45">
        <f t="shared" ref="A182" si="344">A180</f>
        <v>-7.0027777777777782</v>
      </c>
      <c r="B182" s="45">
        <f t="shared" si="318"/>
        <v>111.315</v>
      </c>
      <c r="C182" s="45">
        <f>INT(G3/15)</f>
        <v>7</v>
      </c>
      <c r="D182" s="45">
        <f>L3</f>
        <v>2018</v>
      </c>
      <c r="E182" s="45">
        <f>L2</f>
        <v>6</v>
      </c>
      <c r="F182" s="45">
        <f>L4</f>
        <v>13</v>
      </c>
      <c r="G182" s="45"/>
      <c r="H182" s="149">
        <v>18</v>
      </c>
      <c r="I182" s="149">
        <v>30</v>
      </c>
      <c r="J182" s="149">
        <f t="shared" si="337"/>
        <v>18.5</v>
      </c>
      <c r="K182" s="149"/>
      <c r="L182" s="149">
        <f t="shared" si="249"/>
        <v>20</v>
      </c>
      <c r="M182" s="149">
        <f t="shared" si="250"/>
        <v>-13</v>
      </c>
      <c r="N182" s="149">
        <f t="shared" si="251"/>
        <v>2458282.979166667</v>
      </c>
      <c r="O182" s="149">
        <f t="shared" si="236"/>
        <v>8.1907120953342413E-4</v>
      </c>
      <c r="P182" s="149">
        <f t="shared" si="338"/>
        <v>2458282.9799857382</v>
      </c>
      <c r="Q182" s="149">
        <f t="shared" si="339"/>
        <v>0.18447583807633602</v>
      </c>
      <c r="R182" s="149">
        <f t="shared" si="252"/>
        <v>81.738250248248733</v>
      </c>
      <c r="S182" s="149">
        <f t="shared" si="253"/>
        <v>158.48407404467616</v>
      </c>
      <c r="T182" s="149">
        <f t="shared" si="254"/>
        <v>0.68856464100624759</v>
      </c>
      <c r="U182" s="149">
        <f t="shared" si="255"/>
        <v>1.4266015916510129</v>
      </c>
      <c r="V182" s="149">
        <f t="shared" si="256"/>
        <v>2.766068904054086</v>
      </c>
      <c r="W182" s="149">
        <f t="shared" si="257"/>
        <v>1.6700852014800795E-2</v>
      </c>
      <c r="X182" s="149">
        <f t="shared" si="258"/>
        <v>82.426814889254985</v>
      </c>
      <c r="Y182" s="149">
        <f t="shared" si="259"/>
        <v>159.17263868568241</v>
      </c>
      <c r="Z182" s="149">
        <f t="shared" si="260"/>
        <v>2.7780866241524578</v>
      </c>
      <c r="AA182" s="149">
        <f t="shared" si="261"/>
        <v>128.24311248266983</v>
      </c>
      <c r="AB182" s="149">
        <f t="shared" si="262"/>
        <v>2.2382645558280281</v>
      </c>
      <c r="AC182" s="149">
        <f t="shared" si="263"/>
        <v>23.436892154840763</v>
      </c>
      <c r="AD182" s="149">
        <f t="shared" si="264"/>
        <v>-1.7336823865788985E-3</v>
      </c>
      <c r="AE182" s="149">
        <f t="shared" si="265"/>
        <v>23.435158472454184</v>
      </c>
      <c r="AF182" s="149">
        <f t="shared" si="266"/>
        <v>2458282.5</v>
      </c>
      <c r="AG182" s="149">
        <f t="shared" si="267"/>
        <v>0.18446269678302532</v>
      </c>
      <c r="AH182" s="149">
        <f t="shared" si="268"/>
        <v>17.417317461907203</v>
      </c>
      <c r="AI182" s="149">
        <f t="shared" si="269"/>
        <v>4.9488034194322026</v>
      </c>
      <c r="AJ182" s="149">
        <f t="shared" si="270"/>
        <v>0.40902067607097037</v>
      </c>
      <c r="AK182" s="149">
        <f t="shared" si="271"/>
        <v>12.369803419432202</v>
      </c>
      <c r="AL182" s="149">
        <f t="shared" si="303"/>
        <v>103.80238439169109</v>
      </c>
      <c r="AM182" s="149">
        <f t="shared" si="272"/>
        <v>1.8116933790557808</v>
      </c>
      <c r="AN182" s="149">
        <f t="shared" si="273"/>
        <v>1.0155747657419494</v>
      </c>
      <c r="AO182" s="149" t="s">
        <v>138</v>
      </c>
      <c r="AP182" s="149">
        <f t="shared" si="274"/>
        <v>82.417370718619196</v>
      </c>
      <c r="AQ182" s="149">
        <f t="shared" si="275"/>
        <v>82</v>
      </c>
      <c r="AR182" s="149">
        <f t="shared" si="276"/>
        <v>25</v>
      </c>
      <c r="AS182" s="149">
        <f t="shared" si="277"/>
        <v>2</v>
      </c>
      <c r="AT182" s="149">
        <f t="shared" si="278"/>
        <v>1.4384544798766701</v>
      </c>
      <c r="AU182" s="149">
        <f t="shared" si="279"/>
        <v>81.744666899791937</v>
      </c>
      <c r="AV182" s="150">
        <f t="shared" si="280"/>
        <v>5.4496444599861293</v>
      </c>
      <c r="AW182" s="149">
        <f t="shared" si="281"/>
        <v>1.426713583347395</v>
      </c>
      <c r="AX182" s="149">
        <f t="shared" si="282"/>
        <v>23.21816124905563</v>
      </c>
      <c r="AY182" s="149" t="str">
        <f t="shared" si="283"/>
        <v>POSITIF</v>
      </c>
      <c r="AZ182" s="149">
        <f t="shared" si="284"/>
        <v>23</v>
      </c>
      <c r="BA182" s="149">
        <f t="shared" si="285"/>
        <v>13</v>
      </c>
      <c r="BB182" s="149">
        <f t="shared" si="286"/>
        <v>5</v>
      </c>
      <c r="BC182" s="149">
        <f t="shared" si="287"/>
        <v>0.4052333600549799</v>
      </c>
      <c r="BD182" s="149">
        <f t="shared" si="288"/>
        <v>1.9585956184318323</v>
      </c>
      <c r="BE182" s="149">
        <f t="shared" si="289"/>
        <v>-0.12222152900771403</v>
      </c>
      <c r="BF182" s="149">
        <f t="shared" si="290"/>
        <v>1.9428132568574878</v>
      </c>
      <c r="BG182" s="149">
        <f t="shared" si="291"/>
        <v>112.19626149734817</v>
      </c>
      <c r="BH182" s="149">
        <f t="shared" si="292"/>
        <v>5.4496444599861293</v>
      </c>
      <c r="BI182" s="149">
        <f t="shared" si="293"/>
        <v>292.19626149734819</v>
      </c>
      <c r="BJ182" s="149">
        <f t="shared" si="294"/>
        <v>292</v>
      </c>
      <c r="BK182" s="149">
        <f t="shared" si="295"/>
        <v>11</v>
      </c>
      <c r="BL182" s="149">
        <f t="shared" si="296"/>
        <v>46</v>
      </c>
      <c r="BM182" s="149">
        <f t="shared" si="297"/>
        <v>-15.407375755709404</v>
      </c>
      <c r="BN182" s="149" t="str">
        <f t="shared" si="298"/>
        <v>NEGATIF</v>
      </c>
      <c r="BO182" s="149">
        <f t="shared" si="299"/>
        <v>15</v>
      </c>
      <c r="BP182" s="149">
        <f t="shared" si="300"/>
        <v>24</v>
      </c>
      <c r="BQ182" s="149">
        <f t="shared" si="301"/>
        <v>26</v>
      </c>
      <c r="BR182" s="149"/>
      <c r="BS182" s="45"/>
      <c r="BT182" s="45"/>
      <c r="BU182" s="45"/>
      <c r="BV182" s="45"/>
      <c r="BW182" s="45"/>
      <c r="BX182" s="45"/>
      <c r="BY182" s="45"/>
      <c r="BZ182" s="45"/>
      <c r="CA182" s="45"/>
      <c r="CB182" s="45"/>
      <c r="CC182" s="45"/>
      <c r="CD182" s="45"/>
      <c r="CE182" s="45"/>
      <c r="CF182" s="45"/>
      <c r="CG182" s="45"/>
      <c r="CH182" s="45"/>
      <c r="CI182" s="45"/>
    </row>
    <row r="183" spans="1:87">
      <c r="A183" s="45">
        <f t="shared" ref="A183" si="345">A181</f>
        <v>-7.0027777777777782</v>
      </c>
      <c r="B183" s="45">
        <f t="shared" si="318"/>
        <v>111.315</v>
      </c>
      <c r="C183" s="45">
        <f>INT(G3/15)</f>
        <v>7</v>
      </c>
      <c r="D183" s="45">
        <f>L3</f>
        <v>2018</v>
      </c>
      <c r="E183" s="45">
        <f>L2</f>
        <v>6</v>
      </c>
      <c r="F183" s="45">
        <f>L4</f>
        <v>13</v>
      </c>
      <c r="G183" s="45"/>
      <c r="H183" s="45">
        <v>18</v>
      </c>
      <c r="I183" s="45">
        <v>45</v>
      </c>
      <c r="J183" s="45">
        <f t="shared" si="337"/>
        <v>18.75</v>
      </c>
      <c r="K183" s="45"/>
      <c r="L183" s="45">
        <f t="shared" si="249"/>
        <v>20</v>
      </c>
      <c r="M183" s="45">
        <f t="shared" si="250"/>
        <v>-13</v>
      </c>
      <c r="N183" s="45">
        <f t="shared" si="251"/>
        <v>2458282.9895833335</v>
      </c>
      <c r="O183" s="45">
        <f t="shared" si="236"/>
        <v>8.1907120953342413E-4</v>
      </c>
      <c r="P183" s="45">
        <f t="shared" si="338"/>
        <v>2458282.9904024047</v>
      </c>
      <c r="Q183" s="45">
        <f t="shared" si="339"/>
        <v>0.18447612326912211</v>
      </c>
      <c r="R183" s="45">
        <f t="shared" si="252"/>
        <v>81.748517408089356</v>
      </c>
      <c r="S183" s="45">
        <f t="shared" si="253"/>
        <v>158.49434071412725</v>
      </c>
      <c r="T183" s="45">
        <f t="shared" si="254"/>
        <v>0.68825075637573019</v>
      </c>
      <c r="U183" s="45">
        <f t="shared" si="255"/>
        <v>1.4267807873950602</v>
      </c>
      <c r="V183" s="45">
        <f t="shared" si="256"/>
        <v>2.7662480912392211</v>
      </c>
      <c r="W183" s="45">
        <f t="shared" si="257"/>
        <v>1.6700852002822699E-2</v>
      </c>
      <c r="X183" s="45">
        <f t="shared" si="258"/>
        <v>82.436768164465093</v>
      </c>
      <c r="Y183" s="45">
        <f t="shared" si="259"/>
        <v>159.18259147050298</v>
      </c>
      <c r="Z183" s="45">
        <f t="shared" si="260"/>
        <v>2.778260333017319</v>
      </c>
      <c r="AA183" s="45">
        <f t="shared" si="261"/>
        <v>128.24256088096118</v>
      </c>
      <c r="AB183" s="45">
        <f t="shared" si="262"/>
        <v>2.2382549285620525</v>
      </c>
      <c r="AC183" s="45">
        <f t="shared" si="263"/>
        <v>23.436892151132067</v>
      </c>
      <c r="AD183" s="45">
        <f t="shared" si="264"/>
        <v>-1.7336791926183918E-3</v>
      </c>
      <c r="AE183" s="45">
        <f t="shared" si="265"/>
        <v>23.435158471939449</v>
      </c>
      <c r="AF183" s="45">
        <f t="shared" si="266"/>
        <v>2458282.5</v>
      </c>
      <c r="AG183" s="45">
        <f t="shared" si="267"/>
        <v>0.18446269678302532</v>
      </c>
      <c r="AH183" s="45">
        <f t="shared" si="268"/>
        <v>17.417317461907203</v>
      </c>
      <c r="AI183" s="45">
        <f t="shared" si="269"/>
        <v>5.1994878967697034</v>
      </c>
      <c r="AJ183" s="45">
        <f t="shared" si="270"/>
        <v>0.40902067606198655</v>
      </c>
      <c r="AK183" s="45">
        <f t="shared" si="271"/>
        <v>12.620487896769703</v>
      </c>
      <c r="AL183" s="45">
        <f t="shared" si="303"/>
        <v>107.55183878324816</v>
      </c>
      <c r="AM183" s="45">
        <f t="shared" si="272"/>
        <v>1.8771337033418123</v>
      </c>
      <c r="AN183" s="45">
        <f t="shared" si="273"/>
        <v>1.0155758296561905</v>
      </c>
      <c r="AO183" s="45" t="s">
        <v>138</v>
      </c>
      <c r="AP183" s="45">
        <f t="shared" si="274"/>
        <v>82.427323965344144</v>
      </c>
      <c r="AQ183" s="45">
        <f t="shared" si="275"/>
        <v>82</v>
      </c>
      <c r="AR183" s="45">
        <f t="shared" si="276"/>
        <v>25</v>
      </c>
      <c r="AS183" s="45">
        <f t="shared" si="277"/>
        <v>38</v>
      </c>
      <c r="AT183" s="45">
        <f t="shared" si="278"/>
        <v>1.4386281968032837</v>
      </c>
      <c r="AU183" s="45">
        <f t="shared" si="279"/>
        <v>81.755479668297383</v>
      </c>
      <c r="AV183" s="148">
        <f t="shared" si="280"/>
        <v>5.4503653112198256</v>
      </c>
      <c r="AW183" s="45">
        <f t="shared" si="281"/>
        <v>1.426902301759071</v>
      </c>
      <c r="AX183" s="45">
        <f t="shared" si="282"/>
        <v>23.218729261302784</v>
      </c>
      <c r="AY183" s="45" t="str">
        <f t="shared" si="283"/>
        <v>POSITIF</v>
      </c>
      <c r="AZ183" s="45">
        <f t="shared" si="284"/>
        <v>23</v>
      </c>
      <c r="BA183" s="45">
        <f t="shared" si="285"/>
        <v>13</v>
      </c>
      <c r="BB183" s="45">
        <f t="shared" si="286"/>
        <v>7</v>
      </c>
      <c r="BC183" s="45">
        <f t="shared" si="287"/>
        <v>0.40524327373888441</v>
      </c>
      <c r="BD183" s="45">
        <f t="shared" si="288"/>
        <v>1.9581941715572688</v>
      </c>
      <c r="BE183" s="45">
        <f t="shared" si="289"/>
        <v>-0.12222152900771403</v>
      </c>
      <c r="BF183" s="45">
        <f t="shared" si="290"/>
        <v>1.9428132568574878</v>
      </c>
      <c r="BG183" s="45">
        <f t="shared" si="291"/>
        <v>112.26834112263008</v>
      </c>
      <c r="BH183" s="45">
        <f t="shared" si="292"/>
        <v>5.4503653112198256</v>
      </c>
      <c r="BI183" s="45">
        <f t="shared" si="293"/>
        <v>292.26834112263009</v>
      </c>
      <c r="BJ183" s="45">
        <f t="shared" si="294"/>
        <v>292</v>
      </c>
      <c r="BK183" s="45">
        <f t="shared" si="295"/>
        <v>16</v>
      </c>
      <c r="BL183" s="45">
        <f t="shared" si="296"/>
        <v>6</v>
      </c>
      <c r="BM183" s="45">
        <f t="shared" si="297"/>
        <v>-18.852990465796129</v>
      </c>
      <c r="BN183" s="45" t="str">
        <f t="shared" si="298"/>
        <v>NEGATIF</v>
      </c>
      <c r="BO183" s="45">
        <f t="shared" si="299"/>
        <v>18</v>
      </c>
      <c r="BP183" s="45">
        <f t="shared" si="300"/>
        <v>51</v>
      </c>
      <c r="BQ183" s="45">
        <f t="shared" si="301"/>
        <v>10</v>
      </c>
      <c r="BR183" s="45"/>
      <c r="BS183" s="45"/>
      <c r="BT183" s="45"/>
      <c r="BU183" s="45"/>
      <c r="BV183" s="45"/>
      <c r="BW183" s="45"/>
      <c r="BX183" s="45"/>
      <c r="BY183" s="45"/>
      <c r="BZ183" s="45"/>
      <c r="CA183" s="45"/>
      <c r="CB183" s="45"/>
      <c r="CC183" s="45"/>
      <c r="CD183" s="45"/>
      <c r="CE183" s="45"/>
      <c r="CF183" s="45"/>
      <c r="CG183" s="45"/>
      <c r="CH183" s="45"/>
      <c r="CI183" s="45"/>
    </row>
    <row r="184" spans="1:87">
      <c r="A184" s="45">
        <f t="shared" ref="A184" si="346">A182</f>
        <v>-7.0027777777777782</v>
      </c>
      <c r="B184" s="45">
        <f t="shared" si="318"/>
        <v>111.315</v>
      </c>
      <c r="C184" s="45">
        <f>INT(G3/15)</f>
        <v>7</v>
      </c>
      <c r="D184" s="45">
        <f>L3</f>
        <v>2018</v>
      </c>
      <c r="E184" s="45">
        <f>L2</f>
        <v>6</v>
      </c>
      <c r="F184" s="45">
        <f>L4</f>
        <v>13</v>
      </c>
      <c r="G184" s="45"/>
      <c r="H184" s="45">
        <v>19</v>
      </c>
      <c r="I184" s="45">
        <v>0</v>
      </c>
      <c r="J184" s="45">
        <f t="shared" si="337"/>
        <v>19</v>
      </c>
      <c r="K184" s="45"/>
      <c r="L184" s="45">
        <f t="shared" si="249"/>
        <v>20</v>
      </c>
      <c r="M184" s="45">
        <f t="shared" si="250"/>
        <v>-13</v>
      </c>
      <c r="N184" s="45">
        <f t="shared" si="251"/>
        <v>2458283</v>
      </c>
      <c r="O184" s="45">
        <f t="shared" si="236"/>
        <v>8.1907120953342413E-4</v>
      </c>
      <c r="P184" s="45">
        <f t="shared" si="338"/>
        <v>2458283.0008190712</v>
      </c>
      <c r="Q184" s="45">
        <f t="shared" si="339"/>
        <v>0.18447640846190819</v>
      </c>
      <c r="R184" s="45">
        <f t="shared" si="252"/>
        <v>81.758784567929069</v>
      </c>
      <c r="S184" s="45">
        <f t="shared" si="253"/>
        <v>158.50460738357833</v>
      </c>
      <c r="T184" s="45">
        <f t="shared" si="254"/>
        <v>0.68793685088528422</v>
      </c>
      <c r="U184" s="45">
        <f t="shared" si="255"/>
        <v>1.4269599831390918</v>
      </c>
      <c r="V184" s="45">
        <f t="shared" si="256"/>
        <v>2.7664272784243567</v>
      </c>
      <c r="W184" s="45">
        <f t="shared" si="257"/>
        <v>1.67008519908446E-2</v>
      </c>
      <c r="X184" s="45">
        <f t="shared" si="258"/>
        <v>82.446721418814349</v>
      </c>
      <c r="Y184" s="45">
        <f t="shared" si="259"/>
        <v>159.19254423446361</v>
      </c>
      <c r="Z184" s="45">
        <f t="shared" si="260"/>
        <v>2.7784340415181061</v>
      </c>
      <c r="AA184" s="45">
        <f t="shared" si="261"/>
        <v>128.24200927925253</v>
      </c>
      <c r="AB184" s="45">
        <f t="shared" si="262"/>
        <v>2.238245301296077</v>
      </c>
      <c r="AC184" s="45">
        <f t="shared" si="263"/>
        <v>23.436892147423372</v>
      </c>
      <c r="AD184" s="45">
        <f t="shared" si="264"/>
        <v>-1.7336759790120139E-3</v>
      </c>
      <c r="AE184" s="45">
        <f t="shared" si="265"/>
        <v>23.43515847144436</v>
      </c>
      <c r="AF184" s="45">
        <f t="shared" si="266"/>
        <v>2458282.5</v>
      </c>
      <c r="AG184" s="45">
        <f t="shared" si="267"/>
        <v>0.18446269678302532</v>
      </c>
      <c r="AH184" s="45">
        <f t="shared" si="268"/>
        <v>17.417317461907203</v>
      </c>
      <c r="AI184" s="45">
        <f t="shared" si="269"/>
        <v>5.4501723741072041</v>
      </c>
      <c r="AJ184" s="45">
        <f t="shared" si="270"/>
        <v>0.40902067605334563</v>
      </c>
      <c r="AK184" s="45">
        <f t="shared" si="271"/>
        <v>12.871172374107203</v>
      </c>
      <c r="AL184" s="45">
        <f t="shared" si="303"/>
        <v>111.30129310555802</v>
      </c>
      <c r="AM184" s="45">
        <f t="shared" si="272"/>
        <v>1.9425740264192519</v>
      </c>
      <c r="AN184" s="45">
        <f t="shared" si="273"/>
        <v>1.0155768930844609</v>
      </c>
      <c r="AO184" s="45" t="s">
        <v>138</v>
      </c>
      <c r="AP184" s="45">
        <f t="shared" si="274"/>
        <v>82.437277191208594</v>
      </c>
      <c r="AQ184" s="45">
        <f t="shared" si="275"/>
        <v>82</v>
      </c>
      <c r="AR184" s="45">
        <f t="shared" si="276"/>
        <v>26</v>
      </c>
      <c r="AS184" s="45">
        <f t="shared" si="277"/>
        <v>14</v>
      </c>
      <c r="AT184" s="45">
        <f t="shared" si="278"/>
        <v>1.438801913365813</v>
      </c>
      <c r="AU184" s="45">
        <f t="shared" si="279"/>
        <v>81.766292506050036</v>
      </c>
      <c r="AV184" s="148">
        <f t="shared" si="280"/>
        <v>5.4510861670700024</v>
      </c>
      <c r="AW184" s="45">
        <f t="shared" si="281"/>
        <v>1.4270910213793386</v>
      </c>
      <c r="AX184" s="45">
        <f t="shared" si="282"/>
        <v>23.219296533053939</v>
      </c>
      <c r="AY184" s="45" t="str">
        <f t="shared" si="283"/>
        <v>POSITIF</v>
      </c>
      <c r="AZ184" s="45">
        <f t="shared" si="284"/>
        <v>23</v>
      </c>
      <c r="BA184" s="45">
        <f t="shared" si="285"/>
        <v>13</v>
      </c>
      <c r="BB184" s="45">
        <f t="shared" si="286"/>
        <v>9</v>
      </c>
      <c r="BC184" s="45">
        <f t="shared" si="287"/>
        <v>0.40525317449869558</v>
      </c>
      <c r="BD184" s="45">
        <f t="shared" si="288"/>
        <v>1.9594521983420417</v>
      </c>
      <c r="BE184" s="45">
        <f t="shared" si="289"/>
        <v>-0.12222152900771403</v>
      </c>
      <c r="BF184" s="45">
        <f t="shared" si="290"/>
        <v>1.9428132568574878</v>
      </c>
      <c r="BG184" s="45">
        <f t="shared" si="291"/>
        <v>112.44267194377672</v>
      </c>
      <c r="BH184" s="45">
        <f t="shared" si="292"/>
        <v>5.4510861670700024</v>
      </c>
      <c r="BI184" s="45">
        <f t="shared" si="293"/>
        <v>292.4426719437767</v>
      </c>
      <c r="BJ184" s="45">
        <f t="shared" si="294"/>
        <v>292</v>
      </c>
      <c r="BK184" s="45">
        <f t="shared" si="295"/>
        <v>26</v>
      </c>
      <c r="BL184" s="45">
        <f t="shared" si="296"/>
        <v>33</v>
      </c>
      <c r="BM184" s="45">
        <f t="shared" si="297"/>
        <v>-22.297999970630535</v>
      </c>
      <c r="BN184" s="45" t="str">
        <f t="shared" si="298"/>
        <v>NEGATIF</v>
      </c>
      <c r="BO184" s="45">
        <f t="shared" si="299"/>
        <v>22</v>
      </c>
      <c r="BP184" s="45">
        <f t="shared" si="300"/>
        <v>17</v>
      </c>
      <c r="BQ184" s="45">
        <f t="shared" si="301"/>
        <v>52</v>
      </c>
      <c r="BR184" s="45"/>
      <c r="BS184" s="45"/>
      <c r="BT184" s="45"/>
      <c r="BU184" s="45"/>
      <c r="BV184" s="45"/>
      <c r="BW184" s="45"/>
      <c r="BX184" s="45"/>
      <c r="BY184" s="45"/>
      <c r="BZ184" s="45"/>
      <c r="CA184" s="45"/>
      <c r="CB184" s="45"/>
      <c r="CC184" s="45"/>
      <c r="CD184" s="45"/>
      <c r="CE184" s="45"/>
      <c r="CF184" s="45"/>
      <c r="CG184" s="45"/>
      <c r="CH184" s="45"/>
      <c r="CI184" s="45"/>
    </row>
    <row r="185" spans="1:87">
      <c r="A185" s="45">
        <f t="shared" ref="A185" si="347">A183</f>
        <v>-7.0027777777777782</v>
      </c>
      <c r="B185" s="45">
        <f t="shared" si="318"/>
        <v>111.315</v>
      </c>
      <c r="C185" s="45">
        <f>INT(G3/15)</f>
        <v>7</v>
      </c>
      <c r="D185" s="45">
        <f>L3</f>
        <v>2018</v>
      </c>
      <c r="E185" s="45">
        <f>L2</f>
        <v>6</v>
      </c>
      <c r="F185" s="45">
        <f>L4</f>
        <v>13</v>
      </c>
      <c r="G185" s="45"/>
      <c r="H185" s="45">
        <v>19</v>
      </c>
      <c r="I185" s="45">
        <v>15</v>
      </c>
      <c r="J185" s="45">
        <f t="shared" si="337"/>
        <v>19.25</v>
      </c>
      <c r="K185" s="45"/>
      <c r="L185" s="45">
        <f t="shared" si="249"/>
        <v>20</v>
      </c>
      <c r="M185" s="45">
        <f t="shared" si="250"/>
        <v>-13</v>
      </c>
      <c r="N185" s="45">
        <f t="shared" si="251"/>
        <v>2458283.010416667</v>
      </c>
      <c r="O185" s="45">
        <f t="shared" si="236"/>
        <v>8.1907120953342413E-4</v>
      </c>
      <c r="P185" s="45">
        <f t="shared" si="338"/>
        <v>2458283.0112357382</v>
      </c>
      <c r="Q185" s="45">
        <f t="shared" si="339"/>
        <v>0.18447669365470701</v>
      </c>
      <c r="R185" s="45">
        <f t="shared" si="252"/>
        <v>81.769051728228078</v>
      </c>
      <c r="S185" s="45">
        <f t="shared" si="253"/>
        <v>158.51487405348871</v>
      </c>
      <c r="T185" s="45">
        <f t="shared" si="254"/>
        <v>0.6876229245304607</v>
      </c>
      <c r="U185" s="45">
        <f t="shared" si="255"/>
        <v>1.4271391788911396</v>
      </c>
      <c r="V185" s="45">
        <f t="shared" si="256"/>
        <v>2.766606465617508</v>
      </c>
      <c r="W185" s="45">
        <f t="shared" si="257"/>
        <v>1.6700851978866504E-2</v>
      </c>
      <c r="X185" s="45">
        <f t="shared" si="258"/>
        <v>82.456674652758537</v>
      </c>
      <c r="Y185" s="45">
        <f t="shared" si="259"/>
        <v>159.20249697801918</v>
      </c>
      <c r="Z185" s="45">
        <f t="shared" si="260"/>
        <v>2.7786077496627573</v>
      </c>
      <c r="AA185" s="45">
        <f t="shared" si="261"/>
        <v>128.24145767751926</v>
      </c>
      <c r="AB185" s="45">
        <f t="shared" si="262"/>
        <v>2.2382356740296716</v>
      </c>
      <c r="AC185" s="45">
        <f t="shared" si="263"/>
        <v>23.436892143714676</v>
      </c>
      <c r="AD185" s="45">
        <f t="shared" si="264"/>
        <v>-1.7336727457575559E-3</v>
      </c>
      <c r="AE185" s="45">
        <f t="shared" si="265"/>
        <v>23.435158470968918</v>
      </c>
      <c r="AF185" s="45">
        <f t="shared" si="266"/>
        <v>2458282.5</v>
      </c>
      <c r="AG185" s="45">
        <f t="shared" si="267"/>
        <v>0.18446269678302532</v>
      </c>
      <c r="AH185" s="45">
        <f t="shared" si="268"/>
        <v>17.417317461907203</v>
      </c>
      <c r="AI185" s="45">
        <f t="shared" si="269"/>
        <v>5.7008568514447049</v>
      </c>
      <c r="AJ185" s="45">
        <f t="shared" si="270"/>
        <v>0.4090206760450476</v>
      </c>
      <c r="AK185" s="45">
        <f t="shared" si="271"/>
        <v>13.121856851444704</v>
      </c>
      <c r="AL185" s="45">
        <f t="shared" si="303"/>
        <v>115.05074735824249</v>
      </c>
      <c r="AM185" s="45">
        <f t="shared" si="272"/>
        <v>2.0080143482814994</v>
      </c>
      <c r="AN185" s="45">
        <f t="shared" si="273"/>
        <v>1.0155779560267768</v>
      </c>
      <c r="AO185" s="45" t="s">
        <v>138</v>
      </c>
      <c r="AP185" s="45">
        <f t="shared" si="274"/>
        <v>82.447230396668331</v>
      </c>
      <c r="AQ185" s="45">
        <f t="shared" si="275"/>
        <v>82</v>
      </c>
      <c r="AR185" s="45">
        <f t="shared" si="276"/>
        <v>26</v>
      </c>
      <c r="AS185" s="45">
        <f t="shared" si="277"/>
        <v>50</v>
      </c>
      <c r="AT185" s="45">
        <f t="shared" si="278"/>
        <v>1.4389756295722129</v>
      </c>
      <c r="AU185" s="45">
        <f t="shared" si="279"/>
        <v>81.777105413428075</v>
      </c>
      <c r="AV185" s="148">
        <f t="shared" si="280"/>
        <v>5.4518070275618715</v>
      </c>
      <c r="AW185" s="45">
        <f t="shared" si="281"/>
        <v>1.4272797422147987</v>
      </c>
      <c r="AX185" s="45">
        <f t="shared" si="282"/>
        <v>23.219863064313195</v>
      </c>
      <c r="AY185" s="45" t="str">
        <f t="shared" si="283"/>
        <v>POSITIF</v>
      </c>
      <c r="AZ185" s="45">
        <f t="shared" si="284"/>
        <v>23</v>
      </c>
      <c r="BA185" s="45">
        <f t="shared" si="285"/>
        <v>13</v>
      </c>
      <c r="BB185" s="45">
        <f t="shared" si="286"/>
        <v>11</v>
      </c>
      <c r="BC185" s="45">
        <f t="shared" si="287"/>
        <v>0.40526306233448511</v>
      </c>
      <c r="BD185" s="45">
        <f t="shared" si="288"/>
        <v>1.9624948451587561</v>
      </c>
      <c r="BE185" s="45">
        <f t="shared" si="289"/>
        <v>-0.12222152900771403</v>
      </c>
      <c r="BF185" s="45">
        <f t="shared" si="290"/>
        <v>1.9428132568574878</v>
      </c>
      <c r="BG185" s="45">
        <f t="shared" si="291"/>
        <v>112.72900657401242</v>
      </c>
      <c r="BH185" s="45">
        <f t="shared" si="292"/>
        <v>5.4518070275618715</v>
      </c>
      <c r="BI185" s="45">
        <f t="shared" si="293"/>
        <v>292.72900657401243</v>
      </c>
      <c r="BJ185" s="45">
        <f t="shared" si="294"/>
        <v>292</v>
      </c>
      <c r="BK185" s="45">
        <f t="shared" si="295"/>
        <v>43</v>
      </c>
      <c r="BL185" s="45">
        <f t="shared" si="296"/>
        <v>44</v>
      </c>
      <c r="BM185" s="45">
        <f t="shared" si="297"/>
        <v>-25.739975746067763</v>
      </c>
      <c r="BN185" s="45" t="str">
        <f t="shared" si="298"/>
        <v>NEGATIF</v>
      </c>
      <c r="BO185" s="45">
        <f t="shared" si="299"/>
        <v>25</v>
      </c>
      <c r="BP185" s="45">
        <f t="shared" si="300"/>
        <v>44</v>
      </c>
      <c r="BQ185" s="45">
        <f t="shared" si="301"/>
        <v>23</v>
      </c>
      <c r="BR185" s="45"/>
      <c r="BS185" s="45"/>
      <c r="BT185" s="45"/>
      <c r="BU185" s="45"/>
      <c r="BV185" s="45"/>
      <c r="BW185" s="45"/>
      <c r="BX185" s="45"/>
      <c r="BY185" s="45"/>
      <c r="BZ185" s="45"/>
      <c r="CA185" s="45"/>
      <c r="CB185" s="45"/>
      <c r="CC185" s="45"/>
      <c r="CD185" s="45"/>
      <c r="CE185" s="45"/>
      <c r="CF185" s="45"/>
      <c r="CG185" s="45"/>
      <c r="CH185" s="45"/>
      <c r="CI185" s="45"/>
    </row>
    <row r="186" spans="1:87">
      <c r="A186" s="45">
        <f t="shared" ref="A186" si="348">A184</f>
        <v>-7.0027777777777782</v>
      </c>
      <c r="B186" s="45">
        <f t="shared" si="318"/>
        <v>111.315</v>
      </c>
      <c r="C186" s="45">
        <f>INT(G3/15)</f>
        <v>7</v>
      </c>
      <c r="D186" s="45">
        <f>L3</f>
        <v>2018</v>
      </c>
      <c r="E186" s="45">
        <f>L2</f>
        <v>6</v>
      </c>
      <c r="F186" s="45">
        <f>L4</f>
        <v>13</v>
      </c>
      <c r="G186" s="45"/>
      <c r="H186" s="45">
        <v>19</v>
      </c>
      <c r="I186" s="45">
        <v>30</v>
      </c>
      <c r="J186" s="45">
        <f t="shared" si="337"/>
        <v>19.5</v>
      </c>
      <c r="K186" s="45"/>
      <c r="L186" s="45">
        <f t="shared" si="249"/>
        <v>20</v>
      </c>
      <c r="M186" s="45">
        <f t="shared" si="250"/>
        <v>-13</v>
      </c>
      <c r="N186" s="45">
        <f t="shared" si="251"/>
        <v>2458283.0208333335</v>
      </c>
      <c r="O186" s="45">
        <f t="shared" si="236"/>
        <v>8.1907120953342413E-4</v>
      </c>
      <c r="P186" s="45">
        <f t="shared" si="338"/>
        <v>2458283.0216524047</v>
      </c>
      <c r="Q186" s="45">
        <f t="shared" si="339"/>
        <v>0.18447697884749306</v>
      </c>
      <c r="R186" s="45">
        <f t="shared" si="252"/>
        <v>81.779318888067792</v>
      </c>
      <c r="S186" s="45">
        <f t="shared" si="253"/>
        <v>158.52514072293889</v>
      </c>
      <c r="T186" s="45">
        <f t="shared" si="254"/>
        <v>0.68730897734896934</v>
      </c>
      <c r="U186" s="45">
        <f t="shared" si="255"/>
        <v>1.427318374635171</v>
      </c>
      <c r="V186" s="45">
        <f t="shared" si="256"/>
        <v>2.7667856528026276</v>
      </c>
      <c r="W186" s="45">
        <f t="shared" si="257"/>
        <v>1.6700851966888405E-2</v>
      </c>
      <c r="X186" s="45">
        <f t="shared" si="258"/>
        <v>82.466627865416754</v>
      </c>
      <c r="Y186" s="45">
        <f t="shared" si="259"/>
        <v>159.21244970028786</v>
      </c>
      <c r="Z186" s="45">
        <f t="shared" si="260"/>
        <v>2.7787814574358825</v>
      </c>
      <c r="AA186" s="45">
        <f t="shared" si="261"/>
        <v>128.24090607581067</v>
      </c>
      <c r="AB186" s="45">
        <f t="shared" si="262"/>
        <v>2.238226046763697</v>
      </c>
      <c r="AC186" s="45">
        <f t="shared" si="263"/>
        <v>23.43689214000598</v>
      </c>
      <c r="AD186" s="45">
        <f t="shared" si="264"/>
        <v>-1.7336694928532397E-3</v>
      </c>
      <c r="AE186" s="45">
        <f t="shared" si="265"/>
        <v>23.435158470513127</v>
      </c>
      <c r="AF186" s="45">
        <f t="shared" si="266"/>
        <v>2458282.5</v>
      </c>
      <c r="AG186" s="45">
        <f t="shared" si="267"/>
        <v>0.18446269678302532</v>
      </c>
      <c r="AH186" s="45">
        <f t="shared" si="268"/>
        <v>17.417317461907203</v>
      </c>
      <c r="AI186" s="45">
        <f t="shared" si="269"/>
        <v>5.9515413287822021</v>
      </c>
      <c r="AJ186" s="45">
        <f t="shared" si="270"/>
        <v>0.40902067603709252</v>
      </c>
      <c r="AK186" s="45">
        <f t="shared" si="271"/>
        <v>13.372541328782201</v>
      </c>
      <c r="AL186" s="45">
        <f t="shared" si="303"/>
        <v>118.80020154237556</v>
      </c>
      <c r="AM186" s="45">
        <f t="shared" si="272"/>
        <v>2.0734546689472992</v>
      </c>
      <c r="AN186" s="45">
        <f t="shared" si="273"/>
        <v>1.0155790184830125</v>
      </c>
      <c r="AO186" s="45" t="s">
        <v>138</v>
      </c>
      <c r="AP186" s="45">
        <f t="shared" si="274"/>
        <v>82.45718358084244</v>
      </c>
      <c r="AQ186" s="45">
        <f t="shared" si="275"/>
        <v>82</v>
      </c>
      <c r="AR186" s="45">
        <f t="shared" si="276"/>
        <v>27</v>
      </c>
      <c r="AS186" s="45">
        <f t="shared" si="277"/>
        <v>25</v>
      </c>
      <c r="AT186" s="45">
        <f t="shared" si="278"/>
        <v>1.4391493454071085</v>
      </c>
      <c r="AU186" s="45">
        <f t="shared" si="279"/>
        <v>81.787918389357458</v>
      </c>
      <c r="AV186" s="148">
        <f t="shared" si="280"/>
        <v>5.4525278926238308</v>
      </c>
      <c r="AW186" s="45">
        <f t="shared" si="281"/>
        <v>1.4274684642467053</v>
      </c>
      <c r="AX186" s="45">
        <f t="shared" si="282"/>
        <v>23.220428855008606</v>
      </c>
      <c r="AY186" s="45" t="str">
        <f t="shared" si="283"/>
        <v>POSITIF</v>
      </c>
      <c r="AZ186" s="45">
        <f t="shared" si="284"/>
        <v>23</v>
      </c>
      <c r="BA186" s="45">
        <f t="shared" si="285"/>
        <v>13</v>
      </c>
      <c r="BB186" s="45">
        <f t="shared" si="286"/>
        <v>13</v>
      </c>
      <c r="BC186" s="45">
        <f t="shared" si="287"/>
        <v>0.40527293724499719</v>
      </c>
      <c r="BD186" s="45">
        <f t="shared" si="288"/>
        <v>1.9674923272188494</v>
      </c>
      <c r="BE186" s="45">
        <f t="shared" si="289"/>
        <v>-0.12222152900771403</v>
      </c>
      <c r="BF186" s="45">
        <f t="shared" si="290"/>
        <v>1.9428132568574878</v>
      </c>
      <c r="BG186" s="45">
        <f t="shared" si="291"/>
        <v>113.14026581580256</v>
      </c>
      <c r="BH186" s="45">
        <f t="shared" si="292"/>
        <v>5.4525278926238308</v>
      </c>
      <c r="BI186" s="45">
        <f t="shared" si="293"/>
        <v>293.14026581580254</v>
      </c>
      <c r="BJ186" s="45">
        <f t="shared" si="294"/>
        <v>293</v>
      </c>
      <c r="BK186" s="45">
        <f t="shared" si="295"/>
        <v>8</v>
      </c>
      <c r="BL186" s="45">
        <f t="shared" si="296"/>
        <v>24</v>
      </c>
      <c r="BM186" s="45">
        <f t="shared" si="297"/>
        <v>-29.176241028138737</v>
      </c>
      <c r="BN186" s="45" t="str">
        <f t="shared" si="298"/>
        <v>NEGATIF</v>
      </c>
      <c r="BO186" s="45">
        <f t="shared" si="299"/>
        <v>29</v>
      </c>
      <c r="BP186" s="45">
        <f t="shared" si="300"/>
        <v>10</v>
      </c>
      <c r="BQ186" s="45">
        <f t="shared" si="301"/>
        <v>34</v>
      </c>
      <c r="BR186" s="45"/>
      <c r="BS186" s="45"/>
      <c r="BT186" s="45"/>
      <c r="BU186" s="45"/>
      <c r="BV186" s="45"/>
      <c r="BW186" s="45"/>
      <c r="BX186" s="45"/>
      <c r="BY186" s="45"/>
      <c r="BZ186" s="45"/>
      <c r="CA186" s="45"/>
      <c r="CB186" s="45"/>
      <c r="CC186" s="45"/>
      <c r="CD186" s="45"/>
      <c r="CE186" s="45"/>
      <c r="CF186" s="45"/>
      <c r="CG186" s="45"/>
      <c r="CH186" s="45"/>
      <c r="CI186" s="45"/>
    </row>
    <row r="187" spans="1:87">
      <c r="A187" s="45">
        <f t="shared" ref="A187" si="349">A185</f>
        <v>-7.0027777777777782</v>
      </c>
      <c r="B187" s="45">
        <f t="shared" si="318"/>
        <v>111.315</v>
      </c>
      <c r="C187" s="45">
        <f>INT(G3/15)</f>
        <v>7</v>
      </c>
      <c r="D187" s="45">
        <f>L3</f>
        <v>2018</v>
      </c>
      <c r="E187" s="45">
        <f>L2</f>
        <v>6</v>
      </c>
      <c r="F187" s="45">
        <f>L4</f>
        <v>13</v>
      </c>
      <c r="G187" s="45"/>
      <c r="H187" s="45">
        <v>19</v>
      </c>
      <c r="I187" s="45">
        <v>45</v>
      </c>
      <c r="J187" s="45">
        <f t="shared" si="337"/>
        <v>19.75</v>
      </c>
      <c r="K187" s="45"/>
      <c r="L187" s="45">
        <f t="shared" si="249"/>
        <v>20</v>
      </c>
      <c r="M187" s="45">
        <f t="shared" si="250"/>
        <v>-13</v>
      </c>
      <c r="N187" s="45">
        <f t="shared" si="251"/>
        <v>2458283.03125</v>
      </c>
      <c r="O187" s="45">
        <f t="shared" si="236"/>
        <v>8.1907120953342413E-4</v>
      </c>
      <c r="P187" s="45">
        <f t="shared" si="338"/>
        <v>2458283.0320690712</v>
      </c>
      <c r="Q187" s="45">
        <f t="shared" si="339"/>
        <v>0.18447726404027914</v>
      </c>
      <c r="R187" s="45">
        <f t="shared" si="252"/>
        <v>81.789586047908415</v>
      </c>
      <c r="S187" s="45">
        <f t="shared" si="253"/>
        <v>158.53540739238997</v>
      </c>
      <c r="T187" s="45">
        <f t="shared" si="254"/>
        <v>0.68699500933630631</v>
      </c>
      <c r="U187" s="45">
        <f t="shared" si="255"/>
        <v>1.4274975703792185</v>
      </c>
      <c r="V187" s="45">
        <f t="shared" si="256"/>
        <v>2.7669648399877631</v>
      </c>
      <c r="W187" s="45">
        <f t="shared" si="257"/>
        <v>1.670085195491031E-2</v>
      </c>
      <c r="X187" s="45">
        <f t="shared" si="258"/>
        <v>82.476581057244715</v>
      </c>
      <c r="Y187" s="45">
        <f t="shared" si="259"/>
        <v>159.22240240172627</v>
      </c>
      <c r="Z187" s="45">
        <f t="shared" si="260"/>
        <v>2.7789551648454505</v>
      </c>
      <c r="AA187" s="45">
        <f t="shared" si="261"/>
        <v>128.24035447410202</v>
      </c>
      <c r="AB187" s="45">
        <f t="shared" si="262"/>
        <v>2.2382164194977214</v>
      </c>
      <c r="AC187" s="45">
        <f t="shared" si="263"/>
        <v>23.436892136297285</v>
      </c>
      <c r="AD187" s="45">
        <f t="shared" si="264"/>
        <v>-1.7336662202968585E-3</v>
      </c>
      <c r="AE187" s="45">
        <f t="shared" si="265"/>
        <v>23.435158470076988</v>
      </c>
      <c r="AF187" s="45">
        <f t="shared" si="266"/>
        <v>2458282.5</v>
      </c>
      <c r="AG187" s="45">
        <f t="shared" si="267"/>
        <v>0.18446269678302532</v>
      </c>
      <c r="AH187" s="45">
        <f t="shared" si="268"/>
        <v>17.417317461907203</v>
      </c>
      <c r="AI187" s="45">
        <f t="shared" si="269"/>
        <v>6.2022258061197029</v>
      </c>
      <c r="AJ187" s="45">
        <f t="shared" si="270"/>
        <v>0.40902067602948045</v>
      </c>
      <c r="AK187" s="45">
        <f t="shared" si="271"/>
        <v>13.623225806119702</v>
      </c>
      <c r="AL187" s="45">
        <f t="shared" si="303"/>
        <v>122.54965565757929</v>
      </c>
      <c r="AM187" s="45">
        <f t="shared" si="272"/>
        <v>2.1388949884100552</v>
      </c>
      <c r="AN187" s="45">
        <f t="shared" si="273"/>
        <v>1.0155800804531843</v>
      </c>
      <c r="AO187" s="45" t="s">
        <v>138</v>
      </c>
      <c r="AP187" s="45">
        <f t="shared" si="274"/>
        <v>82.467136744186632</v>
      </c>
      <c r="AQ187" s="45">
        <f t="shared" si="275"/>
        <v>82</v>
      </c>
      <c r="AR187" s="45">
        <f t="shared" si="276"/>
        <v>28</v>
      </c>
      <c r="AS187" s="45">
        <f t="shared" si="277"/>
        <v>1</v>
      </c>
      <c r="AT187" s="45">
        <f t="shared" si="278"/>
        <v>1.4393230608784535</v>
      </c>
      <c r="AU187" s="45">
        <f t="shared" si="279"/>
        <v>81.798731434216251</v>
      </c>
      <c r="AV187" s="148">
        <f t="shared" si="280"/>
        <v>5.453248762281083</v>
      </c>
      <c r="AW187" s="45">
        <f t="shared" si="281"/>
        <v>1.427657187481657</v>
      </c>
      <c r="AX187" s="45">
        <f t="shared" si="282"/>
        <v>23.220993905144358</v>
      </c>
      <c r="AY187" s="45" t="str">
        <f t="shared" si="283"/>
        <v>POSITIF</v>
      </c>
      <c r="AZ187" s="45">
        <f t="shared" si="284"/>
        <v>23</v>
      </c>
      <c r="BA187" s="45">
        <f t="shared" si="285"/>
        <v>13</v>
      </c>
      <c r="BB187" s="45">
        <f t="shared" si="286"/>
        <v>15</v>
      </c>
      <c r="BC187" s="45">
        <f t="shared" si="287"/>
        <v>0.40528279923030486</v>
      </c>
      <c r="BD187" s="45">
        <f t="shared" si="288"/>
        <v>1.9746701550673429</v>
      </c>
      <c r="BE187" s="45">
        <f t="shared" si="289"/>
        <v>-0.12222152900771403</v>
      </c>
      <c r="BF187" s="45">
        <f t="shared" si="290"/>
        <v>1.9428132568574878</v>
      </c>
      <c r="BG187" s="45">
        <f t="shared" si="291"/>
        <v>113.69334655077299</v>
      </c>
      <c r="BH187" s="45">
        <f t="shared" si="292"/>
        <v>5.453248762281083</v>
      </c>
      <c r="BI187" s="45">
        <f t="shared" si="293"/>
        <v>293.69334655077296</v>
      </c>
      <c r="BJ187" s="45">
        <f t="shared" si="294"/>
        <v>293</v>
      </c>
      <c r="BK187" s="45">
        <f t="shared" si="295"/>
        <v>41</v>
      </c>
      <c r="BL187" s="45">
        <f t="shared" si="296"/>
        <v>36</v>
      </c>
      <c r="BM187" s="45">
        <f t="shared" si="297"/>
        <v>-32.603756275289605</v>
      </c>
      <c r="BN187" s="45" t="str">
        <f t="shared" si="298"/>
        <v>NEGATIF</v>
      </c>
      <c r="BO187" s="45">
        <f t="shared" si="299"/>
        <v>32</v>
      </c>
      <c r="BP187" s="45">
        <f t="shared" si="300"/>
        <v>36</v>
      </c>
      <c r="BQ187" s="45">
        <f t="shared" si="301"/>
        <v>13</v>
      </c>
      <c r="BR187" s="45"/>
      <c r="BS187" s="45"/>
      <c r="BT187" s="45"/>
      <c r="BU187" s="45"/>
      <c r="BV187" s="45"/>
      <c r="BW187" s="45"/>
      <c r="BX187" s="45"/>
      <c r="BY187" s="45"/>
      <c r="BZ187" s="45"/>
      <c r="CA187" s="45"/>
      <c r="CB187" s="45"/>
      <c r="CC187" s="45"/>
      <c r="CD187" s="45"/>
      <c r="CE187" s="45"/>
      <c r="CF187" s="45"/>
      <c r="CG187" s="45"/>
      <c r="CH187" s="45"/>
      <c r="CI187" s="45"/>
    </row>
    <row r="188" spans="1:87">
      <c r="A188" s="45">
        <f t="shared" ref="A188" si="350">A186</f>
        <v>-7.0027777777777782</v>
      </c>
      <c r="B188" s="45">
        <f t="shared" si="318"/>
        <v>111.315</v>
      </c>
      <c r="C188" s="45">
        <f>INT(G3/15)</f>
        <v>7</v>
      </c>
      <c r="D188" s="45">
        <f>L3</f>
        <v>2018</v>
      </c>
      <c r="E188" s="45">
        <f>L2</f>
        <v>6</v>
      </c>
      <c r="F188" s="45">
        <f>L4</f>
        <v>13</v>
      </c>
      <c r="G188" s="45"/>
      <c r="H188" s="45">
        <v>20</v>
      </c>
      <c r="I188" s="45">
        <v>0</v>
      </c>
      <c r="J188" s="45">
        <f t="shared" si="337"/>
        <v>20</v>
      </c>
      <c r="K188" s="45"/>
      <c r="L188" s="45">
        <f t="shared" si="249"/>
        <v>20</v>
      </c>
      <c r="M188" s="45">
        <f t="shared" si="250"/>
        <v>-13</v>
      </c>
      <c r="N188" s="45">
        <f t="shared" si="251"/>
        <v>2458283.041666667</v>
      </c>
      <c r="O188" s="45">
        <f t="shared" si="236"/>
        <v>8.1907120953342413E-4</v>
      </c>
      <c r="P188" s="45">
        <f t="shared" si="338"/>
        <v>2458283.0424857382</v>
      </c>
      <c r="Q188" s="45">
        <f t="shared" si="339"/>
        <v>0.18447754923307796</v>
      </c>
      <c r="R188" s="45">
        <f t="shared" si="252"/>
        <v>81.799853208207423</v>
      </c>
      <c r="S188" s="45">
        <f t="shared" si="253"/>
        <v>158.54567406230035</v>
      </c>
      <c r="T188" s="45">
        <f t="shared" si="254"/>
        <v>0.68668102048804958</v>
      </c>
      <c r="U188" s="45">
        <f t="shared" si="255"/>
        <v>1.4276767661312662</v>
      </c>
      <c r="V188" s="45">
        <f t="shared" si="256"/>
        <v>2.7671440271809145</v>
      </c>
      <c r="W188" s="45">
        <f t="shared" si="257"/>
        <v>1.6700851942932211E-2</v>
      </c>
      <c r="X188" s="45">
        <f t="shared" si="258"/>
        <v>82.486534228695476</v>
      </c>
      <c r="Y188" s="45">
        <f t="shared" si="259"/>
        <v>159.23235508278839</v>
      </c>
      <c r="Z188" s="45">
        <f t="shared" si="260"/>
        <v>2.7791288718993852</v>
      </c>
      <c r="AA188" s="45">
        <f t="shared" si="261"/>
        <v>128.2398028723687</v>
      </c>
      <c r="AB188" s="45">
        <f t="shared" si="262"/>
        <v>2.2382067922313151</v>
      </c>
      <c r="AC188" s="45">
        <f t="shared" si="263"/>
        <v>23.436892132588589</v>
      </c>
      <c r="AD188" s="45">
        <f t="shared" si="264"/>
        <v>-1.7336629280862042E-3</v>
      </c>
      <c r="AE188" s="45">
        <f t="shared" si="265"/>
        <v>23.435158469660504</v>
      </c>
      <c r="AF188" s="45">
        <f t="shared" si="266"/>
        <v>2458282.5</v>
      </c>
      <c r="AG188" s="45">
        <f t="shared" si="267"/>
        <v>0.18446269678302532</v>
      </c>
      <c r="AH188" s="45">
        <f t="shared" si="268"/>
        <v>17.417317461907203</v>
      </c>
      <c r="AI188" s="45">
        <f t="shared" si="269"/>
        <v>6.4529102834572001</v>
      </c>
      <c r="AJ188" s="45">
        <f t="shared" si="270"/>
        <v>0.40902067602221143</v>
      </c>
      <c r="AK188" s="45">
        <f t="shared" si="271"/>
        <v>13.873910283457199</v>
      </c>
      <c r="AL188" s="45">
        <f t="shared" si="303"/>
        <v>126.29910970347835</v>
      </c>
      <c r="AM188" s="45">
        <f t="shared" si="272"/>
        <v>2.2043353066632165</v>
      </c>
      <c r="AN188" s="45">
        <f t="shared" si="273"/>
        <v>1.0155811419373089</v>
      </c>
      <c r="AO188" s="45" t="s">
        <v>138</v>
      </c>
      <c r="AP188" s="45">
        <f t="shared" si="274"/>
        <v>82.47708988715398</v>
      </c>
      <c r="AQ188" s="45">
        <f t="shared" si="275"/>
        <v>82</v>
      </c>
      <c r="AR188" s="45">
        <f t="shared" si="276"/>
        <v>28</v>
      </c>
      <c r="AS188" s="45">
        <f t="shared" si="277"/>
        <v>37</v>
      </c>
      <c r="AT188" s="45">
        <f t="shared" si="278"/>
        <v>1.4394967759941555</v>
      </c>
      <c r="AU188" s="45">
        <f t="shared" si="279"/>
        <v>81.809544548379634</v>
      </c>
      <c r="AV188" s="148">
        <f t="shared" si="280"/>
        <v>5.4539696365586421</v>
      </c>
      <c r="AW188" s="45">
        <f t="shared" si="281"/>
        <v>1.4278459119262021</v>
      </c>
      <c r="AX188" s="45">
        <f t="shared" si="282"/>
        <v>23.221558214724386</v>
      </c>
      <c r="AY188" s="45" t="str">
        <f t="shared" si="283"/>
        <v>POSITIF</v>
      </c>
      <c r="AZ188" s="45">
        <f t="shared" si="284"/>
        <v>23</v>
      </c>
      <c r="BA188" s="45">
        <f t="shared" si="285"/>
        <v>13</v>
      </c>
      <c r="BB188" s="45">
        <f t="shared" si="286"/>
        <v>17</v>
      </c>
      <c r="BC188" s="45">
        <f t="shared" si="287"/>
        <v>0.4052926482904769</v>
      </c>
      <c r="BD188" s="45">
        <f t="shared" si="288"/>
        <v>1.9843232349219271</v>
      </c>
      <c r="BE188" s="45">
        <f t="shared" si="289"/>
        <v>-0.12222152900771403</v>
      </c>
      <c r="BF188" s="45">
        <f t="shared" si="290"/>
        <v>1.9428132568574878</v>
      </c>
      <c r="BG188" s="45">
        <f t="shared" si="291"/>
        <v>114.4102359028066</v>
      </c>
      <c r="BH188" s="45">
        <f t="shared" si="292"/>
        <v>5.4539696365586421</v>
      </c>
      <c r="BI188" s="45">
        <f t="shared" si="293"/>
        <v>294.41023590280662</v>
      </c>
      <c r="BJ188" s="45">
        <f t="shared" si="294"/>
        <v>294</v>
      </c>
      <c r="BK188" s="45">
        <f t="shared" si="295"/>
        <v>24</v>
      </c>
      <c r="BL188" s="45">
        <f t="shared" si="296"/>
        <v>36</v>
      </c>
      <c r="BM188" s="45">
        <f t="shared" si="297"/>
        <v>-36.018970246932184</v>
      </c>
      <c r="BN188" s="45" t="str">
        <f t="shared" si="298"/>
        <v>NEGATIF</v>
      </c>
      <c r="BO188" s="45">
        <f t="shared" si="299"/>
        <v>36</v>
      </c>
      <c r="BP188" s="45">
        <f t="shared" si="300"/>
        <v>1</v>
      </c>
      <c r="BQ188" s="45">
        <f t="shared" si="301"/>
        <v>8</v>
      </c>
      <c r="BR188" s="45"/>
      <c r="BS188" s="45"/>
      <c r="BT188" s="45"/>
      <c r="BU188" s="45"/>
      <c r="BV188" s="45"/>
      <c r="BW188" s="45"/>
      <c r="BX188" s="45"/>
      <c r="BY188" s="45"/>
      <c r="BZ188" s="45"/>
      <c r="CA188" s="45"/>
      <c r="CB188" s="45"/>
      <c r="CC188" s="45"/>
      <c r="CD188" s="45"/>
      <c r="CE188" s="45"/>
      <c r="CF188" s="45"/>
      <c r="CG188" s="45"/>
      <c r="CH188" s="45"/>
      <c r="CI188" s="45"/>
    </row>
    <row r="189" spans="1:87">
      <c r="A189" s="45">
        <f t="shared" ref="A189" si="351">A187</f>
        <v>-7.0027777777777782</v>
      </c>
      <c r="B189" s="45">
        <f t="shared" si="318"/>
        <v>111.315</v>
      </c>
      <c r="C189" s="45">
        <f>INT(G3/15)</f>
        <v>7</v>
      </c>
      <c r="D189" s="45">
        <f>L3</f>
        <v>2018</v>
      </c>
      <c r="E189" s="45">
        <f>L2</f>
        <v>6</v>
      </c>
      <c r="F189" s="45">
        <f>L4</f>
        <v>13</v>
      </c>
      <c r="G189" s="45"/>
      <c r="H189" s="45">
        <v>20</v>
      </c>
      <c r="I189" s="45">
        <v>15</v>
      </c>
      <c r="J189" s="45">
        <f t="shared" si="337"/>
        <v>20.25</v>
      </c>
      <c r="K189" s="45"/>
      <c r="L189" s="45">
        <f t="shared" si="249"/>
        <v>20</v>
      </c>
      <c r="M189" s="45">
        <f t="shared" si="250"/>
        <v>-13</v>
      </c>
      <c r="N189" s="45">
        <f t="shared" si="251"/>
        <v>2458283.0520833335</v>
      </c>
      <c r="O189" s="45">
        <f t="shared" si="236"/>
        <v>8.1907120953342413E-4</v>
      </c>
      <c r="P189" s="45">
        <f t="shared" si="338"/>
        <v>2458283.0529024047</v>
      </c>
      <c r="Q189" s="45">
        <f t="shared" si="339"/>
        <v>0.18447783442586405</v>
      </c>
      <c r="R189" s="45">
        <f t="shared" si="252"/>
        <v>81.810120368047137</v>
      </c>
      <c r="S189" s="45">
        <f t="shared" si="253"/>
        <v>158.55594073175143</v>
      </c>
      <c r="T189" s="45">
        <f t="shared" si="254"/>
        <v>0.68636701084188723</v>
      </c>
      <c r="U189" s="45">
        <f t="shared" si="255"/>
        <v>1.4278559618752977</v>
      </c>
      <c r="V189" s="45">
        <f t="shared" si="256"/>
        <v>2.76732321436605</v>
      </c>
      <c r="W189" s="45">
        <f t="shared" si="257"/>
        <v>1.6700851930954115E-2</v>
      </c>
      <c r="X189" s="45">
        <f t="shared" si="258"/>
        <v>82.496487378889029</v>
      </c>
      <c r="Y189" s="45">
        <f t="shared" si="259"/>
        <v>159.24230774259331</v>
      </c>
      <c r="Z189" s="45">
        <f t="shared" si="260"/>
        <v>2.7793025785823122</v>
      </c>
      <c r="AA189" s="45">
        <f t="shared" si="261"/>
        <v>128.23925127066005</v>
      </c>
      <c r="AB189" s="45">
        <f t="shared" si="262"/>
        <v>2.2381971649653396</v>
      </c>
      <c r="AC189" s="45">
        <f t="shared" si="263"/>
        <v>23.436892128879894</v>
      </c>
      <c r="AD189" s="45">
        <f t="shared" si="264"/>
        <v>-1.7336596162195149E-3</v>
      </c>
      <c r="AE189" s="45">
        <f t="shared" si="265"/>
        <v>23.435158469263673</v>
      </c>
      <c r="AF189" s="45">
        <f t="shared" si="266"/>
        <v>2458282.5</v>
      </c>
      <c r="AG189" s="45">
        <f t="shared" si="267"/>
        <v>0.18446269678302532</v>
      </c>
      <c r="AH189" s="45">
        <f t="shared" si="268"/>
        <v>17.417317461907203</v>
      </c>
      <c r="AI189" s="45">
        <f t="shared" si="269"/>
        <v>6.7035947607947008</v>
      </c>
      <c r="AJ189" s="45">
        <f t="shared" si="270"/>
        <v>0.40902067601528541</v>
      </c>
      <c r="AK189" s="45">
        <f t="shared" si="271"/>
        <v>14.1245947607947</v>
      </c>
      <c r="AL189" s="45">
        <f t="shared" si="303"/>
        <v>130.04856368114599</v>
      </c>
      <c r="AM189" s="45">
        <f t="shared" si="272"/>
        <v>2.2697756237255149</v>
      </c>
      <c r="AN189" s="45">
        <f t="shared" si="273"/>
        <v>1.0155822029352599</v>
      </c>
      <c r="AO189" s="45" t="s">
        <v>138</v>
      </c>
      <c r="AP189" s="45">
        <f t="shared" si="274"/>
        <v>82.487043008864475</v>
      </c>
      <c r="AQ189" s="45">
        <f t="shared" si="275"/>
        <v>82</v>
      </c>
      <c r="AR189" s="45">
        <f t="shared" si="276"/>
        <v>29</v>
      </c>
      <c r="AS189" s="45">
        <f t="shared" si="277"/>
        <v>13</v>
      </c>
      <c r="AT189" s="45">
        <f t="shared" si="278"/>
        <v>1.4396704907388553</v>
      </c>
      <c r="AU189" s="45">
        <f t="shared" si="279"/>
        <v>81.820357730774504</v>
      </c>
      <c r="AV189" s="148">
        <f t="shared" si="280"/>
        <v>5.454690515384967</v>
      </c>
      <c r="AW189" s="45">
        <f t="shared" si="281"/>
        <v>1.4280346375616113</v>
      </c>
      <c r="AX189" s="45">
        <f t="shared" si="282"/>
        <v>23.222121783677096</v>
      </c>
      <c r="AY189" s="45" t="str">
        <f t="shared" si="283"/>
        <v>POSITIF</v>
      </c>
      <c r="AZ189" s="45">
        <f t="shared" si="284"/>
        <v>23</v>
      </c>
      <c r="BA189" s="45">
        <f t="shared" si="285"/>
        <v>13</v>
      </c>
      <c r="BB189" s="45">
        <f t="shared" si="286"/>
        <v>19</v>
      </c>
      <c r="BC189" s="45">
        <f t="shared" si="287"/>
        <v>0.4053024844242637</v>
      </c>
      <c r="BD189" s="45">
        <f t="shared" si="288"/>
        <v>1.9968353144874023</v>
      </c>
      <c r="BE189" s="45">
        <f t="shared" si="289"/>
        <v>-0.12222152900771403</v>
      </c>
      <c r="BF189" s="45">
        <f t="shared" si="290"/>
        <v>1.9428132568574878</v>
      </c>
      <c r="BG189" s="45">
        <f t="shared" si="291"/>
        <v>115.31955346770539</v>
      </c>
      <c r="BH189" s="45">
        <f t="shared" si="292"/>
        <v>5.454690515384967</v>
      </c>
      <c r="BI189" s="45">
        <f t="shared" si="293"/>
        <v>295.31955346770542</v>
      </c>
      <c r="BJ189" s="45">
        <f t="shared" si="294"/>
        <v>295</v>
      </c>
      <c r="BK189" s="45">
        <f t="shared" si="295"/>
        <v>19</v>
      </c>
      <c r="BL189" s="45">
        <f t="shared" si="296"/>
        <v>10</v>
      </c>
      <c r="BM189" s="45">
        <f t="shared" si="297"/>
        <v>-39.417620426172817</v>
      </c>
      <c r="BN189" s="45" t="str">
        <f t="shared" si="298"/>
        <v>NEGATIF</v>
      </c>
      <c r="BO189" s="45">
        <f t="shared" si="299"/>
        <v>39</v>
      </c>
      <c r="BP189" s="45">
        <f t="shared" si="300"/>
        <v>25</v>
      </c>
      <c r="BQ189" s="45">
        <f t="shared" si="301"/>
        <v>3</v>
      </c>
      <c r="BR189" s="45"/>
      <c r="BS189" s="45"/>
      <c r="BT189" s="45"/>
      <c r="BU189" s="45"/>
      <c r="BV189" s="45"/>
      <c r="BW189" s="45"/>
      <c r="BX189" s="45"/>
      <c r="BY189" s="45"/>
      <c r="BZ189" s="45"/>
      <c r="CA189" s="45"/>
      <c r="CB189" s="45"/>
      <c r="CC189" s="45"/>
      <c r="CD189" s="45"/>
      <c r="CE189" s="45"/>
      <c r="CF189" s="45"/>
      <c r="CG189" s="45"/>
      <c r="CH189" s="45"/>
      <c r="CI189" s="45"/>
    </row>
    <row r="190" spans="1:87">
      <c r="A190" s="45">
        <f t="shared" ref="A190" si="352">A188</f>
        <v>-7.0027777777777782</v>
      </c>
      <c r="B190" s="45">
        <f t="shared" si="318"/>
        <v>111.315</v>
      </c>
      <c r="C190" s="45">
        <f>INT(G3/15)</f>
        <v>7</v>
      </c>
      <c r="D190" s="45">
        <f>L3</f>
        <v>2018</v>
      </c>
      <c r="E190" s="45">
        <f>L2</f>
        <v>6</v>
      </c>
      <c r="F190" s="45">
        <f>L4</f>
        <v>13</v>
      </c>
      <c r="G190" s="45"/>
      <c r="H190" s="45">
        <v>20</v>
      </c>
      <c r="I190" s="45">
        <v>30</v>
      </c>
      <c r="J190" s="45">
        <f t="shared" si="337"/>
        <v>20.5</v>
      </c>
      <c r="K190" s="45"/>
      <c r="L190" s="45">
        <f t="shared" si="249"/>
        <v>20</v>
      </c>
      <c r="M190" s="45">
        <f t="shared" si="250"/>
        <v>-13</v>
      </c>
      <c r="N190" s="45">
        <f t="shared" si="251"/>
        <v>2458283.0625</v>
      </c>
      <c r="O190" s="45">
        <f t="shared" si="236"/>
        <v>8.1907120953342413E-4</v>
      </c>
      <c r="P190" s="45">
        <f t="shared" si="338"/>
        <v>2458283.0633190712</v>
      </c>
      <c r="Q190" s="45">
        <f t="shared" si="339"/>
        <v>0.18447811961865013</v>
      </c>
      <c r="R190" s="45">
        <f t="shared" si="252"/>
        <v>81.82038752788776</v>
      </c>
      <c r="S190" s="45">
        <f t="shared" si="253"/>
        <v>158.56620740120252</v>
      </c>
      <c r="T190" s="45">
        <f t="shared" si="254"/>
        <v>0.6860529803933717</v>
      </c>
      <c r="U190" s="45">
        <f t="shared" si="255"/>
        <v>1.4280351576193451</v>
      </c>
      <c r="V190" s="45">
        <f t="shared" si="256"/>
        <v>2.7675024015511851</v>
      </c>
      <c r="W190" s="45">
        <f t="shared" si="257"/>
        <v>1.6700851918976016E-2</v>
      </c>
      <c r="X190" s="45">
        <f t="shared" si="258"/>
        <v>82.506440508281131</v>
      </c>
      <c r="Y190" s="45">
        <f t="shared" si="259"/>
        <v>159.2522603815959</v>
      </c>
      <c r="Z190" s="45">
        <f t="shared" si="260"/>
        <v>2.7794762849021697</v>
      </c>
      <c r="AA190" s="45">
        <f t="shared" si="261"/>
        <v>128.2386996689514</v>
      </c>
      <c r="AB190" s="45">
        <f t="shared" si="262"/>
        <v>2.2381875376993641</v>
      </c>
      <c r="AC190" s="45">
        <f t="shared" si="263"/>
        <v>23.436892125171198</v>
      </c>
      <c r="AD190" s="45">
        <f t="shared" si="264"/>
        <v>-1.7336562846945909E-3</v>
      </c>
      <c r="AE190" s="45">
        <f t="shared" si="265"/>
        <v>23.435158468886502</v>
      </c>
      <c r="AF190" s="45">
        <f t="shared" si="266"/>
        <v>2458282.5</v>
      </c>
      <c r="AG190" s="45">
        <f t="shared" si="267"/>
        <v>0.18446269678302532</v>
      </c>
      <c r="AH190" s="45">
        <f t="shared" si="268"/>
        <v>17.417317461907203</v>
      </c>
      <c r="AI190" s="45">
        <f t="shared" si="269"/>
        <v>6.9542792381322016</v>
      </c>
      <c r="AJ190" s="45">
        <f t="shared" si="270"/>
        <v>0.40902067600870257</v>
      </c>
      <c r="AK190" s="45">
        <f t="shared" si="271"/>
        <v>14.375279238132201</v>
      </c>
      <c r="AL190" s="45">
        <f t="shared" si="303"/>
        <v>133.79801759020413</v>
      </c>
      <c r="AM190" s="45">
        <f t="shared" si="272"/>
        <v>2.3352159395903511</v>
      </c>
      <c r="AN190" s="45">
        <f t="shared" si="273"/>
        <v>1.0155832634470541</v>
      </c>
      <c r="AO190" s="45" t="s">
        <v>138</v>
      </c>
      <c r="AP190" s="45">
        <f t="shared" si="274"/>
        <v>82.49699610977386</v>
      </c>
      <c r="AQ190" s="45">
        <f t="shared" si="275"/>
        <v>82</v>
      </c>
      <c r="AR190" s="45">
        <f t="shared" si="276"/>
        <v>29</v>
      </c>
      <c r="AS190" s="45">
        <f t="shared" si="277"/>
        <v>49</v>
      </c>
      <c r="AT190" s="45">
        <f t="shared" si="278"/>
        <v>1.4398442051205074</v>
      </c>
      <c r="AU190" s="45">
        <f t="shared" si="279"/>
        <v>81.831170981778897</v>
      </c>
      <c r="AV190" s="148">
        <f t="shared" si="280"/>
        <v>5.4554113987852597</v>
      </c>
      <c r="AW190" s="45">
        <f t="shared" si="281"/>
        <v>1.4282233643944824</v>
      </c>
      <c r="AX190" s="45">
        <f t="shared" si="282"/>
        <v>23.222684612006667</v>
      </c>
      <c r="AY190" s="45" t="str">
        <f t="shared" si="283"/>
        <v>POSITIF</v>
      </c>
      <c r="AZ190" s="45">
        <f t="shared" si="284"/>
        <v>23</v>
      </c>
      <c r="BA190" s="45">
        <f t="shared" si="285"/>
        <v>13</v>
      </c>
      <c r="BB190" s="45">
        <f t="shared" si="286"/>
        <v>21</v>
      </c>
      <c r="BC190" s="45">
        <f t="shared" si="287"/>
        <v>0.40531230763173826</v>
      </c>
      <c r="BD190" s="45">
        <f t="shared" si="288"/>
        <v>2.0127058999411034</v>
      </c>
      <c r="BE190" s="45">
        <f t="shared" si="289"/>
        <v>-0.12222152900771403</v>
      </c>
      <c r="BF190" s="45">
        <f t="shared" si="290"/>
        <v>1.9428132568574878</v>
      </c>
      <c r="BG190" s="45">
        <f t="shared" si="291"/>
        <v>116.45869680783183</v>
      </c>
      <c r="BH190" s="45">
        <f t="shared" si="292"/>
        <v>5.4554113987852597</v>
      </c>
      <c r="BI190" s="45">
        <f t="shared" si="293"/>
        <v>296.45869680783181</v>
      </c>
      <c r="BJ190" s="45">
        <f t="shared" si="294"/>
        <v>296</v>
      </c>
      <c r="BK190" s="45">
        <f t="shared" si="295"/>
        <v>27</v>
      </c>
      <c r="BL190" s="45">
        <f t="shared" si="296"/>
        <v>31</v>
      </c>
      <c r="BM190" s="45">
        <f t="shared" si="297"/>
        <v>-42.794458545280555</v>
      </c>
      <c r="BN190" s="45" t="str">
        <f t="shared" si="298"/>
        <v>NEGATIF</v>
      </c>
      <c r="BO190" s="45">
        <f t="shared" si="299"/>
        <v>42</v>
      </c>
      <c r="BP190" s="45">
        <f t="shared" si="300"/>
        <v>47</v>
      </c>
      <c r="BQ190" s="45">
        <f t="shared" si="301"/>
        <v>40</v>
      </c>
      <c r="BR190" s="45"/>
      <c r="BS190" s="45"/>
      <c r="BT190" s="45"/>
      <c r="BU190" s="45"/>
      <c r="BV190" s="45"/>
      <c r="BW190" s="45"/>
      <c r="BX190" s="45"/>
      <c r="BY190" s="45"/>
      <c r="BZ190" s="45"/>
      <c r="CA190" s="45"/>
      <c r="CB190" s="45"/>
      <c r="CC190" s="45"/>
      <c r="CD190" s="45"/>
      <c r="CE190" s="45"/>
      <c r="CF190" s="45"/>
      <c r="CG190" s="45"/>
      <c r="CH190" s="45"/>
      <c r="CI190" s="45"/>
    </row>
    <row r="191" spans="1:87">
      <c r="A191" s="45">
        <f t="shared" ref="A191" si="353">A189</f>
        <v>-7.0027777777777782</v>
      </c>
      <c r="B191" s="45">
        <f t="shared" si="318"/>
        <v>111.315</v>
      </c>
      <c r="C191" s="45">
        <f>INT(G3/15)</f>
        <v>7</v>
      </c>
      <c r="D191" s="45">
        <f>L3</f>
        <v>2018</v>
      </c>
      <c r="E191" s="45">
        <f>L2</f>
        <v>6</v>
      </c>
      <c r="F191" s="45">
        <f>L4</f>
        <v>13</v>
      </c>
      <c r="G191" s="45"/>
      <c r="H191" s="45">
        <v>20</v>
      </c>
      <c r="I191" s="45">
        <v>45</v>
      </c>
      <c r="J191" s="45">
        <f t="shared" si="337"/>
        <v>20.75</v>
      </c>
      <c r="K191" s="45"/>
      <c r="L191" s="45">
        <f t="shared" si="249"/>
        <v>20</v>
      </c>
      <c r="M191" s="45">
        <f t="shared" si="250"/>
        <v>-13</v>
      </c>
      <c r="N191" s="45">
        <f t="shared" si="251"/>
        <v>2458283.072916667</v>
      </c>
      <c r="O191" s="45">
        <f t="shared" si="236"/>
        <v>8.1907120953342413E-4</v>
      </c>
      <c r="P191" s="45">
        <f t="shared" si="338"/>
        <v>2458283.0737357382</v>
      </c>
      <c r="Q191" s="45">
        <f t="shared" si="339"/>
        <v>0.18447840481144895</v>
      </c>
      <c r="R191" s="45">
        <f t="shared" si="252"/>
        <v>81.830654688186769</v>
      </c>
      <c r="S191" s="45">
        <f t="shared" si="253"/>
        <v>158.5764740711129</v>
      </c>
      <c r="T191" s="45">
        <f t="shared" si="254"/>
        <v>0.68573892913804879</v>
      </c>
      <c r="U191" s="45">
        <f t="shared" si="255"/>
        <v>1.4282143533713929</v>
      </c>
      <c r="V191" s="45">
        <f t="shared" si="256"/>
        <v>2.7676815887443369</v>
      </c>
      <c r="W191" s="45">
        <f t="shared" si="257"/>
        <v>1.670085190699792E-2</v>
      </c>
      <c r="X191" s="45">
        <f t="shared" si="258"/>
        <v>82.516393617324823</v>
      </c>
      <c r="Y191" s="45">
        <f t="shared" si="259"/>
        <v>159.26221300025094</v>
      </c>
      <c r="Z191" s="45">
        <f t="shared" si="260"/>
        <v>2.7796499908668957</v>
      </c>
      <c r="AA191" s="45">
        <f t="shared" si="261"/>
        <v>128.23814806721813</v>
      </c>
      <c r="AB191" s="45">
        <f t="shared" si="262"/>
        <v>2.2381779104329591</v>
      </c>
      <c r="AC191" s="45">
        <f t="shared" si="263"/>
        <v>23.436892121462503</v>
      </c>
      <c r="AD191" s="45">
        <f t="shared" si="264"/>
        <v>-1.7336529335092283E-3</v>
      </c>
      <c r="AE191" s="45">
        <f t="shared" si="265"/>
        <v>23.435158468528993</v>
      </c>
      <c r="AF191" s="45">
        <f t="shared" si="266"/>
        <v>2458282.5</v>
      </c>
      <c r="AG191" s="45">
        <f t="shared" si="267"/>
        <v>0.18446269678302532</v>
      </c>
      <c r="AH191" s="45">
        <f t="shared" si="268"/>
        <v>17.417317461907203</v>
      </c>
      <c r="AI191" s="45">
        <f t="shared" si="269"/>
        <v>7.2049637154697024</v>
      </c>
      <c r="AJ191" s="45">
        <f t="shared" si="270"/>
        <v>0.40902067600246284</v>
      </c>
      <c r="AK191" s="45">
        <f t="shared" si="271"/>
        <v>14.625963715469702</v>
      </c>
      <c r="AL191" s="45">
        <f t="shared" si="303"/>
        <v>137.54747143027762</v>
      </c>
      <c r="AM191" s="45">
        <f t="shared" si="272"/>
        <v>2.4006562542511785</v>
      </c>
      <c r="AN191" s="45">
        <f t="shared" si="273"/>
        <v>1.0155843234727076</v>
      </c>
      <c r="AO191" s="45" t="s">
        <v>138</v>
      </c>
      <c r="AP191" s="45">
        <f t="shared" si="274"/>
        <v>82.506949190335177</v>
      </c>
      <c r="AQ191" s="45">
        <f t="shared" si="275"/>
        <v>82</v>
      </c>
      <c r="AR191" s="45">
        <f t="shared" si="276"/>
        <v>30</v>
      </c>
      <c r="AS191" s="45">
        <f t="shared" si="277"/>
        <v>25</v>
      </c>
      <c r="AT191" s="45">
        <f t="shared" si="278"/>
        <v>1.4400179191470186</v>
      </c>
      <c r="AU191" s="45">
        <f t="shared" si="279"/>
        <v>81.841984301767923</v>
      </c>
      <c r="AV191" s="148">
        <f t="shared" si="280"/>
        <v>5.4561322867845279</v>
      </c>
      <c r="AW191" s="45">
        <f t="shared" si="281"/>
        <v>1.4284120924313628</v>
      </c>
      <c r="AX191" s="45">
        <f t="shared" si="282"/>
        <v>23.223246699717027</v>
      </c>
      <c r="AY191" s="45" t="str">
        <f t="shared" si="283"/>
        <v>POSITIF</v>
      </c>
      <c r="AZ191" s="45">
        <f t="shared" si="284"/>
        <v>23</v>
      </c>
      <c r="BA191" s="45">
        <f t="shared" si="285"/>
        <v>13</v>
      </c>
      <c r="BB191" s="45">
        <f t="shared" si="286"/>
        <v>23</v>
      </c>
      <c r="BC191" s="45">
        <f t="shared" si="287"/>
        <v>0.40532211791296902</v>
      </c>
      <c r="BD191" s="45">
        <f t="shared" si="288"/>
        <v>2.0325877018784753</v>
      </c>
      <c r="BE191" s="45">
        <f t="shared" si="289"/>
        <v>-0.12222152900771403</v>
      </c>
      <c r="BF191" s="45">
        <f t="shared" si="290"/>
        <v>1.9428132568574878</v>
      </c>
      <c r="BG191" s="45">
        <f t="shared" si="291"/>
        <v>117.87683881627858</v>
      </c>
      <c r="BH191" s="45">
        <f t="shared" si="292"/>
        <v>5.4561322867845279</v>
      </c>
      <c r="BI191" s="45">
        <f t="shared" si="293"/>
        <v>297.87683881627856</v>
      </c>
      <c r="BJ191" s="45">
        <f t="shared" si="294"/>
        <v>297</v>
      </c>
      <c r="BK191" s="45">
        <f t="shared" si="295"/>
        <v>52</v>
      </c>
      <c r="BL191" s="45">
        <f t="shared" si="296"/>
        <v>36</v>
      </c>
      <c r="BM191" s="45">
        <f t="shared" si="297"/>
        <v>-46.142864422818526</v>
      </c>
      <c r="BN191" s="45" t="str">
        <f t="shared" si="298"/>
        <v>NEGATIF</v>
      </c>
      <c r="BO191" s="45">
        <f t="shared" si="299"/>
        <v>46</v>
      </c>
      <c r="BP191" s="45">
        <f t="shared" si="300"/>
        <v>8</v>
      </c>
      <c r="BQ191" s="45">
        <f t="shared" si="301"/>
        <v>34</v>
      </c>
      <c r="BR191" s="45"/>
      <c r="BS191" s="45"/>
      <c r="BT191" s="45"/>
      <c r="BU191" s="45"/>
      <c r="BV191" s="45"/>
      <c r="BW191" s="45"/>
      <c r="BX191" s="45"/>
      <c r="BY191" s="45"/>
      <c r="BZ191" s="45"/>
      <c r="CA191" s="45"/>
      <c r="CB191" s="45"/>
      <c r="CC191" s="45"/>
      <c r="CD191" s="45"/>
      <c r="CE191" s="45"/>
      <c r="CF191" s="45"/>
      <c r="CG191" s="45"/>
      <c r="CH191" s="45"/>
      <c r="CI191" s="45"/>
    </row>
    <row r="192" spans="1:87">
      <c r="A192" s="45">
        <f t="shared" ref="A192" si="354">A190</f>
        <v>-7.0027777777777782</v>
      </c>
      <c r="B192" s="45">
        <f t="shared" si="318"/>
        <v>111.315</v>
      </c>
      <c r="C192" s="45">
        <f>INT(G3/15)</f>
        <v>7</v>
      </c>
      <c r="D192" s="45">
        <f>L3</f>
        <v>2018</v>
      </c>
      <c r="E192" s="45">
        <f>L2</f>
        <v>6</v>
      </c>
      <c r="F192" s="45">
        <f>L4</f>
        <v>13</v>
      </c>
      <c r="G192" s="45"/>
      <c r="H192" s="45">
        <v>21</v>
      </c>
      <c r="I192" s="45">
        <v>0</v>
      </c>
      <c r="J192" s="45">
        <f t="shared" si="337"/>
        <v>21</v>
      </c>
      <c r="K192" s="45"/>
      <c r="L192" s="45">
        <f t="shared" si="249"/>
        <v>20</v>
      </c>
      <c r="M192" s="45">
        <f t="shared" si="250"/>
        <v>-13</v>
      </c>
      <c r="N192" s="45">
        <f t="shared" si="251"/>
        <v>2458283.0833333335</v>
      </c>
      <c r="O192" s="45">
        <f t="shared" si="236"/>
        <v>8.1907120953342413E-4</v>
      </c>
      <c r="P192" s="45">
        <f t="shared" si="338"/>
        <v>2458283.0841524047</v>
      </c>
      <c r="Q192" s="45">
        <f t="shared" si="339"/>
        <v>0.18447869000423503</v>
      </c>
      <c r="R192" s="45">
        <f t="shared" si="252"/>
        <v>81.840921848027392</v>
      </c>
      <c r="S192" s="45">
        <f t="shared" si="253"/>
        <v>158.58674074056398</v>
      </c>
      <c r="T192" s="45">
        <f t="shared" si="254"/>
        <v>0.68542485711361711</v>
      </c>
      <c r="U192" s="45">
        <f t="shared" si="255"/>
        <v>1.4283935491154403</v>
      </c>
      <c r="V192" s="45">
        <f t="shared" si="256"/>
        <v>2.767860775929472</v>
      </c>
      <c r="W192" s="45">
        <f t="shared" si="257"/>
        <v>1.6700851895019821E-2</v>
      </c>
      <c r="X192" s="45">
        <f t="shared" si="258"/>
        <v>82.526346705141009</v>
      </c>
      <c r="Y192" s="45">
        <f t="shared" si="259"/>
        <v>159.2721655976776</v>
      </c>
      <c r="Z192" s="45">
        <f t="shared" si="260"/>
        <v>2.7798236964611163</v>
      </c>
      <c r="AA192" s="45">
        <f t="shared" si="261"/>
        <v>128.23759646550948</v>
      </c>
      <c r="AB192" s="45">
        <f t="shared" si="262"/>
        <v>2.2381682831669836</v>
      </c>
      <c r="AC192" s="45">
        <f t="shared" si="263"/>
        <v>23.436892117753807</v>
      </c>
      <c r="AD192" s="45">
        <f t="shared" si="264"/>
        <v>-1.7336495626616749E-3</v>
      </c>
      <c r="AE192" s="45">
        <f t="shared" si="265"/>
        <v>23.435158468191144</v>
      </c>
      <c r="AF192" s="45">
        <f t="shared" si="266"/>
        <v>2458282.5</v>
      </c>
      <c r="AG192" s="45">
        <f t="shared" si="267"/>
        <v>0.18446269678302532</v>
      </c>
      <c r="AH192" s="45">
        <f t="shared" si="268"/>
        <v>17.417317461907203</v>
      </c>
      <c r="AI192" s="45">
        <f t="shared" si="269"/>
        <v>7.4556481928072031</v>
      </c>
      <c r="AJ192" s="45">
        <f t="shared" si="270"/>
        <v>0.40902067599656627</v>
      </c>
      <c r="AK192" s="45">
        <f t="shared" si="271"/>
        <v>14.876648192807203</v>
      </c>
      <c r="AL192" s="45">
        <f t="shared" si="303"/>
        <v>141.29692520243862</v>
      </c>
      <c r="AM192" s="45">
        <f t="shared" si="272"/>
        <v>2.466096567726709</v>
      </c>
      <c r="AN192" s="45">
        <f t="shared" si="273"/>
        <v>1.0155853830120951</v>
      </c>
      <c r="AO192" s="45" t="s">
        <v>138</v>
      </c>
      <c r="AP192" s="45">
        <f t="shared" si="274"/>
        <v>82.516902249669343</v>
      </c>
      <c r="AQ192" s="45">
        <f t="shared" si="275"/>
        <v>82</v>
      </c>
      <c r="AR192" s="45">
        <f t="shared" si="276"/>
        <v>31</v>
      </c>
      <c r="AS192" s="45">
        <f t="shared" si="277"/>
        <v>0</v>
      </c>
      <c r="AT192" s="45">
        <f t="shared" si="278"/>
        <v>1.440191632803046</v>
      </c>
      <c r="AU192" s="45">
        <f t="shared" si="279"/>
        <v>81.852797689669416</v>
      </c>
      <c r="AV192" s="148">
        <f t="shared" si="280"/>
        <v>5.4568531793112944</v>
      </c>
      <c r="AW192" s="45">
        <f t="shared" si="281"/>
        <v>1.4286008216535391</v>
      </c>
      <c r="AX192" s="45">
        <f t="shared" si="282"/>
        <v>23.223808046736917</v>
      </c>
      <c r="AY192" s="45" t="str">
        <f t="shared" si="283"/>
        <v>POSITIF</v>
      </c>
      <c r="AZ192" s="45">
        <f t="shared" si="284"/>
        <v>23</v>
      </c>
      <c r="BA192" s="45">
        <f t="shared" si="285"/>
        <v>13</v>
      </c>
      <c r="BB192" s="45">
        <f t="shared" si="286"/>
        <v>25</v>
      </c>
      <c r="BC192" s="45">
        <f t="shared" si="287"/>
        <v>0.40533191526671236</v>
      </c>
      <c r="BD192" s="45">
        <f t="shared" si="288"/>
        <v>2.0573389491867164</v>
      </c>
      <c r="BE192" s="45">
        <f t="shared" si="289"/>
        <v>-0.12222152900771403</v>
      </c>
      <c r="BF192" s="45">
        <f t="shared" si="290"/>
        <v>1.9428132568574878</v>
      </c>
      <c r="BG192" s="45">
        <f t="shared" si="291"/>
        <v>119.63911783689041</v>
      </c>
      <c r="BH192" s="45">
        <f t="shared" si="292"/>
        <v>5.4568531793112944</v>
      </c>
      <c r="BI192" s="45">
        <f t="shared" si="293"/>
        <v>299.63911783689042</v>
      </c>
      <c r="BJ192" s="45">
        <f t="shared" si="294"/>
        <v>299</v>
      </c>
      <c r="BK192" s="45">
        <f t="shared" si="295"/>
        <v>38</v>
      </c>
      <c r="BL192" s="45">
        <f t="shared" si="296"/>
        <v>20</v>
      </c>
      <c r="BM192" s="45">
        <f t="shared" si="297"/>
        <v>-49.45429138694665</v>
      </c>
      <c r="BN192" s="45" t="str">
        <f t="shared" si="298"/>
        <v>NEGATIF</v>
      </c>
      <c r="BO192" s="45">
        <f t="shared" si="299"/>
        <v>49</v>
      </c>
      <c r="BP192" s="45">
        <f t="shared" si="300"/>
        <v>27</v>
      </c>
      <c r="BQ192" s="45">
        <f t="shared" si="301"/>
        <v>15</v>
      </c>
      <c r="BR192" s="45"/>
      <c r="BS192" s="45"/>
      <c r="BT192" s="45"/>
      <c r="BU192" s="45"/>
      <c r="BV192" s="45"/>
      <c r="BW192" s="45"/>
      <c r="BX192" s="45"/>
      <c r="BY192" s="45"/>
      <c r="BZ192" s="45"/>
      <c r="CA192" s="45"/>
      <c r="CB192" s="45"/>
      <c r="CC192" s="45"/>
      <c r="CD192" s="45"/>
      <c r="CE192" s="45"/>
      <c r="CF192" s="45"/>
      <c r="CG192" s="45"/>
      <c r="CH192" s="45"/>
      <c r="CI192" s="45"/>
    </row>
    <row r="193" spans="1:87">
      <c r="A193" s="45">
        <f t="shared" ref="A193" si="355">A191</f>
        <v>-7.0027777777777782</v>
      </c>
      <c r="B193" s="45">
        <f t="shared" si="318"/>
        <v>111.315</v>
      </c>
      <c r="C193" s="45">
        <f>INT(G3/15)</f>
        <v>7</v>
      </c>
      <c r="D193" s="45">
        <f>L3</f>
        <v>2018</v>
      </c>
      <c r="E193" s="45">
        <f>L2</f>
        <v>6</v>
      </c>
      <c r="F193" s="45">
        <f>L4</f>
        <v>13</v>
      </c>
      <c r="G193" s="45"/>
      <c r="H193" s="45">
        <v>21</v>
      </c>
      <c r="I193" s="45">
        <v>15</v>
      </c>
      <c r="J193" s="45">
        <f t="shared" si="337"/>
        <v>21.25</v>
      </c>
      <c r="K193" s="45"/>
      <c r="L193" s="45">
        <f t="shared" si="249"/>
        <v>20</v>
      </c>
      <c r="M193" s="45">
        <f t="shared" si="250"/>
        <v>-13</v>
      </c>
      <c r="N193" s="45">
        <f t="shared" si="251"/>
        <v>2458283.09375</v>
      </c>
      <c r="O193" s="45">
        <f t="shared" si="236"/>
        <v>8.1907120953342413E-4</v>
      </c>
      <c r="P193" s="45">
        <f t="shared" si="338"/>
        <v>2458283.0945690712</v>
      </c>
      <c r="Q193" s="45">
        <f t="shared" si="339"/>
        <v>0.18447897519702111</v>
      </c>
      <c r="R193" s="45">
        <f t="shared" si="252"/>
        <v>81.851189007867106</v>
      </c>
      <c r="S193" s="45">
        <f t="shared" si="253"/>
        <v>158.59700741001598</v>
      </c>
      <c r="T193" s="45">
        <f t="shared" si="254"/>
        <v>0.68511076431559736</v>
      </c>
      <c r="U193" s="45">
        <f t="shared" si="255"/>
        <v>1.4285727448594718</v>
      </c>
      <c r="V193" s="45">
        <f t="shared" si="256"/>
        <v>2.7680399631146231</v>
      </c>
      <c r="W193" s="45">
        <f t="shared" si="257"/>
        <v>1.6700851883041726E-2</v>
      </c>
      <c r="X193" s="45">
        <f t="shared" si="258"/>
        <v>82.536299772182701</v>
      </c>
      <c r="Y193" s="45">
        <f t="shared" si="259"/>
        <v>159.28211817433157</v>
      </c>
      <c r="Z193" s="45">
        <f t="shared" si="260"/>
        <v>2.7799974016927851</v>
      </c>
      <c r="AA193" s="45">
        <f t="shared" si="261"/>
        <v>128.23704486380083</v>
      </c>
      <c r="AB193" s="45">
        <f t="shared" si="262"/>
        <v>2.238158655901008</v>
      </c>
      <c r="AC193" s="45">
        <f t="shared" si="263"/>
        <v>23.436892114045111</v>
      </c>
      <c r="AD193" s="45">
        <f t="shared" si="264"/>
        <v>-1.7336461721497347E-3</v>
      </c>
      <c r="AE193" s="45">
        <f t="shared" si="265"/>
        <v>23.435158467872963</v>
      </c>
      <c r="AF193" s="45">
        <f t="shared" si="266"/>
        <v>2458282.5</v>
      </c>
      <c r="AG193" s="45">
        <f t="shared" si="267"/>
        <v>0.18446269678302532</v>
      </c>
      <c r="AH193" s="45">
        <f t="shared" si="268"/>
        <v>17.417317461907203</v>
      </c>
      <c r="AI193" s="45">
        <f t="shared" si="269"/>
        <v>7.7063326701447039</v>
      </c>
      <c r="AJ193" s="45">
        <f t="shared" si="270"/>
        <v>0.40902067599101294</v>
      </c>
      <c r="AK193" s="45">
        <f t="shared" si="271"/>
        <v>15.127332670144703</v>
      </c>
      <c r="AL193" s="45">
        <f t="shared" si="303"/>
        <v>145.0463789063121</v>
      </c>
      <c r="AM193" s="45">
        <f t="shared" si="272"/>
        <v>2.5315368800103979</v>
      </c>
      <c r="AN193" s="45">
        <f t="shared" si="273"/>
        <v>1.015586442065233</v>
      </c>
      <c r="AO193" s="45" t="s">
        <v>138</v>
      </c>
      <c r="AP193" s="45">
        <f t="shared" si="274"/>
        <v>82.52685528822937</v>
      </c>
      <c r="AQ193" s="45">
        <f t="shared" si="275"/>
        <v>82</v>
      </c>
      <c r="AR193" s="45">
        <f t="shared" si="276"/>
        <v>31</v>
      </c>
      <c r="AS193" s="45">
        <f t="shared" si="277"/>
        <v>36</v>
      </c>
      <c r="AT193" s="45">
        <f t="shared" si="278"/>
        <v>1.4403653460964965</v>
      </c>
      <c r="AU193" s="45">
        <f t="shared" si="279"/>
        <v>81.863611145858471</v>
      </c>
      <c r="AV193" s="148">
        <f t="shared" si="280"/>
        <v>5.4575740763905651</v>
      </c>
      <c r="AW193" s="45">
        <f t="shared" si="281"/>
        <v>1.4287895520675582</v>
      </c>
      <c r="AX193" s="45">
        <f t="shared" si="282"/>
        <v>23.224368653070368</v>
      </c>
      <c r="AY193" s="45" t="str">
        <f t="shared" si="283"/>
        <v>POSITIF</v>
      </c>
      <c r="AZ193" s="45">
        <f t="shared" si="284"/>
        <v>23</v>
      </c>
      <c r="BA193" s="45">
        <f t="shared" si="285"/>
        <v>13</v>
      </c>
      <c r="BB193" s="45">
        <f t="shared" si="286"/>
        <v>27</v>
      </c>
      <c r="BC193" s="45">
        <f t="shared" si="287"/>
        <v>0.40534169969303857</v>
      </c>
      <c r="BD193" s="45">
        <f t="shared" si="288"/>
        <v>2.0880965204352138</v>
      </c>
      <c r="BE193" s="45">
        <f t="shared" si="289"/>
        <v>-0.12222152900771403</v>
      </c>
      <c r="BF193" s="45">
        <f t="shared" si="290"/>
        <v>1.9428132568574878</v>
      </c>
      <c r="BG193" s="45">
        <f t="shared" si="291"/>
        <v>121.83245073790049</v>
      </c>
      <c r="BH193" s="45">
        <f t="shared" si="292"/>
        <v>5.4575740763905651</v>
      </c>
      <c r="BI193" s="45">
        <f t="shared" si="293"/>
        <v>301.8324507379005</v>
      </c>
      <c r="BJ193" s="45">
        <f t="shared" si="294"/>
        <v>301</v>
      </c>
      <c r="BK193" s="45">
        <f t="shared" si="295"/>
        <v>49</v>
      </c>
      <c r="BL193" s="45">
        <f t="shared" si="296"/>
        <v>56</v>
      </c>
      <c r="BM193" s="45">
        <f t="shared" si="297"/>
        <v>-52.717454938614438</v>
      </c>
      <c r="BN193" s="45" t="str">
        <f t="shared" si="298"/>
        <v>NEGATIF</v>
      </c>
      <c r="BO193" s="45">
        <f t="shared" si="299"/>
        <v>52</v>
      </c>
      <c r="BP193" s="45">
        <f t="shared" si="300"/>
        <v>43</v>
      </c>
      <c r="BQ193" s="45">
        <f t="shared" si="301"/>
        <v>2</v>
      </c>
      <c r="BR193" s="45"/>
      <c r="BS193" s="45"/>
      <c r="BT193" s="45"/>
      <c r="BU193" s="45"/>
      <c r="BV193" s="45"/>
      <c r="BW193" s="45"/>
      <c r="BX193" s="45"/>
      <c r="BY193" s="45"/>
      <c r="BZ193" s="45"/>
      <c r="CA193" s="45"/>
      <c r="CB193" s="45"/>
      <c r="CC193" s="45"/>
      <c r="CD193" s="45"/>
      <c r="CE193" s="45"/>
      <c r="CF193" s="45"/>
      <c r="CG193" s="45"/>
      <c r="CH193" s="45"/>
      <c r="CI193" s="45"/>
    </row>
    <row r="194" spans="1:87">
      <c r="A194" s="45">
        <f t="shared" ref="A194" si="356">A192</f>
        <v>-7.0027777777777782</v>
      </c>
      <c r="B194" s="45">
        <f t="shared" si="318"/>
        <v>111.315</v>
      </c>
      <c r="C194" s="45">
        <f>INT(G3/15)</f>
        <v>7</v>
      </c>
      <c r="D194" s="45">
        <f>L3</f>
        <v>2018</v>
      </c>
      <c r="E194" s="45">
        <f>L2</f>
        <v>6</v>
      </c>
      <c r="F194" s="45">
        <f>L4</f>
        <v>13</v>
      </c>
      <c r="G194" s="45"/>
      <c r="H194" s="45">
        <v>21</v>
      </c>
      <c r="I194" s="45">
        <v>30</v>
      </c>
      <c r="J194" s="45">
        <f t="shared" si="337"/>
        <v>21.5</v>
      </c>
      <c r="K194" s="45"/>
      <c r="L194" s="45">
        <f t="shared" si="249"/>
        <v>20</v>
      </c>
      <c r="M194" s="45">
        <f t="shared" si="250"/>
        <v>-13</v>
      </c>
      <c r="N194" s="45">
        <f t="shared" si="251"/>
        <v>2458283.104166667</v>
      </c>
      <c r="O194" s="45">
        <f t="shared" si="236"/>
        <v>8.1907120953342413E-4</v>
      </c>
      <c r="P194" s="45">
        <f t="shared" si="338"/>
        <v>2458283.1049857382</v>
      </c>
      <c r="Q194" s="45">
        <f t="shared" si="339"/>
        <v>0.18447926038981993</v>
      </c>
      <c r="R194" s="45">
        <f t="shared" si="252"/>
        <v>81.861456168166114</v>
      </c>
      <c r="S194" s="45">
        <f t="shared" si="253"/>
        <v>158.60727407992545</v>
      </c>
      <c r="T194" s="45">
        <f t="shared" si="254"/>
        <v>0.68479665073961915</v>
      </c>
      <c r="U194" s="45">
        <f t="shared" si="255"/>
        <v>1.4287519406115197</v>
      </c>
      <c r="V194" s="45">
        <f t="shared" si="256"/>
        <v>2.7682191503077589</v>
      </c>
      <c r="W194" s="45">
        <f t="shared" si="257"/>
        <v>1.6700851871063627E-2</v>
      </c>
      <c r="X194" s="45">
        <f t="shared" si="258"/>
        <v>82.546252818905728</v>
      </c>
      <c r="Y194" s="45">
        <f t="shared" si="259"/>
        <v>159.29207073066507</v>
      </c>
      <c r="Z194" s="45">
        <f t="shared" si="260"/>
        <v>2.7801711065697949</v>
      </c>
      <c r="AA194" s="45">
        <f t="shared" si="261"/>
        <v>128.23649326206757</v>
      </c>
      <c r="AB194" s="45">
        <f t="shared" si="262"/>
        <v>2.2381490286346026</v>
      </c>
      <c r="AC194" s="45">
        <f t="shared" si="263"/>
        <v>23.436892110336416</v>
      </c>
      <c r="AD194" s="45">
        <f t="shared" si="264"/>
        <v>-1.7336427619712117E-3</v>
      </c>
      <c r="AE194" s="45">
        <f t="shared" si="265"/>
        <v>23.435158467574446</v>
      </c>
      <c r="AF194" s="45">
        <f t="shared" si="266"/>
        <v>2458282.5</v>
      </c>
      <c r="AG194" s="45">
        <f t="shared" si="267"/>
        <v>0.18446269678302532</v>
      </c>
      <c r="AH194" s="45">
        <f t="shared" si="268"/>
        <v>17.417317461907203</v>
      </c>
      <c r="AI194" s="45">
        <f t="shared" si="269"/>
        <v>7.9570171474822047</v>
      </c>
      <c r="AJ194" s="45">
        <f t="shared" si="270"/>
        <v>0.40902067598580288</v>
      </c>
      <c r="AK194" s="45">
        <f t="shared" si="271"/>
        <v>15.378017147482204</v>
      </c>
      <c r="AL194" s="45">
        <f t="shared" si="303"/>
        <v>148.79583254151993</v>
      </c>
      <c r="AM194" s="45">
        <f t="shared" si="272"/>
        <v>2.596977191095645</v>
      </c>
      <c r="AN194" s="45">
        <f t="shared" si="273"/>
        <v>1.0155875006321369</v>
      </c>
      <c r="AO194" s="45" t="s">
        <v>138</v>
      </c>
      <c r="AP194" s="45">
        <f t="shared" si="274"/>
        <v>82.536808306471073</v>
      </c>
      <c r="AQ194" s="45">
        <f t="shared" si="275"/>
        <v>82</v>
      </c>
      <c r="AR194" s="45">
        <f t="shared" si="276"/>
        <v>32</v>
      </c>
      <c r="AS194" s="45">
        <f t="shared" si="277"/>
        <v>12</v>
      </c>
      <c r="AT194" s="45">
        <f t="shared" si="278"/>
        <v>1.4405390590353253</v>
      </c>
      <c r="AU194" s="45">
        <f t="shared" si="279"/>
        <v>81.874424670713125</v>
      </c>
      <c r="AV194" s="148">
        <f t="shared" si="280"/>
        <v>5.458294978047542</v>
      </c>
      <c r="AW194" s="45">
        <f t="shared" si="281"/>
        <v>1.4289782836800182</v>
      </c>
      <c r="AX194" s="45">
        <f t="shared" si="282"/>
        <v>23.224928518721452</v>
      </c>
      <c r="AY194" s="45" t="str">
        <f t="shared" si="283"/>
        <v>POSITIF</v>
      </c>
      <c r="AZ194" s="45">
        <f t="shared" si="284"/>
        <v>23</v>
      </c>
      <c r="BA194" s="45">
        <f t="shared" si="285"/>
        <v>13</v>
      </c>
      <c r="BB194" s="45">
        <f t="shared" si="286"/>
        <v>29</v>
      </c>
      <c r="BC194" s="45">
        <f t="shared" si="287"/>
        <v>0.40535147119201886</v>
      </c>
      <c r="BD194" s="45">
        <f t="shared" si="288"/>
        <v>2.1263774011501586</v>
      </c>
      <c r="BE194" s="45">
        <f t="shared" si="289"/>
        <v>-0.12222152900771403</v>
      </c>
      <c r="BF194" s="45">
        <f t="shared" si="290"/>
        <v>1.9428132568574878</v>
      </c>
      <c r="BG194" s="45">
        <f t="shared" si="291"/>
        <v>124.57339769816697</v>
      </c>
      <c r="BH194" s="45">
        <f t="shared" si="292"/>
        <v>5.458294978047542</v>
      </c>
      <c r="BI194" s="45">
        <f t="shared" si="293"/>
        <v>304.57339769816696</v>
      </c>
      <c r="BJ194" s="45">
        <f t="shared" si="294"/>
        <v>304</v>
      </c>
      <c r="BK194" s="45">
        <f t="shared" si="295"/>
        <v>34</v>
      </c>
      <c r="BL194" s="45">
        <f t="shared" si="296"/>
        <v>24</v>
      </c>
      <c r="BM194" s="45">
        <f t="shared" si="297"/>
        <v>-55.917126707611942</v>
      </c>
      <c r="BN194" s="45" t="str">
        <f t="shared" si="298"/>
        <v>NEGATIF</v>
      </c>
      <c r="BO194" s="45">
        <f t="shared" si="299"/>
        <v>55</v>
      </c>
      <c r="BP194" s="45">
        <f t="shared" si="300"/>
        <v>55</v>
      </c>
      <c r="BQ194" s="45">
        <f t="shared" si="301"/>
        <v>1</v>
      </c>
      <c r="BR194" s="45"/>
      <c r="BS194" s="45"/>
      <c r="BT194" s="45"/>
      <c r="BU194" s="45"/>
      <c r="BV194" s="45"/>
      <c r="BW194" s="45"/>
      <c r="BX194" s="45"/>
      <c r="BY194" s="45"/>
      <c r="BZ194" s="45"/>
      <c r="CA194" s="45"/>
      <c r="CB194" s="45"/>
      <c r="CC194" s="45"/>
      <c r="CD194" s="45"/>
      <c r="CE194" s="45"/>
      <c r="CF194" s="45"/>
      <c r="CG194" s="45"/>
      <c r="CH194" s="45"/>
      <c r="CI194" s="45"/>
    </row>
    <row r="195" spans="1:87">
      <c r="A195" s="45">
        <f t="shared" ref="A195" si="357">A193</f>
        <v>-7.0027777777777782</v>
      </c>
      <c r="B195" s="45">
        <f t="shared" si="318"/>
        <v>111.315</v>
      </c>
      <c r="C195" s="45">
        <f>INT(G3/15)</f>
        <v>7</v>
      </c>
      <c r="D195" s="45">
        <f>L3</f>
        <v>2018</v>
      </c>
      <c r="E195" s="45">
        <f>L2</f>
        <v>6</v>
      </c>
      <c r="F195" s="45">
        <f>L4</f>
        <v>13</v>
      </c>
      <c r="G195" s="45"/>
      <c r="H195" s="45">
        <v>21</v>
      </c>
      <c r="I195" s="45">
        <v>45</v>
      </c>
      <c r="J195" s="45">
        <f t="shared" si="337"/>
        <v>21.75</v>
      </c>
      <c r="K195" s="45"/>
      <c r="L195" s="45">
        <f t="shared" si="249"/>
        <v>20</v>
      </c>
      <c r="M195" s="45">
        <f t="shared" si="250"/>
        <v>-13</v>
      </c>
      <c r="N195" s="45">
        <f t="shared" si="251"/>
        <v>2458283.1145833335</v>
      </c>
      <c r="O195" s="45">
        <f t="shared" si="236"/>
        <v>8.1907120953342413E-4</v>
      </c>
      <c r="P195" s="45">
        <f t="shared" si="338"/>
        <v>2458283.1154024047</v>
      </c>
      <c r="Q195" s="45">
        <f t="shared" si="339"/>
        <v>0.18447954558260601</v>
      </c>
      <c r="R195" s="45">
        <f t="shared" si="252"/>
        <v>81.871723328006738</v>
      </c>
      <c r="S195" s="45">
        <f t="shared" si="253"/>
        <v>158.61754074937653</v>
      </c>
      <c r="T195" s="45">
        <f t="shared" si="254"/>
        <v>0.68448251642330349</v>
      </c>
      <c r="U195" s="45">
        <f t="shared" si="255"/>
        <v>1.428931136355567</v>
      </c>
      <c r="V195" s="45">
        <f t="shared" si="256"/>
        <v>2.7683983374928944</v>
      </c>
      <c r="W195" s="45">
        <f t="shared" si="257"/>
        <v>1.6700851859085531E-2</v>
      </c>
      <c r="X195" s="45">
        <f t="shared" si="258"/>
        <v>82.556205844430039</v>
      </c>
      <c r="Y195" s="45">
        <f t="shared" si="259"/>
        <v>159.30202326579985</v>
      </c>
      <c r="Z195" s="45">
        <f t="shared" si="260"/>
        <v>2.7803448110768172</v>
      </c>
      <c r="AA195" s="45">
        <f t="shared" si="261"/>
        <v>128.23594166035892</v>
      </c>
      <c r="AB195" s="45">
        <f t="shared" si="262"/>
        <v>2.2381394013686271</v>
      </c>
      <c r="AC195" s="45">
        <f t="shared" si="263"/>
        <v>23.43689210662772</v>
      </c>
      <c r="AD195" s="45">
        <f t="shared" si="264"/>
        <v>-1.7336393321243672E-3</v>
      </c>
      <c r="AE195" s="45">
        <f t="shared" si="265"/>
        <v>23.435158467295597</v>
      </c>
      <c r="AF195" s="45">
        <f t="shared" si="266"/>
        <v>2458282.5</v>
      </c>
      <c r="AG195" s="45">
        <f t="shared" si="267"/>
        <v>0.18446269678302532</v>
      </c>
      <c r="AH195" s="45">
        <f t="shared" si="268"/>
        <v>17.417317461907203</v>
      </c>
      <c r="AI195" s="45">
        <f t="shared" si="269"/>
        <v>8.2077016248197054</v>
      </c>
      <c r="AJ195" s="45">
        <f t="shared" si="270"/>
        <v>0.40902067598093605</v>
      </c>
      <c r="AK195" s="45">
        <f t="shared" si="271"/>
        <v>15.628701624819705</v>
      </c>
      <c r="AL195" s="45">
        <f t="shared" si="303"/>
        <v>152.54528610913547</v>
      </c>
      <c r="AM195" s="45">
        <f t="shared" si="272"/>
        <v>2.6624175010011841</v>
      </c>
      <c r="AN195" s="45">
        <f t="shared" si="273"/>
        <v>1.0155885587126821</v>
      </c>
      <c r="AO195" s="45" t="s">
        <v>138</v>
      </c>
      <c r="AP195" s="45">
        <f t="shared" si="274"/>
        <v>82.546761303514401</v>
      </c>
      <c r="AQ195" s="45">
        <f t="shared" si="275"/>
        <v>82</v>
      </c>
      <c r="AR195" s="45">
        <f t="shared" si="276"/>
        <v>32</v>
      </c>
      <c r="AS195" s="45">
        <f t="shared" si="277"/>
        <v>48</v>
      </c>
      <c r="AT195" s="45">
        <f t="shared" si="278"/>
        <v>1.4407127716041725</v>
      </c>
      <c r="AU195" s="45">
        <f t="shared" si="279"/>
        <v>81.885238263160105</v>
      </c>
      <c r="AV195" s="148">
        <f t="shared" si="280"/>
        <v>5.4590158842106735</v>
      </c>
      <c r="AW195" s="45">
        <f t="shared" si="281"/>
        <v>1.4291670164721868</v>
      </c>
      <c r="AX195" s="45">
        <f t="shared" si="282"/>
        <v>23.225487643619147</v>
      </c>
      <c r="AY195" s="45" t="str">
        <f t="shared" si="283"/>
        <v>POSITIF</v>
      </c>
      <c r="AZ195" s="45">
        <f t="shared" si="284"/>
        <v>23</v>
      </c>
      <c r="BA195" s="45">
        <f t="shared" si="285"/>
        <v>13</v>
      </c>
      <c r="BB195" s="45">
        <f t="shared" si="286"/>
        <v>31</v>
      </c>
      <c r="BC195" s="45">
        <f t="shared" si="287"/>
        <v>0.40536122976241351</v>
      </c>
      <c r="BD195" s="45">
        <f t="shared" si="288"/>
        <v>2.174215950229339</v>
      </c>
      <c r="BE195" s="45">
        <f t="shared" si="289"/>
        <v>-0.12222152900771403</v>
      </c>
      <c r="BF195" s="45">
        <f t="shared" si="290"/>
        <v>1.9428132568574878</v>
      </c>
      <c r="BG195" s="45">
        <f t="shared" si="291"/>
        <v>128.0181387355945</v>
      </c>
      <c r="BH195" s="45">
        <f t="shared" si="292"/>
        <v>5.4590158842106735</v>
      </c>
      <c r="BI195" s="45">
        <f t="shared" si="293"/>
        <v>308.0181387355945</v>
      </c>
      <c r="BJ195" s="45">
        <f t="shared" si="294"/>
        <v>308</v>
      </c>
      <c r="BK195" s="45">
        <f t="shared" si="295"/>
        <v>1</v>
      </c>
      <c r="BL195" s="45">
        <f t="shared" si="296"/>
        <v>5</v>
      </c>
      <c r="BM195" s="45">
        <f t="shared" si="297"/>
        <v>-59.032320849101751</v>
      </c>
      <c r="BN195" s="45" t="str">
        <f t="shared" si="298"/>
        <v>NEGATIF</v>
      </c>
      <c r="BO195" s="45">
        <f t="shared" si="299"/>
        <v>59</v>
      </c>
      <c r="BP195" s="45">
        <f t="shared" si="300"/>
        <v>1</v>
      </c>
      <c r="BQ195" s="45">
        <f t="shared" si="301"/>
        <v>56</v>
      </c>
      <c r="BR195" s="45"/>
      <c r="BS195" s="45"/>
      <c r="BT195" s="45"/>
      <c r="BU195" s="45"/>
      <c r="BV195" s="45"/>
      <c r="BW195" s="45"/>
      <c r="BX195" s="45"/>
      <c r="BY195" s="45"/>
      <c r="BZ195" s="45"/>
      <c r="CA195" s="45"/>
      <c r="CB195" s="45"/>
      <c r="CC195" s="45"/>
      <c r="CD195" s="45"/>
      <c r="CE195" s="45"/>
      <c r="CF195" s="45"/>
      <c r="CG195" s="45"/>
      <c r="CH195" s="45"/>
      <c r="CI195" s="45"/>
    </row>
    <row r="196" spans="1:87">
      <c r="A196" s="45">
        <f t="shared" ref="A196" si="358">A194</f>
        <v>-7.0027777777777782</v>
      </c>
      <c r="B196" s="45">
        <f t="shared" si="318"/>
        <v>111.315</v>
      </c>
      <c r="C196" s="45">
        <f>INT(G3/15)</f>
        <v>7</v>
      </c>
      <c r="D196" s="45">
        <f>L3</f>
        <v>2018</v>
      </c>
      <c r="E196" s="45">
        <f>L2</f>
        <v>6</v>
      </c>
      <c r="F196" s="45">
        <f>L4</f>
        <v>13</v>
      </c>
      <c r="G196" s="45"/>
      <c r="H196" s="45">
        <v>22</v>
      </c>
      <c r="I196" s="45">
        <v>0</v>
      </c>
      <c r="J196" s="45">
        <f t="shared" si="337"/>
        <v>22</v>
      </c>
      <c r="K196" s="45"/>
      <c r="L196" s="45">
        <f t="shared" si="249"/>
        <v>20</v>
      </c>
      <c r="M196" s="45">
        <f t="shared" si="250"/>
        <v>-13</v>
      </c>
      <c r="N196" s="45">
        <f t="shared" si="251"/>
        <v>2458283.125</v>
      </c>
      <c r="O196" s="45">
        <f t="shared" ref="O196:O207" si="359">O177</f>
        <v>8.1907120953342413E-4</v>
      </c>
      <c r="P196" s="45">
        <f t="shared" si="338"/>
        <v>2458283.1258190712</v>
      </c>
      <c r="Q196" s="45">
        <f t="shared" si="339"/>
        <v>0.1844798307753921</v>
      </c>
      <c r="R196" s="45">
        <f t="shared" si="252"/>
        <v>81.881990487847361</v>
      </c>
      <c r="S196" s="45">
        <f t="shared" si="253"/>
        <v>158.62780741882852</v>
      </c>
      <c r="T196" s="45">
        <f t="shared" si="254"/>
        <v>0.68416836136219927</v>
      </c>
      <c r="U196" s="45">
        <f t="shared" si="255"/>
        <v>1.4291103320996144</v>
      </c>
      <c r="V196" s="45">
        <f t="shared" si="256"/>
        <v>2.7685775246780455</v>
      </c>
      <c r="W196" s="45">
        <f t="shared" si="257"/>
        <v>1.6700851847107435E-2</v>
      </c>
      <c r="X196" s="45">
        <f t="shared" si="258"/>
        <v>82.566158849209558</v>
      </c>
      <c r="Y196" s="45">
        <f t="shared" si="259"/>
        <v>159.31197578019072</v>
      </c>
      <c r="Z196" s="45">
        <f t="shared" si="260"/>
        <v>2.7805185152217904</v>
      </c>
      <c r="AA196" s="45">
        <f t="shared" si="261"/>
        <v>128.23539005865027</v>
      </c>
      <c r="AB196" s="45">
        <f t="shared" si="262"/>
        <v>2.2381297741026516</v>
      </c>
      <c r="AC196" s="45">
        <f t="shared" si="263"/>
        <v>23.436892102919025</v>
      </c>
      <c r="AD196" s="45">
        <f t="shared" si="264"/>
        <v>-1.7336358826070097E-3</v>
      </c>
      <c r="AE196" s="45">
        <f t="shared" si="265"/>
        <v>23.435158467036416</v>
      </c>
      <c r="AF196" s="45">
        <f t="shared" si="266"/>
        <v>2458282.5</v>
      </c>
      <c r="AG196" s="45">
        <f t="shared" si="267"/>
        <v>0.18446269678302532</v>
      </c>
      <c r="AH196" s="45">
        <f t="shared" si="268"/>
        <v>17.417317461907203</v>
      </c>
      <c r="AI196" s="45">
        <f t="shared" si="269"/>
        <v>8.4583861021572062</v>
      </c>
      <c r="AJ196" s="45">
        <f t="shared" si="270"/>
        <v>0.40902067597641245</v>
      </c>
      <c r="AK196" s="45">
        <f t="shared" si="271"/>
        <v>15.879386102157206</v>
      </c>
      <c r="AL196" s="45">
        <f t="shared" si="303"/>
        <v>156.29473960878263</v>
      </c>
      <c r="AM196" s="45">
        <f t="shared" si="272"/>
        <v>2.7278578097204509</v>
      </c>
      <c r="AN196" s="45">
        <f t="shared" si="273"/>
        <v>1.0155896163068849</v>
      </c>
      <c r="AO196" s="45" t="s">
        <v>138</v>
      </c>
      <c r="AP196" s="45">
        <f t="shared" si="274"/>
        <v>82.556714279813292</v>
      </c>
      <c r="AQ196" s="45">
        <f t="shared" si="275"/>
        <v>82</v>
      </c>
      <c r="AR196" s="45">
        <f t="shared" si="276"/>
        <v>33</v>
      </c>
      <c r="AS196" s="45">
        <f t="shared" si="277"/>
        <v>24</v>
      </c>
      <c r="AT196" s="45">
        <f t="shared" si="278"/>
        <v>1.4408864838109612</v>
      </c>
      <c r="AU196" s="45">
        <f t="shared" si="279"/>
        <v>81.896051923575456</v>
      </c>
      <c r="AV196" s="148">
        <f t="shared" si="280"/>
        <v>5.4597367949050302</v>
      </c>
      <c r="AW196" s="45">
        <f t="shared" si="281"/>
        <v>1.4293557504506273</v>
      </c>
      <c r="AX196" s="45">
        <f t="shared" si="282"/>
        <v>23.226046027767534</v>
      </c>
      <c r="AY196" s="45" t="str">
        <f t="shared" si="283"/>
        <v>POSITIF</v>
      </c>
      <c r="AZ196" s="45">
        <f t="shared" si="284"/>
        <v>23</v>
      </c>
      <c r="BA196" s="45">
        <f t="shared" si="285"/>
        <v>13</v>
      </c>
      <c r="BB196" s="45">
        <f t="shared" si="286"/>
        <v>33</v>
      </c>
      <c r="BC196" s="45">
        <f t="shared" si="287"/>
        <v>0.40537097540429379</v>
      </c>
      <c r="BD196" s="45">
        <f t="shared" si="288"/>
        <v>2.2343380232110146</v>
      </c>
      <c r="BE196" s="45">
        <f t="shared" si="289"/>
        <v>-0.12222152900771403</v>
      </c>
      <c r="BF196" s="45">
        <f t="shared" si="290"/>
        <v>1.9428132568574878</v>
      </c>
      <c r="BG196" s="45">
        <f t="shared" si="291"/>
        <v>132.37311639257746</v>
      </c>
      <c r="BH196" s="45">
        <f t="shared" si="292"/>
        <v>5.4597367949050302</v>
      </c>
      <c r="BI196" s="45">
        <f t="shared" si="293"/>
        <v>312.37311639257746</v>
      </c>
      <c r="BJ196" s="45">
        <f t="shared" si="294"/>
        <v>312</v>
      </c>
      <c r="BK196" s="45">
        <f t="shared" si="295"/>
        <v>22</v>
      </c>
      <c r="BL196" s="45">
        <f t="shared" si="296"/>
        <v>23</v>
      </c>
      <c r="BM196" s="45">
        <f t="shared" si="297"/>
        <v>-62.03355832777082</v>
      </c>
      <c r="BN196" s="45" t="str">
        <f t="shared" si="298"/>
        <v>NEGATIF</v>
      </c>
      <c r="BO196" s="45">
        <f t="shared" si="299"/>
        <v>62</v>
      </c>
      <c r="BP196" s="45">
        <f t="shared" si="300"/>
        <v>2</v>
      </c>
      <c r="BQ196" s="45">
        <f t="shared" si="301"/>
        <v>0</v>
      </c>
      <c r="BR196" s="45"/>
      <c r="BS196" s="45"/>
      <c r="BT196" s="45"/>
      <c r="BU196" s="45"/>
      <c r="BV196" s="45"/>
      <c r="BW196" s="45"/>
      <c r="BX196" s="45"/>
      <c r="BY196" s="45"/>
      <c r="BZ196" s="45"/>
      <c r="CA196" s="45"/>
      <c r="CB196" s="45"/>
      <c r="CC196" s="45"/>
      <c r="CD196" s="45"/>
      <c r="CE196" s="45"/>
      <c r="CF196" s="45"/>
      <c r="CG196" s="45"/>
      <c r="CH196" s="45"/>
      <c r="CI196" s="45"/>
    </row>
    <row r="197" spans="1:87">
      <c r="A197" s="45">
        <f t="shared" ref="A197" si="360">A195</f>
        <v>-7.0027777777777782</v>
      </c>
      <c r="B197" s="45">
        <f t="shared" si="318"/>
        <v>111.315</v>
      </c>
      <c r="C197" s="45">
        <f>INT(G3/15)</f>
        <v>7</v>
      </c>
      <c r="D197" s="45">
        <f>L3</f>
        <v>2018</v>
      </c>
      <c r="E197" s="45">
        <f>L2</f>
        <v>6</v>
      </c>
      <c r="F197" s="45">
        <f>L4</f>
        <v>13</v>
      </c>
      <c r="G197" s="45"/>
      <c r="H197" s="45">
        <v>22</v>
      </c>
      <c r="I197" s="45">
        <v>15</v>
      </c>
      <c r="J197" s="45">
        <f t="shared" si="337"/>
        <v>22.25</v>
      </c>
      <c r="K197" s="45"/>
      <c r="L197" s="45">
        <f t="shared" si="249"/>
        <v>20</v>
      </c>
      <c r="M197" s="45">
        <f t="shared" si="250"/>
        <v>-13</v>
      </c>
      <c r="N197" s="45">
        <f t="shared" si="251"/>
        <v>2458283.135416667</v>
      </c>
      <c r="O197" s="45">
        <f t="shared" si="359"/>
        <v>8.1907120953342413E-4</v>
      </c>
      <c r="P197" s="45">
        <f t="shared" si="338"/>
        <v>2458283.1362357382</v>
      </c>
      <c r="Q197" s="45">
        <f t="shared" si="339"/>
        <v>0.18448011596819092</v>
      </c>
      <c r="R197" s="45">
        <f t="shared" si="252"/>
        <v>81.892257648146369</v>
      </c>
      <c r="S197" s="45">
        <f t="shared" si="253"/>
        <v>158.63807408873799</v>
      </c>
      <c r="T197" s="45">
        <f t="shared" si="254"/>
        <v>0.68385418555193378</v>
      </c>
      <c r="U197" s="45">
        <f t="shared" si="255"/>
        <v>1.4292895278516622</v>
      </c>
      <c r="V197" s="45">
        <f t="shared" si="256"/>
        <v>2.7687567118711813</v>
      </c>
      <c r="W197" s="45">
        <f t="shared" si="257"/>
        <v>1.6700851835129336E-2</v>
      </c>
      <c r="X197" s="45">
        <f t="shared" si="258"/>
        <v>82.576111833698306</v>
      </c>
      <c r="Y197" s="45">
        <f t="shared" si="259"/>
        <v>159.32192827428992</v>
      </c>
      <c r="Z197" s="45">
        <f t="shared" si="260"/>
        <v>2.7806922190126064</v>
      </c>
      <c r="AA197" s="45">
        <f t="shared" si="261"/>
        <v>128.23483845691695</v>
      </c>
      <c r="AB197" s="45">
        <f t="shared" si="262"/>
        <v>2.2381201468362453</v>
      </c>
      <c r="AC197" s="45">
        <f t="shared" si="263"/>
        <v>23.436892099210329</v>
      </c>
      <c r="AD197" s="45">
        <f t="shared" si="264"/>
        <v>-1.7336324134169445E-3</v>
      </c>
      <c r="AE197" s="45">
        <f t="shared" si="265"/>
        <v>23.435158466796914</v>
      </c>
      <c r="AF197" s="45">
        <f t="shared" si="266"/>
        <v>2458282.5</v>
      </c>
      <c r="AG197" s="45">
        <f t="shared" si="267"/>
        <v>0.18446269678302532</v>
      </c>
      <c r="AH197" s="45">
        <f t="shared" si="268"/>
        <v>17.417317461907203</v>
      </c>
      <c r="AI197" s="45">
        <f t="shared" si="269"/>
        <v>8.7090705794946999</v>
      </c>
      <c r="AJ197" s="45">
        <f t="shared" si="270"/>
        <v>0.40902067597223235</v>
      </c>
      <c r="AK197" s="45">
        <f t="shared" si="271"/>
        <v>16.130070579494699</v>
      </c>
      <c r="AL197" s="45">
        <f t="shared" si="303"/>
        <v>160.04419304008525</v>
      </c>
      <c r="AM197" s="45">
        <f t="shared" si="272"/>
        <v>2.7932981172468807</v>
      </c>
      <c r="AN197" s="45">
        <f t="shared" si="273"/>
        <v>1.0155906734147613</v>
      </c>
      <c r="AO197" s="45" t="s">
        <v>138</v>
      </c>
      <c r="AP197" s="45">
        <f t="shared" si="274"/>
        <v>82.566667235821754</v>
      </c>
      <c r="AQ197" s="45">
        <f t="shared" si="275"/>
        <v>82</v>
      </c>
      <c r="AR197" s="45">
        <f t="shared" si="276"/>
        <v>34</v>
      </c>
      <c r="AS197" s="45">
        <f t="shared" si="277"/>
        <v>0</v>
      </c>
      <c r="AT197" s="45">
        <f t="shared" si="278"/>
        <v>1.4410601956636151</v>
      </c>
      <c r="AU197" s="45">
        <f t="shared" si="279"/>
        <v>81.906865652335242</v>
      </c>
      <c r="AV197" s="148">
        <f t="shared" si="280"/>
        <v>5.4604577101556826</v>
      </c>
      <c r="AW197" s="45">
        <f t="shared" si="281"/>
        <v>1.4295444856219031</v>
      </c>
      <c r="AX197" s="45">
        <f t="shared" si="282"/>
        <v>23.226603671170583</v>
      </c>
      <c r="AY197" s="45" t="str">
        <f t="shared" si="283"/>
        <v>POSITIF</v>
      </c>
      <c r="AZ197" s="45">
        <f t="shared" si="284"/>
        <v>23</v>
      </c>
      <c r="BA197" s="45">
        <f t="shared" si="285"/>
        <v>13</v>
      </c>
      <c r="BB197" s="45">
        <f t="shared" si="286"/>
        <v>35</v>
      </c>
      <c r="BC197" s="45">
        <f t="shared" si="287"/>
        <v>0.40538070811772903</v>
      </c>
      <c r="BD197" s="45">
        <f t="shared" si="288"/>
        <v>2.3103467221761553</v>
      </c>
      <c r="BE197" s="45">
        <f t="shared" si="289"/>
        <v>-0.12222152900771403</v>
      </c>
      <c r="BF197" s="45">
        <f t="shared" si="290"/>
        <v>1.9428132568574878</v>
      </c>
      <c r="BG197" s="45">
        <f t="shared" si="291"/>
        <v>137.90037989793447</v>
      </c>
      <c r="BH197" s="45">
        <f t="shared" si="292"/>
        <v>5.4604577101556826</v>
      </c>
      <c r="BI197" s="45">
        <f t="shared" si="293"/>
        <v>317.9003798979345</v>
      </c>
      <c r="BJ197" s="45">
        <f t="shared" si="294"/>
        <v>317</v>
      </c>
      <c r="BK197" s="45">
        <f t="shared" si="295"/>
        <v>54</v>
      </c>
      <c r="BL197" s="45">
        <f t="shared" si="296"/>
        <v>1</v>
      </c>
      <c r="BM197" s="45">
        <f t="shared" si="297"/>
        <v>-64.878797183612605</v>
      </c>
      <c r="BN197" s="45" t="str">
        <f t="shared" si="298"/>
        <v>NEGATIF</v>
      </c>
      <c r="BO197" s="45">
        <f t="shared" si="299"/>
        <v>64</v>
      </c>
      <c r="BP197" s="45">
        <f t="shared" si="300"/>
        <v>52</v>
      </c>
      <c r="BQ197" s="45">
        <f t="shared" si="301"/>
        <v>43</v>
      </c>
      <c r="BR197" s="45"/>
      <c r="BS197" s="45"/>
      <c r="BT197" s="45"/>
      <c r="BU197" s="45"/>
      <c r="BV197" s="45"/>
      <c r="BW197" s="45"/>
      <c r="BX197" s="45"/>
      <c r="BY197" s="45"/>
      <c r="BZ197" s="45"/>
      <c r="CA197" s="45"/>
      <c r="CB197" s="45"/>
      <c r="CC197" s="45"/>
      <c r="CD197" s="45"/>
      <c r="CE197" s="45"/>
      <c r="CF197" s="45"/>
      <c r="CG197" s="45"/>
      <c r="CH197" s="45"/>
      <c r="CI197" s="45"/>
    </row>
    <row r="198" spans="1:87">
      <c r="A198" s="45">
        <f t="shared" ref="A198" si="361">A196</f>
        <v>-7.0027777777777782</v>
      </c>
      <c r="B198" s="45">
        <f t="shared" si="318"/>
        <v>111.315</v>
      </c>
      <c r="C198" s="45">
        <f>INT(G3/15)</f>
        <v>7</v>
      </c>
      <c r="D198" s="45">
        <f>L3</f>
        <v>2018</v>
      </c>
      <c r="E198" s="45">
        <f>L2</f>
        <v>6</v>
      </c>
      <c r="F198" s="45">
        <f>L4</f>
        <v>13</v>
      </c>
      <c r="G198" s="45"/>
      <c r="H198" s="45">
        <v>22</v>
      </c>
      <c r="I198" s="45">
        <v>30</v>
      </c>
      <c r="J198" s="45">
        <f t="shared" si="337"/>
        <v>22.5</v>
      </c>
      <c r="K198" s="45"/>
      <c r="L198" s="45">
        <f t="shared" si="249"/>
        <v>20</v>
      </c>
      <c r="M198" s="45">
        <f t="shared" si="250"/>
        <v>-13</v>
      </c>
      <c r="N198" s="45">
        <f t="shared" si="251"/>
        <v>2458283.1458333335</v>
      </c>
      <c r="O198" s="45">
        <f t="shared" si="359"/>
        <v>8.1907120953342413E-4</v>
      </c>
      <c r="P198" s="45">
        <f t="shared" si="338"/>
        <v>2458283.1466524047</v>
      </c>
      <c r="Q198" s="45">
        <f t="shared" si="339"/>
        <v>0.184480401160977</v>
      </c>
      <c r="R198" s="45">
        <f t="shared" si="252"/>
        <v>81.902524807986083</v>
      </c>
      <c r="S198" s="45">
        <f t="shared" si="253"/>
        <v>158.64834075818999</v>
      </c>
      <c r="T198" s="45">
        <f t="shared" si="254"/>
        <v>0.68353998903010826</v>
      </c>
      <c r="U198" s="45">
        <f t="shared" si="255"/>
        <v>1.4294687235956938</v>
      </c>
      <c r="V198" s="45">
        <f t="shared" si="256"/>
        <v>2.7689358990563324</v>
      </c>
      <c r="W198" s="45">
        <f t="shared" si="257"/>
        <v>1.6700851823151241E-2</v>
      </c>
      <c r="X198" s="45">
        <f t="shared" si="258"/>
        <v>82.586064797016192</v>
      </c>
      <c r="Y198" s="45">
        <f t="shared" si="259"/>
        <v>159.33188074722008</v>
      </c>
      <c r="Z198" s="45">
        <f t="shared" si="260"/>
        <v>2.7808659224339536</v>
      </c>
      <c r="AA198" s="45">
        <f t="shared" si="261"/>
        <v>128.2342868552083</v>
      </c>
      <c r="AB198" s="45">
        <f t="shared" si="262"/>
        <v>2.2381105195702697</v>
      </c>
      <c r="AC198" s="45">
        <f t="shared" si="263"/>
        <v>23.436892095501634</v>
      </c>
      <c r="AD198" s="45">
        <f t="shared" si="264"/>
        <v>-1.7336289245524488E-3</v>
      </c>
      <c r="AE198" s="45">
        <f t="shared" si="265"/>
        <v>23.435158466577082</v>
      </c>
      <c r="AF198" s="45">
        <f t="shared" si="266"/>
        <v>2458282.5</v>
      </c>
      <c r="AG198" s="45">
        <f t="shared" si="267"/>
        <v>0.18446269678302532</v>
      </c>
      <c r="AH198" s="45">
        <f t="shared" si="268"/>
        <v>17.417317461907203</v>
      </c>
      <c r="AI198" s="45">
        <f t="shared" si="269"/>
        <v>8.9597550568322006</v>
      </c>
      <c r="AJ198" s="45">
        <f t="shared" si="270"/>
        <v>0.40902067596839559</v>
      </c>
      <c r="AK198" s="45">
        <f t="shared" si="271"/>
        <v>16.3807550568322</v>
      </c>
      <c r="AL198" s="45">
        <f t="shared" si="303"/>
        <v>163.79364640411691</v>
      </c>
      <c r="AM198" s="45">
        <f t="shared" si="272"/>
        <v>2.8587384235992106</v>
      </c>
      <c r="AN198" s="45">
        <f t="shared" si="273"/>
        <v>1.0155917300361861</v>
      </c>
      <c r="AO198" s="45" t="s">
        <v>138</v>
      </c>
      <c r="AP198" s="45">
        <f t="shared" si="274"/>
        <v>82.576620170659709</v>
      </c>
      <c r="AQ198" s="45">
        <f t="shared" si="275"/>
        <v>82</v>
      </c>
      <c r="AR198" s="45">
        <f t="shared" si="276"/>
        <v>34</v>
      </c>
      <c r="AS198" s="45">
        <f t="shared" si="277"/>
        <v>35</v>
      </c>
      <c r="AT198" s="45">
        <f t="shared" si="278"/>
        <v>1.4412339071467737</v>
      </c>
      <c r="AU198" s="45">
        <f t="shared" si="279"/>
        <v>81.917679448366087</v>
      </c>
      <c r="AV198" s="148">
        <f t="shared" si="280"/>
        <v>5.4611786298910721</v>
      </c>
      <c r="AW198" s="45">
        <f t="shared" si="281"/>
        <v>1.4297332219672805</v>
      </c>
      <c r="AX198" s="45">
        <f t="shared" si="282"/>
        <v>23.227160573757565</v>
      </c>
      <c r="AY198" s="45" t="str">
        <f t="shared" si="283"/>
        <v>POSITIF</v>
      </c>
      <c r="AZ198" s="45">
        <f t="shared" si="284"/>
        <v>23</v>
      </c>
      <c r="BA198" s="45">
        <f t="shared" si="285"/>
        <v>13</v>
      </c>
      <c r="BB198" s="45">
        <f t="shared" si="286"/>
        <v>37</v>
      </c>
      <c r="BC198" s="45">
        <f t="shared" si="287"/>
        <v>0.40539042790148472</v>
      </c>
      <c r="BD198" s="45">
        <f t="shared" si="288"/>
        <v>2.4068156689699585</v>
      </c>
      <c r="BE198" s="45">
        <f t="shared" si="289"/>
        <v>-0.12222152900771403</v>
      </c>
      <c r="BF198" s="45">
        <f t="shared" si="290"/>
        <v>1.9428132568574878</v>
      </c>
      <c r="BG198" s="45">
        <f t="shared" si="291"/>
        <v>144.90061602422685</v>
      </c>
      <c r="BH198" s="45">
        <f t="shared" si="292"/>
        <v>5.4611786298910721</v>
      </c>
      <c r="BI198" s="45">
        <f t="shared" si="293"/>
        <v>324.90061602422685</v>
      </c>
      <c r="BJ198" s="45">
        <f t="shared" si="294"/>
        <v>324</v>
      </c>
      <c r="BK198" s="45">
        <f t="shared" si="295"/>
        <v>54</v>
      </c>
      <c r="BL198" s="45">
        <f t="shared" si="296"/>
        <v>2</v>
      </c>
      <c r="BM198" s="45">
        <f t="shared" si="297"/>
        <v>-67.507674411824482</v>
      </c>
      <c r="BN198" s="45" t="str">
        <f t="shared" si="298"/>
        <v>NEGATIF</v>
      </c>
      <c r="BO198" s="45">
        <f t="shared" si="299"/>
        <v>67</v>
      </c>
      <c r="BP198" s="45">
        <f t="shared" si="300"/>
        <v>30</v>
      </c>
      <c r="BQ198" s="45">
        <f t="shared" si="301"/>
        <v>27</v>
      </c>
      <c r="BR198" s="45"/>
      <c r="BS198" s="45"/>
      <c r="BT198" s="45"/>
      <c r="BU198" s="45"/>
      <c r="BV198" s="45"/>
      <c r="BW198" s="45"/>
      <c r="BX198" s="45"/>
      <c r="BY198" s="45"/>
      <c r="BZ198" s="45"/>
      <c r="CA198" s="45"/>
      <c r="CB198" s="45"/>
      <c r="CC198" s="45"/>
      <c r="CD198" s="45"/>
      <c r="CE198" s="45"/>
      <c r="CF198" s="45"/>
      <c r="CG198" s="45"/>
      <c r="CH198" s="45"/>
      <c r="CI198" s="45"/>
    </row>
    <row r="199" spans="1:87">
      <c r="A199" s="45">
        <f t="shared" ref="A199" si="362">A197</f>
        <v>-7.0027777777777782</v>
      </c>
      <c r="B199" s="45">
        <f t="shared" si="318"/>
        <v>111.315</v>
      </c>
      <c r="C199" s="45">
        <f>INT(G3/15)</f>
        <v>7</v>
      </c>
      <c r="D199" s="45">
        <f>L3</f>
        <v>2018</v>
      </c>
      <c r="E199" s="45">
        <f>L2</f>
        <v>6</v>
      </c>
      <c r="F199" s="45">
        <f>L4</f>
        <v>13</v>
      </c>
      <c r="G199" s="45"/>
      <c r="H199" s="45">
        <v>22</v>
      </c>
      <c r="I199" s="45">
        <v>45</v>
      </c>
      <c r="J199" s="45">
        <f t="shared" si="337"/>
        <v>22.75</v>
      </c>
      <c r="K199" s="45"/>
      <c r="L199" s="45">
        <f t="shared" si="249"/>
        <v>20</v>
      </c>
      <c r="M199" s="45">
        <f t="shared" si="250"/>
        <v>-13</v>
      </c>
      <c r="N199" s="45">
        <f t="shared" si="251"/>
        <v>2458283.15625</v>
      </c>
      <c r="O199" s="45">
        <f t="shared" si="359"/>
        <v>8.1907120953342413E-4</v>
      </c>
      <c r="P199" s="45">
        <f t="shared" si="338"/>
        <v>2458283.1570690712</v>
      </c>
      <c r="Q199" s="45">
        <f t="shared" si="339"/>
        <v>0.18448068635376308</v>
      </c>
      <c r="R199" s="45">
        <f t="shared" si="252"/>
        <v>81.912791967826706</v>
      </c>
      <c r="S199" s="45">
        <f t="shared" si="253"/>
        <v>158.65860742764107</v>
      </c>
      <c r="T199" s="45">
        <f t="shared" si="254"/>
        <v>0.683225771792353</v>
      </c>
      <c r="U199" s="45">
        <f t="shared" si="255"/>
        <v>1.4296479193397411</v>
      </c>
      <c r="V199" s="45">
        <f t="shared" si="256"/>
        <v>2.7691150862414675</v>
      </c>
      <c r="W199" s="45">
        <f t="shared" si="257"/>
        <v>1.6700851811173142E-2</v>
      </c>
      <c r="X199" s="45">
        <f t="shared" si="258"/>
        <v>82.596017739619057</v>
      </c>
      <c r="Y199" s="45">
        <f t="shared" si="259"/>
        <v>159.34183319943344</v>
      </c>
      <c r="Z199" s="45">
        <f t="shared" si="260"/>
        <v>2.7810396254937237</v>
      </c>
      <c r="AA199" s="45">
        <f t="shared" si="261"/>
        <v>128.23373525349965</v>
      </c>
      <c r="AB199" s="45">
        <f t="shared" si="262"/>
        <v>2.2381008923042942</v>
      </c>
      <c r="AC199" s="45">
        <f t="shared" si="263"/>
        <v>23.436892091792938</v>
      </c>
      <c r="AD199" s="45">
        <f t="shared" si="264"/>
        <v>-1.7336254160113373E-3</v>
      </c>
      <c r="AE199" s="45">
        <f t="shared" si="265"/>
        <v>23.435158466376926</v>
      </c>
      <c r="AF199" s="45">
        <f t="shared" si="266"/>
        <v>2458282.5</v>
      </c>
      <c r="AG199" s="45">
        <f t="shared" si="267"/>
        <v>0.18446269678302532</v>
      </c>
      <c r="AH199" s="45">
        <f t="shared" si="268"/>
        <v>17.417317461907203</v>
      </c>
      <c r="AI199" s="45">
        <f t="shared" si="269"/>
        <v>9.2104395341697014</v>
      </c>
      <c r="AJ199" s="45">
        <f t="shared" si="270"/>
        <v>0.40902067596490221</v>
      </c>
      <c r="AK199" s="45">
        <f t="shared" si="271"/>
        <v>16.631439534169701</v>
      </c>
      <c r="AL199" s="45">
        <f t="shared" si="303"/>
        <v>167.54309970049943</v>
      </c>
      <c r="AM199" s="45">
        <f t="shared" si="272"/>
        <v>2.9241787287708405</v>
      </c>
      <c r="AN199" s="45">
        <f t="shared" si="273"/>
        <v>1.0155927861711758</v>
      </c>
      <c r="AO199" s="45" t="s">
        <v>138</v>
      </c>
      <c r="AP199" s="45">
        <f t="shared" si="274"/>
        <v>82.586573084782998</v>
      </c>
      <c r="AQ199" s="45">
        <f t="shared" si="275"/>
        <v>82</v>
      </c>
      <c r="AR199" s="45">
        <f t="shared" si="276"/>
        <v>35</v>
      </c>
      <c r="AS199" s="45">
        <f t="shared" si="277"/>
        <v>11</v>
      </c>
      <c r="AT199" s="45">
        <f t="shared" si="278"/>
        <v>1.4414076182683935</v>
      </c>
      <c r="AU199" s="45">
        <f t="shared" si="279"/>
        <v>81.928493312046072</v>
      </c>
      <c r="AV199" s="148">
        <f t="shared" si="280"/>
        <v>5.461899554136405</v>
      </c>
      <c r="AW199" s="45">
        <f t="shared" si="281"/>
        <v>1.4299219594933581</v>
      </c>
      <c r="AX199" s="45">
        <f t="shared" si="282"/>
        <v>23.227716735532642</v>
      </c>
      <c r="AY199" s="45" t="str">
        <f t="shared" si="283"/>
        <v>POSITIF</v>
      </c>
      <c r="AZ199" s="45">
        <f t="shared" si="284"/>
        <v>23</v>
      </c>
      <c r="BA199" s="45">
        <f t="shared" si="285"/>
        <v>13</v>
      </c>
      <c r="BB199" s="45">
        <f t="shared" si="286"/>
        <v>39</v>
      </c>
      <c r="BC199" s="45">
        <f t="shared" si="287"/>
        <v>0.40540013475563358</v>
      </c>
      <c r="BD199" s="45">
        <f t="shared" si="288"/>
        <v>2.5289928377908142</v>
      </c>
      <c r="BE199" s="45">
        <f t="shared" si="289"/>
        <v>-0.12222152900771403</v>
      </c>
      <c r="BF199" s="45">
        <f t="shared" si="290"/>
        <v>1.9428132568574878</v>
      </c>
      <c r="BG199" s="45">
        <f t="shared" si="291"/>
        <v>153.63729580155621</v>
      </c>
      <c r="BH199" s="45">
        <f t="shared" si="292"/>
        <v>5.461899554136405</v>
      </c>
      <c r="BI199" s="45">
        <f t="shared" si="293"/>
        <v>333.63729580155621</v>
      </c>
      <c r="BJ199" s="45">
        <f t="shared" si="294"/>
        <v>333</v>
      </c>
      <c r="BK199" s="45">
        <f t="shared" si="295"/>
        <v>38</v>
      </c>
      <c r="BL199" s="45">
        <f t="shared" si="296"/>
        <v>14</v>
      </c>
      <c r="BM199" s="45">
        <f t="shared" si="297"/>
        <v>-69.834412340928679</v>
      </c>
      <c r="BN199" s="45" t="str">
        <f t="shared" si="298"/>
        <v>NEGATIF</v>
      </c>
      <c r="BO199" s="45">
        <f t="shared" si="299"/>
        <v>69</v>
      </c>
      <c r="BP199" s="45">
        <f t="shared" si="300"/>
        <v>50</v>
      </c>
      <c r="BQ199" s="45">
        <f t="shared" si="301"/>
        <v>3</v>
      </c>
      <c r="BR199" s="45"/>
      <c r="BS199" s="45"/>
      <c r="BT199" s="45"/>
      <c r="BU199" s="45"/>
      <c r="BV199" s="45"/>
      <c r="BW199" s="45"/>
      <c r="BX199" s="45"/>
      <c r="BY199" s="45"/>
      <c r="BZ199" s="45"/>
      <c r="CA199" s="45"/>
      <c r="CB199" s="45"/>
      <c r="CC199" s="45"/>
      <c r="CD199" s="45"/>
      <c r="CE199" s="45"/>
      <c r="CF199" s="45"/>
      <c r="CG199" s="45"/>
      <c r="CH199" s="45"/>
      <c r="CI199" s="45"/>
    </row>
    <row r="200" spans="1:87">
      <c r="A200" s="45">
        <f t="shared" ref="A200" si="363">A198</f>
        <v>-7.0027777777777782</v>
      </c>
      <c r="B200" s="45">
        <f t="shared" si="318"/>
        <v>111.315</v>
      </c>
      <c r="C200" s="45">
        <f>INT(G3/15)</f>
        <v>7</v>
      </c>
      <c r="D200" s="45">
        <f>L3</f>
        <v>2018</v>
      </c>
      <c r="E200" s="45">
        <f>L2</f>
        <v>6</v>
      </c>
      <c r="F200" s="45">
        <f>L4</f>
        <v>13</v>
      </c>
      <c r="G200" s="45"/>
      <c r="H200" s="45">
        <v>23</v>
      </c>
      <c r="I200" s="45">
        <v>0</v>
      </c>
      <c r="J200" s="45">
        <f t="shared" si="337"/>
        <v>23</v>
      </c>
      <c r="K200" s="45"/>
      <c r="L200" s="45">
        <f t="shared" si="249"/>
        <v>20</v>
      </c>
      <c r="M200" s="45">
        <f t="shared" si="250"/>
        <v>-13</v>
      </c>
      <c r="N200" s="45">
        <f t="shared" si="251"/>
        <v>2458283.166666667</v>
      </c>
      <c r="O200" s="45">
        <f t="shared" si="359"/>
        <v>8.1907120953342413E-4</v>
      </c>
      <c r="P200" s="45">
        <f t="shared" si="338"/>
        <v>2458283.1674857382</v>
      </c>
      <c r="Q200" s="45">
        <f t="shared" si="339"/>
        <v>0.1844809715465619</v>
      </c>
      <c r="R200" s="45">
        <f t="shared" si="252"/>
        <v>81.923059128125715</v>
      </c>
      <c r="S200" s="45">
        <f t="shared" si="253"/>
        <v>158.66887409755054</v>
      </c>
      <c r="T200" s="45">
        <f t="shared" si="254"/>
        <v>0.68291153383421055</v>
      </c>
      <c r="U200" s="45">
        <f t="shared" si="255"/>
        <v>1.4298271150917889</v>
      </c>
      <c r="V200" s="45">
        <f t="shared" si="256"/>
        <v>2.7692942734346033</v>
      </c>
      <c r="W200" s="45">
        <f t="shared" si="257"/>
        <v>1.6700851799195046E-2</v>
      </c>
      <c r="X200" s="45">
        <f t="shared" si="258"/>
        <v>82.60597066195993</v>
      </c>
      <c r="Y200" s="45">
        <f t="shared" si="259"/>
        <v>159.35178563138476</v>
      </c>
      <c r="Z200" s="45">
        <f t="shared" si="260"/>
        <v>2.781213328199855</v>
      </c>
      <c r="AA200" s="45">
        <f t="shared" si="261"/>
        <v>128.23318365176638</v>
      </c>
      <c r="AB200" s="45">
        <f t="shared" si="262"/>
        <v>2.2380912650378892</v>
      </c>
      <c r="AC200" s="45">
        <f t="shared" si="263"/>
        <v>23.436892088084242</v>
      </c>
      <c r="AD200" s="45">
        <f t="shared" si="264"/>
        <v>-1.7336218877914208E-3</v>
      </c>
      <c r="AE200" s="45">
        <f t="shared" si="265"/>
        <v>23.435158466196452</v>
      </c>
      <c r="AF200" s="45">
        <f t="shared" si="266"/>
        <v>2458282.5</v>
      </c>
      <c r="AG200" s="45">
        <f t="shared" si="267"/>
        <v>0.18446269678302532</v>
      </c>
      <c r="AH200" s="45">
        <f t="shared" si="268"/>
        <v>17.417317461907203</v>
      </c>
      <c r="AI200" s="45">
        <f t="shared" si="269"/>
        <v>9.4611240115072022</v>
      </c>
      <c r="AJ200" s="45">
        <f t="shared" si="270"/>
        <v>0.40902067596175234</v>
      </c>
      <c r="AK200" s="45">
        <f t="shared" si="271"/>
        <v>16.882124011507202</v>
      </c>
      <c r="AL200" s="45">
        <f t="shared" si="303"/>
        <v>171.29255292885787</v>
      </c>
      <c r="AM200" s="45">
        <f t="shared" si="272"/>
        <v>2.9896190327552263</v>
      </c>
      <c r="AN200" s="45">
        <f t="shared" si="273"/>
        <v>1.0155938418197463</v>
      </c>
      <c r="AO200" s="45" t="s">
        <v>138</v>
      </c>
      <c r="AP200" s="45">
        <f t="shared" si="274"/>
        <v>82.596525978644635</v>
      </c>
      <c r="AQ200" s="45">
        <f t="shared" si="275"/>
        <v>82</v>
      </c>
      <c r="AR200" s="45">
        <f t="shared" si="276"/>
        <v>35</v>
      </c>
      <c r="AS200" s="45">
        <f t="shared" si="277"/>
        <v>47</v>
      </c>
      <c r="AT200" s="45">
        <f t="shared" si="278"/>
        <v>1.4415813290363806</v>
      </c>
      <c r="AU200" s="45">
        <f t="shared" si="279"/>
        <v>81.939307243750136</v>
      </c>
      <c r="AV200" s="148">
        <f t="shared" si="280"/>
        <v>5.4626204829166758</v>
      </c>
      <c r="AW200" s="45">
        <f t="shared" si="281"/>
        <v>1.4301106982066798</v>
      </c>
      <c r="AX200" s="45">
        <f t="shared" si="282"/>
        <v>23.228272156499756</v>
      </c>
      <c r="AY200" s="45" t="str">
        <f t="shared" si="283"/>
        <v>POSITIF</v>
      </c>
      <c r="AZ200" s="45">
        <f t="shared" si="284"/>
        <v>23</v>
      </c>
      <c r="BA200" s="45">
        <f t="shared" si="285"/>
        <v>13</v>
      </c>
      <c r="BB200" s="45">
        <f t="shared" si="286"/>
        <v>41</v>
      </c>
      <c r="BC200" s="45">
        <f t="shared" si="287"/>
        <v>0.40540982868024433</v>
      </c>
      <c r="BD200" s="45">
        <f t="shared" si="288"/>
        <v>2.6814766655976165</v>
      </c>
      <c r="BE200" s="45">
        <f t="shared" si="289"/>
        <v>-0.12222152900771403</v>
      </c>
      <c r="BF200" s="45">
        <f t="shared" si="290"/>
        <v>1.9428132568574878</v>
      </c>
      <c r="BG200" s="45">
        <f t="shared" si="291"/>
        <v>164.15626124319419</v>
      </c>
      <c r="BH200" s="45">
        <f t="shared" si="292"/>
        <v>5.4626204829166758</v>
      </c>
      <c r="BI200" s="45">
        <f t="shared" si="293"/>
        <v>344.15626124319419</v>
      </c>
      <c r="BJ200" s="45">
        <f t="shared" si="294"/>
        <v>344</v>
      </c>
      <c r="BK200" s="45">
        <f t="shared" si="295"/>
        <v>9</v>
      </c>
      <c r="BL200" s="45">
        <f t="shared" si="296"/>
        <v>22</v>
      </c>
      <c r="BM200" s="45">
        <f t="shared" si="297"/>
        <v>-71.742284924580588</v>
      </c>
      <c r="BN200" s="45" t="str">
        <f t="shared" si="298"/>
        <v>NEGATIF</v>
      </c>
      <c r="BO200" s="45">
        <f t="shared" si="299"/>
        <v>71</v>
      </c>
      <c r="BP200" s="45">
        <f t="shared" si="300"/>
        <v>44</v>
      </c>
      <c r="BQ200" s="45">
        <f t="shared" si="301"/>
        <v>32</v>
      </c>
      <c r="BR200" s="45"/>
      <c r="BS200" s="45"/>
      <c r="BT200" s="45"/>
      <c r="BU200" s="45"/>
      <c r="BV200" s="45"/>
      <c r="BW200" s="45"/>
      <c r="BX200" s="45"/>
      <c r="BY200" s="45"/>
      <c r="BZ200" s="45"/>
      <c r="CA200" s="45"/>
      <c r="CB200" s="45"/>
      <c r="CC200" s="45"/>
      <c r="CD200" s="45"/>
      <c r="CE200" s="45"/>
      <c r="CF200" s="45"/>
      <c r="CG200" s="45"/>
      <c r="CH200" s="45"/>
      <c r="CI200" s="45"/>
    </row>
    <row r="201" spans="1:87">
      <c r="A201" s="45">
        <f t="shared" ref="A201" si="364">A199</f>
        <v>-7.0027777777777782</v>
      </c>
      <c r="B201" s="45">
        <f t="shared" si="318"/>
        <v>111.315</v>
      </c>
      <c r="C201" s="45">
        <f>INT(G3/15)</f>
        <v>7</v>
      </c>
      <c r="D201" s="45">
        <f>L3</f>
        <v>2018</v>
      </c>
      <c r="E201" s="45">
        <f>L2</f>
        <v>6</v>
      </c>
      <c r="F201" s="45">
        <f>L4</f>
        <v>13</v>
      </c>
      <c r="G201" s="45"/>
      <c r="H201" s="45">
        <v>23</v>
      </c>
      <c r="I201" s="45">
        <v>15</v>
      </c>
      <c r="J201" s="45">
        <f t="shared" si="337"/>
        <v>23.25</v>
      </c>
      <c r="K201" s="45"/>
      <c r="L201" s="45">
        <f t="shared" si="249"/>
        <v>20</v>
      </c>
      <c r="M201" s="45">
        <f t="shared" si="250"/>
        <v>-13</v>
      </c>
      <c r="N201" s="45">
        <f t="shared" si="251"/>
        <v>2458283.1770833335</v>
      </c>
      <c r="O201" s="45">
        <f t="shared" si="359"/>
        <v>8.1907120953342413E-4</v>
      </c>
      <c r="P201" s="45">
        <f t="shared" si="338"/>
        <v>2458283.1779024047</v>
      </c>
      <c r="Q201" s="45">
        <f t="shared" si="339"/>
        <v>0.18448125673934798</v>
      </c>
      <c r="R201" s="45">
        <f t="shared" si="252"/>
        <v>81.933326287966338</v>
      </c>
      <c r="S201" s="45">
        <f t="shared" si="253"/>
        <v>158.67914076700254</v>
      </c>
      <c r="T201" s="45">
        <f t="shared" si="254"/>
        <v>0.68259727519331737</v>
      </c>
      <c r="U201" s="45">
        <f t="shared" si="255"/>
        <v>1.4300063108358363</v>
      </c>
      <c r="V201" s="45">
        <f t="shared" si="256"/>
        <v>2.7694734606197544</v>
      </c>
      <c r="W201" s="45">
        <f t="shared" si="257"/>
        <v>1.6700851787216947E-2</v>
      </c>
      <c r="X201" s="45">
        <f t="shared" si="258"/>
        <v>82.615923563159654</v>
      </c>
      <c r="Y201" s="45">
        <f t="shared" si="259"/>
        <v>159.36173804219587</v>
      </c>
      <c r="Z201" s="45">
        <f t="shared" si="260"/>
        <v>2.7813870305370201</v>
      </c>
      <c r="AA201" s="45">
        <f t="shared" si="261"/>
        <v>128.23263205005773</v>
      </c>
      <c r="AB201" s="45">
        <f t="shared" si="262"/>
        <v>2.2380816377719137</v>
      </c>
      <c r="AC201" s="45">
        <f t="shared" si="263"/>
        <v>23.436892084375547</v>
      </c>
      <c r="AD201" s="45">
        <f t="shared" si="264"/>
        <v>-1.7336183398909857E-3</v>
      </c>
      <c r="AE201" s="45">
        <f t="shared" si="265"/>
        <v>23.435158466035656</v>
      </c>
      <c r="AF201" s="45">
        <f t="shared" si="266"/>
        <v>2458282.5</v>
      </c>
      <c r="AG201" s="45">
        <f t="shared" si="267"/>
        <v>0.18446269678302532</v>
      </c>
      <c r="AH201" s="45">
        <f t="shared" si="268"/>
        <v>17.417317461907203</v>
      </c>
      <c r="AI201" s="45">
        <f t="shared" si="269"/>
        <v>9.7118084888447029</v>
      </c>
      <c r="AJ201" s="45">
        <f t="shared" si="270"/>
        <v>0.40902067595894592</v>
      </c>
      <c r="AK201" s="45">
        <f t="shared" si="271"/>
        <v>17.132808488844702</v>
      </c>
      <c r="AL201" s="45">
        <f t="shared" si="303"/>
        <v>175.04200609026469</v>
      </c>
      <c r="AM201" s="45">
        <f t="shared" si="272"/>
        <v>3.0550593355710856</v>
      </c>
      <c r="AN201" s="45">
        <f t="shared" si="273"/>
        <v>1.015594896981773</v>
      </c>
      <c r="AO201" s="45" t="s">
        <v>138</v>
      </c>
      <c r="AP201" s="45">
        <f t="shared" si="274"/>
        <v>82.606478851365466</v>
      </c>
      <c r="AQ201" s="45">
        <f t="shared" si="275"/>
        <v>82</v>
      </c>
      <c r="AR201" s="45">
        <f t="shared" si="276"/>
        <v>36</v>
      </c>
      <c r="AS201" s="45">
        <f t="shared" si="277"/>
        <v>23</v>
      </c>
      <c r="AT201" s="45">
        <f t="shared" si="278"/>
        <v>1.4417550394353909</v>
      </c>
      <c r="AU201" s="45">
        <f t="shared" si="279"/>
        <v>81.950121242405856</v>
      </c>
      <c r="AV201" s="148">
        <f t="shared" si="280"/>
        <v>5.4633414161603904</v>
      </c>
      <c r="AW201" s="45">
        <f t="shared" si="281"/>
        <v>1.4302994380885283</v>
      </c>
      <c r="AX201" s="45">
        <f t="shared" si="282"/>
        <v>23.228826836588478</v>
      </c>
      <c r="AY201" s="45" t="str">
        <f t="shared" si="283"/>
        <v>POSITIF</v>
      </c>
      <c r="AZ201" s="45">
        <f t="shared" si="284"/>
        <v>23</v>
      </c>
      <c r="BA201" s="45">
        <f t="shared" si="285"/>
        <v>13</v>
      </c>
      <c r="BB201" s="45">
        <f t="shared" si="286"/>
        <v>43</v>
      </c>
      <c r="BC201" s="45">
        <f t="shared" si="287"/>
        <v>0.4054195096740878</v>
      </c>
      <c r="BD201" s="45">
        <f t="shared" si="288"/>
        <v>2.8650672464576985</v>
      </c>
      <c r="BE201" s="45">
        <f t="shared" si="289"/>
        <v>-0.12222152900771403</v>
      </c>
      <c r="BF201" s="45">
        <f t="shared" si="290"/>
        <v>1.9428132568574878</v>
      </c>
      <c r="BG201" s="45">
        <f t="shared" si="291"/>
        <v>176.03269450457921</v>
      </c>
      <c r="BH201" s="45">
        <f t="shared" si="292"/>
        <v>5.4633414161603904</v>
      </c>
      <c r="BI201" s="45">
        <f t="shared" si="293"/>
        <v>356.03269450457924</v>
      </c>
      <c r="BJ201" s="45">
        <f t="shared" si="294"/>
        <v>356</v>
      </c>
      <c r="BK201" s="45">
        <f t="shared" si="295"/>
        <v>1</v>
      </c>
      <c r="BL201" s="45">
        <f t="shared" si="296"/>
        <v>57</v>
      </c>
      <c r="BM201" s="45">
        <f t="shared" si="297"/>
        <v>-73.088266956208642</v>
      </c>
      <c r="BN201" s="45" t="str">
        <f t="shared" si="298"/>
        <v>NEGATIF</v>
      </c>
      <c r="BO201" s="45">
        <f t="shared" si="299"/>
        <v>73</v>
      </c>
      <c r="BP201" s="45">
        <f t="shared" si="300"/>
        <v>5</v>
      </c>
      <c r="BQ201" s="45">
        <f t="shared" si="301"/>
        <v>17</v>
      </c>
      <c r="BR201" s="45"/>
      <c r="BS201" s="45"/>
      <c r="BT201" s="45"/>
      <c r="BU201" s="45"/>
      <c r="BV201" s="45"/>
      <c r="BW201" s="45"/>
      <c r="BX201" s="45"/>
      <c r="BY201" s="45"/>
      <c r="BZ201" s="45"/>
      <c r="CA201" s="45"/>
      <c r="CB201" s="45"/>
      <c r="CC201" s="45"/>
      <c r="CD201" s="45"/>
      <c r="CE201" s="45"/>
      <c r="CF201" s="45"/>
      <c r="CG201" s="45"/>
      <c r="CH201" s="45"/>
      <c r="CI201" s="45"/>
    </row>
    <row r="202" spans="1:87">
      <c r="A202" s="45">
        <f t="shared" ref="A202" si="365">A200</f>
        <v>-7.0027777777777782</v>
      </c>
      <c r="B202" s="45">
        <f t="shared" si="318"/>
        <v>111.315</v>
      </c>
      <c r="C202" s="45">
        <f>INT(G3/15)</f>
        <v>7</v>
      </c>
      <c r="D202" s="45">
        <f>L3</f>
        <v>2018</v>
      </c>
      <c r="E202" s="45">
        <f>L2</f>
        <v>6</v>
      </c>
      <c r="F202" s="45">
        <f>L4</f>
        <v>13</v>
      </c>
      <c r="G202" s="45"/>
      <c r="H202" s="45">
        <v>23</v>
      </c>
      <c r="I202" s="45">
        <v>30</v>
      </c>
      <c r="J202" s="45">
        <f t="shared" si="337"/>
        <v>23.5</v>
      </c>
      <c r="K202" s="45"/>
      <c r="L202" s="45">
        <f t="shared" si="249"/>
        <v>20</v>
      </c>
      <c r="M202" s="45">
        <f t="shared" si="250"/>
        <v>-13</v>
      </c>
      <c r="N202" s="45">
        <f t="shared" si="251"/>
        <v>2458283.1875</v>
      </c>
      <c r="O202" s="45">
        <f t="shared" si="359"/>
        <v>8.1907120953342413E-4</v>
      </c>
      <c r="P202" s="45">
        <f t="shared" si="338"/>
        <v>2458283.1883190712</v>
      </c>
      <c r="Q202" s="45">
        <f t="shared" si="339"/>
        <v>0.18448154193213404</v>
      </c>
      <c r="R202" s="45">
        <f t="shared" si="252"/>
        <v>81.943593447805142</v>
      </c>
      <c r="S202" s="45">
        <f t="shared" si="253"/>
        <v>158.68940743645271</v>
      </c>
      <c r="T202" s="45">
        <f t="shared" si="254"/>
        <v>0.68228299586532937</v>
      </c>
      <c r="U202" s="45">
        <f t="shared" si="255"/>
        <v>1.4301855065798519</v>
      </c>
      <c r="V202" s="45">
        <f t="shared" si="256"/>
        <v>2.769652647804874</v>
      </c>
      <c r="W202" s="45">
        <f t="shared" si="257"/>
        <v>1.6700851775238851E-2</v>
      </c>
      <c r="X202" s="45">
        <f t="shared" si="258"/>
        <v>82.625876443670478</v>
      </c>
      <c r="Y202" s="45">
        <f t="shared" si="259"/>
        <v>159.37169043231805</v>
      </c>
      <c r="Z202" s="45">
        <f t="shared" si="260"/>
        <v>2.7815607325130949</v>
      </c>
      <c r="AA202" s="45">
        <f t="shared" si="261"/>
        <v>128.23208044834914</v>
      </c>
      <c r="AB202" s="45">
        <f t="shared" si="262"/>
        <v>2.2380720105059391</v>
      </c>
      <c r="AC202" s="45">
        <f t="shared" si="263"/>
        <v>23.436892080666851</v>
      </c>
      <c r="AD202" s="45">
        <f t="shared" si="264"/>
        <v>-1.733614772307851E-3</v>
      </c>
      <c r="AE202" s="45">
        <f t="shared" si="265"/>
        <v>23.435158465894542</v>
      </c>
      <c r="AF202" s="45">
        <f t="shared" si="266"/>
        <v>2458282.5</v>
      </c>
      <c r="AG202" s="45">
        <f t="shared" si="267"/>
        <v>0.18446269678302532</v>
      </c>
      <c r="AH202" s="45">
        <f t="shared" si="268"/>
        <v>17.417317461907203</v>
      </c>
      <c r="AI202" s="45">
        <f t="shared" si="269"/>
        <v>9.9624929661822037</v>
      </c>
      <c r="AJ202" s="45">
        <f t="shared" si="270"/>
        <v>0.409020675956483</v>
      </c>
      <c r="AK202" s="45">
        <f t="shared" si="271"/>
        <v>17.383492966182203</v>
      </c>
      <c r="AL202" s="45">
        <f t="shared" si="303"/>
        <v>178.79145918434565</v>
      </c>
      <c r="AM202" s="45">
        <f t="shared" si="272"/>
        <v>3.1204996372118869</v>
      </c>
      <c r="AN202" s="45">
        <f t="shared" si="273"/>
        <v>1.0155959516572717</v>
      </c>
      <c r="AO202" s="45" t="s">
        <v>138</v>
      </c>
      <c r="AP202" s="45">
        <f t="shared" si="274"/>
        <v>82.616431703397751</v>
      </c>
      <c r="AQ202" s="45">
        <f t="shared" si="275"/>
        <v>82</v>
      </c>
      <c r="AR202" s="45">
        <f t="shared" si="276"/>
        <v>36</v>
      </c>
      <c r="AS202" s="45">
        <f t="shared" si="277"/>
        <v>59</v>
      </c>
      <c r="AT202" s="45">
        <f t="shared" si="278"/>
        <v>1.4419287494733182</v>
      </c>
      <c r="AU202" s="45">
        <f t="shared" si="279"/>
        <v>81.960935308387391</v>
      </c>
      <c r="AV202" s="148">
        <f t="shared" si="280"/>
        <v>5.4640623538924924</v>
      </c>
      <c r="AW202" s="45">
        <f t="shared" si="281"/>
        <v>1.430488179145434</v>
      </c>
      <c r="AX202" s="45">
        <f t="shared" si="282"/>
        <v>23.229380775802809</v>
      </c>
      <c r="AY202" s="45" t="str">
        <f t="shared" si="283"/>
        <v>POSITIF</v>
      </c>
      <c r="AZ202" s="45">
        <f t="shared" si="284"/>
        <v>23</v>
      </c>
      <c r="BA202" s="45">
        <f t="shared" si="285"/>
        <v>13</v>
      </c>
      <c r="BB202" s="45">
        <f t="shared" si="286"/>
        <v>45</v>
      </c>
      <c r="BC202" s="45">
        <f t="shared" si="287"/>
        <v>0.40542917773723375</v>
      </c>
      <c r="BD202" s="45">
        <f t="shared" si="288"/>
        <v>3.0723501102622355</v>
      </c>
      <c r="BE202" s="45">
        <f t="shared" si="289"/>
        <v>-0.12222152900771403</v>
      </c>
      <c r="BF202" s="45">
        <f t="shared" si="290"/>
        <v>1.9428132568574878</v>
      </c>
      <c r="BG202" s="45">
        <f t="shared" si="291"/>
        <v>-171.70886972382885</v>
      </c>
      <c r="BH202" s="45">
        <f t="shared" si="292"/>
        <v>5.4640623538924924</v>
      </c>
      <c r="BI202" s="45">
        <f t="shared" si="293"/>
        <v>8.2911302761711454</v>
      </c>
      <c r="BJ202" s="45">
        <f t="shared" si="294"/>
        <v>8</v>
      </c>
      <c r="BK202" s="45">
        <f t="shared" si="295"/>
        <v>17</v>
      </c>
      <c r="BL202" s="45">
        <f t="shared" si="296"/>
        <v>28</v>
      </c>
      <c r="BM202" s="45">
        <f t="shared" si="297"/>
        <v>-73.731847917763787</v>
      </c>
      <c r="BN202" s="45" t="str">
        <f t="shared" si="298"/>
        <v>NEGATIF</v>
      </c>
      <c r="BO202" s="45">
        <f t="shared" si="299"/>
        <v>73</v>
      </c>
      <c r="BP202" s="45">
        <f t="shared" si="300"/>
        <v>43</v>
      </c>
      <c r="BQ202" s="45">
        <f t="shared" si="301"/>
        <v>54</v>
      </c>
      <c r="BR202" s="45"/>
      <c r="BS202" s="45"/>
      <c r="BT202" s="45"/>
      <c r="BU202" s="45"/>
      <c r="BV202" s="45"/>
      <c r="BW202" s="45"/>
      <c r="BX202" s="45"/>
      <c r="BY202" s="45"/>
      <c r="BZ202" s="45"/>
      <c r="CA202" s="45"/>
      <c r="CB202" s="45"/>
      <c r="CC202" s="45"/>
      <c r="CD202" s="45"/>
      <c r="CE202" s="45"/>
      <c r="CF202" s="45"/>
      <c r="CG202" s="45"/>
      <c r="CH202" s="45"/>
      <c r="CI202" s="45"/>
    </row>
    <row r="203" spans="1:87">
      <c r="A203" s="45">
        <f t="shared" ref="A203" si="366">A201</f>
        <v>-7.0027777777777782</v>
      </c>
      <c r="B203" s="45">
        <f t="shared" si="318"/>
        <v>111.315</v>
      </c>
      <c r="C203" s="45">
        <f>INT(G3/15)</f>
        <v>7</v>
      </c>
      <c r="D203" s="45">
        <f>L3</f>
        <v>2018</v>
      </c>
      <c r="E203" s="45">
        <f>L2</f>
        <v>6</v>
      </c>
      <c r="F203" s="45">
        <f>L4</f>
        <v>13</v>
      </c>
      <c r="G203" s="45"/>
      <c r="H203" s="45">
        <v>23</v>
      </c>
      <c r="I203" s="45">
        <v>45</v>
      </c>
      <c r="J203" s="45">
        <f t="shared" si="337"/>
        <v>23.75</v>
      </c>
      <c r="K203" s="45"/>
      <c r="L203" s="45">
        <f t="shared" si="249"/>
        <v>20</v>
      </c>
      <c r="M203" s="45">
        <f t="shared" si="250"/>
        <v>-13</v>
      </c>
      <c r="N203" s="45">
        <f t="shared" si="251"/>
        <v>2458283.197916667</v>
      </c>
      <c r="O203" s="45">
        <f t="shared" si="359"/>
        <v>8.1907120953342413E-4</v>
      </c>
      <c r="P203" s="45">
        <f t="shared" si="338"/>
        <v>2458283.1987357382</v>
      </c>
      <c r="Q203" s="45">
        <f t="shared" si="339"/>
        <v>0.18448182712493288</v>
      </c>
      <c r="R203" s="45">
        <f t="shared" si="252"/>
        <v>81.95386060810506</v>
      </c>
      <c r="S203" s="45">
        <f t="shared" si="253"/>
        <v>158.69967410636309</v>
      </c>
      <c r="T203" s="45">
        <f t="shared" si="254"/>
        <v>0.68196869584570596</v>
      </c>
      <c r="U203" s="45">
        <f t="shared" si="255"/>
        <v>1.4303647023319155</v>
      </c>
      <c r="V203" s="45">
        <f t="shared" si="256"/>
        <v>2.7698318349980258</v>
      </c>
      <c r="W203" s="45">
        <f t="shared" si="257"/>
        <v>1.6700851763260752E-2</v>
      </c>
      <c r="X203" s="45">
        <f t="shared" si="258"/>
        <v>82.635829303950771</v>
      </c>
      <c r="Y203" s="45">
        <f t="shared" si="259"/>
        <v>159.3816428022088</v>
      </c>
      <c r="Z203" s="45">
        <f t="shared" si="260"/>
        <v>2.781734434136065</v>
      </c>
      <c r="AA203" s="45">
        <f t="shared" si="261"/>
        <v>128.23152884661576</v>
      </c>
      <c r="AB203" s="45">
        <f t="shared" si="262"/>
        <v>2.2380623832395319</v>
      </c>
      <c r="AC203" s="45">
        <f t="shared" si="263"/>
        <v>23.436892076958156</v>
      </c>
      <c r="AD203" s="45">
        <f t="shared" si="264"/>
        <v>-1.7336111850398319E-3</v>
      </c>
      <c r="AE203" s="45">
        <f t="shared" si="265"/>
        <v>23.435158465773117</v>
      </c>
      <c r="AF203" s="45">
        <f t="shared" si="266"/>
        <v>2458282.5</v>
      </c>
      <c r="AG203" s="45">
        <f t="shared" si="267"/>
        <v>0.18446269678302532</v>
      </c>
      <c r="AH203" s="45">
        <f t="shared" si="268"/>
        <v>17.417317461907203</v>
      </c>
      <c r="AI203" s="45">
        <f t="shared" si="269"/>
        <v>10.213177443519697</v>
      </c>
      <c r="AJ203" s="45">
        <f t="shared" si="270"/>
        <v>0.40902067595436375</v>
      </c>
      <c r="AK203" s="45">
        <f t="shared" si="271"/>
        <v>17.634177443519697</v>
      </c>
      <c r="AL203" s="45">
        <f t="shared" si="303"/>
        <v>182.54091221071999</v>
      </c>
      <c r="AM203" s="45">
        <f t="shared" si="272"/>
        <v>3.1859399376709852</v>
      </c>
      <c r="AN203" s="45">
        <f t="shared" si="273"/>
        <v>1.0155970058462593</v>
      </c>
      <c r="AO203" s="45" t="s">
        <v>138</v>
      </c>
      <c r="AP203" s="45">
        <f t="shared" si="274"/>
        <v>82.626384535199847</v>
      </c>
      <c r="AQ203" s="45">
        <f t="shared" si="275"/>
        <v>82</v>
      </c>
      <c r="AR203" s="45">
        <f t="shared" si="276"/>
        <v>37</v>
      </c>
      <c r="AS203" s="45">
        <f t="shared" si="277"/>
        <v>34</v>
      </c>
      <c r="AT203" s="45">
        <f t="shared" si="278"/>
        <v>1.4421024591581619</v>
      </c>
      <c r="AU203" s="45">
        <f t="shared" si="279"/>
        <v>81.971749442075449</v>
      </c>
      <c r="AV203" s="148">
        <f t="shared" si="280"/>
        <v>5.4647832961383633</v>
      </c>
      <c r="AW203" s="45">
        <f t="shared" si="281"/>
        <v>1.4306769213840413</v>
      </c>
      <c r="AX203" s="45">
        <f t="shared" si="282"/>
        <v>23.229933974146945</v>
      </c>
      <c r="AY203" s="45" t="str">
        <f t="shared" si="283"/>
        <v>POSITIF</v>
      </c>
      <c r="AZ203" s="45">
        <f t="shared" si="284"/>
        <v>23</v>
      </c>
      <c r="BA203" s="45">
        <f t="shared" si="285"/>
        <v>13</v>
      </c>
      <c r="BB203" s="45">
        <f t="shared" si="286"/>
        <v>47</v>
      </c>
      <c r="BC203" s="45">
        <f t="shared" si="287"/>
        <v>0.40543883286975552</v>
      </c>
      <c r="BD203" s="45">
        <f t="shared" si="288"/>
        <v>-2.9968851315588201</v>
      </c>
      <c r="BE203" s="45">
        <f t="shared" si="289"/>
        <v>-0.12222152900771403</v>
      </c>
      <c r="BF203" s="45">
        <f t="shared" si="290"/>
        <v>1.9428132568574878</v>
      </c>
      <c r="BG203" s="45">
        <f t="shared" si="291"/>
        <v>-160.2305925610728</v>
      </c>
      <c r="BH203" s="45">
        <f t="shared" si="292"/>
        <v>5.4647832961383633</v>
      </c>
      <c r="BI203" s="45">
        <f t="shared" si="293"/>
        <v>19.769407438927203</v>
      </c>
      <c r="BJ203" s="45">
        <f t="shared" si="294"/>
        <v>19</v>
      </c>
      <c r="BK203" s="45">
        <f t="shared" si="295"/>
        <v>46</v>
      </c>
      <c r="BL203" s="45">
        <f t="shared" si="296"/>
        <v>9</v>
      </c>
      <c r="BM203" s="45">
        <f t="shared" si="297"/>
        <v>-73.589985953228904</v>
      </c>
      <c r="BN203" s="45" t="str">
        <f t="shared" si="298"/>
        <v>NEGATIF</v>
      </c>
      <c r="BO203" s="45">
        <f t="shared" si="299"/>
        <v>73</v>
      </c>
      <c r="BP203" s="45">
        <f t="shared" si="300"/>
        <v>35</v>
      </c>
      <c r="BQ203" s="45">
        <f t="shared" si="301"/>
        <v>23</v>
      </c>
      <c r="BR203" s="45"/>
      <c r="BS203" s="45"/>
      <c r="BT203" s="45"/>
      <c r="BU203" s="45"/>
      <c r="BV203" s="45"/>
      <c r="BW203" s="45"/>
      <c r="BX203" s="45"/>
      <c r="BY203" s="45"/>
      <c r="BZ203" s="45"/>
      <c r="CA203" s="45"/>
      <c r="CB203" s="45"/>
      <c r="CC203" s="45"/>
      <c r="CD203" s="45"/>
      <c r="CE203" s="45"/>
      <c r="CF203" s="45"/>
      <c r="CG203" s="45"/>
      <c r="CH203" s="45"/>
      <c r="CI203" s="45"/>
    </row>
    <row r="204" spans="1:87">
      <c r="A204" s="45">
        <f t="shared" ref="A204" si="367">A202</f>
        <v>-7.0027777777777782</v>
      </c>
      <c r="B204" s="45">
        <f t="shared" si="318"/>
        <v>111.315</v>
      </c>
      <c r="C204" s="45">
        <f>INT(G3/15)</f>
        <v>7</v>
      </c>
      <c r="D204" s="45">
        <f>L3</f>
        <v>2018</v>
      </c>
      <c r="E204" s="45">
        <f>L2</f>
        <v>6</v>
      </c>
      <c r="F204" s="45">
        <f>L4</f>
        <v>13</v>
      </c>
      <c r="G204" s="45"/>
      <c r="H204" s="45">
        <v>24</v>
      </c>
      <c r="I204" s="45">
        <v>0</v>
      </c>
      <c r="J204" s="45">
        <f t="shared" si="337"/>
        <v>24</v>
      </c>
      <c r="K204" s="45"/>
      <c r="L204" s="45">
        <f t="shared" si="249"/>
        <v>20</v>
      </c>
      <c r="M204" s="45">
        <f t="shared" si="250"/>
        <v>-13</v>
      </c>
      <c r="N204" s="45">
        <f t="shared" si="251"/>
        <v>2458283.2083333335</v>
      </c>
      <c r="O204" s="45">
        <f t="shared" si="359"/>
        <v>8.1907120953342413E-4</v>
      </c>
      <c r="P204" s="45">
        <f t="shared" si="338"/>
        <v>2458283.2091524047</v>
      </c>
      <c r="Q204" s="45">
        <f t="shared" si="339"/>
        <v>0.18448211231771894</v>
      </c>
      <c r="R204" s="45">
        <f t="shared" si="252"/>
        <v>81.964127767944774</v>
      </c>
      <c r="S204" s="45">
        <f t="shared" si="253"/>
        <v>158.70994077581418</v>
      </c>
      <c r="T204" s="45">
        <f t="shared" si="254"/>
        <v>0.68165437517220184</v>
      </c>
      <c r="U204" s="45">
        <f t="shared" si="255"/>
        <v>1.4305438980759471</v>
      </c>
      <c r="V204" s="45">
        <f t="shared" si="256"/>
        <v>2.7700110221831609</v>
      </c>
      <c r="W204" s="45">
        <f t="shared" si="257"/>
        <v>1.6700851751282657E-2</v>
      </c>
      <c r="X204" s="45">
        <f t="shared" si="258"/>
        <v>82.645782143116975</v>
      </c>
      <c r="Y204" s="45">
        <f t="shared" si="259"/>
        <v>159.39159515098638</v>
      </c>
      <c r="Z204" s="45">
        <f t="shared" si="260"/>
        <v>2.7819081353905406</v>
      </c>
      <c r="AA204" s="45">
        <f t="shared" si="261"/>
        <v>128.23097724490717</v>
      </c>
      <c r="AB204" s="45">
        <f t="shared" si="262"/>
        <v>2.2380527559735572</v>
      </c>
      <c r="AC204" s="45">
        <f t="shared" si="263"/>
        <v>23.43689207324946</v>
      </c>
      <c r="AD204" s="45">
        <f t="shared" si="264"/>
        <v>-1.7336075780852341E-3</v>
      </c>
      <c r="AE204" s="45">
        <f t="shared" si="265"/>
        <v>23.435158465671375</v>
      </c>
      <c r="AF204" s="45">
        <f t="shared" si="266"/>
        <v>2458282.5</v>
      </c>
      <c r="AG204" s="45">
        <f t="shared" si="267"/>
        <v>0.18446269678302532</v>
      </c>
      <c r="AH204" s="45">
        <f t="shared" si="268"/>
        <v>17.417317461907203</v>
      </c>
      <c r="AI204" s="45">
        <f t="shared" si="269"/>
        <v>10.463861920857198</v>
      </c>
      <c r="AJ204" s="45">
        <f t="shared" si="270"/>
        <v>0.40902067595258801</v>
      </c>
      <c r="AK204" s="45">
        <f t="shared" si="271"/>
        <v>17.884861920857198</v>
      </c>
      <c r="AL204" s="45">
        <f t="shared" si="303"/>
        <v>186.29036517046521</v>
      </c>
      <c r="AM204" s="45">
        <f t="shared" si="272"/>
        <v>3.2513802369671856</v>
      </c>
      <c r="AN204" s="45">
        <f t="shared" si="273"/>
        <v>1.0155980595486103</v>
      </c>
      <c r="AO204" s="45" t="s">
        <v>138</v>
      </c>
      <c r="AP204" s="45">
        <f t="shared" si="274"/>
        <v>82.636337345888208</v>
      </c>
      <c r="AQ204" s="45">
        <f t="shared" si="275"/>
        <v>82</v>
      </c>
      <c r="AR204" s="45">
        <f t="shared" si="276"/>
        <v>38</v>
      </c>
      <c r="AS204" s="45">
        <f t="shared" si="277"/>
        <v>10</v>
      </c>
      <c r="AT204" s="45">
        <f t="shared" si="278"/>
        <v>1.4422761684745014</v>
      </c>
      <c r="AU204" s="45">
        <f t="shared" si="279"/>
        <v>81.982563642392748</v>
      </c>
      <c r="AV204" s="148">
        <f t="shared" si="280"/>
        <v>5.4655042428261833</v>
      </c>
      <c r="AW204" s="45">
        <f t="shared" si="281"/>
        <v>1.4308656647855484</v>
      </c>
      <c r="AX204" s="45">
        <f t="shared" si="282"/>
        <v>23.230486431550538</v>
      </c>
      <c r="AY204" s="45" t="str">
        <f t="shared" si="283"/>
        <v>POSITIF</v>
      </c>
      <c r="AZ204" s="45">
        <f t="shared" si="284"/>
        <v>23</v>
      </c>
      <c r="BA204" s="45">
        <f t="shared" si="285"/>
        <v>13</v>
      </c>
      <c r="BB204" s="45">
        <f t="shared" si="286"/>
        <v>49</v>
      </c>
      <c r="BC204" s="45">
        <f t="shared" si="287"/>
        <v>0.40544847507042525</v>
      </c>
      <c r="BD204" s="45">
        <f t="shared" si="288"/>
        <v>-2.7965514026122538</v>
      </c>
      <c r="BE204" s="45">
        <f t="shared" si="289"/>
        <v>-0.12222152900771403</v>
      </c>
      <c r="BF204" s="45">
        <f t="shared" si="290"/>
        <v>1.9428132568574878</v>
      </c>
      <c r="BG204" s="45">
        <f t="shared" si="291"/>
        <v>-150.3283659252094</v>
      </c>
      <c r="BH204" s="45">
        <f t="shared" si="292"/>
        <v>5.4655042428261833</v>
      </c>
      <c r="BI204" s="45">
        <f t="shared" si="293"/>
        <v>29.671634074790603</v>
      </c>
      <c r="BJ204" s="45">
        <f t="shared" si="294"/>
        <v>29</v>
      </c>
      <c r="BK204" s="45">
        <f t="shared" si="295"/>
        <v>40</v>
      </c>
      <c r="BL204" s="45">
        <f t="shared" si="296"/>
        <v>17</v>
      </c>
      <c r="BM204" s="45">
        <f t="shared" si="297"/>
        <v>-72.682020067989313</v>
      </c>
      <c r="BN204" s="45" t="str">
        <f t="shared" si="298"/>
        <v>NEGATIF</v>
      </c>
      <c r="BO204" s="45">
        <f t="shared" si="299"/>
        <v>72</v>
      </c>
      <c r="BP204" s="45">
        <f t="shared" si="300"/>
        <v>40</v>
      </c>
      <c r="BQ204" s="45">
        <f t="shared" si="301"/>
        <v>55</v>
      </c>
      <c r="BR204" s="45"/>
      <c r="BS204" s="45"/>
      <c r="BT204" s="45"/>
      <c r="BU204" s="45"/>
      <c r="BV204" s="45"/>
      <c r="BW204" s="45"/>
      <c r="BX204" s="45"/>
      <c r="BY204" s="45"/>
      <c r="BZ204" s="45"/>
      <c r="CA204" s="45"/>
      <c r="CB204" s="45"/>
      <c r="CC204" s="45"/>
      <c r="CD204" s="45"/>
      <c r="CE204" s="45"/>
      <c r="CF204" s="45"/>
      <c r="CG204" s="45"/>
      <c r="CH204" s="45"/>
      <c r="CI204" s="45"/>
    </row>
    <row r="205" spans="1:87">
      <c r="A205" s="45">
        <f t="shared" ref="A205" si="368">A203</f>
        <v>-7.0027777777777782</v>
      </c>
      <c r="B205" s="45">
        <f t="shared" si="318"/>
        <v>111.315</v>
      </c>
      <c r="C205" s="45">
        <f>INT(G3/15)</f>
        <v>7</v>
      </c>
      <c r="D205" s="45">
        <f>L3</f>
        <v>2018</v>
      </c>
      <c r="E205" s="45">
        <f>L2</f>
        <v>6</v>
      </c>
      <c r="F205" s="45">
        <f>L4</f>
        <v>13</v>
      </c>
      <c r="G205" s="45"/>
      <c r="H205" s="45">
        <v>24</v>
      </c>
      <c r="I205" s="45">
        <v>15</v>
      </c>
      <c r="J205" s="45">
        <f t="shared" si="337"/>
        <v>24.25</v>
      </c>
      <c r="K205" s="45"/>
      <c r="L205" s="45">
        <f t="shared" si="249"/>
        <v>20</v>
      </c>
      <c r="M205" s="45">
        <f t="shared" si="250"/>
        <v>-13</v>
      </c>
      <c r="N205" s="45">
        <f t="shared" si="251"/>
        <v>2458283.21875</v>
      </c>
      <c r="O205" s="45">
        <f t="shared" si="359"/>
        <v>8.1907120953342413E-4</v>
      </c>
      <c r="P205" s="45">
        <f t="shared" si="338"/>
        <v>2458283.2195690712</v>
      </c>
      <c r="Q205" s="45">
        <f t="shared" si="339"/>
        <v>0.18448239751050502</v>
      </c>
      <c r="R205" s="45">
        <f t="shared" si="252"/>
        <v>81.974394927785397</v>
      </c>
      <c r="S205" s="45">
        <f t="shared" si="253"/>
        <v>158.72020744526526</v>
      </c>
      <c r="T205" s="45">
        <f t="shared" si="254"/>
        <v>0.68134003384035957</v>
      </c>
      <c r="U205" s="45">
        <f t="shared" si="255"/>
        <v>1.4307230938199944</v>
      </c>
      <c r="V205" s="45">
        <f t="shared" si="256"/>
        <v>2.7701902093682964</v>
      </c>
      <c r="W205" s="45">
        <f t="shared" si="257"/>
        <v>1.6700851739304558E-2</v>
      </c>
      <c r="X205" s="45">
        <f t="shared" si="258"/>
        <v>82.655734961625754</v>
      </c>
      <c r="Y205" s="45">
        <f t="shared" si="259"/>
        <v>159.40154747910563</v>
      </c>
      <c r="Z205" s="45">
        <f t="shared" si="260"/>
        <v>2.7820818362844602</v>
      </c>
      <c r="AA205" s="45">
        <f t="shared" si="261"/>
        <v>128.23042564319852</v>
      </c>
      <c r="AB205" s="45">
        <f t="shared" si="262"/>
        <v>2.2380431287075817</v>
      </c>
      <c r="AC205" s="45">
        <f t="shared" si="263"/>
        <v>23.436892069540765</v>
      </c>
      <c r="AD205" s="45">
        <f t="shared" si="264"/>
        <v>-1.7336039514418767E-3</v>
      </c>
      <c r="AE205" s="45">
        <f t="shared" si="265"/>
        <v>23.435158465589321</v>
      </c>
      <c r="AF205" s="45">
        <f t="shared" si="266"/>
        <v>2458282.5</v>
      </c>
      <c r="AG205" s="45">
        <f t="shared" si="267"/>
        <v>0.18446269678302532</v>
      </c>
      <c r="AH205" s="45">
        <f t="shared" si="268"/>
        <v>17.417317461907203</v>
      </c>
      <c r="AI205" s="45">
        <f t="shared" si="269"/>
        <v>10.714546398194699</v>
      </c>
      <c r="AJ205" s="45">
        <f t="shared" si="270"/>
        <v>0.40902067595115588</v>
      </c>
      <c r="AK205" s="45">
        <f t="shared" si="271"/>
        <v>18.135546398194698</v>
      </c>
      <c r="AL205" s="45">
        <f t="shared" si="303"/>
        <v>190.03981806320229</v>
      </c>
      <c r="AM205" s="45">
        <f t="shared" si="272"/>
        <v>3.3168205350938731</v>
      </c>
      <c r="AN205" s="45">
        <f t="shared" si="273"/>
        <v>1.0155991127643411</v>
      </c>
      <c r="AO205" s="45" t="s">
        <v>138</v>
      </c>
      <c r="AP205" s="45">
        <f t="shared" si="274"/>
        <v>82.646290135919486</v>
      </c>
      <c r="AQ205" s="45">
        <f t="shared" si="275"/>
        <v>82</v>
      </c>
      <c r="AR205" s="45">
        <f t="shared" si="276"/>
        <v>38</v>
      </c>
      <c r="AS205" s="45">
        <f t="shared" si="277"/>
        <v>46</v>
      </c>
      <c r="AT205" s="45">
        <f t="shared" si="278"/>
        <v>1.4424498774303069</v>
      </c>
      <c r="AU205" s="45">
        <f t="shared" si="279"/>
        <v>81.993377909718191</v>
      </c>
      <c r="AV205" s="148">
        <f t="shared" si="280"/>
        <v>5.466225193981213</v>
      </c>
      <c r="AW205" s="45">
        <f t="shared" si="281"/>
        <v>1.4310544093565682</v>
      </c>
      <c r="AX205" s="45">
        <f t="shared" si="282"/>
        <v>23.231038148017806</v>
      </c>
      <c r="AY205" s="45" t="str">
        <f t="shared" si="283"/>
        <v>POSITIF</v>
      </c>
      <c r="AZ205" s="45">
        <f t="shared" si="284"/>
        <v>23</v>
      </c>
      <c r="BA205" s="45">
        <f t="shared" si="285"/>
        <v>13</v>
      </c>
      <c r="BB205" s="45">
        <f t="shared" si="286"/>
        <v>51</v>
      </c>
      <c r="BC205" s="45">
        <f t="shared" si="287"/>
        <v>0.40545810433931651</v>
      </c>
      <c r="BD205" s="45">
        <f t="shared" si="288"/>
        <v>-2.6237249445377557</v>
      </c>
      <c r="BE205" s="45">
        <f t="shared" si="289"/>
        <v>-0.12222152900771403</v>
      </c>
      <c r="BF205" s="45">
        <f t="shared" si="290"/>
        <v>1.9428132568574878</v>
      </c>
      <c r="BG205" s="45">
        <f t="shared" si="291"/>
        <v>-142.23306953201237</v>
      </c>
      <c r="BH205" s="45">
        <f t="shared" si="292"/>
        <v>5.466225193981213</v>
      </c>
      <c r="BI205" s="45">
        <f t="shared" si="293"/>
        <v>37.766930467987635</v>
      </c>
      <c r="BJ205" s="45">
        <f t="shared" si="294"/>
        <v>37</v>
      </c>
      <c r="BK205" s="45">
        <f t="shared" si="295"/>
        <v>46</v>
      </c>
      <c r="BL205" s="45">
        <f t="shared" si="296"/>
        <v>0</v>
      </c>
      <c r="BM205" s="45">
        <f t="shared" si="297"/>
        <v>-71.118399808835136</v>
      </c>
      <c r="BN205" s="45" t="str">
        <f t="shared" si="298"/>
        <v>NEGATIF</v>
      </c>
      <c r="BO205" s="45">
        <f t="shared" si="299"/>
        <v>71</v>
      </c>
      <c r="BP205" s="45">
        <f t="shared" si="300"/>
        <v>7</v>
      </c>
      <c r="BQ205" s="45">
        <f t="shared" si="301"/>
        <v>6</v>
      </c>
      <c r="BR205" s="45"/>
      <c r="BS205" s="45"/>
      <c r="BT205" s="45"/>
      <c r="BU205" s="45"/>
      <c r="BV205" s="45"/>
      <c r="BW205" s="45"/>
      <c r="BX205" s="45"/>
      <c r="BY205" s="45"/>
      <c r="BZ205" s="45"/>
      <c r="CA205" s="45"/>
      <c r="CB205" s="45"/>
      <c r="CC205" s="45"/>
      <c r="CD205" s="45"/>
      <c r="CE205" s="45"/>
      <c r="CF205" s="45"/>
      <c r="CG205" s="45"/>
      <c r="CH205" s="45"/>
      <c r="CI205" s="45"/>
    </row>
    <row r="206" spans="1:87">
      <c r="A206" s="45">
        <f t="shared" ref="A206" si="369">A204</f>
        <v>-7.0027777777777782</v>
      </c>
      <c r="B206" s="45">
        <f t="shared" si="318"/>
        <v>111.315</v>
      </c>
      <c r="C206" s="45">
        <f>INT(G3/15)</f>
        <v>7</v>
      </c>
      <c r="D206" s="45">
        <f>L3</f>
        <v>2018</v>
      </c>
      <c r="E206" s="45">
        <f>L2</f>
        <v>6</v>
      </c>
      <c r="F206" s="45">
        <f>L4</f>
        <v>13</v>
      </c>
      <c r="G206" s="45"/>
      <c r="H206" s="45">
        <v>24</v>
      </c>
      <c r="I206" s="45">
        <v>30</v>
      </c>
      <c r="J206" s="45">
        <f t="shared" si="337"/>
        <v>24.5</v>
      </c>
      <c r="K206" s="45"/>
      <c r="L206" s="45">
        <f t="shared" si="249"/>
        <v>20</v>
      </c>
      <c r="M206" s="45">
        <f t="shared" si="250"/>
        <v>-13</v>
      </c>
      <c r="N206" s="45">
        <f t="shared" si="251"/>
        <v>2458283.229166667</v>
      </c>
      <c r="O206" s="45">
        <f t="shared" si="359"/>
        <v>8.1907120953342413E-4</v>
      </c>
      <c r="P206" s="45">
        <f t="shared" si="338"/>
        <v>2458283.2299857382</v>
      </c>
      <c r="Q206" s="45">
        <f t="shared" si="339"/>
        <v>0.18448268270330384</v>
      </c>
      <c r="R206" s="45">
        <f t="shared" si="252"/>
        <v>81.984662088084406</v>
      </c>
      <c r="S206" s="45">
        <f t="shared" si="253"/>
        <v>158.73047411517473</v>
      </c>
      <c r="T206" s="45">
        <f t="shared" si="254"/>
        <v>0.68102567184575014</v>
      </c>
      <c r="U206" s="45">
        <f t="shared" si="255"/>
        <v>1.4309022895720422</v>
      </c>
      <c r="V206" s="45">
        <f t="shared" si="256"/>
        <v>2.7703693965614318</v>
      </c>
      <c r="W206" s="45">
        <f t="shared" si="257"/>
        <v>1.6700851727326462E-2</v>
      </c>
      <c r="X206" s="45">
        <f t="shared" si="258"/>
        <v>82.665687759930151</v>
      </c>
      <c r="Y206" s="45">
        <f t="shared" si="259"/>
        <v>159.41149978702049</v>
      </c>
      <c r="Z206" s="45">
        <f t="shared" si="260"/>
        <v>2.7822555368257471</v>
      </c>
      <c r="AA206" s="45">
        <f t="shared" si="261"/>
        <v>128.22987404146525</v>
      </c>
      <c r="AB206" s="45">
        <f t="shared" si="262"/>
        <v>2.2380335014411763</v>
      </c>
      <c r="AC206" s="45">
        <f t="shared" si="263"/>
        <v>23.436892065832069</v>
      </c>
      <c r="AD206" s="45">
        <f t="shared" si="264"/>
        <v>-1.7336003051075829E-3</v>
      </c>
      <c r="AE206" s="45">
        <f t="shared" si="265"/>
        <v>23.43515846552696</v>
      </c>
      <c r="AF206" s="45">
        <f t="shared" si="266"/>
        <v>2458282.5</v>
      </c>
      <c r="AG206" s="45">
        <f t="shared" si="267"/>
        <v>0.18446269678302532</v>
      </c>
      <c r="AH206" s="45">
        <f t="shared" si="268"/>
        <v>17.417317461907203</v>
      </c>
      <c r="AI206" s="45">
        <f t="shared" si="269"/>
        <v>10.9652308755322</v>
      </c>
      <c r="AJ206" s="45">
        <f t="shared" si="270"/>
        <v>0.40902067595006752</v>
      </c>
      <c r="AK206" s="45">
        <f t="shared" si="271"/>
        <v>18.386230875532199</v>
      </c>
      <c r="AL206" s="45">
        <f t="shared" si="303"/>
        <v>193.7892708885563</v>
      </c>
      <c r="AM206" s="45">
        <f t="shared" si="272"/>
        <v>3.3822608320445049</v>
      </c>
      <c r="AN206" s="45">
        <f t="shared" si="273"/>
        <v>1.0156001654934683</v>
      </c>
      <c r="AO206" s="45" t="s">
        <v>138</v>
      </c>
      <c r="AP206" s="45">
        <f t="shared" si="274"/>
        <v>82.656242905746737</v>
      </c>
      <c r="AQ206" s="45">
        <f t="shared" si="275"/>
        <v>82</v>
      </c>
      <c r="AR206" s="45">
        <f t="shared" si="276"/>
        <v>39</v>
      </c>
      <c r="AS206" s="45">
        <f t="shared" si="277"/>
        <v>22</v>
      </c>
      <c r="AT206" s="45">
        <f t="shared" si="278"/>
        <v>1.4426235860334855</v>
      </c>
      <c r="AU206" s="45">
        <f t="shared" si="279"/>
        <v>82.00419224442669</v>
      </c>
      <c r="AV206" s="148">
        <f t="shared" si="280"/>
        <v>5.4669461496284457</v>
      </c>
      <c r="AW206" s="45">
        <f t="shared" si="281"/>
        <v>1.4312431551036444</v>
      </c>
      <c r="AX206" s="45">
        <f t="shared" si="282"/>
        <v>23.231589123552659</v>
      </c>
      <c r="AY206" s="45" t="str">
        <f t="shared" si="283"/>
        <v>POSITIF</v>
      </c>
      <c r="AZ206" s="45">
        <f t="shared" si="284"/>
        <v>23</v>
      </c>
      <c r="BA206" s="45">
        <f t="shared" si="285"/>
        <v>13</v>
      </c>
      <c r="BB206" s="45">
        <f t="shared" si="286"/>
        <v>53</v>
      </c>
      <c r="BC206" s="45">
        <f t="shared" si="287"/>
        <v>0.40546772067649767</v>
      </c>
      <c r="BD206" s="45">
        <f t="shared" si="288"/>
        <v>-2.4824353685516458</v>
      </c>
      <c r="BE206" s="45">
        <f t="shared" si="289"/>
        <v>-0.12222152900771403</v>
      </c>
      <c r="BF206" s="45">
        <f t="shared" si="290"/>
        <v>1.9428132568574878</v>
      </c>
      <c r="BG206" s="45">
        <f t="shared" si="291"/>
        <v>-150.3283659252094</v>
      </c>
      <c r="BH206" s="45">
        <f t="shared" si="292"/>
        <v>5.4669461496284457</v>
      </c>
      <c r="BI206" s="45">
        <f t="shared" si="293"/>
        <v>29.671634074790603</v>
      </c>
      <c r="BJ206" s="45">
        <f t="shared" si="294"/>
        <v>29</v>
      </c>
      <c r="BK206" s="45">
        <f t="shared" si="295"/>
        <v>40</v>
      </c>
      <c r="BL206" s="45">
        <f t="shared" si="296"/>
        <v>17</v>
      </c>
      <c r="BM206" s="45">
        <f t="shared" si="297"/>
        <v>-69.045807225067662</v>
      </c>
      <c r="BN206" s="45" t="str">
        <f t="shared" si="298"/>
        <v>NEGATIF</v>
      </c>
      <c r="BO206" s="45">
        <f t="shared" si="299"/>
        <v>69</v>
      </c>
      <c r="BP206" s="45">
        <f t="shared" si="300"/>
        <v>2</v>
      </c>
      <c r="BQ206" s="45">
        <f t="shared" si="301"/>
        <v>44</v>
      </c>
      <c r="BR206" s="45"/>
      <c r="BS206" s="45"/>
      <c r="BT206" s="45"/>
      <c r="BU206" s="45"/>
      <c r="BV206" s="45"/>
      <c r="BW206" s="45"/>
      <c r="BX206" s="45"/>
      <c r="BY206" s="45"/>
      <c r="BZ206" s="45"/>
      <c r="CA206" s="45"/>
      <c r="CB206" s="45"/>
      <c r="CC206" s="45"/>
      <c r="CD206" s="45"/>
      <c r="CE206" s="45"/>
      <c r="CF206" s="45"/>
      <c r="CG206" s="45"/>
      <c r="CH206" s="45"/>
      <c r="CI206" s="45"/>
    </row>
    <row r="207" spans="1:87">
      <c r="A207" s="45">
        <f t="shared" ref="A207" si="370">A205</f>
        <v>-7.0027777777777782</v>
      </c>
      <c r="B207" s="45">
        <f t="shared" si="318"/>
        <v>111.315</v>
      </c>
      <c r="C207" s="45">
        <f>INT(G3/15)</f>
        <v>7</v>
      </c>
      <c r="D207" s="45">
        <f>L3</f>
        <v>2018</v>
      </c>
      <c r="E207" s="45">
        <f>L2</f>
        <v>6</v>
      </c>
      <c r="F207" s="45">
        <f>L4</f>
        <v>13</v>
      </c>
      <c r="G207" s="45"/>
      <c r="H207" s="45">
        <v>24</v>
      </c>
      <c r="I207" s="45">
        <v>15</v>
      </c>
      <c r="J207" s="45">
        <f t="shared" si="337"/>
        <v>24.25</v>
      </c>
      <c r="K207" s="45"/>
      <c r="L207" s="45">
        <f t="shared" si="249"/>
        <v>20</v>
      </c>
      <c r="M207" s="45">
        <f t="shared" si="250"/>
        <v>-13</v>
      </c>
      <c r="N207" s="45">
        <f t="shared" si="251"/>
        <v>2458283.21875</v>
      </c>
      <c r="O207" s="45">
        <f t="shared" si="359"/>
        <v>8.1907120953342413E-4</v>
      </c>
      <c r="P207" s="45">
        <f t="shared" si="338"/>
        <v>2458283.2195690712</v>
      </c>
      <c r="Q207" s="45">
        <f t="shared" si="339"/>
        <v>0.18448239751050502</v>
      </c>
      <c r="R207" s="45">
        <f t="shared" si="252"/>
        <v>81.974394927785397</v>
      </c>
      <c r="S207" s="45">
        <f t="shared" si="253"/>
        <v>158.72020744526526</v>
      </c>
      <c r="T207" s="45">
        <f t="shared" si="254"/>
        <v>0.68134003384035957</v>
      </c>
      <c r="U207" s="45">
        <f t="shared" si="255"/>
        <v>1.4307230938199944</v>
      </c>
      <c r="V207" s="45">
        <f t="shared" si="256"/>
        <v>2.7701902093682964</v>
      </c>
      <c r="W207" s="45">
        <f t="shared" si="257"/>
        <v>1.6700851739304558E-2</v>
      </c>
      <c r="X207" s="45">
        <f t="shared" si="258"/>
        <v>82.655734961625754</v>
      </c>
      <c r="Y207" s="45">
        <f t="shared" si="259"/>
        <v>159.40154747910563</v>
      </c>
      <c r="Z207" s="45">
        <f t="shared" si="260"/>
        <v>2.7820818362844602</v>
      </c>
      <c r="AA207" s="45">
        <f t="shared" si="261"/>
        <v>128.23042564319852</v>
      </c>
      <c r="AB207" s="45">
        <f t="shared" si="262"/>
        <v>2.2380431287075817</v>
      </c>
      <c r="AC207" s="45">
        <f t="shared" si="263"/>
        <v>23.436892069540765</v>
      </c>
      <c r="AD207" s="45">
        <f t="shared" si="264"/>
        <v>-1.7336039514418767E-3</v>
      </c>
      <c r="AE207" s="45">
        <f t="shared" si="265"/>
        <v>23.435158465589321</v>
      </c>
      <c r="AF207" s="45">
        <f t="shared" si="266"/>
        <v>2458282.5</v>
      </c>
      <c r="AG207" s="45">
        <f t="shared" si="267"/>
        <v>0.18446269678302532</v>
      </c>
      <c r="AH207" s="45">
        <f t="shared" si="268"/>
        <v>17.417317461907203</v>
      </c>
      <c r="AI207" s="45">
        <f t="shared" si="269"/>
        <v>10.714546398194699</v>
      </c>
      <c r="AJ207" s="45">
        <f t="shared" si="270"/>
        <v>0.40902067595115588</v>
      </c>
      <c r="AK207" s="45">
        <f t="shared" si="271"/>
        <v>18.135546398194698</v>
      </c>
      <c r="AL207" s="45">
        <f t="shared" si="303"/>
        <v>190.03981806320229</v>
      </c>
      <c r="AM207" s="45">
        <f t="shared" si="272"/>
        <v>3.3168205350938731</v>
      </c>
      <c r="AN207" s="45">
        <f t="shared" si="273"/>
        <v>1.0155991127643411</v>
      </c>
      <c r="AO207" s="45" t="s">
        <v>138</v>
      </c>
      <c r="AP207" s="45">
        <f t="shared" si="274"/>
        <v>82.646290135919486</v>
      </c>
      <c r="AQ207" s="45">
        <f t="shared" si="275"/>
        <v>82</v>
      </c>
      <c r="AR207" s="45">
        <f t="shared" si="276"/>
        <v>38</v>
      </c>
      <c r="AS207" s="45">
        <f t="shared" si="277"/>
        <v>46</v>
      </c>
      <c r="AT207" s="45">
        <f t="shared" si="278"/>
        <v>1.4424498774303069</v>
      </c>
      <c r="AU207" s="45">
        <f t="shared" si="279"/>
        <v>81.993377909718191</v>
      </c>
      <c r="AV207" s="148">
        <f t="shared" si="280"/>
        <v>5.466225193981213</v>
      </c>
      <c r="AW207" s="45">
        <f t="shared" si="281"/>
        <v>1.4310544093565682</v>
      </c>
      <c r="AX207" s="45">
        <f t="shared" si="282"/>
        <v>23.231038148017806</v>
      </c>
      <c r="AY207" s="45" t="str">
        <f t="shared" si="283"/>
        <v>POSITIF</v>
      </c>
      <c r="AZ207" s="45">
        <f t="shared" si="284"/>
        <v>23</v>
      </c>
      <c r="BA207" s="45">
        <f t="shared" si="285"/>
        <v>13</v>
      </c>
      <c r="BB207" s="45">
        <f t="shared" si="286"/>
        <v>51</v>
      </c>
      <c r="BC207" s="45">
        <f t="shared" si="287"/>
        <v>0.40545810433931651</v>
      </c>
      <c r="BD207" s="45">
        <f t="shared" si="288"/>
        <v>-2.6237249445377557</v>
      </c>
      <c r="BE207" s="45">
        <f t="shared" si="289"/>
        <v>-0.12222152900771403</v>
      </c>
      <c r="BF207" s="45">
        <f t="shared" si="290"/>
        <v>1.9428132568574878</v>
      </c>
      <c r="BG207" s="45">
        <f t="shared" si="291"/>
        <v>0</v>
      </c>
      <c r="BH207" s="45">
        <f t="shared" si="292"/>
        <v>5.466225193981213</v>
      </c>
      <c r="BI207" s="45">
        <f t="shared" si="293"/>
        <v>180</v>
      </c>
      <c r="BJ207" s="45">
        <f t="shared" si="294"/>
        <v>180</v>
      </c>
      <c r="BK207" s="45">
        <f t="shared" si="295"/>
        <v>0</v>
      </c>
      <c r="BL207" s="45">
        <f t="shared" si="296"/>
        <v>0</v>
      </c>
      <c r="BM207" s="45">
        <f t="shared" si="297"/>
        <v>-71.118399808835136</v>
      </c>
      <c r="BN207" s="45" t="str">
        <f t="shared" si="298"/>
        <v>NEGATIF</v>
      </c>
      <c r="BO207" s="45">
        <f t="shared" si="299"/>
        <v>71</v>
      </c>
      <c r="BP207" s="45">
        <f t="shared" si="300"/>
        <v>7</v>
      </c>
      <c r="BQ207" s="45">
        <f t="shared" si="301"/>
        <v>6</v>
      </c>
      <c r="BR207" s="45"/>
      <c r="BS207" s="45"/>
      <c r="BT207" s="45"/>
      <c r="BU207" s="45"/>
      <c r="BV207" s="45"/>
      <c r="BW207" s="45"/>
      <c r="BX207" s="45"/>
      <c r="BY207" s="45"/>
      <c r="BZ207" s="45"/>
      <c r="CA207" s="45"/>
      <c r="CB207" s="45"/>
      <c r="CC207" s="45"/>
      <c r="CD207" s="45"/>
      <c r="CE207" s="45"/>
      <c r="CF207" s="45"/>
      <c r="CG207" s="45"/>
      <c r="CH207" s="45"/>
      <c r="CI207" s="45"/>
    </row>
    <row r="208" spans="1:87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5"/>
      <c r="AH208" s="45"/>
      <c r="AI208" s="45"/>
      <c r="AJ208" s="45"/>
      <c r="AK208" s="45"/>
      <c r="AL208" s="45"/>
      <c r="AM208" s="45"/>
      <c r="AN208" s="45"/>
      <c r="AO208" s="45"/>
      <c r="AP208" s="45"/>
      <c r="AQ208" s="45"/>
      <c r="AR208" s="45"/>
      <c r="AS208" s="45"/>
      <c r="AT208" s="45"/>
      <c r="AU208" s="45"/>
      <c r="AV208" s="148">
        <f t="shared" ref="AV208:AV271" si="371">AU208/15</f>
        <v>0</v>
      </c>
      <c r="AW208" s="45"/>
      <c r="AX208" s="45"/>
      <c r="AY208" s="45"/>
      <c r="AZ208" s="45"/>
      <c r="BA208" s="45"/>
      <c r="BB208" s="45"/>
      <c r="BC208" s="45"/>
      <c r="BD208" s="45"/>
      <c r="BE208" s="45"/>
      <c r="BF208" s="45"/>
      <c r="BG208" s="45"/>
      <c r="BH208" s="45"/>
      <c r="BI208" s="45"/>
      <c r="BJ208" s="45"/>
      <c r="BK208" s="45"/>
      <c r="BL208" s="45"/>
      <c r="BM208" s="45"/>
      <c r="BN208" s="45"/>
      <c r="BO208" s="45"/>
      <c r="BP208" s="45"/>
      <c r="BQ208" s="45"/>
      <c r="BR208" s="45"/>
      <c r="BS208" s="45"/>
      <c r="BT208" s="45"/>
      <c r="BU208" s="45"/>
      <c r="BV208" s="45"/>
      <c r="BW208" s="45"/>
      <c r="BX208" s="45"/>
      <c r="BY208" s="45"/>
      <c r="BZ208" s="45"/>
      <c r="CA208" s="45"/>
      <c r="CB208" s="45"/>
      <c r="CC208" s="45"/>
      <c r="CD208" s="45"/>
      <c r="CE208" s="45"/>
      <c r="CF208" s="45"/>
      <c r="CG208" s="45"/>
      <c r="CH208" s="45"/>
      <c r="CI208" s="45"/>
    </row>
    <row r="209" spans="1:87">
      <c r="A209" s="45">
        <f>A15</f>
        <v>-7.0027777777777782</v>
      </c>
      <c r="B209" s="45">
        <f t="shared" si="318"/>
        <v>111.315</v>
      </c>
      <c r="C209" s="45">
        <f>INT(G3/15)</f>
        <v>7</v>
      </c>
      <c r="D209" s="45">
        <f>L3</f>
        <v>2018</v>
      </c>
      <c r="E209" s="45">
        <f>L2</f>
        <v>6</v>
      </c>
      <c r="F209" s="45">
        <f>L4+1</f>
        <v>14</v>
      </c>
      <c r="G209" s="45"/>
      <c r="H209" s="45">
        <v>1</v>
      </c>
      <c r="I209" s="45">
        <v>0</v>
      </c>
      <c r="J209" s="45">
        <f t="shared" si="337"/>
        <v>1</v>
      </c>
      <c r="K209" s="45"/>
      <c r="L209" s="45">
        <f t="shared" ref="L209:L271" si="372">INT(D209/100)</f>
        <v>20</v>
      </c>
      <c r="M209" s="45">
        <f t="shared" ref="M209:M271" si="373">IF(D209&lt;1583,IF(E209&lt;11,IF(F209&lt;4,0,IF(F209&gt;14,2+INT(L209/4)-L209,"TANGGAL SALAH")),2+INT(L209/4)-L209),2+INT(L209/4)-L209)</f>
        <v>-13</v>
      </c>
      <c r="N209" s="45">
        <f t="shared" ref="N209:N271" si="374">1720994.5+INT(365.25*D209)+INT(30.60001*(E209+1))+M209+F209+(H209+I209/60)/24 - C209/24</f>
        <v>2458283.25</v>
      </c>
      <c r="O209" s="45">
        <f>'delta T'!H19/86400</f>
        <v>8.1908796641232031E-4</v>
      </c>
      <c r="P209" s="45">
        <f>N209+O209</f>
        <v>2458283.250819088</v>
      </c>
      <c r="Q209" s="45">
        <f>(P209-2451545)/36525</f>
        <v>0.18448325308933497</v>
      </c>
      <c r="R209" s="45">
        <f t="shared" ref="R209:R271" si="375">MOD(280.46607+36000.7698*Q209, 360)</f>
        <v>82.005196424287533</v>
      </c>
      <c r="S209" s="45">
        <f t="shared" ref="S209:S271" si="376">MOD(357.5291+35999.0503*Q209, 360)</f>
        <v>158.7510074706006</v>
      </c>
      <c r="T209" s="45">
        <f t="shared" ref="T209:T271" si="377" xml:space="preserve"> (1.9146 - 0.0048*Q209)*SIN(V209) + (0.02 - 0.0001)*SIN(2*V209) + 0.0003*SIN(3*V209)</f>
        <v>0.68039688547079491</v>
      </c>
      <c r="U209" s="45">
        <f t="shared" ref="U209:U271" si="378">RADIANS(R209)</f>
        <v>1.4312606813484983</v>
      </c>
      <c r="V209" s="45">
        <f t="shared" ref="V209:V271" si="379">RADIANS(S209)</f>
        <v>2.7707277712200957</v>
      </c>
      <c r="W209" s="45">
        <f t="shared" ref="W209:W271" si="380">0.0167086 - 0.000042*Q209</f>
        <v>1.670085170337025E-2</v>
      </c>
      <c r="X209" s="45">
        <f t="shared" ref="X209:X271" si="381">R209+T209</f>
        <v>82.685593309758332</v>
      </c>
      <c r="Y209" s="45">
        <f t="shared" ref="Y209:Y271" si="382">S209+T209</f>
        <v>159.4314043560714</v>
      </c>
      <c r="Z209" s="45">
        <f t="shared" ref="Z209:Z271" si="383">RADIANS(Y209)</f>
        <v>2.7826029370918759</v>
      </c>
      <c r="AA209" s="45">
        <f t="shared" ref="AA209:AA271" si="384">MOD(125.04452-1934.13626*Q209, 360)</f>
        <v>128.22877083716023</v>
      </c>
      <c r="AB209" s="45">
        <f t="shared" ref="AB209:AB271" si="385">RADIANS(AA209)</f>
        <v>2.2380142468937314</v>
      </c>
      <c r="AC209" s="45">
        <f t="shared" ref="AC209:AC271" si="386">23.43929111 - 0.01300417*Q209</f>
        <v>23.436892058414671</v>
      </c>
      <c r="AD209" s="45">
        <f t="shared" ref="AD209:AD271" si="387">9.2*COS(AB209)/3600 + 0.57*COS(2*U209)/3600</f>
        <v>-1.7335929533530026E-3</v>
      </c>
      <c r="AE209" s="45">
        <f t="shared" ref="AE209:AE271" si="388">AC209+AD209</f>
        <v>23.435158465461317</v>
      </c>
      <c r="AF209" s="45">
        <f t="shared" ref="AF209:AF271" si="389">1720994.5+INT(365.25*D209)+INT(30.60001*(E209+1))+M209+F209</f>
        <v>2458283.5</v>
      </c>
      <c r="AG209" s="45">
        <f t="shared" ref="AG209:AG271" si="390">(AF209-2451545)/36525</f>
        <v>0.18449007529089664</v>
      </c>
      <c r="AH209" s="45">
        <f t="shared" ref="AH209:AH271" si="391">MOD(6.6973745583+2400.0513369072*AG209+0.0000258622*AG209*AG209,24)</f>
        <v>17.483027286587514</v>
      </c>
      <c r="AI209" s="45">
        <f t="shared" ref="AI209:AI271" si="392">MOD(AH209+(H209+I209/60-C209)*1.00273790935,24)</f>
        <v>11.466599830487514</v>
      </c>
      <c r="AJ209" s="45">
        <f t="shared" ref="AJ209:AJ271" si="393">RADIANS(AE209)</f>
        <v>0.40902067594892177</v>
      </c>
      <c r="AK209" s="45">
        <f t="shared" ref="AK209:AK271" si="394">MOD(AI209+B209/15,24)</f>
        <v>18.887599830487513</v>
      </c>
      <c r="AL209" s="45">
        <f t="shared" ref="AL209:AL272" si="395">MOD(AK209-BH209,24)*15</f>
        <v>201.28817632675879</v>
      </c>
      <c r="AM209" s="45">
        <f t="shared" ref="AM209:AM271" si="396">RADIANS(AL209)</f>
        <v>3.5131414222368464</v>
      </c>
      <c r="AN209" s="45">
        <f t="shared" ref="AN209:AN271" si="397">1.000001018*(1-W209*W209)/(1+W209*COS(Z209))</f>
        <v>1.0156022694932449</v>
      </c>
      <c r="AO209" s="45" t="s">
        <v>138</v>
      </c>
      <c r="AP209" s="45">
        <f t="shared" ref="AP209:AP271" si="398">X209-0.00569-0.00478*SIN(AB209)</f>
        <v>82.676148398621621</v>
      </c>
      <c r="AQ209" s="45">
        <f t="shared" ref="AQ209:AQ271" si="399">INT(AP209)</f>
        <v>82</v>
      </c>
      <c r="AR209" s="45">
        <f t="shared" ref="AR209:AR271" si="400">INT(60*(AP209-AQ209))</f>
        <v>40</v>
      </c>
      <c r="AS209" s="45">
        <f t="shared" ref="AS209:AS271" si="401">INT(3600*(AP209-AQ209)-60*AR209)</f>
        <v>34</v>
      </c>
      <c r="AT209" s="45">
        <f t="shared" ref="AT209:AT271" si="402">RADIANS(AP209)</f>
        <v>1.4429710024233846</v>
      </c>
      <c r="AU209" s="45">
        <f t="shared" ref="AU209:AU271" si="403">MOD(DEGREES(ATAN2(COS(AT209),COS(AJ209)*SIN(AT209))),360)</f>
        <v>82.025821130553894</v>
      </c>
      <c r="AV209" s="148">
        <f t="shared" si="371"/>
        <v>5.4683880753702594</v>
      </c>
      <c r="AW209" s="45">
        <f t="shared" ref="AW209:AW271" si="404">RADIANS(AU209)</f>
        <v>1.431620650380103</v>
      </c>
      <c r="AX209" s="45">
        <f t="shared" ref="AX209:AX271" si="405">DEGREES(ASIN(SIN(AJ209)*SIN(AT209)))</f>
        <v>23.232688852503372</v>
      </c>
      <c r="AY209" s="45" t="str">
        <f t="shared" ref="AY209:AY271" si="406">IF(AX209&lt;0, "NEGATIF", "POSITIF")</f>
        <v>POSITIF</v>
      </c>
      <c r="AZ209" s="45">
        <f t="shared" ref="AZ209:AZ271" si="407">INT(ABS(AX209))</f>
        <v>23</v>
      </c>
      <c r="BA209" s="45">
        <f t="shared" ref="BA209:BA271" si="408">INT(60*(ABS(AX209)-AZ209))</f>
        <v>13</v>
      </c>
      <c r="BB209" s="45">
        <f t="shared" ref="BB209:BB271" si="409">INT(3600*(ABS(AX209)-AZ209)-60*BA209)</f>
        <v>57</v>
      </c>
      <c r="BC209" s="45">
        <f t="shared" ref="BC209:BC271" si="410">RADIANS(AX209)</f>
        <v>0.40548691456756708</v>
      </c>
      <c r="BD209" s="45">
        <f t="shared" ref="BD209:BD271" si="411">ATAN2(COS(AM209)*SIN(BE209)-TAN(BC209)*COS(BE209),SIN(AM209))</f>
        <v>-2.2814542994469926</v>
      </c>
      <c r="BE209" s="45">
        <f t="shared" ref="BE209:BE271" si="412">RADIANS(A209)</f>
        <v>-0.12222152900771403</v>
      </c>
      <c r="BF209" s="45">
        <f t="shared" ref="BF209:BF271" si="413">RADIANS(B209)</f>
        <v>1.9428132568574878</v>
      </c>
      <c r="BG209" s="45">
        <f t="shared" ref="BG209:BG271" si="414">DEGREES(BD210)</f>
        <v>-126.71484337698173</v>
      </c>
      <c r="BH209" s="45">
        <f t="shared" ref="BH209:BH271" si="415">AU209/15</f>
        <v>5.4683880753702594</v>
      </c>
      <c r="BI209" s="45">
        <f t="shared" ref="BI209:BI271" si="416">MOD(BG209+180,360)</f>
        <v>53.285156623018267</v>
      </c>
      <c r="BJ209" s="45">
        <f t="shared" ref="BJ209:BJ271" si="417">INT(BI209)</f>
        <v>53</v>
      </c>
      <c r="BK209" s="45">
        <f t="shared" ref="BK209:BK271" si="418">INT(60*(BI209-BJ209))</f>
        <v>17</v>
      </c>
      <c r="BL209" s="45">
        <f t="shared" ref="BL209:BL271" si="419">INT(3600*(BI209-BJ209)-60*BK209)</f>
        <v>6</v>
      </c>
      <c r="BM209" s="45">
        <f t="shared" ref="BM209:BM271" si="420">DEGREES(ASIN(SIN(BE209)*SIN(BC209)+COS(BE209)*COS(BC209)*COS(AM209)))</f>
        <v>-63.885324451707255</v>
      </c>
      <c r="BN209" s="45" t="str">
        <f t="shared" ref="BN209:BN271" si="421">IF(BM209&lt;0, "NEGATIF", "POSITIF")</f>
        <v>NEGATIF</v>
      </c>
      <c r="BO209" s="45">
        <f t="shared" ref="BO209:BO271" si="422">INT(ABS(BM209))</f>
        <v>63</v>
      </c>
      <c r="BP209" s="45">
        <f t="shared" ref="BP209:BP271" si="423">INT(60*(ABS(BM209)-BO209))</f>
        <v>53</v>
      </c>
      <c r="BQ209" s="45">
        <f t="shared" ref="BQ209:BQ271" si="424">INT(3600*(ABS(BM209)-BO209)-60*BP209)</f>
        <v>7</v>
      </c>
      <c r="BR209" s="45"/>
      <c r="BS209" s="45"/>
      <c r="BT209" s="45"/>
      <c r="BU209" s="45"/>
      <c r="BV209" s="45"/>
      <c r="BW209" s="45"/>
      <c r="BX209" s="45"/>
      <c r="BY209" s="45"/>
      <c r="BZ209" s="45"/>
      <c r="CA209" s="45"/>
      <c r="CB209" s="45"/>
      <c r="CC209" s="45"/>
      <c r="CD209" s="45"/>
      <c r="CE209" s="45"/>
      <c r="CF209" s="45"/>
      <c r="CG209" s="45"/>
      <c r="CH209" s="45"/>
      <c r="CI209" s="45"/>
    </row>
    <row r="210" spans="1:87">
      <c r="A210" s="45">
        <f t="shared" ref="A210:A273" si="425">A16</f>
        <v>-7.0027777777777782</v>
      </c>
      <c r="B210" s="45">
        <f t="shared" si="318"/>
        <v>111.315</v>
      </c>
      <c r="C210" s="45">
        <f>INT(G3/15)</f>
        <v>7</v>
      </c>
      <c r="D210" s="45">
        <f>L3</f>
        <v>2018</v>
      </c>
      <c r="E210" s="45">
        <f>L2</f>
        <v>6</v>
      </c>
      <c r="F210" s="45">
        <f>L4+1</f>
        <v>14</v>
      </c>
      <c r="G210" s="45"/>
      <c r="H210" s="45">
        <v>1</v>
      </c>
      <c r="I210" s="45">
        <v>15</v>
      </c>
      <c r="J210" s="45">
        <f t="shared" si="337"/>
        <v>1.25</v>
      </c>
      <c r="K210" s="45"/>
      <c r="L210" s="45">
        <f t="shared" si="372"/>
        <v>20</v>
      </c>
      <c r="M210" s="45">
        <f t="shared" si="373"/>
        <v>-13</v>
      </c>
      <c r="N210" s="45">
        <f t="shared" si="374"/>
        <v>2458283.260416667</v>
      </c>
      <c r="O210" s="45">
        <f>O209</f>
        <v>8.1908796641232031E-4</v>
      </c>
      <c r="P210" s="45">
        <f t="shared" ref="P210:P273" si="426">N210+O210</f>
        <v>2458283.2612357549</v>
      </c>
      <c r="Q210" s="45">
        <f t="shared" ref="Q210:Q273" si="427">(P210-2451545)/36525</f>
        <v>0.18448353828213379</v>
      </c>
      <c r="R210" s="45">
        <f t="shared" si="375"/>
        <v>82.015463584586541</v>
      </c>
      <c r="S210" s="45">
        <f t="shared" si="376"/>
        <v>158.76127414051007</v>
      </c>
      <c r="T210" s="45">
        <f t="shared" si="377"/>
        <v>0.68008246158758956</v>
      </c>
      <c r="U210" s="45">
        <f t="shared" si="378"/>
        <v>1.4314398771005461</v>
      </c>
      <c r="V210" s="45">
        <f t="shared" si="379"/>
        <v>2.7709069584132311</v>
      </c>
      <c r="W210" s="45">
        <f t="shared" si="380"/>
        <v>1.6700851691392151E-2</v>
      </c>
      <c r="X210" s="45">
        <f t="shared" si="381"/>
        <v>82.69554604617413</v>
      </c>
      <c r="Y210" s="45">
        <f t="shared" si="382"/>
        <v>159.44135660209767</v>
      </c>
      <c r="Z210" s="45">
        <f t="shared" si="383"/>
        <v>2.7827766365530029</v>
      </c>
      <c r="AA210" s="45">
        <f t="shared" si="384"/>
        <v>128.22821923542691</v>
      </c>
      <c r="AB210" s="45">
        <f t="shared" si="385"/>
        <v>2.2380046196273256</v>
      </c>
      <c r="AC210" s="45">
        <f t="shared" si="386"/>
        <v>23.436892054705975</v>
      </c>
      <c r="AD210" s="45">
        <f t="shared" si="387"/>
        <v>-1.7335892479342886E-3</v>
      </c>
      <c r="AE210" s="45">
        <f t="shared" si="388"/>
        <v>23.435158465458041</v>
      </c>
      <c r="AF210" s="45">
        <f t="shared" si="389"/>
        <v>2458283.5</v>
      </c>
      <c r="AG210" s="45">
        <f t="shared" si="390"/>
        <v>0.18449007529089664</v>
      </c>
      <c r="AH210" s="45">
        <f t="shared" si="391"/>
        <v>17.483027286587514</v>
      </c>
      <c r="AI210" s="45">
        <f t="shared" si="392"/>
        <v>11.717284307825015</v>
      </c>
      <c r="AJ210" s="45">
        <f t="shared" si="393"/>
        <v>0.40902067594886465</v>
      </c>
      <c r="AK210" s="45">
        <f t="shared" si="394"/>
        <v>19.138284307825014</v>
      </c>
      <c r="AL210" s="45">
        <f t="shared" si="395"/>
        <v>205.03762895205332</v>
      </c>
      <c r="AM210" s="45">
        <f t="shared" si="396"/>
        <v>3.5785817156957811</v>
      </c>
      <c r="AN210" s="45">
        <f t="shared" si="397"/>
        <v>1.0156033207622341</v>
      </c>
      <c r="AO210" s="45" t="s">
        <v>138</v>
      </c>
      <c r="AP210" s="45">
        <f t="shared" si="398"/>
        <v>82.68610110656131</v>
      </c>
      <c r="AQ210" s="45">
        <f t="shared" si="399"/>
        <v>82</v>
      </c>
      <c r="AR210" s="45">
        <f t="shared" si="400"/>
        <v>41</v>
      </c>
      <c r="AS210" s="45">
        <f t="shared" si="401"/>
        <v>9</v>
      </c>
      <c r="AT210" s="45">
        <f t="shared" si="402"/>
        <v>1.4431447099464216</v>
      </c>
      <c r="AU210" s="45">
        <f t="shared" si="403"/>
        <v>82.036635665321896</v>
      </c>
      <c r="AV210" s="148">
        <f t="shared" si="371"/>
        <v>5.4691090443547932</v>
      </c>
      <c r="AW210" s="45">
        <f t="shared" si="404"/>
        <v>1.4318093996188761</v>
      </c>
      <c r="AX210" s="45">
        <f t="shared" si="405"/>
        <v>23.233237605042412</v>
      </c>
      <c r="AY210" s="45" t="str">
        <f t="shared" si="406"/>
        <v>POSITIF</v>
      </c>
      <c r="AZ210" s="45">
        <f t="shared" si="407"/>
        <v>23</v>
      </c>
      <c r="BA210" s="45">
        <f t="shared" si="408"/>
        <v>13</v>
      </c>
      <c r="BB210" s="45">
        <f t="shared" si="409"/>
        <v>59</v>
      </c>
      <c r="BC210" s="45">
        <f t="shared" si="410"/>
        <v>0.40549649210615202</v>
      </c>
      <c r="BD210" s="45">
        <f t="shared" si="411"/>
        <v>-2.2115912280772614</v>
      </c>
      <c r="BE210" s="45">
        <f t="shared" si="412"/>
        <v>-0.12222152900771403</v>
      </c>
      <c r="BF210" s="45">
        <f t="shared" si="413"/>
        <v>1.9428132568574878</v>
      </c>
      <c r="BG210" s="45">
        <f t="shared" si="414"/>
        <v>-123.54224920897174</v>
      </c>
      <c r="BH210" s="45">
        <f t="shared" si="415"/>
        <v>5.4691090443547932</v>
      </c>
      <c r="BI210" s="45">
        <f t="shared" si="416"/>
        <v>56.457750791028261</v>
      </c>
      <c r="BJ210" s="45">
        <f t="shared" si="417"/>
        <v>56</v>
      </c>
      <c r="BK210" s="45">
        <f t="shared" si="418"/>
        <v>27</v>
      </c>
      <c r="BL210" s="45">
        <f t="shared" si="419"/>
        <v>27</v>
      </c>
      <c r="BM210" s="45">
        <f t="shared" si="420"/>
        <v>-60.978739973010669</v>
      </c>
      <c r="BN210" s="45" t="str">
        <f t="shared" si="421"/>
        <v>NEGATIF</v>
      </c>
      <c r="BO210" s="45">
        <f t="shared" si="422"/>
        <v>60</v>
      </c>
      <c r="BP210" s="45">
        <f t="shared" si="423"/>
        <v>58</v>
      </c>
      <c r="BQ210" s="45">
        <f t="shared" si="424"/>
        <v>43</v>
      </c>
      <c r="BR210" s="45"/>
      <c r="BS210" s="45"/>
      <c r="BT210" s="45"/>
      <c r="BU210" s="45"/>
      <c r="BV210" s="45"/>
      <c r="BW210" s="45"/>
      <c r="BX210" s="45"/>
      <c r="BY210" s="45"/>
      <c r="BZ210" s="45"/>
      <c r="CA210" s="45"/>
      <c r="CB210" s="45"/>
      <c r="CC210" s="45"/>
      <c r="CD210" s="45"/>
      <c r="CE210" s="45"/>
      <c r="CF210" s="45"/>
      <c r="CG210" s="45"/>
      <c r="CH210" s="45"/>
      <c r="CI210" s="45"/>
    </row>
    <row r="211" spans="1:87">
      <c r="A211" s="45">
        <f t="shared" si="425"/>
        <v>-7.0027777777777782</v>
      </c>
      <c r="B211" s="45">
        <f t="shared" si="318"/>
        <v>111.315</v>
      </c>
      <c r="C211" s="45">
        <f>INT(G3/15)</f>
        <v>7</v>
      </c>
      <c r="D211" s="45">
        <f>L3</f>
        <v>2018</v>
      </c>
      <c r="E211" s="45">
        <f>L2</f>
        <v>6</v>
      </c>
      <c r="F211" s="45">
        <f>L4+1</f>
        <v>14</v>
      </c>
      <c r="G211" s="45"/>
      <c r="H211" s="45">
        <v>1</v>
      </c>
      <c r="I211" s="45">
        <v>30</v>
      </c>
      <c r="J211" s="45">
        <f t="shared" si="337"/>
        <v>1.5</v>
      </c>
      <c r="K211" s="45"/>
      <c r="L211" s="45">
        <f t="shared" si="372"/>
        <v>20</v>
      </c>
      <c r="M211" s="45">
        <f t="shared" si="373"/>
        <v>-13</v>
      </c>
      <c r="N211" s="45">
        <f t="shared" si="374"/>
        <v>2458283.2708333335</v>
      </c>
      <c r="O211" s="45">
        <f>O210</f>
        <v>8.1908796641232031E-4</v>
      </c>
      <c r="P211" s="45">
        <f t="shared" si="426"/>
        <v>2458283.2716524214</v>
      </c>
      <c r="Q211" s="45">
        <f t="shared" si="427"/>
        <v>0.18448382347491987</v>
      </c>
      <c r="R211" s="45">
        <f t="shared" si="375"/>
        <v>82.025730744427165</v>
      </c>
      <c r="S211" s="45">
        <f t="shared" si="376"/>
        <v>158.77154080996115</v>
      </c>
      <c r="T211" s="45">
        <f t="shared" si="377"/>
        <v>0.67976801710811563</v>
      </c>
      <c r="U211" s="45">
        <f t="shared" si="378"/>
        <v>1.4316190728445934</v>
      </c>
      <c r="V211" s="45">
        <f t="shared" si="379"/>
        <v>2.7710861455983666</v>
      </c>
      <c r="W211" s="45">
        <f t="shared" si="380"/>
        <v>1.6700851679414055E-2</v>
      </c>
      <c r="X211" s="45">
        <f t="shared" si="381"/>
        <v>82.705498761535281</v>
      </c>
      <c r="Y211" s="45">
        <f t="shared" si="382"/>
        <v>159.45130882706925</v>
      </c>
      <c r="Z211" s="45">
        <f t="shared" si="383"/>
        <v>2.7829503356466563</v>
      </c>
      <c r="AA211" s="45">
        <f t="shared" si="384"/>
        <v>128.22766763371826</v>
      </c>
      <c r="AB211" s="45">
        <f t="shared" si="385"/>
        <v>2.23799499236135</v>
      </c>
      <c r="AC211" s="45">
        <f t="shared" si="386"/>
        <v>23.436892050997283</v>
      </c>
      <c r="AD211" s="45">
        <f t="shared" si="387"/>
        <v>-1.7335855228169331E-3</v>
      </c>
      <c r="AE211" s="45">
        <f t="shared" si="388"/>
        <v>23.435158465474466</v>
      </c>
      <c r="AF211" s="45">
        <f t="shared" si="389"/>
        <v>2458283.5</v>
      </c>
      <c r="AG211" s="45">
        <f t="shared" si="390"/>
        <v>0.18449007529089664</v>
      </c>
      <c r="AH211" s="45">
        <f t="shared" si="391"/>
        <v>17.483027286587514</v>
      </c>
      <c r="AI211" s="45">
        <f t="shared" si="392"/>
        <v>11.967968785162515</v>
      </c>
      <c r="AJ211" s="45">
        <f t="shared" si="393"/>
        <v>0.40902067594915131</v>
      </c>
      <c r="AK211" s="45">
        <f t="shared" si="394"/>
        <v>19.388968785162515</v>
      </c>
      <c r="AL211" s="45">
        <f t="shared" si="395"/>
        <v>208.78708151135802</v>
      </c>
      <c r="AM211" s="45">
        <f t="shared" si="396"/>
        <v>3.6440220080029762</v>
      </c>
      <c r="AN211" s="45">
        <f t="shared" si="397"/>
        <v>1.0156043715444023</v>
      </c>
      <c r="AO211" s="45" t="s">
        <v>138</v>
      </c>
      <c r="AP211" s="45">
        <f t="shared" si="398"/>
        <v>82.696053793446708</v>
      </c>
      <c r="AQ211" s="45">
        <f t="shared" si="399"/>
        <v>82</v>
      </c>
      <c r="AR211" s="45">
        <f t="shared" si="400"/>
        <v>41</v>
      </c>
      <c r="AS211" s="45">
        <f t="shared" si="401"/>
        <v>45</v>
      </c>
      <c r="AT211" s="45">
        <f t="shared" si="402"/>
        <v>1.4433184171019917</v>
      </c>
      <c r="AU211" s="45">
        <f t="shared" si="403"/>
        <v>82.047450266079693</v>
      </c>
      <c r="AV211" s="148">
        <f t="shared" si="371"/>
        <v>5.4698300177386461</v>
      </c>
      <c r="AW211" s="45">
        <f t="shared" si="404"/>
        <v>1.4319981500093883</v>
      </c>
      <c r="AX211" s="45">
        <f t="shared" si="405"/>
        <v>23.233785616517729</v>
      </c>
      <c r="AY211" s="45" t="str">
        <f t="shared" si="406"/>
        <v>POSITIF</v>
      </c>
      <c r="AZ211" s="45">
        <f t="shared" si="407"/>
        <v>23</v>
      </c>
      <c r="BA211" s="45">
        <f t="shared" si="408"/>
        <v>14</v>
      </c>
      <c r="BB211" s="45">
        <f t="shared" si="409"/>
        <v>1</v>
      </c>
      <c r="BC211" s="45">
        <f t="shared" si="410"/>
        <v>0.40550605671073497</v>
      </c>
      <c r="BD211" s="45">
        <f t="shared" si="411"/>
        <v>-2.156219014015917</v>
      </c>
      <c r="BE211" s="45">
        <f t="shared" si="412"/>
        <v>-0.12222152900771403</v>
      </c>
      <c r="BF211" s="45">
        <f t="shared" si="413"/>
        <v>1.9428132568574878</v>
      </c>
      <c r="BG211" s="45">
        <f t="shared" si="414"/>
        <v>-121.0125126705245</v>
      </c>
      <c r="BH211" s="45">
        <f t="shared" si="415"/>
        <v>5.4698300177386461</v>
      </c>
      <c r="BI211" s="45">
        <f t="shared" si="416"/>
        <v>58.987487329475499</v>
      </c>
      <c r="BJ211" s="45">
        <f t="shared" si="417"/>
        <v>58</v>
      </c>
      <c r="BK211" s="45">
        <f t="shared" si="418"/>
        <v>59</v>
      </c>
      <c r="BL211" s="45">
        <f t="shared" si="419"/>
        <v>14</v>
      </c>
      <c r="BM211" s="45">
        <f t="shared" si="420"/>
        <v>-57.932946552835162</v>
      </c>
      <c r="BN211" s="45" t="str">
        <f t="shared" si="421"/>
        <v>NEGATIF</v>
      </c>
      <c r="BO211" s="45">
        <f t="shared" si="422"/>
        <v>57</v>
      </c>
      <c r="BP211" s="45">
        <f t="shared" si="423"/>
        <v>55</v>
      </c>
      <c r="BQ211" s="45">
        <f t="shared" si="424"/>
        <v>58</v>
      </c>
      <c r="BR211" s="45"/>
      <c r="BS211" s="45"/>
      <c r="BT211" s="45"/>
      <c r="BU211" s="45"/>
      <c r="BV211" s="45"/>
      <c r="BW211" s="45"/>
      <c r="BX211" s="45"/>
      <c r="BY211" s="45"/>
      <c r="BZ211" s="45"/>
      <c r="CA211" s="45"/>
      <c r="CB211" s="45"/>
      <c r="CC211" s="45"/>
      <c r="CD211" s="45"/>
      <c r="CE211" s="45"/>
      <c r="CF211" s="45"/>
      <c r="CG211" s="45"/>
      <c r="CH211" s="45"/>
      <c r="CI211" s="45"/>
    </row>
    <row r="212" spans="1:87">
      <c r="A212" s="45">
        <f t="shared" si="425"/>
        <v>-7.0027777777777782</v>
      </c>
      <c r="B212" s="45">
        <f t="shared" si="318"/>
        <v>111.315</v>
      </c>
      <c r="C212" s="45">
        <f>INT(G3/15)</f>
        <v>7</v>
      </c>
      <c r="D212" s="45">
        <f>L3</f>
        <v>2018</v>
      </c>
      <c r="E212" s="45">
        <f>L2</f>
        <v>6</v>
      </c>
      <c r="F212" s="45">
        <f>L4+1</f>
        <v>14</v>
      </c>
      <c r="G212" s="45"/>
      <c r="H212" s="45">
        <v>1</v>
      </c>
      <c r="I212" s="45">
        <v>45</v>
      </c>
      <c r="J212" s="45">
        <f t="shared" si="337"/>
        <v>1.75</v>
      </c>
      <c r="K212" s="45"/>
      <c r="L212" s="45">
        <f t="shared" si="372"/>
        <v>20</v>
      </c>
      <c r="M212" s="45">
        <f t="shared" si="373"/>
        <v>-13</v>
      </c>
      <c r="N212" s="45">
        <f t="shared" si="374"/>
        <v>2458283.28125</v>
      </c>
      <c r="O212" s="45">
        <f t="shared" ref="O212:O216" si="428">O211</f>
        <v>8.1908796641232031E-4</v>
      </c>
      <c r="P212" s="45">
        <f t="shared" si="426"/>
        <v>2458283.282069088</v>
      </c>
      <c r="Q212" s="45">
        <f t="shared" si="427"/>
        <v>0.18448410866770595</v>
      </c>
      <c r="R212" s="45">
        <f t="shared" si="375"/>
        <v>82.035997904267788</v>
      </c>
      <c r="S212" s="45">
        <f t="shared" si="376"/>
        <v>158.78180747941315</v>
      </c>
      <c r="T212" s="45">
        <f t="shared" si="377"/>
        <v>0.67945355202791646</v>
      </c>
      <c r="U212" s="45">
        <f t="shared" si="378"/>
        <v>1.4317982685886408</v>
      </c>
      <c r="V212" s="45">
        <f t="shared" si="379"/>
        <v>2.7712653327835177</v>
      </c>
      <c r="W212" s="45">
        <f t="shared" si="380"/>
        <v>1.6700851667435956E-2</v>
      </c>
      <c r="X212" s="45">
        <f t="shared" si="381"/>
        <v>82.71545145629571</v>
      </c>
      <c r="Y212" s="45">
        <f t="shared" si="382"/>
        <v>159.46126103144107</v>
      </c>
      <c r="Z212" s="45">
        <f t="shared" si="383"/>
        <v>2.7831240343807759</v>
      </c>
      <c r="AA212" s="45">
        <f t="shared" si="384"/>
        <v>128.2271160320096</v>
      </c>
      <c r="AB212" s="45">
        <f t="shared" si="385"/>
        <v>2.237985365095374</v>
      </c>
      <c r="AC212" s="45">
        <f t="shared" si="386"/>
        <v>23.436892047288588</v>
      </c>
      <c r="AD212" s="45">
        <f t="shared" si="387"/>
        <v>-1.7335817779987673E-3</v>
      </c>
      <c r="AE212" s="45">
        <f t="shared" si="388"/>
        <v>23.43515846551059</v>
      </c>
      <c r="AF212" s="45">
        <f t="shared" si="389"/>
        <v>2458283.5</v>
      </c>
      <c r="AG212" s="45">
        <f t="shared" si="390"/>
        <v>0.18449007529089664</v>
      </c>
      <c r="AH212" s="45">
        <f t="shared" si="391"/>
        <v>17.483027286587514</v>
      </c>
      <c r="AI212" s="45">
        <f t="shared" si="392"/>
        <v>12.218653262500014</v>
      </c>
      <c r="AJ212" s="45">
        <f t="shared" si="393"/>
        <v>0.40902067594978175</v>
      </c>
      <c r="AK212" s="45">
        <f t="shared" si="394"/>
        <v>19.639653262500016</v>
      </c>
      <c r="AL212" s="45">
        <f t="shared" si="395"/>
        <v>212.5365340042971</v>
      </c>
      <c r="AM212" s="45">
        <f t="shared" si="396"/>
        <v>3.7094622991518724</v>
      </c>
      <c r="AN212" s="45">
        <f t="shared" si="397"/>
        <v>1.0156054218397663</v>
      </c>
      <c r="AO212" s="45" t="s">
        <v>138</v>
      </c>
      <c r="AP212" s="45">
        <f t="shared" si="398"/>
        <v>82.706006459731725</v>
      </c>
      <c r="AQ212" s="45">
        <f t="shared" si="399"/>
        <v>82</v>
      </c>
      <c r="AR212" s="45">
        <f t="shared" si="400"/>
        <v>42</v>
      </c>
      <c r="AS212" s="45">
        <f t="shared" si="401"/>
        <v>21</v>
      </c>
      <c r="AT212" s="45">
        <f t="shared" si="402"/>
        <v>1.4434921238980176</v>
      </c>
      <c r="AU212" s="45">
        <f t="shared" si="403"/>
        <v>82.058264933203162</v>
      </c>
      <c r="AV212" s="148">
        <f t="shared" si="371"/>
        <v>5.4705509955468772</v>
      </c>
      <c r="AW212" s="45">
        <f t="shared" si="404"/>
        <v>1.4321869015582001</v>
      </c>
      <c r="AX212" s="45">
        <f t="shared" si="405"/>
        <v>23.234332886933355</v>
      </c>
      <c r="AY212" s="45" t="str">
        <f t="shared" si="406"/>
        <v>POSITIF</v>
      </c>
      <c r="AZ212" s="45">
        <f t="shared" si="407"/>
        <v>23</v>
      </c>
      <c r="BA212" s="45">
        <f t="shared" si="408"/>
        <v>14</v>
      </c>
      <c r="BB212" s="45">
        <f t="shared" si="409"/>
        <v>3</v>
      </c>
      <c r="BC212" s="45">
        <f t="shared" si="410"/>
        <v>0.40551560838138645</v>
      </c>
      <c r="BD212" s="45">
        <f t="shared" si="411"/>
        <v>-2.1120667822120085</v>
      </c>
      <c r="BE212" s="45">
        <f t="shared" si="412"/>
        <v>-0.12222152900771403</v>
      </c>
      <c r="BF212" s="45">
        <f t="shared" si="413"/>
        <v>1.9428132568574878</v>
      </c>
      <c r="BG212" s="45">
        <f t="shared" si="414"/>
        <v>-118.98483943125719</v>
      </c>
      <c r="BH212" s="45">
        <f t="shared" si="415"/>
        <v>5.4705509955468772</v>
      </c>
      <c r="BI212" s="45">
        <f t="shared" si="416"/>
        <v>61.015160568742814</v>
      </c>
      <c r="BJ212" s="45">
        <f t="shared" si="417"/>
        <v>61</v>
      </c>
      <c r="BK212" s="45">
        <f t="shared" si="418"/>
        <v>0</v>
      </c>
      <c r="BL212" s="45">
        <f t="shared" si="419"/>
        <v>54</v>
      </c>
      <c r="BM212" s="45">
        <f t="shared" si="420"/>
        <v>-54.784935915229681</v>
      </c>
      <c r="BN212" s="45" t="str">
        <f t="shared" si="421"/>
        <v>NEGATIF</v>
      </c>
      <c r="BO212" s="45">
        <f t="shared" si="422"/>
        <v>54</v>
      </c>
      <c r="BP212" s="45">
        <f t="shared" si="423"/>
        <v>47</v>
      </c>
      <c r="BQ212" s="45">
        <f t="shared" si="424"/>
        <v>5</v>
      </c>
      <c r="BR212" s="45"/>
      <c r="BS212" s="45"/>
      <c r="BT212" s="45"/>
      <c r="BU212" s="45"/>
      <c r="BV212" s="45"/>
      <c r="BW212" s="45"/>
      <c r="BX212" s="45"/>
      <c r="BY212" s="45"/>
      <c r="BZ212" s="45"/>
      <c r="CA212" s="45"/>
      <c r="CB212" s="45"/>
      <c r="CC212" s="45"/>
      <c r="CD212" s="45"/>
      <c r="CE212" s="45"/>
      <c r="CF212" s="45"/>
      <c r="CG212" s="45"/>
      <c r="CH212" s="45"/>
      <c r="CI212" s="45"/>
    </row>
    <row r="213" spans="1:87">
      <c r="A213" s="45">
        <f t="shared" si="425"/>
        <v>-7.0027777777777782</v>
      </c>
      <c r="B213" s="45">
        <f>B15</f>
        <v>111.315</v>
      </c>
      <c r="C213" s="45">
        <f>INT(G3/15)</f>
        <v>7</v>
      </c>
      <c r="D213" s="45">
        <f>L3</f>
        <v>2018</v>
      </c>
      <c r="E213" s="45">
        <f>L2</f>
        <v>6</v>
      </c>
      <c r="F213" s="45">
        <f>L4+1</f>
        <v>14</v>
      </c>
      <c r="G213" s="45"/>
      <c r="H213" s="45">
        <v>2</v>
      </c>
      <c r="I213" s="45">
        <v>0</v>
      </c>
      <c r="J213" s="45">
        <f t="shared" si="337"/>
        <v>2</v>
      </c>
      <c r="K213" s="45"/>
      <c r="L213" s="45">
        <f t="shared" si="372"/>
        <v>20</v>
      </c>
      <c r="M213" s="45">
        <f t="shared" si="373"/>
        <v>-13</v>
      </c>
      <c r="N213" s="45">
        <f t="shared" si="374"/>
        <v>2458283.291666667</v>
      </c>
      <c r="O213" s="45">
        <f t="shared" si="428"/>
        <v>8.1908796641232031E-4</v>
      </c>
      <c r="P213" s="45">
        <f t="shared" si="426"/>
        <v>2458283.2924857549</v>
      </c>
      <c r="Q213" s="45">
        <f t="shared" si="427"/>
        <v>0.18448439386050478</v>
      </c>
      <c r="R213" s="45">
        <f t="shared" si="375"/>
        <v>82.046265064566796</v>
      </c>
      <c r="S213" s="45">
        <f t="shared" si="376"/>
        <v>158.79207414932262</v>
      </c>
      <c r="T213" s="45">
        <f t="shared" si="377"/>
        <v>0.67913906634261367</v>
      </c>
      <c r="U213" s="45">
        <f t="shared" si="378"/>
        <v>1.4319774643406886</v>
      </c>
      <c r="V213" s="45">
        <f t="shared" si="379"/>
        <v>2.7714445199766535</v>
      </c>
      <c r="W213" s="45">
        <f t="shared" si="380"/>
        <v>1.6700851655457861E-2</v>
      </c>
      <c r="X213" s="45">
        <f t="shared" si="381"/>
        <v>82.725404130909411</v>
      </c>
      <c r="Y213" s="45">
        <f t="shared" si="382"/>
        <v>159.47121321566522</v>
      </c>
      <c r="Z213" s="45">
        <f t="shared" si="383"/>
        <v>2.783297732763252</v>
      </c>
      <c r="AA213" s="45">
        <f t="shared" si="384"/>
        <v>128.22656443027634</v>
      </c>
      <c r="AB213" s="45">
        <f t="shared" si="385"/>
        <v>2.2379757378289691</v>
      </c>
      <c r="AC213" s="45">
        <f t="shared" si="386"/>
        <v>23.436892043579892</v>
      </c>
      <c r="AD213" s="45">
        <f t="shared" si="387"/>
        <v>-1.7335780134776252E-3</v>
      </c>
      <c r="AE213" s="45">
        <f t="shared" si="388"/>
        <v>23.435158465566413</v>
      </c>
      <c r="AF213" s="45">
        <f t="shared" si="389"/>
        <v>2458283.5</v>
      </c>
      <c r="AG213" s="45">
        <f t="shared" si="390"/>
        <v>0.18449007529089664</v>
      </c>
      <c r="AH213" s="45">
        <f t="shared" si="391"/>
        <v>17.483027286587514</v>
      </c>
      <c r="AI213" s="45">
        <f t="shared" si="392"/>
        <v>12.469337739837515</v>
      </c>
      <c r="AJ213" s="45">
        <f t="shared" si="393"/>
        <v>0.40902067595075609</v>
      </c>
      <c r="AK213" s="45">
        <f t="shared" si="394"/>
        <v>19.890337739837516</v>
      </c>
      <c r="AL213" s="45">
        <f t="shared" si="395"/>
        <v>216.28598643049457</v>
      </c>
      <c r="AM213" s="45">
        <f t="shared" si="396"/>
        <v>3.774902589135908</v>
      </c>
      <c r="AN213" s="45">
        <f t="shared" si="397"/>
        <v>1.0156064716483419</v>
      </c>
      <c r="AO213" s="45" t="s">
        <v>138</v>
      </c>
      <c r="AP213" s="45">
        <f t="shared" si="398"/>
        <v>82.715959105870368</v>
      </c>
      <c r="AQ213" s="45">
        <f t="shared" si="399"/>
        <v>82</v>
      </c>
      <c r="AR213" s="45">
        <f t="shared" si="400"/>
        <v>42</v>
      </c>
      <c r="AS213" s="45">
        <f t="shared" si="401"/>
        <v>57</v>
      </c>
      <c r="AT213" s="45">
        <f t="shared" si="402"/>
        <v>1.4436658303424228</v>
      </c>
      <c r="AU213" s="45">
        <f t="shared" si="403"/>
        <v>82.069079667068166</v>
      </c>
      <c r="AV213" s="148">
        <f t="shared" si="371"/>
        <v>5.4712719778045447</v>
      </c>
      <c r="AW213" s="45">
        <f t="shared" si="404"/>
        <v>1.4323756542718713</v>
      </c>
      <c r="AX213" s="45">
        <f t="shared" si="405"/>
        <v>23.23487941629325</v>
      </c>
      <c r="AY213" s="45" t="str">
        <f t="shared" si="406"/>
        <v>POSITIF</v>
      </c>
      <c r="AZ213" s="45">
        <f t="shared" si="407"/>
        <v>23</v>
      </c>
      <c r="BA213" s="45">
        <f t="shared" si="408"/>
        <v>14</v>
      </c>
      <c r="BB213" s="45">
        <f t="shared" si="409"/>
        <v>5</v>
      </c>
      <c r="BC213" s="45">
        <f t="shared" si="410"/>
        <v>0.40552514711817544</v>
      </c>
      <c r="BD213" s="45">
        <f t="shared" si="411"/>
        <v>-2.0766772080322151</v>
      </c>
      <c r="BE213" s="45">
        <f t="shared" si="412"/>
        <v>-0.12222152900771403</v>
      </c>
      <c r="BF213" s="45">
        <f t="shared" si="413"/>
        <v>1.9428132568574878</v>
      </c>
      <c r="BG213" s="45">
        <f t="shared" si="414"/>
        <v>-117.35428998299659</v>
      </c>
      <c r="BH213" s="45">
        <f t="shared" si="415"/>
        <v>5.4712719778045447</v>
      </c>
      <c r="BI213" s="45">
        <f t="shared" si="416"/>
        <v>62.64571001700341</v>
      </c>
      <c r="BJ213" s="45">
        <f t="shared" si="417"/>
        <v>62</v>
      </c>
      <c r="BK213" s="45">
        <f t="shared" si="418"/>
        <v>38</v>
      </c>
      <c r="BL213" s="45">
        <f t="shared" si="419"/>
        <v>44</v>
      </c>
      <c r="BM213" s="45">
        <f t="shared" si="420"/>
        <v>-51.560769343010541</v>
      </c>
      <c r="BN213" s="45" t="str">
        <f t="shared" si="421"/>
        <v>NEGATIF</v>
      </c>
      <c r="BO213" s="45">
        <f t="shared" si="422"/>
        <v>51</v>
      </c>
      <c r="BP213" s="45">
        <f t="shared" si="423"/>
        <v>33</v>
      </c>
      <c r="BQ213" s="45">
        <f t="shared" si="424"/>
        <v>38</v>
      </c>
      <c r="BR213" s="45"/>
      <c r="BS213" s="45"/>
      <c r="BT213" s="45"/>
      <c r="BU213" s="45"/>
      <c r="BV213" s="45"/>
      <c r="BW213" s="45"/>
      <c r="BX213" s="45"/>
      <c r="BY213" s="45"/>
      <c r="BZ213" s="45"/>
      <c r="CA213" s="45"/>
      <c r="CB213" s="45"/>
      <c r="CC213" s="45"/>
      <c r="CD213" s="45"/>
      <c r="CE213" s="45"/>
      <c r="CF213" s="45"/>
      <c r="CG213" s="45"/>
      <c r="CH213" s="45"/>
      <c r="CI213" s="45"/>
    </row>
    <row r="214" spans="1:87">
      <c r="A214" s="45">
        <f t="shared" si="425"/>
        <v>-7.0027777777777782</v>
      </c>
      <c r="B214" s="45">
        <f t="shared" ref="B214:B277" si="429">B16</f>
        <v>111.315</v>
      </c>
      <c r="C214" s="45">
        <f>INT(G3/15)</f>
        <v>7</v>
      </c>
      <c r="D214" s="45">
        <f>L3</f>
        <v>2018</v>
      </c>
      <c r="E214" s="45">
        <f>L2</f>
        <v>6</v>
      </c>
      <c r="F214" s="45">
        <f>L4+1</f>
        <v>14</v>
      </c>
      <c r="G214" s="45"/>
      <c r="H214" s="45">
        <v>2</v>
      </c>
      <c r="I214" s="45">
        <v>15</v>
      </c>
      <c r="J214" s="45">
        <f t="shared" si="337"/>
        <v>2.25</v>
      </c>
      <c r="K214" s="45"/>
      <c r="L214" s="45">
        <f t="shared" si="372"/>
        <v>20</v>
      </c>
      <c r="M214" s="45">
        <f t="shared" si="373"/>
        <v>-13</v>
      </c>
      <c r="N214" s="45">
        <f t="shared" si="374"/>
        <v>2458283.3020833335</v>
      </c>
      <c r="O214" s="45">
        <f t="shared" si="428"/>
        <v>8.1908796641232031E-4</v>
      </c>
      <c r="P214" s="45">
        <f t="shared" si="426"/>
        <v>2458283.3029024214</v>
      </c>
      <c r="Q214" s="45">
        <f t="shared" si="427"/>
        <v>0.18448467905329086</v>
      </c>
      <c r="R214" s="45">
        <f t="shared" si="375"/>
        <v>82.05653222440651</v>
      </c>
      <c r="S214" s="45">
        <f t="shared" si="376"/>
        <v>158.8023408187737</v>
      </c>
      <c r="T214" s="45">
        <f t="shared" si="377"/>
        <v>0.67882456008987069</v>
      </c>
      <c r="U214" s="45">
        <f t="shared" si="378"/>
        <v>1.4321566600847202</v>
      </c>
      <c r="V214" s="45">
        <f t="shared" si="379"/>
        <v>2.7716237071617891</v>
      </c>
      <c r="W214" s="45">
        <f t="shared" si="380"/>
        <v>1.6700851643479762E-2</v>
      </c>
      <c r="X214" s="45">
        <f t="shared" si="381"/>
        <v>82.735356784496375</v>
      </c>
      <c r="Y214" s="45">
        <f t="shared" si="382"/>
        <v>159.48116537886358</v>
      </c>
      <c r="Z214" s="45">
        <f t="shared" si="383"/>
        <v>2.7834714307787594</v>
      </c>
      <c r="AA214" s="45">
        <f t="shared" si="384"/>
        <v>128.22601282856769</v>
      </c>
      <c r="AB214" s="45">
        <f t="shared" si="385"/>
        <v>2.2379661105629935</v>
      </c>
      <c r="AC214" s="45">
        <f t="shared" si="386"/>
        <v>23.436892039871196</v>
      </c>
      <c r="AD214" s="45">
        <f t="shared" si="387"/>
        <v>-1.7335742292518424E-3</v>
      </c>
      <c r="AE214" s="45">
        <f t="shared" si="388"/>
        <v>23.435158465641944</v>
      </c>
      <c r="AF214" s="45">
        <f t="shared" si="389"/>
        <v>2458283.5</v>
      </c>
      <c r="AG214" s="45">
        <f t="shared" si="390"/>
        <v>0.18449007529089664</v>
      </c>
      <c r="AH214" s="45">
        <f t="shared" si="391"/>
        <v>17.483027286587514</v>
      </c>
      <c r="AI214" s="45">
        <f t="shared" si="392"/>
        <v>12.720022217175014</v>
      </c>
      <c r="AJ214" s="45">
        <f t="shared" si="393"/>
        <v>0.40902067595207436</v>
      </c>
      <c r="AK214" s="45">
        <f t="shared" si="394"/>
        <v>20.141022217175014</v>
      </c>
      <c r="AL214" s="45">
        <f t="shared" si="395"/>
        <v>220.03543879102412</v>
      </c>
      <c r="AM214" s="45">
        <f t="shared" si="396"/>
        <v>3.8403428779738222</v>
      </c>
      <c r="AN214" s="45">
        <f t="shared" si="397"/>
        <v>1.0156075209700046</v>
      </c>
      <c r="AO214" s="45" t="s">
        <v>138</v>
      </c>
      <c r="AP214" s="45">
        <f t="shared" si="398"/>
        <v>82.725911730982617</v>
      </c>
      <c r="AQ214" s="45">
        <f t="shared" si="399"/>
        <v>82</v>
      </c>
      <c r="AR214" s="45">
        <f t="shared" si="400"/>
        <v>43</v>
      </c>
      <c r="AS214" s="45">
        <f t="shared" si="401"/>
        <v>33</v>
      </c>
      <c r="AT214" s="45">
        <f t="shared" si="402"/>
        <v>1.4438395364198482</v>
      </c>
      <c r="AU214" s="45">
        <f t="shared" si="403"/>
        <v>82.07989446660109</v>
      </c>
      <c r="AV214" s="148">
        <f t="shared" si="371"/>
        <v>5.4719929644400729</v>
      </c>
      <c r="AW214" s="45">
        <f t="shared" si="404"/>
        <v>1.432564408131664</v>
      </c>
      <c r="AX214" s="45">
        <f t="shared" si="405"/>
        <v>23.235425204528148</v>
      </c>
      <c r="AY214" s="45" t="str">
        <f t="shared" si="406"/>
        <v>POSITIF</v>
      </c>
      <c r="AZ214" s="45">
        <f t="shared" si="407"/>
        <v>23</v>
      </c>
      <c r="BA214" s="45">
        <f t="shared" si="408"/>
        <v>14</v>
      </c>
      <c r="BB214" s="45">
        <f t="shared" si="409"/>
        <v>7</v>
      </c>
      <c r="BC214" s="45">
        <f t="shared" si="410"/>
        <v>0.40553467291989304</v>
      </c>
      <c r="BD214" s="45">
        <f t="shared" si="411"/>
        <v>-2.0482187515434909</v>
      </c>
      <c r="BE214" s="45">
        <f t="shared" si="412"/>
        <v>-0.12222152900771403</v>
      </c>
      <c r="BF214" s="45">
        <f t="shared" si="413"/>
        <v>1.9428132568574878</v>
      </c>
      <c r="BG214" s="45">
        <f t="shared" si="414"/>
        <v>-116.04250745602246</v>
      </c>
      <c r="BH214" s="45">
        <f t="shared" si="415"/>
        <v>5.4719929644400729</v>
      </c>
      <c r="BI214" s="45">
        <f t="shared" si="416"/>
        <v>63.957492543977537</v>
      </c>
      <c r="BJ214" s="45">
        <f t="shared" si="417"/>
        <v>63</v>
      </c>
      <c r="BK214" s="45">
        <f t="shared" si="418"/>
        <v>57</v>
      </c>
      <c r="BL214" s="45">
        <f t="shared" si="419"/>
        <v>26</v>
      </c>
      <c r="BM214" s="45">
        <f t="shared" si="420"/>
        <v>-48.279121275582376</v>
      </c>
      <c r="BN214" s="45" t="str">
        <f t="shared" si="421"/>
        <v>NEGATIF</v>
      </c>
      <c r="BO214" s="45">
        <f t="shared" si="422"/>
        <v>48</v>
      </c>
      <c r="BP214" s="45">
        <f t="shared" si="423"/>
        <v>16</v>
      </c>
      <c r="BQ214" s="45">
        <f t="shared" si="424"/>
        <v>44</v>
      </c>
      <c r="BR214" s="45"/>
      <c r="BS214" s="45"/>
      <c r="BT214" s="45"/>
      <c r="BU214" s="45"/>
      <c r="BV214" s="45"/>
      <c r="BW214" s="45"/>
      <c r="BX214" s="45"/>
      <c r="BY214" s="45"/>
      <c r="BZ214" s="45"/>
      <c r="CA214" s="45"/>
      <c r="CB214" s="45"/>
      <c r="CC214" s="45"/>
      <c r="CD214" s="45"/>
      <c r="CE214" s="45"/>
      <c r="CF214" s="45"/>
      <c r="CG214" s="45"/>
      <c r="CH214" s="45"/>
      <c r="CI214" s="45"/>
    </row>
    <row r="215" spans="1:87">
      <c r="A215" s="45">
        <f t="shared" si="425"/>
        <v>-7.0027777777777782</v>
      </c>
      <c r="B215" s="45">
        <f t="shared" si="429"/>
        <v>111.315</v>
      </c>
      <c r="C215" s="45">
        <f>INT(G3/15)</f>
        <v>7</v>
      </c>
      <c r="D215" s="45">
        <f>L3</f>
        <v>2018</v>
      </c>
      <c r="E215" s="45">
        <f>L2</f>
        <v>6</v>
      </c>
      <c r="F215" s="45">
        <f>L4+1</f>
        <v>14</v>
      </c>
      <c r="G215" s="45"/>
      <c r="H215" s="45">
        <v>2</v>
      </c>
      <c r="I215" s="45">
        <v>30</v>
      </c>
      <c r="J215" s="45">
        <f t="shared" si="337"/>
        <v>2.5</v>
      </c>
      <c r="K215" s="45"/>
      <c r="L215" s="45">
        <f t="shared" si="372"/>
        <v>20</v>
      </c>
      <c r="M215" s="45">
        <f t="shared" si="373"/>
        <v>-13</v>
      </c>
      <c r="N215" s="45">
        <f t="shared" si="374"/>
        <v>2458283.3125</v>
      </c>
      <c r="O215" s="45">
        <f t="shared" si="428"/>
        <v>8.1908796641232031E-4</v>
      </c>
      <c r="P215" s="45">
        <f t="shared" si="426"/>
        <v>2458283.313319088</v>
      </c>
      <c r="Q215" s="45">
        <f t="shared" si="427"/>
        <v>0.18448496424607694</v>
      </c>
      <c r="R215" s="45">
        <f t="shared" si="375"/>
        <v>82.066799384247133</v>
      </c>
      <c r="S215" s="45">
        <f t="shared" si="376"/>
        <v>158.81260748822569</v>
      </c>
      <c r="T215" s="45">
        <f t="shared" si="377"/>
        <v>0.67851003326522918</v>
      </c>
      <c r="U215" s="45">
        <f t="shared" si="378"/>
        <v>1.4323358558287675</v>
      </c>
      <c r="V215" s="45">
        <f t="shared" si="379"/>
        <v>2.7718028943469402</v>
      </c>
      <c r="W215" s="45">
        <f t="shared" si="380"/>
        <v>1.6700851631501666E-2</v>
      </c>
      <c r="X215" s="45">
        <f t="shared" si="381"/>
        <v>82.74530941751236</v>
      </c>
      <c r="Y215" s="45">
        <f t="shared" si="382"/>
        <v>159.49111752149093</v>
      </c>
      <c r="Z215" s="45">
        <f t="shared" si="383"/>
        <v>2.7836451284352348</v>
      </c>
      <c r="AA215" s="45">
        <f t="shared" si="384"/>
        <v>128.22546122685904</v>
      </c>
      <c r="AB215" s="45">
        <f t="shared" si="385"/>
        <v>2.237956483297018</v>
      </c>
      <c r="AC215" s="45">
        <f t="shared" si="386"/>
        <v>23.436892036162501</v>
      </c>
      <c r="AD215" s="45">
        <f t="shared" si="387"/>
        <v>-1.7335704253192601E-3</v>
      </c>
      <c r="AE215" s="45">
        <f t="shared" si="388"/>
        <v>23.435158465737182</v>
      </c>
      <c r="AF215" s="45">
        <f t="shared" si="389"/>
        <v>2458283.5</v>
      </c>
      <c r="AG215" s="45">
        <f t="shared" si="390"/>
        <v>0.18449007529089664</v>
      </c>
      <c r="AH215" s="45">
        <f t="shared" si="391"/>
        <v>17.483027286587514</v>
      </c>
      <c r="AI215" s="45">
        <f t="shared" si="392"/>
        <v>12.970706694512515</v>
      </c>
      <c r="AJ215" s="45">
        <f t="shared" si="393"/>
        <v>0.40902067595373653</v>
      </c>
      <c r="AK215" s="45">
        <f t="shared" si="394"/>
        <v>20.391706694512514</v>
      </c>
      <c r="AL215" s="45">
        <f t="shared" si="395"/>
        <v>223.78489108550798</v>
      </c>
      <c r="AM215" s="45">
        <f t="shared" si="396"/>
        <v>3.9057831656590216</v>
      </c>
      <c r="AN215" s="45">
        <f t="shared" si="397"/>
        <v>1.0156085698047712</v>
      </c>
      <c r="AO215" s="45" t="s">
        <v>138</v>
      </c>
      <c r="AP215" s="45">
        <f t="shared" si="398"/>
        <v>82.735864335524241</v>
      </c>
      <c r="AQ215" s="45">
        <f t="shared" si="399"/>
        <v>82</v>
      </c>
      <c r="AR215" s="45">
        <f t="shared" si="400"/>
        <v>44</v>
      </c>
      <c r="AS215" s="45">
        <f t="shared" si="401"/>
        <v>9</v>
      </c>
      <c r="AT215" s="45">
        <f t="shared" si="402"/>
        <v>1.4440132421382486</v>
      </c>
      <c r="AU215" s="45">
        <f t="shared" si="403"/>
        <v>82.090709332179728</v>
      </c>
      <c r="AV215" s="148">
        <f t="shared" si="371"/>
        <v>5.4727139554786488</v>
      </c>
      <c r="AW215" s="45">
        <f t="shared" si="404"/>
        <v>1.4327531631441717</v>
      </c>
      <c r="AX215" s="45">
        <f t="shared" si="405"/>
        <v>23.235970251642179</v>
      </c>
      <c r="AY215" s="45" t="str">
        <f t="shared" si="406"/>
        <v>POSITIF</v>
      </c>
      <c r="AZ215" s="45">
        <f t="shared" si="407"/>
        <v>23</v>
      </c>
      <c r="BA215" s="45">
        <f t="shared" si="408"/>
        <v>14</v>
      </c>
      <c r="BB215" s="45">
        <f t="shared" si="409"/>
        <v>9</v>
      </c>
      <c r="BC215" s="45">
        <f t="shared" si="410"/>
        <v>0.40554418578661139</v>
      </c>
      <c r="BD215" s="45">
        <f t="shared" si="411"/>
        <v>-2.0253238273776608</v>
      </c>
      <c r="BE215" s="45">
        <f t="shared" si="412"/>
        <v>-0.12222152900771403</v>
      </c>
      <c r="BF215" s="45">
        <f t="shared" si="413"/>
        <v>1.9428132568574878</v>
      </c>
      <c r="BG215" s="45">
        <f t="shared" si="414"/>
        <v>-114.99062416002549</v>
      </c>
      <c r="BH215" s="45">
        <f t="shared" si="415"/>
        <v>5.4727139554786488</v>
      </c>
      <c r="BI215" s="45">
        <f t="shared" si="416"/>
        <v>65.00937583997451</v>
      </c>
      <c r="BJ215" s="45">
        <f t="shared" si="417"/>
        <v>65</v>
      </c>
      <c r="BK215" s="45">
        <f t="shared" si="418"/>
        <v>0</v>
      </c>
      <c r="BL215" s="45">
        <f t="shared" si="419"/>
        <v>33</v>
      </c>
      <c r="BM215" s="45">
        <f t="shared" si="420"/>
        <v>-44.953642921051205</v>
      </c>
      <c r="BN215" s="45" t="str">
        <f t="shared" si="421"/>
        <v>NEGATIF</v>
      </c>
      <c r="BO215" s="45">
        <f t="shared" si="422"/>
        <v>44</v>
      </c>
      <c r="BP215" s="45">
        <f t="shared" si="423"/>
        <v>57</v>
      </c>
      <c r="BQ215" s="45">
        <f t="shared" si="424"/>
        <v>13</v>
      </c>
      <c r="BR215" s="45"/>
      <c r="BS215" s="45"/>
      <c r="BT215" s="45"/>
      <c r="BU215" s="45"/>
      <c r="BV215" s="45"/>
      <c r="BW215" s="45"/>
      <c r="BX215" s="45"/>
      <c r="BY215" s="45"/>
      <c r="BZ215" s="45"/>
      <c r="CA215" s="45"/>
      <c r="CB215" s="45"/>
      <c r="CC215" s="45"/>
      <c r="CD215" s="45"/>
      <c r="CE215" s="45"/>
      <c r="CF215" s="45"/>
      <c r="CG215" s="45"/>
      <c r="CH215" s="45"/>
      <c r="CI215" s="45"/>
    </row>
    <row r="216" spans="1:87">
      <c r="A216" s="45">
        <f t="shared" si="425"/>
        <v>-7.0027777777777782</v>
      </c>
      <c r="B216" s="45">
        <f t="shared" si="429"/>
        <v>111.315</v>
      </c>
      <c r="C216" s="45">
        <f>INT(G3/15)</f>
        <v>7</v>
      </c>
      <c r="D216" s="45">
        <f>L3</f>
        <v>2018</v>
      </c>
      <c r="E216" s="45">
        <f>L2</f>
        <v>6</v>
      </c>
      <c r="F216" s="45">
        <f>L4+1</f>
        <v>14</v>
      </c>
      <c r="G216" s="45"/>
      <c r="H216" s="45">
        <v>2</v>
      </c>
      <c r="I216" s="45">
        <v>45</v>
      </c>
      <c r="J216" s="45">
        <f t="shared" si="337"/>
        <v>2.75</v>
      </c>
      <c r="K216" s="45"/>
      <c r="L216" s="45">
        <f t="shared" si="372"/>
        <v>20</v>
      </c>
      <c r="M216" s="45">
        <f t="shared" si="373"/>
        <v>-13</v>
      </c>
      <c r="N216" s="45">
        <f t="shared" si="374"/>
        <v>2458283.322916667</v>
      </c>
      <c r="O216" s="45">
        <f t="shared" si="428"/>
        <v>8.1908796641232031E-4</v>
      </c>
      <c r="P216" s="45">
        <f t="shared" si="426"/>
        <v>2458283.3237357549</v>
      </c>
      <c r="Q216" s="45">
        <f t="shared" si="427"/>
        <v>0.18448524943887576</v>
      </c>
      <c r="R216" s="45">
        <f t="shared" si="375"/>
        <v>82.077066544546142</v>
      </c>
      <c r="S216" s="45">
        <f t="shared" si="376"/>
        <v>158.82287415813516</v>
      </c>
      <c r="T216" s="45">
        <f t="shared" si="377"/>
        <v>0.67819548586430944</v>
      </c>
      <c r="U216" s="45">
        <f t="shared" si="378"/>
        <v>1.4325150515808154</v>
      </c>
      <c r="V216" s="45">
        <f t="shared" si="379"/>
        <v>2.771982081540076</v>
      </c>
      <c r="W216" s="45">
        <f t="shared" si="380"/>
        <v>1.6700851619523567E-2</v>
      </c>
      <c r="X216" s="45">
        <f t="shared" si="381"/>
        <v>82.755262030410449</v>
      </c>
      <c r="Y216" s="45">
        <f t="shared" si="382"/>
        <v>159.50106964399947</v>
      </c>
      <c r="Z216" s="45">
        <f t="shared" si="383"/>
        <v>2.7838188257405707</v>
      </c>
      <c r="AA216" s="45">
        <f t="shared" si="384"/>
        <v>128.22490962512578</v>
      </c>
      <c r="AB216" s="45">
        <f t="shared" si="385"/>
        <v>2.2379468560306126</v>
      </c>
      <c r="AC216" s="45">
        <f t="shared" si="386"/>
        <v>23.436892032453805</v>
      </c>
      <c r="AD216" s="45">
        <f t="shared" si="387"/>
        <v>-1.7335666016777133E-3</v>
      </c>
      <c r="AE216" s="45">
        <f t="shared" si="388"/>
        <v>23.435158465852126</v>
      </c>
      <c r="AF216" s="45">
        <f t="shared" si="389"/>
        <v>2458283.5</v>
      </c>
      <c r="AG216" s="45">
        <f t="shared" si="390"/>
        <v>0.18449007529089664</v>
      </c>
      <c r="AH216" s="45">
        <f t="shared" si="391"/>
        <v>17.483027286587514</v>
      </c>
      <c r="AI216" s="45">
        <f t="shared" si="392"/>
        <v>13.221391171850016</v>
      </c>
      <c r="AJ216" s="45">
        <f t="shared" si="393"/>
        <v>0.40902067595574271</v>
      </c>
      <c r="AK216" s="45">
        <f t="shared" si="394"/>
        <v>20.642391171850015</v>
      </c>
      <c r="AL216" s="45">
        <f t="shared" si="395"/>
        <v>227.53434331357124</v>
      </c>
      <c r="AM216" s="45">
        <f t="shared" si="396"/>
        <v>3.9712234521849625</v>
      </c>
      <c r="AN216" s="45">
        <f t="shared" si="397"/>
        <v>1.0156096181526573</v>
      </c>
      <c r="AO216" s="45" t="s">
        <v>138</v>
      </c>
      <c r="AP216" s="45">
        <f t="shared" si="398"/>
        <v>82.745816919948311</v>
      </c>
      <c r="AQ216" s="45">
        <f t="shared" si="399"/>
        <v>82</v>
      </c>
      <c r="AR216" s="45">
        <f t="shared" si="400"/>
        <v>44</v>
      </c>
      <c r="AS216" s="45">
        <f t="shared" si="401"/>
        <v>44</v>
      </c>
      <c r="AT216" s="45">
        <f t="shared" si="402"/>
        <v>1.4441869475055313</v>
      </c>
      <c r="AU216" s="45">
        <f t="shared" si="403"/>
        <v>82.101524264178963</v>
      </c>
      <c r="AV216" s="148">
        <f t="shared" si="371"/>
        <v>5.473434950945264</v>
      </c>
      <c r="AW216" s="45">
        <f t="shared" si="404"/>
        <v>1.4329419193159376</v>
      </c>
      <c r="AX216" s="45">
        <f t="shared" si="405"/>
        <v>23.236514557639239</v>
      </c>
      <c r="AY216" s="45" t="str">
        <f t="shared" si="406"/>
        <v>POSITIF</v>
      </c>
      <c r="AZ216" s="45">
        <f t="shared" si="407"/>
        <v>23</v>
      </c>
      <c r="BA216" s="45">
        <f t="shared" si="408"/>
        <v>14</v>
      </c>
      <c r="BB216" s="45">
        <f t="shared" si="409"/>
        <v>11</v>
      </c>
      <c r="BC216" s="45">
        <f t="shared" si="410"/>
        <v>0.40555368571839845</v>
      </c>
      <c r="BD216" s="45">
        <f t="shared" si="411"/>
        <v>-2.0069650005157835</v>
      </c>
      <c r="BE216" s="45">
        <f t="shared" si="412"/>
        <v>-0.12222152900771403</v>
      </c>
      <c r="BF216" s="45">
        <f t="shared" si="413"/>
        <v>1.9428132568574878</v>
      </c>
      <c r="BG216" s="45">
        <f t="shared" si="414"/>
        <v>-114.15408061895414</v>
      </c>
      <c r="BH216" s="45">
        <f t="shared" si="415"/>
        <v>5.473434950945264</v>
      </c>
      <c r="BI216" s="45">
        <f t="shared" si="416"/>
        <v>65.84591938104586</v>
      </c>
      <c r="BJ216" s="45">
        <f t="shared" si="417"/>
        <v>65</v>
      </c>
      <c r="BK216" s="45">
        <f t="shared" si="418"/>
        <v>50</v>
      </c>
      <c r="BL216" s="45">
        <f t="shared" si="419"/>
        <v>45</v>
      </c>
      <c r="BM216" s="45">
        <f t="shared" si="420"/>
        <v>-41.59452877312534</v>
      </c>
      <c r="BN216" s="45" t="str">
        <f t="shared" si="421"/>
        <v>NEGATIF</v>
      </c>
      <c r="BO216" s="45">
        <f t="shared" si="422"/>
        <v>41</v>
      </c>
      <c r="BP216" s="45">
        <f t="shared" si="423"/>
        <v>35</v>
      </c>
      <c r="BQ216" s="45">
        <f t="shared" si="424"/>
        <v>40</v>
      </c>
      <c r="BR216" s="45"/>
      <c r="BS216" s="45"/>
      <c r="BT216" s="45"/>
      <c r="BU216" s="45"/>
      <c r="BV216" s="45"/>
      <c r="BW216" s="45"/>
      <c r="BX216" s="45"/>
      <c r="BY216" s="45"/>
      <c r="BZ216" s="45"/>
      <c r="CA216" s="45"/>
      <c r="CB216" s="45"/>
      <c r="CC216" s="45"/>
      <c r="CD216" s="45"/>
      <c r="CE216" s="45"/>
      <c r="CF216" s="45"/>
      <c r="CG216" s="45"/>
      <c r="CH216" s="45"/>
      <c r="CI216" s="45"/>
    </row>
    <row r="217" spans="1:87">
      <c r="A217" s="45">
        <f t="shared" si="425"/>
        <v>-7.0027777777777782</v>
      </c>
      <c r="B217" s="45">
        <f t="shared" si="429"/>
        <v>111.315</v>
      </c>
      <c r="C217" s="45">
        <f>INT(G3/15)</f>
        <v>7</v>
      </c>
      <c r="D217" s="45">
        <f>L3</f>
        <v>2018</v>
      </c>
      <c r="E217" s="45">
        <f>L2</f>
        <v>6</v>
      </c>
      <c r="F217" s="45">
        <f>L4+1</f>
        <v>14</v>
      </c>
      <c r="G217" s="45"/>
      <c r="H217" s="45">
        <v>3</v>
      </c>
      <c r="I217" s="45">
        <v>0</v>
      </c>
      <c r="J217" s="45">
        <f t="shared" si="337"/>
        <v>3</v>
      </c>
      <c r="K217" s="45"/>
      <c r="L217" s="45">
        <f t="shared" si="372"/>
        <v>20</v>
      </c>
      <c r="M217" s="45">
        <f t="shared" si="373"/>
        <v>-13</v>
      </c>
      <c r="N217" s="45">
        <f t="shared" si="374"/>
        <v>2458283.3333333335</v>
      </c>
      <c r="O217" s="45">
        <f>O209</f>
        <v>8.1908796641232031E-4</v>
      </c>
      <c r="P217" s="45">
        <f t="shared" si="426"/>
        <v>2458283.3341524214</v>
      </c>
      <c r="Q217" s="45">
        <f t="shared" si="427"/>
        <v>0.18448553463166184</v>
      </c>
      <c r="R217" s="45">
        <f t="shared" si="375"/>
        <v>82.087333704386765</v>
      </c>
      <c r="S217" s="45">
        <f t="shared" si="376"/>
        <v>158.83314082758716</v>
      </c>
      <c r="T217" s="45">
        <f t="shared" si="377"/>
        <v>0.67788091792475491</v>
      </c>
      <c r="U217" s="45">
        <f t="shared" si="378"/>
        <v>1.4326942473248627</v>
      </c>
      <c r="V217" s="45">
        <f t="shared" si="379"/>
        <v>2.7721612687252271</v>
      </c>
      <c r="W217" s="45">
        <f t="shared" si="380"/>
        <v>1.6700851607545471E-2</v>
      </c>
      <c r="X217" s="45">
        <f t="shared" si="381"/>
        <v>82.765214622311518</v>
      </c>
      <c r="Y217" s="45">
        <f t="shared" si="382"/>
        <v>159.51102174551193</v>
      </c>
      <c r="Z217" s="45">
        <f t="shared" si="383"/>
        <v>2.7839925226794557</v>
      </c>
      <c r="AA217" s="45">
        <f t="shared" si="384"/>
        <v>128.22435802341712</v>
      </c>
      <c r="AB217" s="45">
        <f t="shared" si="385"/>
        <v>2.2379372287646371</v>
      </c>
      <c r="AC217" s="45">
        <f t="shared" si="386"/>
        <v>23.43689202874511</v>
      </c>
      <c r="AD217" s="45">
        <f t="shared" si="387"/>
        <v>-1.733562758325554E-3</v>
      </c>
      <c r="AE217" s="45">
        <f t="shared" si="388"/>
        <v>23.435158465986785</v>
      </c>
      <c r="AF217" s="45">
        <f t="shared" si="389"/>
        <v>2458283.5</v>
      </c>
      <c r="AG217" s="45">
        <f t="shared" si="390"/>
        <v>0.18449007529089664</v>
      </c>
      <c r="AH217" s="45">
        <f t="shared" si="391"/>
        <v>17.483027286587514</v>
      </c>
      <c r="AI217" s="45">
        <f t="shared" si="392"/>
        <v>13.472075649187515</v>
      </c>
      <c r="AJ217" s="45">
        <f t="shared" si="393"/>
        <v>0.40902067595809294</v>
      </c>
      <c r="AK217" s="45">
        <f t="shared" si="394"/>
        <v>20.893075649187516</v>
      </c>
      <c r="AL217" s="45">
        <f t="shared" si="395"/>
        <v>231.28379547628671</v>
      </c>
      <c r="AM217" s="45">
        <f t="shared" si="396"/>
        <v>4.03666373757037</v>
      </c>
      <c r="AN217" s="45">
        <f t="shared" si="397"/>
        <v>1.0156106660135389</v>
      </c>
      <c r="AO217" s="45" t="s">
        <v>138</v>
      </c>
      <c r="AP217" s="45">
        <f t="shared" si="398"/>
        <v>82.755769483375715</v>
      </c>
      <c r="AQ217" s="45">
        <f t="shared" si="399"/>
        <v>82</v>
      </c>
      <c r="AR217" s="45">
        <f t="shared" si="400"/>
        <v>45</v>
      </c>
      <c r="AS217" s="45">
        <f t="shared" si="401"/>
        <v>20</v>
      </c>
      <c r="AT217" s="45">
        <f t="shared" si="402"/>
        <v>1.444360652506353</v>
      </c>
      <c r="AU217" s="45">
        <f t="shared" si="403"/>
        <v>82.112339261526031</v>
      </c>
      <c r="AV217" s="148">
        <f t="shared" si="371"/>
        <v>5.4741559507684023</v>
      </c>
      <c r="AW217" s="45">
        <f t="shared" si="404"/>
        <v>1.4331306766282386</v>
      </c>
      <c r="AX217" s="45">
        <f t="shared" si="405"/>
        <v>23.237058122450417</v>
      </c>
      <c r="AY217" s="45" t="str">
        <f t="shared" si="406"/>
        <v>POSITIF</v>
      </c>
      <c r="AZ217" s="45">
        <f t="shared" si="407"/>
        <v>23</v>
      </c>
      <c r="BA217" s="45">
        <f t="shared" si="408"/>
        <v>14</v>
      </c>
      <c r="BB217" s="45">
        <f t="shared" si="409"/>
        <v>13</v>
      </c>
      <c r="BC217" s="45">
        <f t="shared" si="410"/>
        <v>0.40556317271405146</v>
      </c>
      <c r="BD217" s="45">
        <f t="shared" si="411"/>
        <v>-1.9923645613877961</v>
      </c>
      <c r="BE217" s="45">
        <f t="shared" si="412"/>
        <v>-0.12222152900771403</v>
      </c>
      <c r="BF217" s="45">
        <f t="shared" si="413"/>
        <v>1.9428132568574878</v>
      </c>
      <c r="BG217" s="45">
        <f t="shared" si="414"/>
        <v>-113.49890635125887</v>
      </c>
      <c r="BH217" s="45">
        <f t="shared" si="415"/>
        <v>5.4741559507684023</v>
      </c>
      <c r="BI217" s="45">
        <f t="shared" si="416"/>
        <v>66.501093648741133</v>
      </c>
      <c r="BJ217" s="45">
        <f t="shared" si="417"/>
        <v>66</v>
      </c>
      <c r="BK217" s="45">
        <f t="shared" si="418"/>
        <v>30</v>
      </c>
      <c r="BL217" s="45">
        <f t="shared" si="419"/>
        <v>3</v>
      </c>
      <c r="BM217" s="45">
        <f t="shared" si="420"/>
        <v>-38.209561921288937</v>
      </c>
      <c r="BN217" s="45" t="str">
        <f t="shared" si="421"/>
        <v>NEGATIF</v>
      </c>
      <c r="BO217" s="45">
        <f t="shared" si="422"/>
        <v>38</v>
      </c>
      <c r="BP217" s="45">
        <f t="shared" si="423"/>
        <v>12</v>
      </c>
      <c r="BQ217" s="45">
        <f t="shared" si="424"/>
        <v>34</v>
      </c>
      <c r="BR217" s="45"/>
      <c r="BS217" s="45"/>
      <c r="BT217" s="45"/>
      <c r="BU217" s="45"/>
      <c r="BV217" s="45"/>
      <c r="BW217" s="45"/>
      <c r="BX217" s="45"/>
      <c r="BY217" s="45"/>
      <c r="BZ217" s="45"/>
      <c r="CA217" s="45"/>
      <c r="CB217" s="45"/>
      <c r="CC217" s="45"/>
      <c r="CD217" s="45"/>
      <c r="CE217" s="45"/>
      <c r="CF217" s="45"/>
      <c r="CG217" s="45"/>
      <c r="CH217" s="45"/>
      <c r="CI217" s="45"/>
    </row>
    <row r="218" spans="1:87">
      <c r="A218" s="45">
        <f t="shared" si="425"/>
        <v>-7.0027777777777782</v>
      </c>
      <c r="B218" s="45">
        <f t="shared" si="429"/>
        <v>111.315</v>
      </c>
      <c r="C218" s="45">
        <f>INT(G3/15)</f>
        <v>7</v>
      </c>
      <c r="D218" s="45">
        <f>L3</f>
        <v>2018</v>
      </c>
      <c r="E218" s="45">
        <f>L2</f>
        <v>6</v>
      </c>
      <c r="F218" s="45">
        <f>L4+1</f>
        <v>14</v>
      </c>
      <c r="G218" s="45"/>
      <c r="H218" s="45">
        <v>3</v>
      </c>
      <c r="I218" s="45">
        <v>15</v>
      </c>
      <c r="J218" s="45">
        <f t="shared" si="337"/>
        <v>3.25</v>
      </c>
      <c r="K218" s="45"/>
      <c r="L218" s="45">
        <f t="shared" si="372"/>
        <v>20</v>
      </c>
      <c r="M218" s="45">
        <f t="shared" si="373"/>
        <v>-13</v>
      </c>
      <c r="N218" s="45">
        <f t="shared" si="374"/>
        <v>2458283.34375</v>
      </c>
      <c r="O218" s="45">
        <f t="shared" ref="O218:O234" si="430">O210</f>
        <v>8.1908796641232031E-4</v>
      </c>
      <c r="P218" s="45">
        <f t="shared" si="426"/>
        <v>2458283.344569088</v>
      </c>
      <c r="Q218" s="45">
        <f t="shared" si="427"/>
        <v>0.18448581982444789</v>
      </c>
      <c r="R218" s="45">
        <f t="shared" si="375"/>
        <v>82.097600864225569</v>
      </c>
      <c r="S218" s="45">
        <f t="shared" si="376"/>
        <v>158.84340749703733</v>
      </c>
      <c r="T218" s="45">
        <f t="shared" si="377"/>
        <v>0.67756632944221573</v>
      </c>
      <c r="U218" s="45">
        <f t="shared" si="378"/>
        <v>1.4328734430688783</v>
      </c>
      <c r="V218" s="45">
        <f t="shared" si="379"/>
        <v>2.7723404559103466</v>
      </c>
      <c r="W218" s="45">
        <f t="shared" si="380"/>
        <v>1.6700851595567372E-2</v>
      </c>
      <c r="X218" s="45">
        <f t="shared" si="381"/>
        <v>82.775167193667784</v>
      </c>
      <c r="Y218" s="45">
        <f t="shared" si="382"/>
        <v>159.52097382647955</v>
      </c>
      <c r="Z218" s="45">
        <f t="shared" si="383"/>
        <v>2.7841662192597658</v>
      </c>
      <c r="AA218" s="45">
        <f t="shared" si="384"/>
        <v>128.22380642170847</v>
      </c>
      <c r="AB218" s="45">
        <f t="shared" si="385"/>
        <v>2.2379276014986615</v>
      </c>
      <c r="AC218" s="45">
        <f t="shared" si="386"/>
        <v>23.436892025036414</v>
      </c>
      <c r="AD218" s="45">
        <f t="shared" si="387"/>
        <v>-1.733558895260622E-3</v>
      </c>
      <c r="AE218" s="45">
        <f t="shared" si="388"/>
        <v>23.435158466141154</v>
      </c>
      <c r="AF218" s="45">
        <f t="shared" si="389"/>
        <v>2458283.5</v>
      </c>
      <c r="AG218" s="45">
        <f t="shared" si="390"/>
        <v>0.18449007529089664</v>
      </c>
      <c r="AH218" s="45">
        <f t="shared" si="391"/>
        <v>17.483027286587514</v>
      </c>
      <c r="AI218" s="45">
        <f t="shared" si="392"/>
        <v>13.722760126525014</v>
      </c>
      <c r="AJ218" s="45">
        <f t="shared" si="393"/>
        <v>0.40902067596078717</v>
      </c>
      <c r="AK218" s="45">
        <f t="shared" si="394"/>
        <v>21.143760126525013</v>
      </c>
      <c r="AL218" s="45">
        <f t="shared" si="395"/>
        <v>235.03324757328031</v>
      </c>
      <c r="AM218" s="45">
        <f t="shared" si="396"/>
        <v>4.1021040218087137</v>
      </c>
      <c r="AN218" s="45">
        <f t="shared" si="397"/>
        <v>1.0156117133874318</v>
      </c>
      <c r="AO218" s="45" t="s">
        <v>138</v>
      </c>
      <c r="AP218" s="45">
        <f t="shared" si="398"/>
        <v>82.765722026258658</v>
      </c>
      <c r="AQ218" s="45">
        <f t="shared" si="399"/>
        <v>82</v>
      </c>
      <c r="AR218" s="45">
        <f t="shared" si="400"/>
        <v>45</v>
      </c>
      <c r="AS218" s="45">
        <f t="shared" si="401"/>
        <v>56</v>
      </c>
      <c r="AT218" s="45">
        <f t="shared" si="402"/>
        <v>1.4445343571486062</v>
      </c>
      <c r="AU218" s="45">
        <f t="shared" si="403"/>
        <v>82.123154324594893</v>
      </c>
      <c r="AV218" s="148">
        <f t="shared" si="371"/>
        <v>5.4748769549729932</v>
      </c>
      <c r="AW218" s="45">
        <f t="shared" si="404"/>
        <v>1.4333194350876008</v>
      </c>
      <c r="AX218" s="45">
        <f t="shared" si="405"/>
        <v>23.237600946079638</v>
      </c>
      <c r="AY218" s="45" t="str">
        <f t="shared" si="406"/>
        <v>POSITIF</v>
      </c>
      <c r="AZ218" s="45">
        <f t="shared" si="407"/>
        <v>23</v>
      </c>
      <c r="BA218" s="45">
        <f t="shared" si="408"/>
        <v>14</v>
      </c>
      <c r="BB218" s="45">
        <f t="shared" si="409"/>
        <v>15</v>
      </c>
      <c r="BC218" s="45">
        <f t="shared" si="410"/>
        <v>0.40557264677363902</v>
      </c>
      <c r="BD218" s="45">
        <f t="shared" si="411"/>
        <v>-1.980929613242171</v>
      </c>
      <c r="BE218" s="45">
        <f t="shared" si="412"/>
        <v>-0.12222152900771403</v>
      </c>
      <c r="BF218" s="45">
        <f t="shared" si="413"/>
        <v>1.9428132568574878</v>
      </c>
      <c r="BG218" s="45">
        <f t="shared" si="414"/>
        <v>-112.99906047830368</v>
      </c>
      <c r="BH218" s="45">
        <f t="shared" si="415"/>
        <v>5.4748769549729932</v>
      </c>
      <c r="BI218" s="45">
        <f t="shared" si="416"/>
        <v>67.000939521696324</v>
      </c>
      <c r="BJ218" s="45">
        <f t="shared" si="417"/>
        <v>67</v>
      </c>
      <c r="BK218" s="45">
        <f t="shared" si="418"/>
        <v>0</v>
      </c>
      <c r="BL218" s="45">
        <f t="shared" si="419"/>
        <v>3</v>
      </c>
      <c r="BM218" s="45">
        <f t="shared" si="420"/>
        <v>-34.80482101050908</v>
      </c>
      <c r="BN218" s="45" t="str">
        <f t="shared" si="421"/>
        <v>NEGATIF</v>
      </c>
      <c r="BO218" s="45">
        <f t="shared" si="422"/>
        <v>34</v>
      </c>
      <c r="BP218" s="45">
        <f t="shared" si="423"/>
        <v>48</v>
      </c>
      <c r="BQ218" s="45">
        <f t="shared" si="424"/>
        <v>17</v>
      </c>
      <c r="BR218" s="45"/>
      <c r="BS218" s="45"/>
      <c r="BT218" s="45"/>
      <c r="BU218" s="45"/>
      <c r="BV218" s="45"/>
      <c r="BW218" s="45"/>
      <c r="BX218" s="45"/>
      <c r="BY218" s="45"/>
      <c r="BZ218" s="45"/>
      <c r="CA218" s="45"/>
      <c r="CB218" s="45"/>
      <c r="CC218" s="45"/>
      <c r="CD218" s="45"/>
      <c r="CE218" s="45"/>
      <c r="CF218" s="45"/>
      <c r="CG218" s="45"/>
      <c r="CH218" s="45"/>
      <c r="CI218" s="45"/>
    </row>
    <row r="219" spans="1:87">
      <c r="A219" s="45">
        <f t="shared" si="425"/>
        <v>-7.0027777777777782</v>
      </c>
      <c r="B219" s="45">
        <f t="shared" si="429"/>
        <v>111.315</v>
      </c>
      <c r="C219" s="45">
        <f>INT(G3/15)</f>
        <v>7</v>
      </c>
      <c r="D219" s="45">
        <f>L3</f>
        <v>2018</v>
      </c>
      <c r="E219" s="45">
        <f>L2</f>
        <v>6</v>
      </c>
      <c r="F219" s="45">
        <f>L4+1</f>
        <v>14</v>
      </c>
      <c r="G219" s="45"/>
      <c r="H219" s="45">
        <v>3</v>
      </c>
      <c r="I219" s="45">
        <v>30</v>
      </c>
      <c r="J219" s="45">
        <f t="shared" si="337"/>
        <v>3.5</v>
      </c>
      <c r="K219" s="45"/>
      <c r="L219" s="45">
        <f t="shared" si="372"/>
        <v>20</v>
      </c>
      <c r="M219" s="45">
        <f t="shared" si="373"/>
        <v>-13</v>
      </c>
      <c r="N219" s="45">
        <f t="shared" si="374"/>
        <v>2458283.354166667</v>
      </c>
      <c r="O219" s="45">
        <f t="shared" si="430"/>
        <v>8.1908796641232031E-4</v>
      </c>
      <c r="P219" s="45">
        <f t="shared" si="426"/>
        <v>2458283.3549857549</v>
      </c>
      <c r="Q219" s="45">
        <f t="shared" si="427"/>
        <v>0.18448610501724674</v>
      </c>
      <c r="R219" s="45">
        <f t="shared" si="375"/>
        <v>82.107868024525487</v>
      </c>
      <c r="S219" s="45">
        <f t="shared" si="376"/>
        <v>158.85367416694771</v>
      </c>
      <c r="T219" s="45">
        <f t="shared" si="377"/>
        <v>0.67725172041214565</v>
      </c>
      <c r="U219" s="45">
        <f t="shared" si="378"/>
        <v>1.4330526388209419</v>
      </c>
      <c r="V219" s="45">
        <f t="shared" si="379"/>
        <v>2.772519643103498</v>
      </c>
      <c r="W219" s="45">
        <f t="shared" si="380"/>
        <v>1.6700851583589277E-2</v>
      </c>
      <c r="X219" s="45">
        <f t="shared" si="381"/>
        <v>82.785119744937631</v>
      </c>
      <c r="Y219" s="45">
        <f t="shared" si="382"/>
        <v>159.53092588735987</v>
      </c>
      <c r="Z219" s="45">
        <f t="shared" si="383"/>
        <v>2.7843399154894861</v>
      </c>
      <c r="AA219" s="45">
        <f t="shared" si="384"/>
        <v>128.22325481997515</v>
      </c>
      <c r="AB219" s="45">
        <f t="shared" si="385"/>
        <v>2.2379179742322552</v>
      </c>
      <c r="AC219" s="45">
        <f t="shared" si="386"/>
        <v>23.436892021327719</v>
      </c>
      <c r="AD219" s="45">
        <f t="shared" si="387"/>
        <v>-1.7335550124807639E-3</v>
      </c>
      <c r="AE219" s="45">
        <f t="shared" si="388"/>
        <v>23.435158466315237</v>
      </c>
      <c r="AF219" s="45">
        <f t="shared" si="389"/>
        <v>2458283.5</v>
      </c>
      <c r="AG219" s="45">
        <f t="shared" si="390"/>
        <v>0.18449007529089664</v>
      </c>
      <c r="AH219" s="45">
        <f t="shared" si="391"/>
        <v>17.483027286587514</v>
      </c>
      <c r="AI219" s="45">
        <f t="shared" si="392"/>
        <v>13.973444603862514</v>
      </c>
      <c r="AJ219" s="45">
        <f t="shared" si="393"/>
        <v>0.40902067596382552</v>
      </c>
      <c r="AK219" s="45">
        <f t="shared" si="394"/>
        <v>21.394444603862514</v>
      </c>
      <c r="AL219" s="45">
        <f t="shared" si="395"/>
        <v>238.78269960417157</v>
      </c>
      <c r="AM219" s="45">
        <f t="shared" si="396"/>
        <v>4.1675443048933545</v>
      </c>
      <c r="AN219" s="45">
        <f t="shared" si="397"/>
        <v>1.015612760274353</v>
      </c>
      <c r="AO219" s="45" t="s">
        <v>138</v>
      </c>
      <c r="AP219" s="45">
        <f t="shared" si="398"/>
        <v>82.775674549055537</v>
      </c>
      <c r="AQ219" s="45">
        <f t="shared" si="399"/>
        <v>82</v>
      </c>
      <c r="AR219" s="45">
        <f t="shared" si="400"/>
        <v>46</v>
      </c>
      <c r="AS219" s="45">
        <f t="shared" si="401"/>
        <v>32</v>
      </c>
      <c r="AT219" s="45">
        <f t="shared" si="402"/>
        <v>1.4447080614402916</v>
      </c>
      <c r="AU219" s="45">
        <f t="shared" si="403"/>
        <v>82.133969453766156</v>
      </c>
      <c r="AV219" s="148">
        <f t="shared" si="371"/>
        <v>5.4755979635844101</v>
      </c>
      <c r="AW219" s="45">
        <f t="shared" si="404"/>
        <v>1.433508194700668</v>
      </c>
      <c r="AX219" s="45">
        <f t="shared" si="405"/>
        <v>23.238143028531088</v>
      </c>
      <c r="AY219" s="45" t="str">
        <f t="shared" si="406"/>
        <v>POSITIF</v>
      </c>
      <c r="AZ219" s="45">
        <f t="shared" si="407"/>
        <v>23</v>
      </c>
      <c r="BA219" s="45">
        <f t="shared" si="408"/>
        <v>14</v>
      </c>
      <c r="BB219" s="45">
        <f t="shared" si="409"/>
        <v>17</v>
      </c>
      <c r="BC219" s="45">
        <f t="shared" si="410"/>
        <v>0.40558210789723409</v>
      </c>
      <c r="BD219" s="45">
        <f t="shared" si="411"/>
        <v>-1.9722056570065976</v>
      </c>
      <c r="BE219" s="45">
        <f t="shared" si="412"/>
        <v>-0.12222152900771403</v>
      </c>
      <c r="BF219" s="45">
        <f t="shared" si="413"/>
        <v>1.9428132568574878</v>
      </c>
      <c r="BG219" s="45">
        <f t="shared" si="414"/>
        <v>-112.63452574333171</v>
      </c>
      <c r="BH219" s="45">
        <f t="shared" si="415"/>
        <v>5.4755979635844101</v>
      </c>
      <c r="BI219" s="45">
        <f t="shared" si="416"/>
        <v>67.365474256668293</v>
      </c>
      <c r="BJ219" s="45">
        <f t="shared" si="417"/>
        <v>67</v>
      </c>
      <c r="BK219" s="45">
        <f t="shared" si="418"/>
        <v>21</v>
      </c>
      <c r="BL219" s="45">
        <f t="shared" si="419"/>
        <v>55</v>
      </c>
      <c r="BM219" s="45">
        <f t="shared" si="420"/>
        <v>-31.385166564407914</v>
      </c>
      <c r="BN219" s="45" t="str">
        <f t="shared" si="421"/>
        <v>NEGATIF</v>
      </c>
      <c r="BO219" s="45">
        <f t="shared" si="422"/>
        <v>31</v>
      </c>
      <c r="BP219" s="45">
        <f t="shared" si="423"/>
        <v>23</v>
      </c>
      <c r="BQ219" s="45">
        <f t="shared" si="424"/>
        <v>6</v>
      </c>
      <c r="BR219" s="45"/>
      <c r="BS219" s="45"/>
      <c r="BT219" s="45"/>
      <c r="BU219" s="45"/>
      <c r="BV219" s="45"/>
      <c r="BW219" s="45"/>
      <c r="BX219" s="45"/>
      <c r="BY219" s="45"/>
      <c r="BZ219" s="45"/>
      <c r="CA219" s="45"/>
      <c r="CB219" s="45"/>
      <c r="CC219" s="45"/>
      <c r="CD219" s="45"/>
      <c r="CE219" s="45"/>
      <c r="CF219" s="45"/>
      <c r="CG219" s="45"/>
      <c r="CH219" s="45"/>
      <c r="CI219" s="45"/>
    </row>
    <row r="220" spans="1:87">
      <c r="A220" s="45">
        <f t="shared" si="425"/>
        <v>-7.0027777777777782</v>
      </c>
      <c r="B220" s="45">
        <f t="shared" si="429"/>
        <v>111.315</v>
      </c>
      <c r="C220" s="45">
        <f>INT(G3/15)</f>
        <v>7</v>
      </c>
      <c r="D220" s="45">
        <f>L3</f>
        <v>2018</v>
      </c>
      <c r="E220" s="45">
        <f>L2</f>
        <v>6</v>
      </c>
      <c r="F220" s="45">
        <f>L4+1</f>
        <v>14</v>
      </c>
      <c r="G220" s="45"/>
      <c r="H220" s="45">
        <v>3</v>
      </c>
      <c r="I220" s="45">
        <v>45</v>
      </c>
      <c r="J220" s="45">
        <f t="shared" si="337"/>
        <v>3.75</v>
      </c>
      <c r="K220" s="45"/>
      <c r="L220" s="45">
        <f t="shared" si="372"/>
        <v>20</v>
      </c>
      <c r="M220" s="45">
        <f t="shared" si="373"/>
        <v>-13</v>
      </c>
      <c r="N220" s="45">
        <f t="shared" si="374"/>
        <v>2458283.3645833335</v>
      </c>
      <c r="O220" s="45">
        <f t="shared" si="430"/>
        <v>8.1908796641232031E-4</v>
      </c>
      <c r="P220" s="45">
        <f t="shared" si="426"/>
        <v>2458283.3654024214</v>
      </c>
      <c r="Q220" s="45">
        <f t="shared" si="427"/>
        <v>0.1844863902100328</v>
      </c>
      <c r="R220" s="45">
        <f t="shared" si="375"/>
        <v>82.118135184365201</v>
      </c>
      <c r="S220" s="45">
        <f t="shared" si="376"/>
        <v>158.8639408363988</v>
      </c>
      <c r="T220" s="45">
        <f t="shared" si="377"/>
        <v>0.67693709087233211</v>
      </c>
      <c r="U220" s="45">
        <f t="shared" si="378"/>
        <v>1.4332318345649735</v>
      </c>
      <c r="V220" s="45">
        <f t="shared" si="379"/>
        <v>2.7726988302886335</v>
      </c>
      <c r="W220" s="45">
        <f t="shared" si="380"/>
        <v>1.6700851571611178E-2</v>
      </c>
      <c r="X220" s="45">
        <f t="shared" si="381"/>
        <v>82.79507227523753</v>
      </c>
      <c r="Y220" s="45">
        <f t="shared" si="382"/>
        <v>159.54087792727114</v>
      </c>
      <c r="Z220" s="45">
        <f t="shared" si="383"/>
        <v>2.7845136113532276</v>
      </c>
      <c r="AA220" s="45">
        <f t="shared" si="384"/>
        <v>128.22270321826656</v>
      </c>
      <c r="AB220" s="45">
        <f t="shared" si="385"/>
        <v>2.237908346966281</v>
      </c>
      <c r="AC220" s="45">
        <f t="shared" si="386"/>
        <v>23.436892017619023</v>
      </c>
      <c r="AD220" s="45">
        <f t="shared" si="387"/>
        <v>-1.7335511099843437E-3</v>
      </c>
      <c r="AE220" s="45">
        <f t="shared" si="388"/>
        <v>23.435158466509037</v>
      </c>
      <c r="AF220" s="45">
        <f t="shared" si="389"/>
        <v>2458283.5</v>
      </c>
      <c r="AG220" s="45">
        <f t="shared" si="390"/>
        <v>0.18449007529089664</v>
      </c>
      <c r="AH220" s="45">
        <f t="shared" si="391"/>
        <v>17.483027286587514</v>
      </c>
      <c r="AI220" s="45">
        <f t="shared" si="392"/>
        <v>14.224129081200015</v>
      </c>
      <c r="AJ220" s="45">
        <f t="shared" si="393"/>
        <v>0.40902067596720798</v>
      </c>
      <c r="AK220" s="45">
        <f t="shared" si="394"/>
        <v>21.645129081200015</v>
      </c>
      <c r="AL220" s="45">
        <f t="shared" si="395"/>
        <v>242.53215157003802</v>
      </c>
      <c r="AM220" s="45">
        <f t="shared" si="396"/>
        <v>4.2329845868430986</v>
      </c>
      <c r="AN220" s="45">
        <f t="shared" si="397"/>
        <v>1.0156138066741776</v>
      </c>
      <c r="AO220" s="45" t="s">
        <v>138</v>
      </c>
      <c r="AP220" s="45">
        <f t="shared" si="398"/>
        <v>82.785627050882809</v>
      </c>
      <c r="AQ220" s="45">
        <f t="shared" si="399"/>
        <v>82</v>
      </c>
      <c r="AR220" s="45">
        <f t="shared" si="400"/>
        <v>47</v>
      </c>
      <c r="AS220" s="45">
        <f t="shared" si="401"/>
        <v>8</v>
      </c>
      <c r="AT220" s="45">
        <f t="shared" si="402"/>
        <v>1.4448817653659882</v>
      </c>
      <c r="AU220" s="45">
        <f t="shared" si="403"/>
        <v>82.144784647962183</v>
      </c>
      <c r="AV220" s="148">
        <f t="shared" si="371"/>
        <v>5.4763189765308118</v>
      </c>
      <c r="AW220" s="45">
        <f t="shared" si="404"/>
        <v>1.4336969554486312</v>
      </c>
      <c r="AX220" s="45">
        <f t="shared" si="405"/>
        <v>23.238684369735889</v>
      </c>
      <c r="AY220" s="45" t="str">
        <f t="shared" si="406"/>
        <v>POSITIF</v>
      </c>
      <c r="AZ220" s="45">
        <f t="shared" si="407"/>
        <v>23</v>
      </c>
      <c r="BA220" s="45">
        <f t="shared" si="408"/>
        <v>14</v>
      </c>
      <c r="BB220" s="45">
        <f t="shared" si="409"/>
        <v>19</v>
      </c>
      <c r="BC220" s="45">
        <f t="shared" si="410"/>
        <v>0.40559155608363456</v>
      </c>
      <c r="BD220" s="45">
        <f t="shared" si="411"/>
        <v>-1.9658433256434518</v>
      </c>
      <c r="BE220" s="45">
        <f t="shared" si="412"/>
        <v>-0.12222152900771403</v>
      </c>
      <c r="BF220" s="45">
        <f t="shared" si="413"/>
        <v>1.9428132568574878</v>
      </c>
      <c r="BG220" s="45">
        <f t="shared" si="414"/>
        <v>-112.38993596419844</v>
      </c>
      <c r="BH220" s="45">
        <f t="shared" si="415"/>
        <v>5.4763189765308118</v>
      </c>
      <c r="BI220" s="45">
        <f t="shared" si="416"/>
        <v>67.610064035801557</v>
      </c>
      <c r="BJ220" s="45">
        <f t="shared" si="417"/>
        <v>67</v>
      </c>
      <c r="BK220" s="45">
        <f t="shared" si="418"/>
        <v>36</v>
      </c>
      <c r="BL220" s="45">
        <f t="shared" si="419"/>
        <v>36</v>
      </c>
      <c r="BM220" s="45">
        <f t="shared" si="420"/>
        <v>-27.954582041235902</v>
      </c>
      <c r="BN220" s="45" t="str">
        <f t="shared" si="421"/>
        <v>NEGATIF</v>
      </c>
      <c r="BO220" s="45">
        <f t="shared" si="422"/>
        <v>27</v>
      </c>
      <c r="BP220" s="45">
        <f t="shared" si="423"/>
        <v>57</v>
      </c>
      <c r="BQ220" s="45">
        <f t="shared" si="424"/>
        <v>16</v>
      </c>
      <c r="BR220" s="45"/>
      <c r="BS220" s="45"/>
      <c r="BT220" s="45"/>
      <c r="BU220" s="45"/>
      <c r="BV220" s="45"/>
      <c r="BW220" s="45"/>
      <c r="BX220" s="45"/>
      <c r="BY220" s="45"/>
      <c r="BZ220" s="45"/>
      <c r="CA220" s="45"/>
      <c r="CB220" s="45"/>
      <c r="CC220" s="45"/>
      <c r="CD220" s="45"/>
      <c r="CE220" s="45"/>
      <c r="CF220" s="45"/>
      <c r="CG220" s="45"/>
      <c r="CH220" s="45"/>
      <c r="CI220" s="45"/>
    </row>
    <row r="221" spans="1:87">
      <c r="A221" s="45">
        <f t="shared" si="425"/>
        <v>-7.0027777777777782</v>
      </c>
      <c r="B221" s="45">
        <f t="shared" si="429"/>
        <v>111.315</v>
      </c>
      <c r="C221" s="45">
        <f>INT(G3/15)</f>
        <v>7</v>
      </c>
      <c r="D221" s="45">
        <f>L3</f>
        <v>2018</v>
      </c>
      <c r="E221" s="45">
        <f>L2</f>
        <v>6</v>
      </c>
      <c r="F221" s="45">
        <f>L4+1</f>
        <v>14</v>
      </c>
      <c r="G221" s="45"/>
      <c r="H221" s="45">
        <v>4</v>
      </c>
      <c r="I221" s="45">
        <v>0</v>
      </c>
      <c r="J221" s="45">
        <f t="shared" si="337"/>
        <v>4</v>
      </c>
      <c r="K221" s="45"/>
      <c r="L221" s="45">
        <f t="shared" si="372"/>
        <v>20</v>
      </c>
      <c r="M221" s="45">
        <f t="shared" si="373"/>
        <v>-13</v>
      </c>
      <c r="N221" s="45">
        <f t="shared" si="374"/>
        <v>2458283.375</v>
      </c>
      <c r="O221" s="45">
        <f t="shared" si="430"/>
        <v>8.1908796641232031E-4</v>
      </c>
      <c r="P221" s="45">
        <f t="shared" si="426"/>
        <v>2458283.375819088</v>
      </c>
      <c r="Q221" s="45">
        <f t="shared" si="427"/>
        <v>0.18448667540281888</v>
      </c>
      <c r="R221" s="45">
        <f t="shared" si="375"/>
        <v>82.128402344205824</v>
      </c>
      <c r="S221" s="45">
        <f t="shared" si="376"/>
        <v>158.87420750584988</v>
      </c>
      <c r="T221" s="45">
        <f t="shared" si="377"/>
        <v>0.67662244081831557</v>
      </c>
      <c r="U221" s="45">
        <f t="shared" si="378"/>
        <v>1.4334110303090208</v>
      </c>
      <c r="V221" s="45">
        <f t="shared" si="379"/>
        <v>2.7728780174737686</v>
      </c>
      <c r="W221" s="45">
        <f t="shared" si="380"/>
        <v>1.6700851559633082E-2</v>
      </c>
      <c r="X221" s="45">
        <f t="shared" si="381"/>
        <v>82.805024785024145</v>
      </c>
      <c r="Y221" s="45">
        <f t="shared" si="382"/>
        <v>159.55082994666819</v>
      </c>
      <c r="Z221" s="45">
        <f t="shared" si="383"/>
        <v>2.7846873068589288</v>
      </c>
      <c r="AA221" s="45">
        <f t="shared" si="384"/>
        <v>128.22215161655791</v>
      </c>
      <c r="AB221" s="45">
        <f t="shared" si="385"/>
        <v>2.2378987197003051</v>
      </c>
      <c r="AC221" s="45">
        <f t="shared" si="386"/>
        <v>23.436892013910327</v>
      </c>
      <c r="AD221" s="45">
        <f t="shared" si="387"/>
        <v>-1.7335471877692053E-3</v>
      </c>
      <c r="AE221" s="45">
        <f t="shared" si="388"/>
        <v>23.435158466722559</v>
      </c>
      <c r="AF221" s="45">
        <f t="shared" si="389"/>
        <v>2458283.5</v>
      </c>
      <c r="AG221" s="45">
        <f t="shared" si="390"/>
        <v>0.18449007529089664</v>
      </c>
      <c r="AH221" s="45">
        <f t="shared" si="391"/>
        <v>17.483027286587514</v>
      </c>
      <c r="AI221" s="45">
        <f t="shared" si="392"/>
        <v>14.474813558537514</v>
      </c>
      <c r="AJ221" s="45">
        <f t="shared" si="393"/>
        <v>0.40902067597093461</v>
      </c>
      <c r="AK221" s="45">
        <f t="shared" si="394"/>
        <v>21.895813558537515</v>
      </c>
      <c r="AL221" s="45">
        <f t="shared" si="395"/>
        <v>246.28160347050101</v>
      </c>
      <c r="AM221" s="45">
        <f t="shared" si="396"/>
        <v>4.2984248676513364</v>
      </c>
      <c r="AN221" s="45">
        <f t="shared" si="397"/>
        <v>1.0156148525869222</v>
      </c>
      <c r="AO221" s="45" t="s">
        <v>138</v>
      </c>
      <c r="AP221" s="45">
        <f t="shared" si="398"/>
        <v>82.795579532197152</v>
      </c>
      <c r="AQ221" s="45">
        <f t="shared" si="399"/>
        <v>82</v>
      </c>
      <c r="AR221" s="45">
        <f t="shared" si="400"/>
        <v>47</v>
      </c>
      <c r="AS221" s="45">
        <f t="shared" si="401"/>
        <v>44</v>
      </c>
      <c r="AT221" s="45">
        <f t="shared" si="402"/>
        <v>1.4450554689336668</v>
      </c>
      <c r="AU221" s="45">
        <f t="shared" si="403"/>
        <v>82.155599907561736</v>
      </c>
      <c r="AV221" s="148">
        <f t="shared" si="371"/>
        <v>5.4770399938374492</v>
      </c>
      <c r="AW221" s="45">
        <f t="shared" si="404"/>
        <v>1.4338857173381014</v>
      </c>
      <c r="AX221" s="45">
        <f t="shared" si="405"/>
        <v>23.239224969698224</v>
      </c>
      <c r="AY221" s="45" t="str">
        <f t="shared" si="406"/>
        <v>POSITIF</v>
      </c>
      <c r="AZ221" s="45">
        <f t="shared" si="407"/>
        <v>23</v>
      </c>
      <c r="BA221" s="45">
        <f t="shared" si="408"/>
        <v>14</v>
      </c>
      <c r="BB221" s="45">
        <f t="shared" si="409"/>
        <v>21</v>
      </c>
      <c r="BC221" s="45">
        <f t="shared" si="410"/>
        <v>0.4056009913329135</v>
      </c>
      <c r="BD221" s="45">
        <f t="shared" si="411"/>
        <v>-1.9615744286808507</v>
      </c>
      <c r="BE221" s="45">
        <f t="shared" si="412"/>
        <v>-0.12222152900771403</v>
      </c>
      <c r="BF221" s="45">
        <f t="shared" si="413"/>
        <v>1.9428132568574878</v>
      </c>
      <c r="BG221" s="45">
        <f t="shared" si="414"/>
        <v>-112.25358289407752</v>
      </c>
      <c r="BH221" s="45">
        <f t="shared" si="415"/>
        <v>5.4770399938374492</v>
      </c>
      <c r="BI221" s="45">
        <f t="shared" si="416"/>
        <v>67.746417105922475</v>
      </c>
      <c r="BJ221" s="45">
        <f t="shared" si="417"/>
        <v>67</v>
      </c>
      <c r="BK221" s="45">
        <f t="shared" si="418"/>
        <v>44</v>
      </c>
      <c r="BL221" s="45">
        <f t="shared" si="419"/>
        <v>47</v>
      </c>
      <c r="BM221" s="45">
        <f t="shared" si="420"/>
        <v>-24.516418163239646</v>
      </c>
      <c r="BN221" s="45" t="str">
        <f t="shared" si="421"/>
        <v>NEGATIF</v>
      </c>
      <c r="BO221" s="45">
        <f t="shared" si="422"/>
        <v>24</v>
      </c>
      <c r="BP221" s="45">
        <f t="shared" si="423"/>
        <v>30</v>
      </c>
      <c r="BQ221" s="45">
        <f t="shared" si="424"/>
        <v>59</v>
      </c>
      <c r="BR221" s="45"/>
      <c r="BS221" s="45"/>
      <c r="BT221" s="45"/>
      <c r="BU221" s="45"/>
      <c r="BV221" s="45"/>
      <c r="BW221" s="45"/>
      <c r="BX221" s="45"/>
      <c r="BY221" s="45"/>
      <c r="BZ221" s="45"/>
      <c r="CA221" s="45"/>
      <c r="CB221" s="45"/>
      <c r="CC221" s="45"/>
      <c r="CD221" s="45"/>
      <c r="CE221" s="45"/>
      <c r="CF221" s="45"/>
      <c r="CG221" s="45"/>
      <c r="CH221" s="45"/>
      <c r="CI221" s="45"/>
    </row>
    <row r="222" spans="1:87">
      <c r="A222" s="45">
        <f t="shared" si="425"/>
        <v>-7.0027777777777782</v>
      </c>
      <c r="B222" s="45">
        <f t="shared" si="429"/>
        <v>111.315</v>
      </c>
      <c r="C222" s="45">
        <f>INT(G3/15)</f>
        <v>7</v>
      </c>
      <c r="D222" s="45">
        <f>L3</f>
        <v>2018</v>
      </c>
      <c r="E222" s="45">
        <f>L2</f>
        <v>6</v>
      </c>
      <c r="F222" s="45">
        <f>L4+1</f>
        <v>14</v>
      </c>
      <c r="G222" s="45"/>
      <c r="H222" s="45">
        <v>4</v>
      </c>
      <c r="I222" s="45">
        <v>15</v>
      </c>
      <c r="J222" s="45">
        <f t="shared" si="337"/>
        <v>4.25</v>
      </c>
      <c r="K222" s="45"/>
      <c r="L222" s="45">
        <f t="shared" si="372"/>
        <v>20</v>
      </c>
      <c r="M222" s="45">
        <f t="shared" si="373"/>
        <v>-13</v>
      </c>
      <c r="N222" s="45">
        <f t="shared" si="374"/>
        <v>2458283.385416667</v>
      </c>
      <c r="O222" s="45">
        <f t="shared" si="430"/>
        <v>8.1908796641232031E-4</v>
      </c>
      <c r="P222" s="45">
        <f t="shared" si="426"/>
        <v>2458283.3862357549</v>
      </c>
      <c r="Q222" s="45">
        <f t="shared" si="427"/>
        <v>0.1844869605956177</v>
      </c>
      <c r="R222" s="45">
        <f t="shared" si="375"/>
        <v>82.138669504504833</v>
      </c>
      <c r="S222" s="45">
        <f t="shared" si="376"/>
        <v>158.88447417575935</v>
      </c>
      <c r="T222" s="45">
        <f t="shared" si="377"/>
        <v>0.67630777024565714</v>
      </c>
      <c r="U222" s="45">
        <f t="shared" si="378"/>
        <v>1.4335902260610687</v>
      </c>
      <c r="V222" s="45">
        <f t="shared" si="379"/>
        <v>2.7730572046669044</v>
      </c>
      <c r="W222" s="45">
        <f t="shared" si="380"/>
        <v>1.6700851547654983E-2</v>
      </c>
      <c r="X222" s="45">
        <f t="shared" si="381"/>
        <v>82.81497727475049</v>
      </c>
      <c r="Y222" s="45">
        <f t="shared" si="382"/>
        <v>159.56078194600502</v>
      </c>
      <c r="Z222" s="45">
        <f t="shared" si="383"/>
        <v>2.7848610020145128</v>
      </c>
      <c r="AA222" s="45">
        <f t="shared" si="384"/>
        <v>128.22160001482465</v>
      </c>
      <c r="AB222" s="45">
        <f t="shared" si="385"/>
        <v>2.2378890924339001</v>
      </c>
      <c r="AC222" s="45">
        <f t="shared" si="386"/>
        <v>23.436892010201632</v>
      </c>
      <c r="AD222" s="45">
        <f t="shared" si="387"/>
        <v>-1.7335432458331992E-3</v>
      </c>
      <c r="AE222" s="45">
        <f t="shared" si="388"/>
        <v>23.435158466955798</v>
      </c>
      <c r="AF222" s="45">
        <f t="shared" si="389"/>
        <v>2458283.5</v>
      </c>
      <c r="AG222" s="45">
        <f t="shared" si="390"/>
        <v>0.18449007529089664</v>
      </c>
      <c r="AH222" s="45">
        <f t="shared" si="391"/>
        <v>17.483027286587514</v>
      </c>
      <c r="AI222" s="45">
        <f t="shared" si="392"/>
        <v>14.725498035875015</v>
      </c>
      <c r="AJ222" s="45">
        <f t="shared" si="393"/>
        <v>0.40902067597500541</v>
      </c>
      <c r="AK222" s="45">
        <f t="shared" si="394"/>
        <v>22.146498035875016</v>
      </c>
      <c r="AL222" s="45">
        <f t="shared" si="395"/>
        <v>250.0310553051857</v>
      </c>
      <c r="AM222" s="45">
        <f t="shared" si="396"/>
        <v>4.3638651473115262</v>
      </c>
      <c r="AN222" s="45">
        <f t="shared" si="397"/>
        <v>1.0156158980126029</v>
      </c>
      <c r="AO222" s="45" t="s">
        <v>138</v>
      </c>
      <c r="AP222" s="45">
        <f t="shared" si="398"/>
        <v>82.805531993451567</v>
      </c>
      <c r="AQ222" s="45">
        <f t="shared" si="399"/>
        <v>82</v>
      </c>
      <c r="AR222" s="45">
        <f t="shared" si="400"/>
        <v>48</v>
      </c>
      <c r="AS222" s="45">
        <f t="shared" si="401"/>
        <v>19</v>
      </c>
      <c r="AT222" s="45">
        <f t="shared" si="402"/>
        <v>1.4452291721512334</v>
      </c>
      <c r="AU222" s="45">
        <f t="shared" si="403"/>
        <v>82.166415232939542</v>
      </c>
      <c r="AV222" s="148">
        <f t="shared" si="371"/>
        <v>5.4777610155293024</v>
      </c>
      <c r="AW222" s="45">
        <f t="shared" si="404"/>
        <v>1.4340744803756185</v>
      </c>
      <c r="AX222" s="45">
        <f t="shared" si="405"/>
        <v>23.239764828421965</v>
      </c>
      <c r="AY222" s="45" t="str">
        <f t="shared" si="406"/>
        <v>POSITIF</v>
      </c>
      <c r="AZ222" s="45">
        <f t="shared" si="407"/>
        <v>23</v>
      </c>
      <c r="BA222" s="45">
        <f t="shared" si="408"/>
        <v>14</v>
      </c>
      <c r="BB222" s="45">
        <f t="shared" si="409"/>
        <v>23</v>
      </c>
      <c r="BC222" s="45">
        <f t="shared" si="410"/>
        <v>0.40561041364513839</v>
      </c>
      <c r="BD222" s="45">
        <f t="shared" si="411"/>
        <v>-1.9591946186620379</v>
      </c>
      <c r="BE222" s="45">
        <f t="shared" si="412"/>
        <v>-0.12222152900771403</v>
      </c>
      <c r="BF222" s="45">
        <f t="shared" si="413"/>
        <v>1.9428132568574878</v>
      </c>
      <c r="BG222" s="45">
        <f t="shared" si="414"/>
        <v>-112.21669565233832</v>
      </c>
      <c r="BH222" s="45">
        <f t="shared" si="415"/>
        <v>5.4777610155293024</v>
      </c>
      <c r="BI222" s="45">
        <f t="shared" si="416"/>
        <v>67.783304347661684</v>
      </c>
      <c r="BJ222" s="45">
        <f t="shared" si="417"/>
        <v>67</v>
      </c>
      <c r="BK222" s="45">
        <f t="shared" si="418"/>
        <v>46</v>
      </c>
      <c r="BL222" s="45">
        <f t="shared" si="419"/>
        <v>59</v>
      </c>
      <c r="BM222" s="45">
        <f t="shared" si="420"/>
        <v>-21.073572156322047</v>
      </c>
      <c r="BN222" s="45" t="str">
        <f t="shared" si="421"/>
        <v>NEGATIF</v>
      </c>
      <c r="BO222" s="45">
        <f t="shared" si="422"/>
        <v>21</v>
      </c>
      <c r="BP222" s="45">
        <f t="shared" si="423"/>
        <v>4</v>
      </c>
      <c r="BQ222" s="45">
        <f t="shared" si="424"/>
        <v>24</v>
      </c>
      <c r="BR222" s="45"/>
      <c r="BS222" s="45"/>
      <c r="BT222" s="45"/>
      <c r="BU222" s="45"/>
      <c r="BV222" s="45"/>
      <c r="BW222" s="45"/>
      <c r="BX222" s="45"/>
      <c r="BY222" s="45"/>
      <c r="BZ222" s="45"/>
      <c r="CA222" s="45"/>
      <c r="CB222" s="45"/>
      <c r="CC222" s="45"/>
      <c r="CD222" s="45"/>
      <c r="CE222" s="45"/>
      <c r="CF222" s="45"/>
      <c r="CG222" s="45"/>
      <c r="CH222" s="45"/>
      <c r="CI222" s="45"/>
    </row>
    <row r="223" spans="1:87">
      <c r="A223" s="45">
        <f t="shared" si="425"/>
        <v>-7.0027777777777782</v>
      </c>
      <c r="B223" s="45">
        <f t="shared" si="429"/>
        <v>111.315</v>
      </c>
      <c r="C223" s="45">
        <f>INT(G3/15)</f>
        <v>7</v>
      </c>
      <c r="D223" s="45">
        <f>L3</f>
        <v>2018</v>
      </c>
      <c r="E223" s="45">
        <f>L2</f>
        <v>6</v>
      </c>
      <c r="F223" s="45">
        <f>L4+1</f>
        <v>14</v>
      </c>
      <c r="G223" s="45"/>
      <c r="H223" s="45">
        <v>4</v>
      </c>
      <c r="I223" s="45">
        <v>30</v>
      </c>
      <c r="J223" s="45">
        <f t="shared" si="337"/>
        <v>4.5</v>
      </c>
      <c r="K223" s="45"/>
      <c r="L223" s="45">
        <f t="shared" si="372"/>
        <v>20</v>
      </c>
      <c r="M223" s="45">
        <f t="shared" si="373"/>
        <v>-13</v>
      </c>
      <c r="N223" s="45">
        <f t="shared" si="374"/>
        <v>2458283.3958333335</v>
      </c>
      <c r="O223" s="45">
        <f t="shared" si="430"/>
        <v>8.1908796641232031E-4</v>
      </c>
      <c r="P223" s="45">
        <f t="shared" si="426"/>
        <v>2458283.3966524214</v>
      </c>
      <c r="Q223" s="45">
        <f t="shared" si="427"/>
        <v>0.18448724578840378</v>
      </c>
      <c r="R223" s="45">
        <f t="shared" si="375"/>
        <v>82.148936664344546</v>
      </c>
      <c r="S223" s="45">
        <f t="shared" si="376"/>
        <v>158.89474084521135</v>
      </c>
      <c r="T223" s="45">
        <f t="shared" si="377"/>
        <v>0.67599307919204288</v>
      </c>
      <c r="U223" s="45">
        <f t="shared" si="378"/>
        <v>1.4337694218051003</v>
      </c>
      <c r="V223" s="45">
        <f t="shared" si="379"/>
        <v>2.7732363918520555</v>
      </c>
      <c r="W223" s="45">
        <f t="shared" si="380"/>
        <v>1.6700851535676887E-2</v>
      </c>
      <c r="X223" s="45">
        <f t="shared" si="381"/>
        <v>82.824929743536586</v>
      </c>
      <c r="Y223" s="45">
        <f t="shared" si="382"/>
        <v>159.57073392440338</v>
      </c>
      <c r="Z223" s="45">
        <f t="shared" si="383"/>
        <v>2.7850346968046513</v>
      </c>
      <c r="AA223" s="45">
        <f t="shared" si="384"/>
        <v>128.22104841311599</v>
      </c>
      <c r="AB223" s="45">
        <f t="shared" si="385"/>
        <v>2.2378794651679246</v>
      </c>
      <c r="AC223" s="45">
        <f t="shared" si="386"/>
        <v>23.436892006492936</v>
      </c>
      <c r="AD223" s="45">
        <f t="shared" si="387"/>
        <v>-1.7335392841746984E-3</v>
      </c>
      <c r="AE223" s="45">
        <f t="shared" si="388"/>
        <v>23.435158467208762</v>
      </c>
      <c r="AF223" s="45">
        <f t="shared" si="389"/>
        <v>2458283.5</v>
      </c>
      <c r="AG223" s="45">
        <f t="shared" si="390"/>
        <v>0.18449007529089664</v>
      </c>
      <c r="AH223" s="45">
        <f t="shared" si="391"/>
        <v>17.483027286587514</v>
      </c>
      <c r="AI223" s="45">
        <f t="shared" si="392"/>
        <v>14.976182513212514</v>
      </c>
      <c r="AJ223" s="45">
        <f t="shared" si="393"/>
        <v>0.40902067597942049</v>
      </c>
      <c r="AK223" s="45">
        <f t="shared" si="394"/>
        <v>22.397182513212513</v>
      </c>
      <c r="AL223" s="45">
        <f t="shared" si="395"/>
        <v>253.7805070751659</v>
      </c>
      <c r="AM223" s="45">
        <f t="shared" si="396"/>
        <v>4.4293054258424096</v>
      </c>
      <c r="AN223" s="45">
        <f t="shared" si="397"/>
        <v>1.0156169429510957</v>
      </c>
      <c r="AO223" s="45" t="s">
        <v>138</v>
      </c>
      <c r="AP223" s="45">
        <f t="shared" si="398"/>
        <v>82.815484433766073</v>
      </c>
      <c r="AQ223" s="45">
        <f t="shared" si="399"/>
        <v>82</v>
      </c>
      <c r="AR223" s="45">
        <f t="shared" si="400"/>
        <v>48</v>
      </c>
      <c r="AS223" s="45">
        <f t="shared" si="401"/>
        <v>55</v>
      </c>
      <c r="AT223" s="45">
        <f t="shared" si="402"/>
        <v>1.4454028750033299</v>
      </c>
      <c r="AU223" s="45">
        <f t="shared" si="403"/>
        <v>82.177230623021799</v>
      </c>
      <c r="AV223" s="148">
        <f t="shared" si="371"/>
        <v>5.4784820415347868</v>
      </c>
      <c r="AW223" s="45">
        <f t="shared" si="404"/>
        <v>1.4342632445424415</v>
      </c>
      <c r="AX223" s="45">
        <f t="shared" si="405"/>
        <v>23.240303945838747</v>
      </c>
      <c r="AY223" s="45" t="str">
        <f t="shared" si="406"/>
        <v>POSITIF</v>
      </c>
      <c r="AZ223" s="45">
        <f t="shared" si="407"/>
        <v>23</v>
      </c>
      <c r="BA223" s="45">
        <f t="shared" si="408"/>
        <v>14</v>
      </c>
      <c r="BB223" s="45">
        <f t="shared" si="409"/>
        <v>25</v>
      </c>
      <c r="BC223" s="45">
        <f t="shared" si="410"/>
        <v>0.40561982301911603</v>
      </c>
      <c r="BD223" s="45">
        <f t="shared" si="411"/>
        <v>-1.9585508148417097</v>
      </c>
      <c r="BE223" s="45">
        <f t="shared" si="412"/>
        <v>-0.12222152900771403</v>
      </c>
      <c r="BF223" s="45">
        <f t="shared" si="413"/>
        <v>1.9428132568574878</v>
      </c>
      <c r="BG223" s="45">
        <f t="shared" si="414"/>
        <v>-112.27291878589728</v>
      </c>
      <c r="BH223" s="45">
        <f t="shared" si="415"/>
        <v>5.4784820415347868</v>
      </c>
      <c r="BI223" s="45">
        <f t="shared" si="416"/>
        <v>67.727081214102725</v>
      </c>
      <c r="BJ223" s="45">
        <f t="shared" si="417"/>
        <v>67</v>
      </c>
      <c r="BK223" s="45">
        <f t="shared" si="418"/>
        <v>43</v>
      </c>
      <c r="BL223" s="45">
        <f t="shared" si="419"/>
        <v>37</v>
      </c>
      <c r="BM223" s="45">
        <f t="shared" si="420"/>
        <v>-17.628622878621844</v>
      </c>
      <c r="BN223" s="45" t="str">
        <f t="shared" si="421"/>
        <v>NEGATIF</v>
      </c>
      <c r="BO223" s="45">
        <f t="shared" si="422"/>
        <v>17</v>
      </c>
      <c r="BP223" s="45">
        <f t="shared" si="423"/>
        <v>37</v>
      </c>
      <c r="BQ223" s="45">
        <f t="shared" si="424"/>
        <v>43</v>
      </c>
      <c r="BR223" s="45"/>
      <c r="BS223" s="45"/>
      <c r="BT223" s="45"/>
      <c r="BU223" s="45"/>
      <c r="BV223" s="45"/>
      <c r="BW223" s="45"/>
      <c r="BX223" s="45"/>
      <c r="BY223" s="45"/>
      <c r="BZ223" s="45"/>
      <c r="CA223" s="45"/>
      <c r="CB223" s="45"/>
      <c r="CC223" s="45"/>
      <c r="CD223" s="45"/>
      <c r="CE223" s="45"/>
      <c r="CF223" s="45"/>
      <c r="CG223" s="45"/>
      <c r="CH223" s="45"/>
      <c r="CI223" s="45"/>
    </row>
    <row r="224" spans="1:87">
      <c r="A224" s="45">
        <f t="shared" si="425"/>
        <v>-7.0027777777777782</v>
      </c>
      <c r="B224" s="45">
        <f t="shared" si="429"/>
        <v>111.315</v>
      </c>
      <c r="C224" s="45">
        <f>INT(G3/15)</f>
        <v>7</v>
      </c>
      <c r="D224" s="45">
        <f>L3</f>
        <v>2018</v>
      </c>
      <c r="E224" s="45">
        <f>L2</f>
        <v>6</v>
      </c>
      <c r="F224" s="45">
        <f>L4+1</f>
        <v>14</v>
      </c>
      <c r="G224" s="45"/>
      <c r="H224" s="45">
        <v>4</v>
      </c>
      <c r="I224" s="45">
        <v>45</v>
      </c>
      <c r="J224" s="45">
        <f t="shared" si="337"/>
        <v>4.75</v>
      </c>
      <c r="K224" s="45"/>
      <c r="L224" s="45">
        <f t="shared" si="372"/>
        <v>20</v>
      </c>
      <c r="M224" s="45">
        <f t="shared" si="373"/>
        <v>-13</v>
      </c>
      <c r="N224" s="45">
        <f t="shared" si="374"/>
        <v>2458283.40625</v>
      </c>
      <c r="O224" s="45">
        <f t="shared" si="430"/>
        <v>8.1908796641232031E-4</v>
      </c>
      <c r="P224" s="45">
        <f t="shared" si="426"/>
        <v>2458283.407069088</v>
      </c>
      <c r="Q224" s="45">
        <f t="shared" si="427"/>
        <v>0.18448753098118986</v>
      </c>
      <c r="R224" s="45">
        <f t="shared" si="375"/>
        <v>82.15920382418517</v>
      </c>
      <c r="S224" s="45">
        <f t="shared" si="376"/>
        <v>158.90500751466243</v>
      </c>
      <c r="T224" s="45">
        <f t="shared" si="377"/>
        <v>0.67567836765309208</v>
      </c>
      <c r="U224" s="45">
        <f t="shared" si="378"/>
        <v>1.4339486175491476</v>
      </c>
      <c r="V224" s="45">
        <f t="shared" si="379"/>
        <v>2.773415579037191</v>
      </c>
      <c r="W224" s="45">
        <f t="shared" si="380"/>
        <v>1.6700851523698792E-2</v>
      </c>
      <c r="X224" s="45">
        <f t="shared" si="381"/>
        <v>82.834882191838261</v>
      </c>
      <c r="Y224" s="45">
        <f t="shared" si="382"/>
        <v>159.58068588231552</v>
      </c>
      <c r="Z224" s="45">
        <f t="shared" si="383"/>
        <v>2.7852083912372381</v>
      </c>
      <c r="AA224" s="45">
        <f t="shared" si="384"/>
        <v>128.22049681140734</v>
      </c>
      <c r="AB224" s="45">
        <f t="shared" si="385"/>
        <v>2.237869837901949</v>
      </c>
      <c r="AC224" s="45">
        <f t="shared" si="386"/>
        <v>23.436892002784241</v>
      </c>
      <c r="AD224" s="45">
        <f t="shared" si="387"/>
        <v>-1.7335353027915594E-3</v>
      </c>
      <c r="AE224" s="45">
        <f t="shared" si="388"/>
        <v>23.43515846748145</v>
      </c>
      <c r="AF224" s="45">
        <f t="shared" si="389"/>
        <v>2458283.5</v>
      </c>
      <c r="AG224" s="45">
        <f t="shared" si="390"/>
        <v>0.18449007529089664</v>
      </c>
      <c r="AH224" s="45">
        <f t="shared" si="391"/>
        <v>17.483027286587514</v>
      </c>
      <c r="AI224" s="45">
        <f t="shared" si="392"/>
        <v>15.226866990550015</v>
      </c>
      <c r="AJ224" s="45">
        <f t="shared" si="393"/>
        <v>0.40902067598417979</v>
      </c>
      <c r="AK224" s="45">
        <f t="shared" si="394"/>
        <v>22.647866990550014</v>
      </c>
      <c r="AL224" s="45">
        <f t="shared" si="395"/>
        <v>257.52995878006391</v>
      </c>
      <c r="AM224" s="45">
        <f t="shared" si="396"/>
        <v>4.4947457032373945</v>
      </c>
      <c r="AN224" s="45">
        <f t="shared" si="397"/>
        <v>1.0156179874024169</v>
      </c>
      <c r="AO224" s="45" t="s">
        <v>138</v>
      </c>
      <c r="AP224" s="45">
        <f t="shared" si="398"/>
        <v>82.825436853596528</v>
      </c>
      <c r="AQ224" s="45">
        <f t="shared" si="399"/>
        <v>82</v>
      </c>
      <c r="AR224" s="45">
        <f t="shared" si="400"/>
        <v>49</v>
      </c>
      <c r="AS224" s="45">
        <f t="shared" si="401"/>
        <v>31</v>
      </c>
      <c r="AT224" s="45">
        <f t="shared" si="402"/>
        <v>1.4455765774979121</v>
      </c>
      <c r="AU224" s="45">
        <f t="shared" si="403"/>
        <v>82.188046078186304</v>
      </c>
      <c r="AV224" s="148">
        <f t="shared" si="371"/>
        <v>5.4792030718790867</v>
      </c>
      <c r="AW224" s="45">
        <f t="shared" si="404"/>
        <v>1.4344520098451639</v>
      </c>
      <c r="AX224" s="45">
        <f t="shared" si="405"/>
        <v>23.240842321952666</v>
      </c>
      <c r="AY224" s="45" t="str">
        <f t="shared" si="406"/>
        <v>POSITIF</v>
      </c>
      <c r="AZ224" s="45">
        <f t="shared" si="407"/>
        <v>23</v>
      </c>
      <c r="BA224" s="45">
        <f t="shared" si="408"/>
        <v>14</v>
      </c>
      <c r="BB224" s="45">
        <f t="shared" si="409"/>
        <v>27</v>
      </c>
      <c r="BC224" s="45">
        <f t="shared" si="410"/>
        <v>0.40562921945491803</v>
      </c>
      <c r="BD224" s="45">
        <f t="shared" si="411"/>
        <v>-1.959532093638102</v>
      </c>
      <c r="BE224" s="45">
        <f t="shared" si="412"/>
        <v>-0.12222152900771403</v>
      </c>
      <c r="BF224" s="45">
        <f t="shared" si="413"/>
        <v>1.9428132568574878</v>
      </c>
      <c r="BG224" s="45">
        <f t="shared" si="414"/>
        <v>-112.41793778784393</v>
      </c>
      <c r="BH224" s="45">
        <f t="shared" si="415"/>
        <v>5.4792030718790867</v>
      </c>
      <c r="BI224" s="45">
        <f t="shared" si="416"/>
        <v>67.582062212156075</v>
      </c>
      <c r="BJ224" s="45">
        <f t="shared" si="417"/>
        <v>67</v>
      </c>
      <c r="BK224" s="45">
        <f t="shared" si="418"/>
        <v>34</v>
      </c>
      <c r="BL224" s="45">
        <f t="shared" si="419"/>
        <v>55</v>
      </c>
      <c r="BM224" s="45">
        <f t="shared" si="420"/>
        <v>-14.183936029320412</v>
      </c>
      <c r="BN224" s="45" t="str">
        <f t="shared" si="421"/>
        <v>NEGATIF</v>
      </c>
      <c r="BO224" s="45">
        <f t="shared" si="422"/>
        <v>14</v>
      </c>
      <c r="BP224" s="45">
        <f t="shared" si="423"/>
        <v>11</v>
      </c>
      <c r="BQ224" s="45">
        <f t="shared" si="424"/>
        <v>2</v>
      </c>
      <c r="BR224" s="45"/>
      <c r="BS224" s="45"/>
      <c r="BT224" s="45"/>
      <c r="BU224" s="45"/>
      <c r="BV224" s="45"/>
      <c r="BW224" s="45"/>
      <c r="BX224" s="45"/>
      <c r="BY224" s="45"/>
      <c r="BZ224" s="45"/>
      <c r="CA224" s="45"/>
      <c r="CB224" s="45"/>
      <c r="CC224" s="45"/>
      <c r="CD224" s="45"/>
      <c r="CE224" s="45"/>
      <c r="CF224" s="45"/>
      <c r="CG224" s="45"/>
      <c r="CH224" s="45"/>
      <c r="CI224" s="45"/>
    </row>
    <row r="225" spans="1:87">
      <c r="A225" s="45">
        <f t="shared" si="425"/>
        <v>-7.0027777777777782</v>
      </c>
      <c r="B225" s="45">
        <f t="shared" si="429"/>
        <v>111.315</v>
      </c>
      <c r="C225" s="45">
        <f>INT(G3/15)</f>
        <v>7</v>
      </c>
      <c r="D225" s="45">
        <f>L3</f>
        <v>2018</v>
      </c>
      <c r="E225" s="45">
        <f>L2</f>
        <v>6</v>
      </c>
      <c r="F225" s="45">
        <f>L4+1</f>
        <v>14</v>
      </c>
      <c r="G225" s="45"/>
      <c r="H225" s="45">
        <v>5</v>
      </c>
      <c r="I225" s="45">
        <v>0</v>
      </c>
      <c r="J225" s="45">
        <f t="shared" si="337"/>
        <v>5</v>
      </c>
      <c r="K225" s="45"/>
      <c r="L225" s="45">
        <f t="shared" si="372"/>
        <v>20</v>
      </c>
      <c r="M225" s="45">
        <f t="shared" si="373"/>
        <v>-13</v>
      </c>
      <c r="N225" s="45">
        <f t="shared" si="374"/>
        <v>2458283.416666667</v>
      </c>
      <c r="O225" s="45">
        <f t="shared" si="430"/>
        <v>8.1908796641232031E-4</v>
      </c>
      <c r="P225" s="45">
        <f t="shared" si="426"/>
        <v>2458283.4174857549</v>
      </c>
      <c r="Q225" s="45">
        <f t="shared" si="427"/>
        <v>0.18448781617398868</v>
      </c>
      <c r="R225" s="45">
        <f t="shared" si="375"/>
        <v>82.169470984484178</v>
      </c>
      <c r="S225" s="45">
        <f t="shared" si="376"/>
        <v>158.91527418457281</v>
      </c>
      <c r="T225" s="45">
        <f t="shared" si="377"/>
        <v>0.67536363562431256</v>
      </c>
      <c r="U225" s="45">
        <f t="shared" si="378"/>
        <v>1.4341278133011954</v>
      </c>
      <c r="V225" s="45">
        <f t="shared" si="379"/>
        <v>2.7735947662303424</v>
      </c>
      <c r="W225" s="45">
        <f t="shared" si="380"/>
        <v>1.6700851511720693E-2</v>
      </c>
      <c r="X225" s="45">
        <f t="shared" si="381"/>
        <v>82.844834620108486</v>
      </c>
      <c r="Y225" s="45">
        <f t="shared" si="382"/>
        <v>159.59063782019712</v>
      </c>
      <c r="Z225" s="45">
        <f t="shared" si="383"/>
        <v>2.7853820853202258</v>
      </c>
      <c r="AA225" s="45">
        <f t="shared" si="384"/>
        <v>128.21994520967402</v>
      </c>
      <c r="AB225" s="45">
        <f t="shared" si="385"/>
        <v>2.2378602106355427</v>
      </c>
      <c r="AC225" s="45">
        <f t="shared" si="386"/>
        <v>23.436891999075545</v>
      </c>
      <c r="AD225" s="45">
        <f t="shared" si="387"/>
        <v>-1.7335313016816297E-3</v>
      </c>
      <c r="AE225" s="45">
        <f t="shared" si="388"/>
        <v>23.435158467773864</v>
      </c>
      <c r="AF225" s="45">
        <f t="shared" si="389"/>
        <v>2458283.5</v>
      </c>
      <c r="AG225" s="45">
        <f t="shared" si="390"/>
        <v>0.18449007529089664</v>
      </c>
      <c r="AH225" s="45">
        <f t="shared" si="391"/>
        <v>17.483027286587514</v>
      </c>
      <c r="AI225" s="45">
        <f t="shared" si="392"/>
        <v>15.477551467887515</v>
      </c>
      <c r="AJ225" s="45">
        <f t="shared" si="393"/>
        <v>0.40902067598928338</v>
      </c>
      <c r="AK225" s="45">
        <f t="shared" si="394"/>
        <v>22.898551467887515</v>
      </c>
      <c r="AL225" s="45">
        <f t="shared" si="395"/>
        <v>261.2794104195051</v>
      </c>
      <c r="AM225" s="45">
        <f t="shared" si="396"/>
        <v>4.5601859794899431</v>
      </c>
      <c r="AN225" s="45">
        <f t="shared" si="397"/>
        <v>1.0156190313665827</v>
      </c>
      <c r="AO225" s="45" t="s">
        <v>138</v>
      </c>
      <c r="AP225" s="45">
        <f t="shared" si="398"/>
        <v>82.83538925339586</v>
      </c>
      <c r="AQ225" s="45">
        <f t="shared" si="399"/>
        <v>82</v>
      </c>
      <c r="AR225" s="45">
        <f t="shared" si="400"/>
        <v>50</v>
      </c>
      <c r="AS225" s="45">
        <f t="shared" si="401"/>
        <v>7</v>
      </c>
      <c r="AT225" s="45">
        <f t="shared" si="402"/>
        <v>1.4457502796428852</v>
      </c>
      <c r="AU225" s="45">
        <f t="shared" si="403"/>
        <v>82.198861598807682</v>
      </c>
      <c r="AV225" s="148">
        <f t="shared" si="371"/>
        <v>5.4799241065871787</v>
      </c>
      <c r="AW225" s="45">
        <f t="shared" si="404"/>
        <v>1.4346407762903244</v>
      </c>
      <c r="AX225" s="45">
        <f t="shared" si="405"/>
        <v>23.241379956767609</v>
      </c>
      <c r="AY225" s="45" t="str">
        <f t="shared" si="406"/>
        <v>POSITIF</v>
      </c>
      <c r="AZ225" s="45">
        <f t="shared" si="407"/>
        <v>23</v>
      </c>
      <c r="BA225" s="45">
        <f t="shared" si="408"/>
        <v>14</v>
      </c>
      <c r="BB225" s="45">
        <f t="shared" si="409"/>
        <v>28</v>
      </c>
      <c r="BC225" s="45">
        <f t="shared" si="410"/>
        <v>0.40563860295261217</v>
      </c>
      <c r="BD225" s="45">
        <f t="shared" si="411"/>
        <v>-1.9620631527000272</v>
      </c>
      <c r="BE225" s="45">
        <f t="shared" si="412"/>
        <v>-0.12222152900771403</v>
      </c>
      <c r="BF225" s="45">
        <f t="shared" si="413"/>
        <v>1.9428132568574878</v>
      </c>
      <c r="BG225" s="45">
        <f t="shared" si="414"/>
        <v>-112.64921670441427</v>
      </c>
      <c r="BH225" s="45">
        <f t="shared" si="415"/>
        <v>5.4799241065871787</v>
      </c>
      <c r="BI225" s="45">
        <f t="shared" si="416"/>
        <v>67.350783295585728</v>
      </c>
      <c r="BJ225" s="45">
        <f t="shared" si="417"/>
        <v>67</v>
      </c>
      <c r="BK225" s="45">
        <f t="shared" si="418"/>
        <v>21</v>
      </c>
      <c r="BL225" s="45">
        <f t="shared" si="419"/>
        <v>2</v>
      </c>
      <c r="BM225" s="45">
        <f t="shared" si="420"/>
        <v>-10.741749269906897</v>
      </c>
      <c r="BN225" s="45" t="str">
        <f t="shared" si="421"/>
        <v>NEGATIF</v>
      </c>
      <c r="BO225" s="45">
        <f t="shared" si="422"/>
        <v>10</v>
      </c>
      <c r="BP225" s="45">
        <f t="shared" si="423"/>
        <v>44</v>
      </c>
      <c r="BQ225" s="45">
        <f t="shared" si="424"/>
        <v>30</v>
      </c>
      <c r="BR225" s="45"/>
      <c r="BS225" s="45"/>
      <c r="BT225" s="45"/>
      <c r="BU225" s="45"/>
      <c r="BV225" s="45"/>
      <c r="BW225" s="45"/>
      <c r="BX225" s="45"/>
      <c r="BY225" s="45"/>
      <c r="BZ225" s="45"/>
      <c r="CA225" s="45"/>
      <c r="CB225" s="45"/>
      <c r="CC225" s="45"/>
      <c r="CD225" s="45"/>
      <c r="CE225" s="45"/>
      <c r="CF225" s="45"/>
      <c r="CG225" s="45"/>
      <c r="CH225" s="45"/>
      <c r="CI225" s="45"/>
    </row>
    <row r="226" spans="1:87">
      <c r="A226" s="45">
        <f t="shared" si="425"/>
        <v>-7.0027777777777782</v>
      </c>
      <c r="B226" s="45">
        <f t="shared" si="429"/>
        <v>111.315</v>
      </c>
      <c r="C226" s="45">
        <f>INT(G3/15)</f>
        <v>7</v>
      </c>
      <c r="D226" s="45">
        <f>L3</f>
        <v>2018</v>
      </c>
      <c r="E226" s="45">
        <f>L2</f>
        <v>6</v>
      </c>
      <c r="F226" s="45">
        <f>L4+1</f>
        <v>14</v>
      </c>
      <c r="G226" s="45"/>
      <c r="H226" s="45">
        <v>5</v>
      </c>
      <c r="I226" s="45">
        <v>15</v>
      </c>
      <c r="J226" s="45">
        <f t="shared" si="337"/>
        <v>5.25</v>
      </c>
      <c r="K226" s="45"/>
      <c r="L226" s="45">
        <f t="shared" si="372"/>
        <v>20</v>
      </c>
      <c r="M226" s="45">
        <f t="shared" si="373"/>
        <v>-13</v>
      </c>
      <c r="N226" s="45">
        <f t="shared" si="374"/>
        <v>2458283.4270833335</v>
      </c>
      <c r="O226" s="45">
        <f t="shared" si="430"/>
        <v>8.1908796641232031E-4</v>
      </c>
      <c r="P226" s="45">
        <f t="shared" si="426"/>
        <v>2458283.4279024214</v>
      </c>
      <c r="Q226" s="45">
        <f t="shared" si="427"/>
        <v>0.18448810136677476</v>
      </c>
      <c r="R226" s="45">
        <f t="shared" si="375"/>
        <v>82.179738144324801</v>
      </c>
      <c r="S226" s="45">
        <f t="shared" si="376"/>
        <v>158.92554085402389</v>
      </c>
      <c r="T226" s="45">
        <f t="shared" si="377"/>
        <v>0.67504888314347777</v>
      </c>
      <c r="U226" s="45">
        <f t="shared" si="378"/>
        <v>1.4343070090452428</v>
      </c>
      <c r="V226" s="45">
        <f t="shared" si="379"/>
        <v>2.7737739534154779</v>
      </c>
      <c r="W226" s="45">
        <f t="shared" si="380"/>
        <v>1.6700851499742597E-2</v>
      </c>
      <c r="X226" s="45">
        <f t="shared" si="381"/>
        <v>82.854787027468277</v>
      </c>
      <c r="Y226" s="45">
        <f t="shared" si="382"/>
        <v>159.60058973716738</v>
      </c>
      <c r="Z226" s="45">
        <f t="shared" si="383"/>
        <v>2.7855557790382424</v>
      </c>
      <c r="AA226" s="45">
        <f t="shared" si="384"/>
        <v>128.21939360796537</v>
      </c>
      <c r="AB226" s="45">
        <f t="shared" si="385"/>
        <v>2.2378505833695672</v>
      </c>
      <c r="AC226" s="45">
        <f t="shared" si="386"/>
        <v>23.43689199536685</v>
      </c>
      <c r="AD226" s="45">
        <f t="shared" si="387"/>
        <v>-1.7335272808433038E-3</v>
      </c>
      <c r="AE226" s="45">
        <f t="shared" si="388"/>
        <v>23.435158468086005</v>
      </c>
      <c r="AF226" s="45">
        <f t="shared" si="389"/>
        <v>2458283.5</v>
      </c>
      <c r="AG226" s="45">
        <f t="shared" si="390"/>
        <v>0.18449007529089664</v>
      </c>
      <c r="AH226" s="45">
        <f t="shared" si="391"/>
        <v>17.483027286587514</v>
      </c>
      <c r="AI226" s="45">
        <f t="shared" si="392"/>
        <v>15.728235945225014</v>
      </c>
      <c r="AJ226" s="45">
        <f t="shared" si="393"/>
        <v>0.40902067599473124</v>
      </c>
      <c r="AK226" s="45">
        <f t="shared" si="394"/>
        <v>23.149235945225016</v>
      </c>
      <c r="AL226" s="45">
        <f t="shared" si="395"/>
        <v>265.02886199456208</v>
      </c>
      <c r="AM226" s="45">
        <f t="shared" si="396"/>
        <v>4.6256262546187745</v>
      </c>
      <c r="AN226" s="45">
        <f t="shared" si="397"/>
        <v>1.0156200748434689</v>
      </c>
      <c r="AO226" s="45" t="s">
        <v>138</v>
      </c>
      <c r="AP226" s="45">
        <f t="shared" si="398"/>
        <v>82.845341632285113</v>
      </c>
      <c r="AQ226" s="45">
        <f t="shared" si="399"/>
        <v>82</v>
      </c>
      <c r="AR226" s="45">
        <f t="shared" si="400"/>
        <v>50</v>
      </c>
      <c r="AS226" s="45">
        <f t="shared" si="401"/>
        <v>43</v>
      </c>
      <c r="AT226" s="45">
        <f t="shared" si="402"/>
        <v>1.4459239814229086</v>
      </c>
      <c r="AU226" s="45">
        <f t="shared" si="403"/>
        <v>82.20967718381317</v>
      </c>
      <c r="AV226" s="148">
        <f t="shared" si="371"/>
        <v>5.4806451455875447</v>
      </c>
      <c r="AW226" s="45">
        <f t="shared" si="404"/>
        <v>1.4348295438591994</v>
      </c>
      <c r="AX226" s="45">
        <f t="shared" si="405"/>
        <v>23.241916850215539</v>
      </c>
      <c r="AY226" s="45" t="str">
        <f t="shared" si="406"/>
        <v>POSITIF</v>
      </c>
      <c r="AZ226" s="45">
        <f t="shared" si="407"/>
        <v>23</v>
      </c>
      <c r="BA226" s="45">
        <f t="shared" si="408"/>
        <v>14</v>
      </c>
      <c r="BB226" s="45">
        <f t="shared" si="409"/>
        <v>30</v>
      </c>
      <c r="BC226" s="45">
        <f t="shared" si="410"/>
        <v>0.4056479735110109</v>
      </c>
      <c r="BD226" s="45">
        <f t="shared" si="411"/>
        <v>-1.9660997312846249</v>
      </c>
      <c r="BE226" s="45">
        <f t="shared" si="412"/>
        <v>-0.12222152900771403</v>
      </c>
      <c r="BF226" s="45">
        <f t="shared" si="413"/>
        <v>1.9428132568574878</v>
      </c>
      <c r="BG226" s="45">
        <f t="shared" si="414"/>
        <v>-112.9658235441723</v>
      </c>
      <c r="BH226" s="45">
        <f t="shared" si="415"/>
        <v>5.4806451455875447</v>
      </c>
      <c r="BI226" s="45">
        <f t="shared" si="416"/>
        <v>67.034176455827705</v>
      </c>
      <c r="BJ226" s="45">
        <f t="shared" si="417"/>
        <v>67</v>
      </c>
      <c r="BK226" s="45">
        <f t="shared" si="418"/>
        <v>2</v>
      </c>
      <c r="BL226" s="45">
        <f t="shared" si="419"/>
        <v>3</v>
      </c>
      <c r="BM226" s="45">
        <f t="shared" si="420"/>
        <v>-7.3042443103765953</v>
      </c>
      <c r="BN226" s="45" t="str">
        <f t="shared" si="421"/>
        <v>NEGATIF</v>
      </c>
      <c r="BO226" s="45">
        <f t="shared" si="422"/>
        <v>7</v>
      </c>
      <c r="BP226" s="45">
        <f t="shared" si="423"/>
        <v>18</v>
      </c>
      <c r="BQ226" s="45">
        <f t="shared" si="424"/>
        <v>15</v>
      </c>
      <c r="BR226" s="45"/>
      <c r="BS226" s="45"/>
      <c r="BT226" s="45"/>
      <c r="BU226" s="45"/>
      <c r="BV226" s="45"/>
      <c r="BW226" s="45"/>
      <c r="BX226" s="45"/>
      <c r="BY226" s="45"/>
      <c r="BZ226" s="45"/>
      <c r="CA226" s="45"/>
      <c r="CB226" s="45"/>
      <c r="CC226" s="45"/>
      <c r="CD226" s="45"/>
      <c r="CE226" s="45"/>
      <c r="CF226" s="45"/>
      <c r="CG226" s="45"/>
      <c r="CH226" s="45"/>
      <c r="CI226" s="45"/>
    </row>
    <row r="227" spans="1:87">
      <c r="A227" s="45">
        <f t="shared" si="425"/>
        <v>-7.0027777777777782</v>
      </c>
      <c r="B227" s="45">
        <f t="shared" si="429"/>
        <v>111.315</v>
      </c>
      <c r="C227" s="45">
        <f>INT(G3/15)</f>
        <v>7</v>
      </c>
      <c r="D227" s="45">
        <f>L3</f>
        <v>2018</v>
      </c>
      <c r="E227" s="45">
        <f>L2</f>
        <v>6</v>
      </c>
      <c r="F227" s="45">
        <f>L4+1</f>
        <v>14</v>
      </c>
      <c r="G227" s="45"/>
      <c r="H227" s="45">
        <v>5</v>
      </c>
      <c r="I227" s="45">
        <v>30</v>
      </c>
      <c r="J227" s="45">
        <f t="shared" si="337"/>
        <v>5.5</v>
      </c>
      <c r="K227" s="45"/>
      <c r="L227" s="45">
        <f t="shared" si="372"/>
        <v>20</v>
      </c>
      <c r="M227" s="45">
        <f t="shared" si="373"/>
        <v>-13</v>
      </c>
      <c r="N227" s="45">
        <f t="shared" si="374"/>
        <v>2458283.4375</v>
      </c>
      <c r="O227" s="45">
        <f t="shared" si="430"/>
        <v>8.1908796641232031E-4</v>
      </c>
      <c r="P227" s="45">
        <f t="shared" si="426"/>
        <v>2458283.438319088</v>
      </c>
      <c r="Q227" s="45">
        <f t="shared" si="427"/>
        <v>0.18448838655956085</v>
      </c>
      <c r="R227" s="45">
        <f t="shared" si="375"/>
        <v>82.190005304164515</v>
      </c>
      <c r="S227" s="45">
        <f t="shared" si="376"/>
        <v>158.93580752347498</v>
      </c>
      <c r="T227" s="45">
        <f t="shared" si="377"/>
        <v>0.67473411020612539</v>
      </c>
      <c r="U227" s="45">
        <f t="shared" si="378"/>
        <v>1.4344862047892744</v>
      </c>
      <c r="V227" s="45">
        <f t="shared" si="379"/>
        <v>2.773953140600613</v>
      </c>
      <c r="W227" s="45">
        <f t="shared" si="380"/>
        <v>1.6700851487764498E-2</v>
      </c>
      <c r="X227" s="45">
        <f t="shared" si="381"/>
        <v>82.864739414370646</v>
      </c>
      <c r="Y227" s="45">
        <f t="shared" si="382"/>
        <v>159.61054163368109</v>
      </c>
      <c r="Z227" s="45">
        <f t="shared" si="383"/>
        <v>2.7857294723992241</v>
      </c>
      <c r="AA227" s="45">
        <f t="shared" si="384"/>
        <v>128.21884200625672</v>
      </c>
      <c r="AB227" s="45">
        <f t="shared" si="385"/>
        <v>2.2378409561035917</v>
      </c>
      <c r="AC227" s="45">
        <f t="shared" si="386"/>
        <v>23.436891991658154</v>
      </c>
      <c r="AD227" s="45">
        <f t="shared" si="387"/>
        <v>-1.733523240274436E-3</v>
      </c>
      <c r="AE227" s="45">
        <f t="shared" si="388"/>
        <v>23.435158468417878</v>
      </c>
      <c r="AF227" s="45">
        <f t="shared" si="389"/>
        <v>2458283.5</v>
      </c>
      <c r="AG227" s="45">
        <f t="shared" si="390"/>
        <v>0.18449007529089664</v>
      </c>
      <c r="AH227" s="45">
        <f t="shared" si="391"/>
        <v>17.483027286587514</v>
      </c>
      <c r="AI227" s="45">
        <f t="shared" si="392"/>
        <v>15.978920422562515</v>
      </c>
      <c r="AJ227" s="45">
        <f t="shared" si="393"/>
        <v>0.40902067600052355</v>
      </c>
      <c r="AK227" s="45">
        <f t="shared" si="394"/>
        <v>23.399920422562516</v>
      </c>
      <c r="AL227" s="45">
        <f t="shared" si="395"/>
        <v>268.77831350486031</v>
      </c>
      <c r="AM227" s="45">
        <f t="shared" si="396"/>
        <v>4.6910665286173527</v>
      </c>
      <c r="AN227" s="45">
        <f t="shared" si="397"/>
        <v>1.0156211178330918</v>
      </c>
      <c r="AO227" s="45" t="s">
        <v>138</v>
      </c>
      <c r="AP227" s="45">
        <f t="shared" si="398"/>
        <v>82.8552939907173</v>
      </c>
      <c r="AQ227" s="45">
        <f t="shared" si="399"/>
        <v>82</v>
      </c>
      <c r="AR227" s="45">
        <f t="shared" si="400"/>
        <v>51</v>
      </c>
      <c r="AS227" s="45">
        <f t="shared" si="401"/>
        <v>19</v>
      </c>
      <c r="AT227" s="45">
        <f t="shared" si="402"/>
        <v>1.4460976828458889</v>
      </c>
      <c r="AU227" s="45">
        <f t="shared" si="403"/>
        <v>82.220492833577453</v>
      </c>
      <c r="AV227" s="148">
        <f t="shared" si="371"/>
        <v>5.4813661889051639</v>
      </c>
      <c r="AW227" s="45">
        <f t="shared" si="404"/>
        <v>1.4350183125583287</v>
      </c>
      <c r="AX227" s="45">
        <f t="shared" si="405"/>
        <v>23.242453002300422</v>
      </c>
      <c r="AY227" s="45" t="str">
        <f t="shared" si="406"/>
        <v>POSITIF</v>
      </c>
      <c r="AZ227" s="45">
        <f t="shared" si="407"/>
        <v>23</v>
      </c>
      <c r="BA227" s="45">
        <f t="shared" si="408"/>
        <v>14</v>
      </c>
      <c r="BB227" s="45">
        <f t="shared" si="409"/>
        <v>32</v>
      </c>
      <c r="BC227" s="45">
        <f t="shared" si="410"/>
        <v>0.40565733113018354</v>
      </c>
      <c r="BD227" s="45">
        <f t="shared" si="411"/>
        <v>-1.9716255630727364</v>
      </c>
      <c r="BE227" s="45">
        <f t="shared" si="412"/>
        <v>-0.12222152900771403</v>
      </c>
      <c r="BF227" s="45">
        <f t="shared" si="413"/>
        <v>1.9428132568574878</v>
      </c>
      <c r="BG227" s="45">
        <f t="shared" si="414"/>
        <v>-113.36832711057401</v>
      </c>
      <c r="BH227" s="45">
        <f t="shared" si="415"/>
        <v>5.4813661889051639</v>
      </c>
      <c r="BI227" s="45">
        <f t="shared" si="416"/>
        <v>66.631672889425985</v>
      </c>
      <c r="BJ227" s="45">
        <f t="shared" si="417"/>
        <v>66</v>
      </c>
      <c r="BK227" s="45">
        <f t="shared" si="418"/>
        <v>37</v>
      </c>
      <c r="BL227" s="45">
        <f t="shared" si="419"/>
        <v>54</v>
      </c>
      <c r="BM227" s="45">
        <f t="shared" si="420"/>
        <v>-3.8736112332847834</v>
      </c>
      <c r="BN227" s="45" t="str">
        <f t="shared" si="421"/>
        <v>NEGATIF</v>
      </c>
      <c r="BO227" s="45">
        <f t="shared" si="422"/>
        <v>3</v>
      </c>
      <c r="BP227" s="45">
        <f t="shared" si="423"/>
        <v>52</v>
      </c>
      <c r="BQ227" s="45">
        <f t="shared" si="424"/>
        <v>25</v>
      </c>
      <c r="BR227" s="45"/>
      <c r="BS227" s="45"/>
      <c r="BT227" s="45"/>
      <c r="BU227" s="45"/>
      <c r="BV227" s="45"/>
      <c r="BW227" s="45"/>
      <c r="BX227" s="45"/>
      <c r="BY227" s="45"/>
      <c r="BZ227" s="45"/>
      <c r="CA227" s="45"/>
      <c r="CB227" s="45"/>
      <c r="CC227" s="45"/>
      <c r="CD227" s="45"/>
      <c r="CE227" s="45"/>
      <c r="CF227" s="45"/>
      <c r="CG227" s="45"/>
      <c r="CH227" s="45"/>
      <c r="CI227" s="45"/>
    </row>
    <row r="228" spans="1:87">
      <c r="A228" s="45">
        <f t="shared" si="425"/>
        <v>-7.0027777777777782</v>
      </c>
      <c r="B228" s="45">
        <f t="shared" si="429"/>
        <v>111.315</v>
      </c>
      <c r="C228" s="45">
        <f>INT(G3/15)</f>
        <v>7</v>
      </c>
      <c r="D228" s="45">
        <f>L3</f>
        <v>2018</v>
      </c>
      <c r="E228" s="45">
        <f>L2</f>
        <v>6</v>
      </c>
      <c r="F228" s="45">
        <f>L4+1</f>
        <v>14</v>
      </c>
      <c r="G228" s="45"/>
      <c r="H228" s="45">
        <v>5</v>
      </c>
      <c r="I228" s="45">
        <v>45</v>
      </c>
      <c r="J228" s="45">
        <f t="shared" si="337"/>
        <v>5.75</v>
      </c>
      <c r="K228" s="45"/>
      <c r="L228" s="45">
        <f t="shared" si="372"/>
        <v>20</v>
      </c>
      <c r="M228" s="45">
        <f t="shared" si="373"/>
        <v>-13</v>
      </c>
      <c r="N228" s="45">
        <f t="shared" si="374"/>
        <v>2458283.447916667</v>
      </c>
      <c r="O228" s="45">
        <f t="shared" si="430"/>
        <v>8.1908796641232031E-4</v>
      </c>
      <c r="P228" s="45">
        <f t="shared" si="426"/>
        <v>2458283.4487357549</v>
      </c>
      <c r="Q228" s="45">
        <f t="shared" si="427"/>
        <v>0.18448867175235967</v>
      </c>
      <c r="R228" s="45">
        <f t="shared" si="375"/>
        <v>82.200272464463524</v>
      </c>
      <c r="S228" s="45">
        <f t="shared" si="376"/>
        <v>158.94607419338536</v>
      </c>
      <c r="T228" s="45">
        <f t="shared" si="377"/>
        <v>0.67441931680778633</v>
      </c>
      <c r="U228" s="45">
        <f t="shared" si="378"/>
        <v>1.434665400541322</v>
      </c>
      <c r="V228" s="45">
        <f t="shared" si="379"/>
        <v>2.7741323277937648</v>
      </c>
      <c r="W228" s="45">
        <f t="shared" si="380"/>
        <v>1.6700851475786403E-2</v>
      </c>
      <c r="X228" s="45">
        <f t="shared" si="381"/>
        <v>82.874691781271309</v>
      </c>
      <c r="Y228" s="45">
        <f t="shared" si="382"/>
        <v>159.62049351019314</v>
      </c>
      <c r="Z228" s="45">
        <f t="shared" si="383"/>
        <v>2.7859031654111113</v>
      </c>
      <c r="AA228" s="45">
        <f t="shared" si="384"/>
        <v>128.21829040452346</v>
      </c>
      <c r="AB228" s="45">
        <f t="shared" si="385"/>
        <v>2.2378313288371863</v>
      </c>
      <c r="AC228" s="45">
        <f t="shared" si="386"/>
        <v>23.436891987949458</v>
      </c>
      <c r="AD228" s="45">
        <f t="shared" si="387"/>
        <v>-1.7335191799728847E-3</v>
      </c>
      <c r="AE228" s="45">
        <f t="shared" si="388"/>
        <v>23.435158468769487</v>
      </c>
      <c r="AF228" s="45">
        <f t="shared" si="389"/>
        <v>2458283.5</v>
      </c>
      <c r="AG228" s="45">
        <f t="shared" si="390"/>
        <v>0.18449007529089664</v>
      </c>
      <c r="AH228" s="45">
        <f t="shared" si="391"/>
        <v>17.483027286587514</v>
      </c>
      <c r="AI228" s="45">
        <f t="shared" si="392"/>
        <v>16.229604899900014</v>
      </c>
      <c r="AJ228" s="45">
        <f t="shared" si="393"/>
        <v>0.40902067600666026</v>
      </c>
      <c r="AK228" s="45">
        <f t="shared" si="394"/>
        <v>23.650604899900014</v>
      </c>
      <c r="AL228" s="45">
        <f t="shared" si="395"/>
        <v>272.52776495002206</v>
      </c>
      <c r="AM228" s="45">
        <f t="shared" si="396"/>
        <v>4.7565068014790848</v>
      </c>
      <c r="AN228" s="45">
        <f t="shared" si="397"/>
        <v>1.015622160335468</v>
      </c>
      <c r="AO228" s="45" t="s">
        <v>138</v>
      </c>
      <c r="AP228" s="45">
        <f t="shared" si="398"/>
        <v>82.865246329148121</v>
      </c>
      <c r="AQ228" s="45">
        <f t="shared" si="399"/>
        <v>82</v>
      </c>
      <c r="AR228" s="45">
        <f t="shared" si="400"/>
        <v>51</v>
      </c>
      <c r="AS228" s="45">
        <f t="shared" si="401"/>
        <v>54</v>
      </c>
      <c r="AT228" s="45">
        <f t="shared" si="402"/>
        <v>1.4462713839197796</v>
      </c>
      <c r="AU228" s="45">
        <f t="shared" si="403"/>
        <v>82.231308548478182</v>
      </c>
      <c r="AV228" s="148">
        <f t="shared" si="371"/>
        <v>5.4820872365652118</v>
      </c>
      <c r="AW228" s="45">
        <f t="shared" si="404"/>
        <v>1.4352070823943035</v>
      </c>
      <c r="AX228" s="45">
        <f t="shared" si="405"/>
        <v>23.242988413026275</v>
      </c>
      <c r="AY228" s="45" t="str">
        <f t="shared" si="406"/>
        <v>POSITIF</v>
      </c>
      <c r="AZ228" s="45">
        <f t="shared" si="407"/>
        <v>23</v>
      </c>
      <c r="BA228" s="45">
        <f t="shared" si="408"/>
        <v>14</v>
      </c>
      <c r="BB228" s="45">
        <f t="shared" si="409"/>
        <v>34</v>
      </c>
      <c r="BC228" s="45">
        <f t="shared" si="410"/>
        <v>0.40566667581020016</v>
      </c>
      <c r="BD228" s="45">
        <f t="shared" si="411"/>
        <v>-1.9786505755574662</v>
      </c>
      <c r="BE228" s="45">
        <f t="shared" si="412"/>
        <v>-0.12222152900771403</v>
      </c>
      <c r="BF228" s="45">
        <f t="shared" si="413"/>
        <v>1.9428132568574878</v>
      </c>
      <c r="BG228" s="45">
        <f t="shared" si="414"/>
        <v>-113.8587546559432</v>
      </c>
      <c r="BH228" s="45">
        <f t="shared" si="415"/>
        <v>5.4820872365652118</v>
      </c>
      <c r="BI228" s="45">
        <f t="shared" si="416"/>
        <v>66.141245344056799</v>
      </c>
      <c r="BJ228" s="45">
        <f t="shared" si="417"/>
        <v>66</v>
      </c>
      <c r="BK228" s="45">
        <f t="shared" si="418"/>
        <v>8</v>
      </c>
      <c r="BL228" s="45">
        <f t="shared" si="419"/>
        <v>28</v>
      </c>
      <c r="BM228" s="45">
        <f t="shared" si="420"/>
        <v>-0.45210921560514206</v>
      </c>
      <c r="BN228" s="45" t="str">
        <f t="shared" si="421"/>
        <v>NEGATIF</v>
      </c>
      <c r="BO228" s="45">
        <f t="shared" si="422"/>
        <v>0</v>
      </c>
      <c r="BP228" s="45">
        <f t="shared" si="423"/>
        <v>27</v>
      </c>
      <c r="BQ228" s="45">
        <f t="shared" si="424"/>
        <v>7</v>
      </c>
      <c r="BR228" s="45"/>
      <c r="BS228" s="45"/>
      <c r="BT228" s="45"/>
      <c r="BU228" s="45"/>
      <c r="BV228" s="45"/>
      <c r="BW228" s="45"/>
      <c r="BX228" s="45"/>
      <c r="BY228" s="45"/>
      <c r="BZ228" s="45"/>
      <c r="CA228" s="45"/>
      <c r="CB228" s="45"/>
      <c r="CC228" s="45"/>
      <c r="CD228" s="45"/>
      <c r="CE228" s="45"/>
      <c r="CF228" s="45"/>
      <c r="CG228" s="45"/>
      <c r="CH228" s="45"/>
      <c r="CI228" s="45"/>
    </row>
    <row r="229" spans="1:87">
      <c r="A229" s="45">
        <f t="shared" si="425"/>
        <v>-7.0027777777777782</v>
      </c>
      <c r="B229" s="45">
        <f t="shared" si="429"/>
        <v>111.315</v>
      </c>
      <c r="C229" s="45">
        <f>INT(G3/15)</f>
        <v>7</v>
      </c>
      <c r="D229" s="45">
        <f>L3</f>
        <v>2018</v>
      </c>
      <c r="E229" s="45">
        <f>L2</f>
        <v>6</v>
      </c>
      <c r="F229" s="45">
        <f>L4+1</f>
        <v>14</v>
      </c>
      <c r="G229" s="45"/>
      <c r="H229" s="45">
        <v>6</v>
      </c>
      <c r="I229" s="45">
        <v>0</v>
      </c>
      <c r="J229" s="45">
        <f t="shared" si="337"/>
        <v>6</v>
      </c>
      <c r="K229" s="45"/>
      <c r="L229" s="45">
        <f t="shared" si="372"/>
        <v>20</v>
      </c>
      <c r="M229" s="45">
        <f t="shared" si="373"/>
        <v>-13</v>
      </c>
      <c r="N229" s="45">
        <f t="shared" si="374"/>
        <v>2458283.4583333335</v>
      </c>
      <c r="O229" s="45">
        <f t="shared" si="430"/>
        <v>8.1908796641232031E-4</v>
      </c>
      <c r="P229" s="45">
        <f t="shared" si="426"/>
        <v>2458283.4591524214</v>
      </c>
      <c r="Q229" s="45">
        <f t="shared" si="427"/>
        <v>0.18448895694514575</v>
      </c>
      <c r="R229" s="45">
        <f t="shared" si="375"/>
        <v>82.210539624304147</v>
      </c>
      <c r="S229" s="45">
        <f t="shared" si="376"/>
        <v>158.95634086283644</v>
      </c>
      <c r="T229" s="45">
        <f t="shared" si="377"/>
        <v>0.67410450298624458</v>
      </c>
      <c r="U229" s="45">
        <f t="shared" si="378"/>
        <v>1.4348445962853695</v>
      </c>
      <c r="V229" s="45">
        <f t="shared" si="379"/>
        <v>2.7743115149788999</v>
      </c>
      <c r="W229" s="45">
        <f t="shared" si="380"/>
        <v>1.6700851463808303E-2</v>
      </c>
      <c r="X229" s="45">
        <f t="shared" si="381"/>
        <v>82.884644127290386</v>
      </c>
      <c r="Y229" s="45">
        <f t="shared" si="382"/>
        <v>159.63044536582268</v>
      </c>
      <c r="Z229" s="45">
        <f t="shared" si="383"/>
        <v>2.78607685805853</v>
      </c>
      <c r="AA229" s="45">
        <f t="shared" si="384"/>
        <v>128.21773880281481</v>
      </c>
      <c r="AB229" s="45">
        <f t="shared" si="385"/>
        <v>2.2378217015712107</v>
      </c>
      <c r="AC229" s="45">
        <f t="shared" si="386"/>
        <v>23.436891984240763</v>
      </c>
      <c r="AD229" s="45">
        <f t="shared" si="387"/>
        <v>-1.733515099937052E-3</v>
      </c>
      <c r="AE229" s="45">
        <f t="shared" si="388"/>
        <v>23.435158469140827</v>
      </c>
      <c r="AF229" s="45">
        <f t="shared" si="389"/>
        <v>2458283.5</v>
      </c>
      <c r="AG229" s="45">
        <f t="shared" si="390"/>
        <v>0.18449007529089664</v>
      </c>
      <c r="AH229" s="45">
        <f t="shared" si="391"/>
        <v>17.483027286587514</v>
      </c>
      <c r="AI229" s="45">
        <f t="shared" si="392"/>
        <v>16.480289377237515</v>
      </c>
      <c r="AJ229" s="45">
        <f t="shared" si="393"/>
        <v>0.40902067601314135</v>
      </c>
      <c r="AK229" s="45">
        <f t="shared" si="394"/>
        <v>23.901289377237514</v>
      </c>
      <c r="AL229" s="45">
        <f t="shared" si="395"/>
        <v>276.27721633112122</v>
      </c>
      <c r="AM229" s="45">
        <f t="shared" si="396"/>
        <v>4.8219470732227139</v>
      </c>
      <c r="AN229" s="45">
        <f t="shared" si="397"/>
        <v>1.0156232023504734</v>
      </c>
      <c r="AO229" s="45" t="s">
        <v>138</v>
      </c>
      <c r="AP229" s="45">
        <f t="shared" si="398"/>
        <v>82.875198646697712</v>
      </c>
      <c r="AQ229" s="45">
        <f t="shared" si="399"/>
        <v>82</v>
      </c>
      <c r="AR229" s="45">
        <f t="shared" si="400"/>
        <v>52</v>
      </c>
      <c r="AS229" s="45">
        <f t="shared" si="401"/>
        <v>30</v>
      </c>
      <c r="AT229" s="45">
        <f t="shared" si="402"/>
        <v>1.4464450846292238</v>
      </c>
      <c r="AU229" s="45">
        <f t="shared" si="403"/>
        <v>82.242124327441445</v>
      </c>
      <c r="AV229" s="148">
        <f t="shared" si="371"/>
        <v>5.4828082884960967</v>
      </c>
      <c r="AW229" s="45">
        <f t="shared" si="404"/>
        <v>1.4353958533483804</v>
      </c>
      <c r="AX229" s="45">
        <f t="shared" si="405"/>
        <v>23.2435230823253</v>
      </c>
      <c r="AY229" s="45" t="str">
        <f t="shared" si="406"/>
        <v>POSITIF</v>
      </c>
      <c r="AZ229" s="45">
        <f t="shared" si="407"/>
        <v>23</v>
      </c>
      <c r="BA229" s="45">
        <f t="shared" si="408"/>
        <v>14</v>
      </c>
      <c r="BB229" s="45">
        <f t="shared" si="409"/>
        <v>36</v>
      </c>
      <c r="BC229" s="45">
        <f t="shared" si="410"/>
        <v>0.40567600754987748</v>
      </c>
      <c r="BD229" s="45">
        <f t="shared" si="411"/>
        <v>-1.9872101509666322</v>
      </c>
      <c r="BE229" s="45">
        <f t="shared" si="412"/>
        <v>-0.12222152900771403</v>
      </c>
      <c r="BF229" s="45">
        <f t="shared" si="413"/>
        <v>1.9428132568574878</v>
      </c>
      <c r="BG229" s="45">
        <f t="shared" si="414"/>
        <v>-114.44060410316072</v>
      </c>
      <c r="BH229" s="45">
        <f t="shared" si="415"/>
        <v>5.4828082884960967</v>
      </c>
      <c r="BI229" s="45">
        <f t="shared" si="416"/>
        <v>65.559395896839277</v>
      </c>
      <c r="BJ229" s="45">
        <f t="shared" si="417"/>
        <v>65</v>
      </c>
      <c r="BK229" s="45">
        <f t="shared" si="418"/>
        <v>33</v>
      </c>
      <c r="BL229" s="45">
        <f t="shared" si="419"/>
        <v>33</v>
      </c>
      <c r="BM229" s="45">
        <f t="shared" si="420"/>
        <v>2.9578728056427002</v>
      </c>
      <c r="BN229" s="45" t="str">
        <f t="shared" si="421"/>
        <v>POSITIF</v>
      </c>
      <c r="BO229" s="45">
        <f t="shared" si="422"/>
        <v>2</v>
      </c>
      <c r="BP229" s="45">
        <f t="shared" si="423"/>
        <v>57</v>
      </c>
      <c r="BQ229" s="45">
        <f t="shared" si="424"/>
        <v>28</v>
      </c>
      <c r="BR229" s="45"/>
      <c r="BS229" s="45"/>
      <c r="BT229" s="45"/>
      <c r="BU229" s="45"/>
      <c r="BV229" s="45"/>
      <c r="BW229" s="45"/>
      <c r="BX229" s="45"/>
      <c r="BY229" s="45"/>
      <c r="BZ229" s="45"/>
      <c r="CA229" s="45"/>
      <c r="CB229" s="45"/>
      <c r="CC229" s="45"/>
      <c r="CD229" s="45"/>
      <c r="CE229" s="45"/>
      <c r="CF229" s="45"/>
      <c r="CG229" s="45"/>
      <c r="CH229" s="45"/>
      <c r="CI229" s="45"/>
    </row>
    <row r="230" spans="1:87">
      <c r="A230" s="45">
        <f t="shared" si="425"/>
        <v>-7.0027777777777782</v>
      </c>
      <c r="B230" s="45">
        <f t="shared" si="429"/>
        <v>111.315</v>
      </c>
      <c r="C230" s="45">
        <f>INT(G3/15)</f>
        <v>7</v>
      </c>
      <c r="D230" s="45">
        <f>L3</f>
        <v>2018</v>
      </c>
      <c r="E230" s="45">
        <f>L2</f>
        <v>6</v>
      </c>
      <c r="F230" s="45">
        <f>L4+1</f>
        <v>14</v>
      </c>
      <c r="G230" s="45"/>
      <c r="H230" s="45">
        <v>6</v>
      </c>
      <c r="I230" s="45">
        <v>15</v>
      </c>
      <c r="J230" s="45">
        <f t="shared" si="337"/>
        <v>6.25</v>
      </c>
      <c r="K230" s="45"/>
      <c r="L230" s="45">
        <f t="shared" si="372"/>
        <v>20</v>
      </c>
      <c r="M230" s="45">
        <f t="shared" si="373"/>
        <v>-13</v>
      </c>
      <c r="N230" s="45">
        <f t="shared" si="374"/>
        <v>2458283.46875</v>
      </c>
      <c r="O230" s="45">
        <f t="shared" si="430"/>
        <v>8.1908796641232031E-4</v>
      </c>
      <c r="P230" s="45">
        <f t="shared" si="426"/>
        <v>2458283.469569088</v>
      </c>
      <c r="Q230" s="45">
        <f t="shared" si="427"/>
        <v>0.18448924213793183</v>
      </c>
      <c r="R230" s="45">
        <f t="shared" si="375"/>
        <v>82.22080678414477</v>
      </c>
      <c r="S230" s="45">
        <f t="shared" si="376"/>
        <v>158.96660753228753</v>
      </c>
      <c r="T230" s="45">
        <f t="shared" si="377"/>
        <v>0.67378966873703339</v>
      </c>
      <c r="U230" s="45">
        <f t="shared" si="378"/>
        <v>1.4350237920294169</v>
      </c>
      <c r="V230" s="45">
        <f t="shared" si="379"/>
        <v>2.7744907021640355</v>
      </c>
      <c r="W230" s="45">
        <f t="shared" si="380"/>
        <v>1.6700851451830208E-2</v>
      </c>
      <c r="X230" s="45">
        <f t="shared" si="381"/>
        <v>82.8945964528818</v>
      </c>
      <c r="Y230" s="45">
        <f t="shared" si="382"/>
        <v>159.64039720102457</v>
      </c>
      <c r="Z230" s="45">
        <f t="shared" si="383"/>
        <v>2.7862505503494188</v>
      </c>
      <c r="AA230" s="45">
        <f t="shared" si="384"/>
        <v>128.21718720110616</v>
      </c>
      <c r="AB230" s="45">
        <f t="shared" si="385"/>
        <v>2.2378120743052352</v>
      </c>
      <c r="AC230" s="45">
        <f t="shared" si="386"/>
        <v>23.436891980532067</v>
      </c>
      <c r="AD230" s="45">
        <f t="shared" si="387"/>
        <v>-1.7335110001648005E-3</v>
      </c>
      <c r="AE230" s="45">
        <f t="shared" si="388"/>
        <v>23.435158469531903</v>
      </c>
      <c r="AF230" s="45">
        <f t="shared" si="389"/>
        <v>2458283.5</v>
      </c>
      <c r="AG230" s="45">
        <f t="shared" si="390"/>
        <v>0.18449007529089664</v>
      </c>
      <c r="AH230" s="45">
        <f t="shared" si="391"/>
        <v>17.483027286587514</v>
      </c>
      <c r="AI230" s="45">
        <f t="shared" si="392"/>
        <v>16.730973854575016</v>
      </c>
      <c r="AJ230" s="45">
        <f t="shared" si="393"/>
        <v>0.40902067601996694</v>
      </c>
      <c r="AK230" s="45">
        <f t="shared" si="394"/>
        <v>0.15197385457501511</v>
      </c>
      <c r="AL230" s="45">
        <f t="shared" si="395"/>
        <v>280.02666764778223</v>
      </c>
      <c r="AM230" s="45">
        <f t="shared" si="396"/>
        <v>4.8873873438416853</v>
      </c>
      <c r="AN230" s="45">
        <f t="shared" si="397"/>
        <v>1.0156242438781242</v>
      </c>
      <c r="AO230" s="45" t="s">
        <v>138</v>
      </c>
      <c r="AP230" s="45">
        <f t="shared" si="398"/>
        <v>82.88515094381998</v>
      </c>
      <c r="AQ230" s="45">
        <f t="shared" si="399"/>
        <v>82</v>
      </c>
      <c r="AR230" s="45">
        <f t="shared" si="400"/>
        <v>53</v>
      </c>
      <c r="AS230" s="45">
        <f t="shared" si="401"/>
        <v>6</v>
      </c>
      <c r="AT230" s="45">
        <f t="shared" si="402"/>
        <v>1.4466187849821441</v>
      </c>
      <c r="AU230" s="45">
        <f t="shared" si="403"/>
        <v>82.252940170842962</v>
      </c>
      <c r="AV230" s="148">
        <f t="shared" si="371"/>
        <v>5.4835293447228644</v>
      </c>
      <c r="AW230" s="45">
        <f t="shared" si="404"/>
        <v>1.435584625427117</v>
      </c>
      <c r="AX230" s="45">
        <f t="shared" si="405"/>
        <v>23.244057010201519</v>
      </c>
      <c r="AY230" s="45" t="str">
        <f t="shared" si="406"/>
        <v>POSITIF</v>
      </c>
      <c r="AZ230" s="45">
        <f t="shared" si="407"/>
        <v>23</v>
      </c>
      <c r="BA230" s="45">
        <f t="shared" si="408"/>
        <v>14</v>
      </c>
      <c r="BB230" s="45">
        <f t="shared" si="409"/>
        <v>38</v>
      </c>
      <c r="BC230" s="45">
        <f t="shared" si="410"/>
        <v>0.40568532634928572</v>
      </c>
      <c r="BD230" s="45">
        <f t="shared" si="411"/>
        <v>-1.997365339571487</v>
      </c>
      <c r="BE230" s="45">
        <f t="shared" si="412"/>
        <v>-0.12222152900771403</v>
      </c>
      <c r="BF230" s="45">
        <f t="shared" si="413"/>
        <v>1.9428132568574878</v>
      </c>
      <c r="BG230" s="45">
        <f t="shared" si="414"/>
        <v>-115.11890796925209</v>
      </c>
      <c r="BH230" s="45">
        <f t="shared" si="415"/>
        <v>5.4835293447228644</v>
      </c>
      <c r="BI230" s="45">
        <f t="shared" si="416"/>
        <v>64.881092030747908</v>
      </c>
      <c r="BJ230" s="45">
        <f t="shared" si="417"/>
        <v>64</v>
      </c>
      <c r="BK230" s="45">
        <f t="shared" si="418"/>
        <v>52</v>
      </c>
      <c r="BL230" s="45">
        <f t="shared" si="419"/>
        <v>51</v>
      </c>
      <c r="BM230" s="45">
        <f t="shared" si="420"/>
        <v>6.3537522501077355</v>
      </c>
      <c r="BN230" s="45" t="str">
        <f t="shared" si="421"/>
        <v>POSITIF</v>
      </c>
      <c r="BO230" s="45">
        <f t="shared" si="422"/>
        <v>6</v>
      </c>
      <c r="BP230" s="45">
        <f t="shared" si="423"/>
        <v>21</v>
      </c>
      <c r="BQ230" s="45">
        <f t="shared" si="424"/>
        <v>13</v>
      </c>
      <c r="BR230" s="45"/>
      <c r="BS230" s="45"/>
      <c r="BT230" s="45"/>
      <c r="BU230" s="45"/>
      <c r="BV230" s="45"/>
      <c r="BW230" s="45"/>
      <c r="BX230" s="45"/>
      <c r="BY230" s="45"/>
      <c r="BZ230" s="45"/>
      <c r="CA230" s="45"/>
      <c r="CB230" s="45"/>
      <c r="CC230" s="45"/>
      <c r="CD230" s="45"/>
      <c r="CE230" s="45"/>
      <c r="CF230" s="45"/>
      <c r="CG230" s="45"/>
      <c r="CH230" s="45"/>
      <c r="CI230" s="45"/>
    </row>
    <row r="231" spans="1:87">
      <c r="A231" s="45">
        <f t="shared" si="425"/>
        <v>-7.0027777777777782</v>
      </c>
      <c r="B231" s="45">
        <f t="shared" si="429"/>
        <v>111.315</v>
      </c>
      <c r="C231" s="45">
        <f>INT(G3/15)</f>
        <v>7</v>
      </c>
      <c r="D231" s="45">
        <f>L3</f>
        <v>2018</v>
      </c>
      <c r="E231" s="45">
        <f>L2</f>
        <v>6</v>
      </c>
      <c r="F231" s="45">
        <f>L4+1</f>
        <v>14</v>
      </c>
      <c r="G231" s="45"/>
      <c r="H231" s="45">
        <v>6</v>
      </c>
      <c r="I231" s="45">
        <v>30</v>
      </c>
      <c r="J231" s="45">
        <f t="shared" si="337"/>
        <v>6.5</v>
      </c>
      <c r="K231" s="45"/>
      <c r="L231" s="45">
        <f t="shared" si="372"/>
        <v>20</v>
      </c>
      <c r="M231" s="45">
        <f t="shared" si="373"/>
        <v>-13</v>
      </c>
      <c r="N231" s="45">
        <f t="shared" si="374"/>
        <v>2458283.479166667</v>
      </c>
      <c r="O231" s="45">
        <f t="shared" si="430"/>
        <v>8.1908796641232031E-4</v>
      </c>
      <c r="P231" s="45">
        <f t="shared" si="426"/>
        <v>2458283.4799857549</v>
      </c>
      <c r="Q231" s="45">
        <f t="shared" si="427"/>
        <v>0.18448952733073065</v>
      </c>
      <c r="R231" s="45">
        <f t="shared" si="375"/>
        <v>82.231073944443779</v>
      </c>
      <c r="S231" s="45">
        <f t="shared" si="376"/>
        <v>158.97687420219791</v>
      </c>
      <c r="T231" s="45">
        <f t="shared" si="377"/>
        <v>0.67347481405568554</v>
      </c>
      <c r="U231" s="45">
        <f t="shared" si="378"/>
        <v>1.4352029877814647</v>
      </c>
      <c r="V231" s="45">
        <f t="shared" si="379"/>
        <v>2.7746698893571868</v>
      </c>
      <c r="W231" s="45">
        <f t="shared" si="380"/>
        <v>1.6700851439852109E-2</v>
      </c>
      <c r="X231" s="45">
        <f t="shared" si="381"/>
        <v>82.904548758499459</v>
      </c>
      <c r="Y231" s="45">
        <f t="shared" si="382"/>
        <v>159.65034901625359</v>
      </c>
      <c r="Z231" s="45">
        <f t="shared" si="383"/>
        <v>2.7864242422917154</v>
      </c>
      <c r="AA231" s="45">
        <f t="shared" si="384"/>
        <v>128.21663559937284</v>
      </c>
      <c r="AB231" s="45">
        <f t="shared" si="385"/>
        <v>2.2378024470388294</v>
      </c>
      <c r="AC231" s="45">
        <f t="shared" si="386"/>
        <v>23.436891976823372</v>
      </c>
      <c r="AD231" s="45">
        <f t="shared" si="387"/>
        <v>-1.7335068806539899E-3</v>
      </c>
      <c r="AE231" s="45">
        <f t="shared" si="388"/>
        <v>23.435158469942717</v>
      </c>
      <c r="AF231" s="45">
        <f t="shared" si="389"/>
        <v>2458283.5</v>
      </c>
      <c r="AG231" s="45">
        <f t="shared" si="390"/>
        <v>0.18449007529089664</v>
      </c>
      <c r="AH231" s="45">
        <f t="shared" si="391"/>
        <v>17.483027286587514</v>
      </c>
      <c r="AI231" s="45">
        <f t="shared" si="392"/>
        <v>16.981658331912513</v>
      </c>
      <c r="AJ231" s="45">
        <f t="shared" si="393"/>
        <v>0.40902067602713699</v>
      </c>
      <c r="AK231" s="45">
        <f t="shared" si="394"/>
        <v>0.40265833191251232</v>
      </c>
      <c r="AL231" s="45">
        <f t="shared" si="395"/>
        <v>283.77611889962935</v>
      </c>
      <c r="AM231" s="45">
        <f t="shared" si="396"/>
        <v>4.9528276133294407</v>
      </c>
      <c r="AN231" s="45">
        <f t="shared" si="397"/>
        <v>1.0156252849184368</v>
      </c>
      <c r="AO231" s="45" t="s">
        <v>138</v>
      </c>
      <c r="AP231" s="45">
        <f t="shared" si="398"/>
        <v>82.895103220968835</v>
      </c>
      <c r="AQ231" s="45">
        <f t="shared" si="399"/>
        <v>82</v>
      </c>
      <c r="AR231" s="45">
        <f t="shared" si="400"/>
        <v>53</v>
      </c>
      <c r="AS231" s="45">
        <f t="shared" si="401"/>
        <v>42</v>
      </c>
      <c r="AT231" s="45">
        <f t="shared" si="402"/>
        <v>1.4467924849864628</v>
      </c>
      <c r="AU231" s="45">
        <f t="shared" si="403"/>
        <v>82.263756079058325</v>
      </c>
      <c r="AV231" s="148">
        <f t="shared" si="371"/>
        <v>5.4842504052705552</v>
      </c>
      <c r="AW231" s="45">
        <f t="shared" si="404"/>
        <v>1.4357733986370684</v>
      </c>
      <c r="AX231" s="45">
        <f t="shared" si="405"/>
        <v>23.244590196658823</v>
      </c>
      <c r="AY231" s="45" t="str">
        <f t="shared" si="406"/>
        <v>POSITIF</v>
      </c>
      <c r="AZ231" s="45">
        <f t="shared" si="407"/>
        <v>23</v>
      </c>
      <c r="BA231" s="45">
        <f t="shared" si="408"/>
        <v>14</v>
      </c>
      <c r="BB231" s="45">
        <f t="shared" si="409"/>
        <v>40</v>
      </c>
      <c r="BC231" s="45">
        <f t="shared" si="410"/>
        <v>0.40569463220849267</v>
      </c>
      <c r="BD231" s="45">
        <f t="shared" si="411"/>
        <v>-2.0092039753637883</v>
      </c>
      <c r="BE231" s="45">
        <f t="shared" si="412"/>
        <v>-0.12222152900771403</v>
      </c>
      <c r="BF231" s="45">
        <f t="shared" si="413"/>
        <v>1.9428132568574878</v>
      </c>
      <c r="BG231" s="45">
        <f t="shared" si="414"/>
        <v>-115.9003488386561</v>
      </c>
      <c r="BH231" s="45">
        <f t="shared" si="415"/>
        <v>5.4842504052705552</v>
      </c>
      <c r="BI231" s="45">
        <f t="shared" si="416"/>
        <v>64.0996511613439</v>
      </c>
      <c r="BJ231" s="45">
        <f t="shared" si="417"/>
        <v>64</v>
      </c>
      <c r="BK231" s="45">
        <f t="shared" si="418"/>
        <v>5</v>
      </c>
      <c r="BL231" s="45">
        <f t="shared" si="419"/>
        <v>58</v>
      </c>
      <c r="BM231" s="45">
        <f t="shared" si="420"/>
        <v>9.7326825168753732</v>
      </c>
      <c r="BN231" s="45" t="str">
        <f t="shared" si="421"/>
        <v>POSITIF</v>
      </c>
      <c r="BO231" s="45">
        <f t="shared" si="422"/>
        <v>9</v>
      </c>
      <c r="BP231" s="45">
        <f t="shared" si="423"/>
        <v>43</v>
      </c>
      <c r="BQ231" s="45">
        <f t="shared" si="424"/>
        <v>57</v>
      </c>
      <c r="BR231" s="45"/>
      <c r="BS231" s="45"/>
      <c r="BT231" s="45"/>
      <c r="BU231" s="45"/>
      <c r="BV231" s="45"/>
      <c r="BW231" s="45"/>
      <c r="BX231" s="45"/>
      <c r="BY231" s="45"/>
      <c r="BZ231" s="45"/>
      <c r="CA231" s="45"/>
      <c r="CB231" s="45"/>
      <c r="CC231" s="45"/>
      <c r="CD231" s="45"/>
      <c r="CE231" s="45"/>
      <c r="CF231" s="45"/>
      <c r="CG231" s="45"/>
      <c r="CH231" s="45"/>
      <c r="CI231" s="45"/>
    </row>
    <row r="232" spans="1:87">
      <c r="A232" s="45">
        <f t="shared" si="425"/>
        <v>-7.0027777777777782</v>
      </c>
      <c r="B232" s="45">
        <f t="shared" si="429"/>
        <v>111.315</v>
      </c>
      <c r="C232" s="45">
        <f>INT(G3/15)</f>
        <v>7</v>
      </c>
      <c r="D232" s="45">
        <f>L3</f>
        <v>2018</v>
      </c>
      <c r="E232" s="45">
        <f>L2</f>
        <v>6</v>
      </c>
      <c r="F232" s="45">
        <f>L4+1</f>
        <v>14</v>
      </c>
      <c r="G232" s="45"/>
      <c r="H232" s="45">
        <v>6</v>
      </c>
      <c r="I232" s="45">
        <v>45</v>
      </c>
      <c r="J232" s="45">
        <f t="shared" si="337"/>
        <v>6.75</v>
      </c>
      <c r="K232" s="45"/>
      <c r="L232" s="45">
        <f t="shared" si="372"/>
        <v>20</v>
      </c>
      <c r="M232" s="45">
        <f t="shared" si="373"/>
        <v>-13</v>
      </c>
      <c r="N232" s="45">
        <f t="shared" si="374"/>
        <v>2458283.4895833335</v>
      </c>
      <c r="O232" s="45">
        <f t="shared" si="430"/>
        <v>8.1908796641232031E-4</v>
      </c>
      <c r="P232" s="45">
        <f t="shared" si="426"/>
        <v>2458283.4904024214</v>
      </c>
      <c r="Q232" s="45">
        <f t="shared" si="427"/>
        <v>0.18448981252351673</v>
      </c>
      <c r="R232" s="45">
        <f t="shared" si="375"/>
        <v>82.241341104283492</v>
      </c>
      <c r="S232" s="45">
        <f t="shared" si="376"/>
        <v>158.98714087164899</v>
      </c>
      <c r="T232" s="45">
        <f t="shared" si="377"/>
        <v>0.67315993897998905</v>
      </c>
      <c r="U232" s="45">
        <f t="shared" si="378"/>
        <v>1.4353821835254961</v>
      </c>
      <c r="V232" s="45">
        <f t="shared" si="379"/>
        <v>2.7748490765423224</v>
      </c>
      <c r="W232" s="45">
        <f t="shared" si="380"/>
        <v>1.6700851427874013E-2</v>
      </c>
      <c r="X232" s="45">
        <f t="shared" si="381"/>
        <v>82.914501043263485</v>
      </c>
      <c r="Y232" s="45">
        <f t="shared" si="382"/>
        <v>159.66030081062897</v>
      </c>
      <c r="Z232" s="45">
        <f t="shared" si="383"/>
        <v>2.7865979338700471</v>
      </c>
      <c r="AA232" s="45">
        <f t="shared" si="384"/>
        <v>128.21608399766419</v>
      </c>
      <c r="AB232" s="45">
        <f t="shared" si="385"/>
        <v>2.2377928197728534</v>
      </c>
      <c r="AC232" s="45">
        <f t="shared" si="386"/>
        <v>23.436891973114676</v>
      </c>
      <c r="AD232" s="45">
        <f t="shared" si="387"/>
        <v>-1.7335027414030358E-3</v>
      </c>
      <c r="AE232" s="45">
        <f t="shared" si="388"/>
        <v>23.435158470373274</v>
      </c>
      <c r="AF232" s="45">
        <f t="shared" si="389"/>
        <v>2458283.5</v>
      </c>
      <c r="AG232" s="45">
        <f t="shared" si="390"/>
        <v>0.18449007529089664</v>
      </c>
      <c r="AH232" s="45">
        <f t="shared" si="391"/>
        <v>17.483027286587514</v>
      </c>
      <c r="AI232" s="45">
        <f t="shared" si="392"/>
        <v>17.232342809250014</v>
      </c>
      <c r="AJ232" s="45">
        <f t="shared" si="393"/>
        <v>0.40902067603465164</v>
      </c>
      <c r="AK232" s="45">
        <f t="shared" si="394"/>
        <v>0.65334280925001309</v>
      </c>
      <c r="AL232" s="45">
        <f t="shared" si="395"/>
        <v>287.52557008773658</v>
      </c>
      <c r="AM232" s="45">
        <f t="shared" si="396"/>
        <v>5.018267881704725</v>
      </c>
      <c r="AN232" s="45">
        <f t="shared" si="397"/>
        <v>1.0156263254712876</v>
      </c>
      <c r="AO232" s="45" t="s">
        <v>138</v>
      </c>
      <c r="AP232" s="45">
        <f t="shared" si="398"/>
        <v>82.905055477264412</v>
      </c>
      <c r="AQ232" s="45">
        <f t="shared" si="399"/>
        <v>82</v>
      </c>
      <c r="AR232" s="45">
        <f t="shared" si="400"/>
        <v>54</v>
      </c>
      <c r="AS232" s="45">
        <f t="shared" si="401"/>
        <v>18</v>
      </c>
      <c r="AT232" s="45">
        <f t="shared" si="402"/>
        <v>1.4469661846268229</v>
      </c>
      <c r="AU232" s="45">
        <f t="shared" si="403"/>
        <v>82.274572051013621</v>
      </c>
      <c r="AV232" s="148">
        <f t="shared" si="371"/>
        <v>5.4849714700675749</v>
      </c>
      <c r="AW232" s="45">
        <f t="shared" si="404"/>
        <v>1.4359621729594918</v>
      </c>
      <c r="AX232" s="45">
        <f t="shared" si="405"/>
        <v>23.245122641629738</v>
      </c>
      <c r="AY232" s="45" t="str">
        <f t="shared" si="406"/>
        <v>POSITIF</v>
      </c>
      <c r="AZ232" s="45">
        <f t="shared" si="407"/>
        <v>23</v>
      </c>
      <c r="BA232" s="45">
        <f t="shared" si="408"/>
        <v>14</v>
      </c>
      <c r="BB232" s="45">
        <f t="shared" si="409"/>
        <v>42</v>
      </c>
      <c r="BC232" s="45">
        <f t="shared" si="410"/>
        <v>0.40570392512632086</v>
      </c>
      <c r="BD232" s="45">
        <f t="shared" si="411"/>
        <v>-2.0228426914445352</v>
      </c>
      <c r="BE232" s="45">
        <f t="shared" si="412"/>
        <v>-0.12222152900771403</v>
      </c>
      <c r="BF232" s="45">
        <f t="shared" si="413"/>
        <v>1.9428132568574878</v>
      </c>
      <c r="BG232" s="45">
        <f t="shared" si="414"/>
        <v>-116.79342841527503</v>
      </c>
      <c r="BH232" s="45">
        <f t="shared" si="415"/>
        <v>5.4849714700675749</v>
      </c>
      <c r="BI232" s="45">
        <f t="shared" si="416"/>
        <v>63.206571584724969</v>
      </c>
      <c r="BJ232" s="45">
        <f t="shared" si="417"/>
        <v>63</v>
      </c>
      <c r="BK232" s="45">
        <f t="shared" si="418"/>
        <v>12</v>
      </c>
      <c r="BL232" s="45">
        <f t="shared" si="419"/>
        <v>23</v>
      </c>
      <c r="BM232" s="45">
        <f t="shared" si="420"/>
        <v>13.091472554991476</v>
      </c>
      <c r="BN232" s="45" t="str">
        <f t="shared" si="421"/>
        <v>POSITIF</v>
      </c>
      <c r="BO232" s="45">
        <f t="shared" si="422"/>
        <v>13</v>
      </c>
      <c r="BP232" s="45">
        <f t="shared" si="423"/>
        <v>5</v>
      </c>
      <c r="BQ232" s="45">
        <f t="shared" si="424"/>
        <v>29</v>
      </c>
      <c r="BR232" s="45"/>
      <c r="BS232" s="45"/>
      <c r="BT232" s="45"/>
      <c r="BU232" s="45"/>
      <c r="BV232" s="45"/>
      <c r="BW232" s="45"/>
      <c r="BX232" s="45"/>
      <c r="BY232" s="45"/>
      <c r="BZ232" s="45"/>
      <c r="CA232" s="45"/>
      <c r="CB232" s="45"/>
      <c r="CC232" s="45"/>
      <c r="CD232" s="45"/>
      <c r="CE232" s="45"/>
      <c r="CF232" s="45"/>
      <c r="CG232" s="45"/>
      <c r="CH232" s="45"/>
      <c r="CI232" s="45"/>
    </row>
    <row r="233" spans="1:87">
      <c r="A233" s="45">
        <f t="shared" si="425"/>
        <v>-7.0027777777777782</v>
      </c>
      <c r="B233" s="45">
        <f t="shared" si="429"/>
        <v>111.315</v>
      </c>
      <c r="C233" s="45">
        <f>INT(G3/15)</f>
        <v>7</v>
      </c>
      <c r="D233" s="45">
        <f>L3</f>
        <v>2018</v>
      </c>
      <c r="E233" s="45">
        <f>L2</f>
        <v>6</v>
      </c>
      <c r="F233" s="45">
        <f>L4+1</f>
        <v>14</v>
      </c>
      <c r="G233" s="45"/>
      <c r="H233" s="45">
        <v>7</v>
      </c>
      <c r="I233" s="45">
        <v>0</v>
      </c>
      <c r="J233" s="45">
        <f t="shared" si="337"/>
        <v>7</v>
      </c>
      <c r="K233" s="45"/>
      <c r="L233" s="45">
        <f t="shared" si="372"/>
        <v>20</v>
      </c>
      <c r="M233" s="45">
        <f t="shared" si="373"/>
        <v>-13</v>
      </c>
      <c r="N233" s="45">
        <f t="shared" si="374"/>
        <v>2458283.5</v>
      </c>
      <c r="O233" s="45">
        <f t="shared" si="430"/>
        <v>8.1908796641232031E-4</v>
      </c>
      <c r="P233" s="45">
        <f t="shared" si="426"/>
        <v>2458283.500819088</v>
      </c>
      <c r="Q233" s="45">
        <f t="shared" si="427"/>
        <v>0.18449009771630281</v>
      </c>
      <c r="R233" s="45">
        <f t="shared" si="375"/>
        <v>82.251608264124116</v>
      </c>
      <c r="S233" s="45">
        <f t="shared" si="376"/>
        <v>158.99740754110007</v>
      </c>
      <c r="T233" s="45">
        <f t="shared" si="377"/>
        <v>0.6728450435054788</v>
      </c>
      <c r="U233" s="45">
        <f t="shared" si="378"/>
        <v>1.4355613792695436</v>
      </c>
      <c r="V233" s="45">
        <f t="shared" si="379"/>
        <v>2.7750282637274575</v>
      </c>
      <c r="W233" s="45">
        <f t="shared" si="380"/>
        <v>1.6700851415895914E-2</v>
      </c>
      <c r="X233" s="45">
        <f t="shared" si="381"/>
        <v>82.924453307629591</v>
      </c>
      <c r="Y233" s="45">
        <f t="shared" si="382"/>
        <v>159.67025258460555</v>
      </c>
      <c r="Z233" s="45">
        <f t="shared" si="383"/>
        <v>2.7867716250923529</v>
      </c>
      <c r="AA233" s="45">
        <f t="shared" si="384"/>
        <v>128.21553239595553</v>
      </c>
      <c r="AB233" s="45">
        <f t="shared" si="385"/>
        <v>2.2377831925068778</v>
      </c>
      <c r="AC233" s="45">
        <f t="shared" si="386"/>
        <v>23.436891969405981</v>
      </c>
      <c r="AD233" s="45">
        <f t="shared" si="387"/>
        <v>-1.7334985824098096E-3</v>
      </c>
      <c r="AE233" s="45">
        <f t="shared" si="388"/>
        <v>23.43515847082357</v>
      </c>
      <c r="AF233" s="45">
        <f t="shared" si="389"/>
        <v>2458283.5</v>
      </c>
      <c r="AG233" s="45">
        <f t="shared" si="390"/>
        <v>0.18449007529089664</v>
      </c>
      <c r="AH233" s="45">
        <f t="shared" si="391"/>
        <v>17.483027286587514</v>
      </c>
      <c r="AI233" s="45">
        <f t="shared" si="392"/>
        <v>17.483027286587514</v>
      </c>
      <c r="AJ233" s="45">
        <f t="shared" si="393"/>
        <v>0.40902067604251074</v>
      </c>
      <c r="AK233" s="45">
        <f t="shared" si="394"/>
        <v>0.90402728658751386</v>
      </c>
      <c r="AL233" s="45">
        <f t="shared" si="395"/>
        <v>291.27502121172625</v>
      </c>
      <c r="AM233" s="45">
        <f t="shared" si="396"/>
        <v>5.0837081489609464</v>
      </c>
      <c r="AN233" s="45">
        <f t="shared" si="397"/>
        <v>1.0156273655366923</v>
      </c>
      <c r="AO233" s="45" t="s">
        <v>138</v>
      </c>
      <c r="AP233" s="45">
        <f t="shared" si="398"/>
        <v>82.915007713162424</v>
      </c>
      <c r="AQ233" s="45">
        <f t="shared" si="399"/>
        <v>82</v>
      </c>
      <c r="AR233" s="45">
        <f t="shared" si="400"/>
        <v>54</v>
      </c>
      <c r="AS233" s="45">
        <f t="shared" si="401"/>
        <v>54</v>
      </c>
      <c r="AT233" s="45">
        <f t="shared" si="402"/>
        <v>1.4471398839111784</v>
      </c>
      <c r="AU233" s="45">
        <f t="shared" si="403"/>
        <v>82.28538808708646</v>
      </c>
      <c r="AV233" s="148">
        <f t="shared" si="371"/>
        <v>5.4856925391390972</v>
      </c>
      <c r="AW233" s="45">
        <f t="shared" si="404"/>
        <v>1.4361509484009773</v>
      </c>
      <c r="AX233" s="45">
        <f t="shared" si="405"/>
        <v>23.245654345118346</v>
      </c>
      <c r="AY233" s="45" t="str">
        <f t="shared" si="406"/>
        <v>POSITIF</v>
      </c>
      <c r="AZ233" s="45">
        <f t="shared" si="407"/>
        <v>23</v>
      </c>
      <c r="BA233" s="45">
        <f t="shared" si="408"/>
        <v>14</v>
      </c>
      <c r="BB233" s="45">
        <f t="shared" si="409"/>
        <v>44</v>
      </c>
      <c r="BC233" s="45">
        <f t="shared" si="410"/>
        <v>0.40571320510284142</v>
      </c>
      <c r="BD233" s="45">
        <f t="shared" si="411"/>
        <v>-2.0384298705388524</v>
      </c>
      <c r="BE233" s="45">
        <f t="shared" si="412"/>
        <v>-0.12222152900771403</v>
      </c>
      <c r="BF233" s="45">
        <f t="shared" si="413"/>
        <v>1.9428132568574878</v>
      </c>
      <c r="BG233" s="45">
        <f t="shared" si="414"/>
        <v>-117.80869381936854</v>
      </c>
      <c r="BH233" s="45">
        <f t="shared" si="415"/>
        <v>5.4856925391390972</v>
      </c>
      <c r="BI233" s="45">
        <f t="shared" si="416"/>
        <v>62.191306180631457</v>
      </c>
      <c r="BJ233" s="45">
        <f t="shared" si="417"/>
        <v>62</v>
      </c>
      <c r="BK233" s="45">
        <f t="shared" si="418"/>
        <v>11</v>
      </c>
      <c r="BL233" s="45">
        <f t="shared" si="419"/>
        <v>28</v>
      </c>
      <c r="BM233" s="45">
        <f t="shared" si="420"/>
        <v>16.426492303533255</v>
      </c>
      <c r="BN233" s="45" t="str">
        <f t="shared" si="421"/>
        <v>POSITIF</v>
      </c>
      <c r="BO233" s="45">
        <f t="shared" si="422"/>
        <v>16</v>
      </c>
      <c r="BP233" s="45">
        <f t="shared" si="423"/>
        <v>25</v>
      </c>
      <c r="BQ233" s="45">
        <f t="shared" si="424"/>
        <v>35</v>
      </c>
      <c r="BR233" s="45"/>
      <c r="BS233" s="45"/>
      <c r="BT233" s="45"/>
      <c r="BU233" s="45"/>
      <c r="BV233" s="45"/>
      <c r="BW233" s="45"/>
      <c r="BX233" s="45"/>
      <c r="BY233" s="45"/>
      <c r="BZ233" s="45"/>
      <c r="CA233" s="45"/>
      <c r="CB233" s="45"/>
      <c r="CC233" s="45"/>
      <c r="CD233" s="45"/>
      <c r="CE233" s="45"/>
      <c r="CF233" s="45"/>
      <c r="CG233" s="45"/>
      <c r="CH233" s="45"/>
      <c r="CI233" s="45"/>
    </row>
    <row r="234" spans="1:87">
      <c r="A234" s="45">
        <f t="shared" si="425"/>
        <v>-7.0027777777777782</v>
      </c>
      <c r="B234" s="45">
        <f t="shared" si="429"/>
        <v>111.315</v>
      </c>
      <c r="C234" s="45">
        <f>INT(G3/15)</f>
        <v>7</v>
      </c>
      <c r="D234" s="45">
        <f>L3</f>
        <v>2018</v>
      </c>
      <c r="E234" s="45">
        <f>L2</f>
        <v>6</v>
      </c>
      <c r="F234" s="45">
        <f>L4+1</f>
        <v>14</v>
      </c>
      <c r="G234" s="45"/>
      <c r="H234" s="45">
        <v>7</v>
      </c>
      <c r="I234" s="45">
        <v>15</v>
      </c>
      <c r="J234" s="45">
        <f t="shared" si="337"/>
        <v>7.25</v>
      </c>
      <c r="K234" s="45"/>
      <c r="L234" s="45">
        <f t="shared" si="372"/>
        <v>20</v>
      </c>
      <c r="M234" s="45">
        <f t="shared" si="373"/>
        <v>-13</v>
      </c>
      <c r="N234" s="45">
        <f t="shared" si="374"/>
        <v>2458283.510416667</v>
      </c>
      <c r="O234" s="45">
        <f t="shared" si="430"/>
        <v>8.1908796641232031E-4</v>
      </c>
      <c r="P234" s="45">
        <f t="shared" si="426"/>
        <v>2458283.5112357549</v>
      </c>
      <c r="Q234" s="45">
        <f t="shared" si="427"/>
        <v>0.18449038290910164</v>
      </c>
      <c r="R234" s="45">
        <f t="shared" si="375"/>
        <v>82.261875424423124</v>
      </c>
      <c r="S234" s="45">
        <f t="shared" si="376"/>
        <v>159.00767421101045</v>
      </c>
      <c r="T234" s="45">
        <f t="shared" si="377"/>
        <v>0.67253012762768383</v>
      </c>
      <c r="U234" s="45">
        <f t="shared" si="378"/>
        <v>1.4357405750215912</v>
      </c>
      <c r="V234" s="45">
        <f t="shared" si="379"/>
        <v>2.7752074509206093</v>
      </c>
      <c r="W234" s="45">
        <f t="shared" si="380"/>
        <v>1.6700851403917819E-2</v>
      </c>
      <c r="X234" s="45">
        <f t="shared" si="381"/>
        <v>82.934405552050805</v>
      </c>
      <c r="Y234" s="45">
        <f t="shared" si="382"/>
        <v>159.68020433863813</v>
      </c>
      <c r="Z234" s="45">
        <f t="shared" si="383"/>
        <v>2.78694531596657</v>
      </c>
      <c r="AA234" s="45">
        <f t="shared" si="384"/>
        <v>128.21498079422227</v>
      </c>
      <c r="AB234" s="45">
        <f t="shared" si="385"/>
        <v>2.2377735652404729</v>
      </c>
      <c r="AC234" s="45">
        <f t="shared" si="386"/>
        <v>23.436891965697285</v>
      </c>
      <c r="AD234" s="45">
        <f t="shared" si="387"/>
        <v>-1.7334944036721748E-3</v>
      </c>
      <c r="AE234" s="45">
        <f t="shared" si="388"/>
        <v>23.435158471293612</v>
      </c>
      <c r="AF234" s="45">
        <f t="shared" si="389"/>
        <v>2458283.5</v>
      </c>
      <c r="AG234" s="45">
        <f t="shared" si="390"/>
        <v>0.18449007529089664</v>
      </c>
      <c r="AH234" s="45">
        <f t="shared" si="391"/>
        <v>17.483027286587514</v>
      </c>
      <c r="AI234" s="45">
        <f t="shared" si="392"/>
        <v>17.733711763925015</v>
      </c>
      <c r="AJ234" s="45">
        <f t="shared" si="393"/>
        <v>0.40902067605071457</v>
      </c>
      <c r="AK234" s="45">
        <f t="shared" si="394"/>
        <v>1.1547117639250146</v>
      </c>
      <c r="AL234" s="45">
        <f t="shared" si="395"/>
        <v>295.02447227122377</v>
      </c>
      <c r="AM234" s="45">
        <f t="shared" si="396"/>
        <v>5.1491484150915676</v>
      </c>
      <c r="AN234" s="45">
        <f t="shared" si="397"/>
        <v>1.0156284051146678</v>
      </c>
      <c r="AO234" s="45" t="s">
        <v>138</v>
      </c>
      <c r="AP234" s="45">
        <f t="shared" si="398"/>
        <v>82.924959929115886</v>
      </c>
      <c r="AQ234" s="45">
        <f t="shared" si="399"/>
        <v>82</v>
      </c>
      <c r="AR234" s="45">
        <f t="shared" si="400"/>
        <v>55</v>
      </c>
      <c r="AS234" s="45">
        <f t="shared" si="401"/>
        <v>29</v>
      </c>
      <c r="AT234" s="45">
        <f t="shared" si="402"/>
        <v>1.4473135828474357</v>
      </c>
      <c r="AU234" s="45">
        <f t="shared" si="403"/>
        <v>82.296204187651441</v>
      </c>
      <c r="AV234" s="148">
        <f t="shared" si="371"/>
        <v>5.4864136125100957</v>
      </c>
      <c r="AW234" s="45">
        <f t="shared" si="404"/>
        <v>1.4363397249680629</v>
      </c>
      <c r="AX234" s="45">
        <f t="shared" si="405"/>
        <v>23.246185307128513</v>
      </c>
      <c r="AY234" s="45" t="str">
        <f t="shared" si="406"/>
        <v>POSITIF</v>
      </c>
      <c r="AZ234" s="45">
        <f t="shared" si="407"/>
        <v>23</v>
      </c>
      <c r="BA234" s="45">
        <f t="shared" si="408"/>
        <v>14</v>
      </c>
      <c r="BB234" s="45">
        <f t="shared" si="409"/>
        <v>46</v>
      </c>
      <c r="BC234" s="45">
        <f t="shared" si="410"/>
        <v>0.40572247213812185</v>
      </c>
      <c r="BD234" s="45">
        <f t="shared" si="411"/>
        <v>-2.0561495946218749</v>
      </c>
      <c r="BE234" s="45">
        <f t="shared" si="412"/>
        <v>-0.12222152900771403</v>
      </c>
      <c r="BF234" s="45">
        <f t="shared" si="413"/>
        <v>1.9428132568574878</v>
      </c>
      <c r="BG234" s="45">
        <f t="shared" si="414"/>
        <v>-118.95902566086662</v>
      </c>
      <c r="BH234" s="45">
        <f t="shared" si="415"/>
        <v>5.4864136125100957</v>
      </c>
      <c r="BI234" s="45">
        <f t="shared" si="416"/>
        <v>61.040974339133385</v>
      </c>
      <c r="BJ234" s="45">
        <f t="shared" si="417"/>
        <v>61</v>
      </c>
      <c r="BK234" s="45">
        <f t="shared" si="418"/>
        <v>2</v>
      </c>
      <c r="BL234" s="45">
        <f t="shared" si="419"/>
        <v>27</v>
      </c>
      <c r="BM234" s="45">
        <f t="shared" si="420"/>
        <v>19.733559153670654</v>
      </c>
      <c r="BN234" s="45" t="str">
        <f t="shared" si="421"/>
        <v>POSITIF</v>
      </c>
      <c r="BO234" s="45">
        <f t="shared" si="422"/>
        <v>19</v>
      </c>
      <c r="BP234" s="45">
        <f t="shared" si="423"/>
        <v>44</v>
      </c>
      <c r="BQ234" s="45">
        <f t="shared" si="424"/>
        <v>0</v>
      </c>
      <c r="BR234" s="45"/>
      <c r="BS234" s="45"/>
      <c r="BT234" s="45"/>
      <c r="BU234" s="45"/>
      <c r="BV234" s="45"/>
      <c r="BW234" s="45"/>
      <c r="BX234" s="45"/>
      <c r="BY234" s="45"/>
      <c r="BZ234" s="45"/>
      <c r="CA234" s="45"/>
      <c r="CB234" s="45"/>
      <c r="CC234" s="45"/>
      <c r="CD234" s="45"/>
      <c r="CE234" s="45"/>
      <c r="CF234" s="45"/>
      <c r="CG234" s="45"/>
      <c r="CH234" s="45"/>
      <c r="CI234" s="45"/>
    </row>
    <row r="235" spans="1:87">
      <c r="A235" s="45">
        <f t="shared" si="425"/>
        <v>-7.0027777777777782</v>
      </c>
      <c r="B235" s="45">
        <f t="shared" si="429"/>
        <v>111.315</v>
      </c>
      <c r="C235" s="45">
        <f>INT(G3/15)</f>
        <v>7</v>
      </c>
      <c r="D235" s="45">
        <f>L3</f>
        <v>2018</v>
      </c>
      <c r="E235" s="45">
        <f>L2</f>
        <v>6</v>
      </c>
      <c r="F235" s="45">
        <f>L4+1</f>
        <v>14</v>
      </c>
      <c r="G235" s="45"/>
      <c r="H235" s="45">
        <v>7</v>
      </c>
      <c r="I235" s="45">
        <v>30</v>
      </c>
      <c r="J235" s="45">
        <f t="shared" si="337"/>
        <v>7.5</v>
      </c>
      <c r="K235" s="45"/>
      <c r="L235" s="45">
        <f t="shared" si="372"/>
        <v>20</v>
      </c>
      <c r="M235" s="45">
        <f t="shared" si="373"/>
        <v>-13</v>
      </c>
      <c r="N235" s="45">
        <f t="shared" si="374"/>
        <v>2458283.5208333335</v>
      </c>
      <c r="O235" s="45">
        <f>O209</f>
        <v>8.1908796641232031E-4</v>
      </c>
      <c r="P235" s="45">
        <f t="shared" si="426"/>
        <v>2458283.5216524214</v>
      </c>
      <c r="Q235" s="45">
        <f t="shared" si="427"/>
        <v>0.18449066810188772</v>
      </c>
      <c r="R235" s="45">
        <f t="shared" si="375"/>
        <v>82.272142584263747</v>
      </c>
      <c r="S235" s="45">
        <f t="shared" si="376"/>
        <v>159.01794088046154</v>
      </c>
      <c r="T235" s="45">
        <f t="shared" si="377"/>
        <v>0.67221519138440156</v>
      </c>
      <c r="U235" s="45">
        <f t="shared" si="378"/>
        <v>1.4359197707656388</v>
      </c>
      <c r="V235" s="45">
        <f t="shared" si="379"/>
        <v>2.7753866381057444</v>
      </c>
      <c r="W235" s="45">
        <f t="shared" si="380"/>
        <v>1.6700851391939723E-2</v>
      </c>
      <c r="X235" s="45">
        <f t="shared" si="381"/>
        <v>82.944357775648143</v>
      </c>
      <c r="Y235" s="45">
        <f t="shared" si="382"/>
        <v>159.69015607184593</v>
      </c>
      <c r="Z235" s="45">
        <f t="shared" si="383"/>
        <v>2.7871190064773259</v>
      </c>
      <c r="AA235" s="45">
        <f t="shared" si="384"/>
        <v>128.21442919251362</v>
      </c>
      <c r="AB235" s="45">
        <f t="shared" si="385"/>
        <v>2.2377639379744974</v>
      </c>
      <c r="AC235" s="45">
        <f t="shared" si="386"/>
        <v>23.436891961988589</v>
      </c>
      <c r="AD235" s="45">
        <f t="shared" si="387"/>
        <v>-1.7334902051885594E-3</v>
      </c>
      <c r="AE235" s="45">
        <f t="shared" si="388"/>
        <v>23.435158471783399</v>
      </c>
      <c r="AF235" s="45">
        <f t="shared" si="389"/>
        <v>2458283.5</v>
      </c>
      <c r="AG235" s="45">
        <f t="shared" si="390"/>
        <v>0.18449007529089664</v>
      </c>
      <c r="AH235" s="45">
        <f t="shared" si="391"/>
        <v>17.483027286587514</v>
      </c>
      <c r="AI235" s="45">
        <f t="shared" si="392"/>
        <v>17.984396241262516</v>
      </c>
      <c r="AJ235" s="45">
        <f t="shared" si="393"/>
        <v>0.40902067605926296</v>
      </c>
      <c r="AK235" s="45">
        <f t="shared" si="394"/>
        <v>1.4053962412625154</v>
      </c>
      <c r="AL235" s="45">
        <f t="shared" si="395"/>
        <v>298.77392326730217</v>
      </c>
      <c r="AM235" s="45">
        <f t="shared" si="396"/>
        <v>5.214588680115317</v>
      </c>
      <c r="AN235" s="45">
        <f t="shared" si="397"/>
        <v>1.0156294442050902</v>
      </c>
      <c r="AO235" s="45" t="s">
        <v>138</v>
      </c>
      <c r="AP235" s="45">
        <f t="shared" si="398"/>
        <v>82.934912124245827</v>
      </c>
      <c r="AQ235" s="45">
        <f t="shared" si="399"/>
        <v>82</v>
      </c>
      <c r="AR235" s="45">
        <f t="shared" si="400"/>
        <v>56</v>
      </c>
      <c r="AS235" s="45">
        <f t="shared" si="401"/>
        <v>5</v>
      </c>
      <c r="AT235" s="45">
        <f t="shared" si="402"/>
        <v>1.4474872814202542</v>
      </c>
      <c r="AU235" s="45">
        <f t="shared" si="403"/>
        <v>82.307020351635586</v>
      </c>
      <c r="AV235" s="148">
        <f t="shared" si="371"/>
        <v>5.4871346901090394</v>
      </c>
      <c r="AW235" s="45">
        <f t="shared" si="404"/>
        <v>1.436528502642022</v>
      </c>
      <c r="AX235" s="45">
        <f t="shared" si="405"/>
        <v>23.246715527593082</v>
      </c>
      <c r="AY235" s="45" t="str">
        <f t="shared" si="406"/>
        <v>POSITIF</v>
      </c>
      <c r="AZ235" s="45">
        <f t="shared" si="407"/>
        <v>23</v>
      </c>
      <c r="BA235" s="45">
        <f t="shared" si="408"/>
        <v>14</v>
      </c>
      <c r="BB235" s="45">
        <f t="shared" si="409"/>
        <v>48</v>
      </c>
      <c r="BC235" s="45">
        <f t="shared" si="410"/>
        <v>0.40573172623099002</v>
      </c>
      <c r="BD235" s="45">
        <f t="shared" si="411"/>
        <v>-2.0762266727465457</v>
      </c>
      <c r="BE235" s="45">
        <f t="shared" si="412"/>
        <v>-0.12222152900771403</v>
      </c>
      <c r="BF235" s="45">
        <f t="shared" si="413"/>
        <v>1.9428132568574878</v>
      </c>
      <c r="BG235" s="45">
        <f t="shared" si="414"/>
        <v>-120.25999198381001</v>
      </c>
      <c r="BH235" s="45">
        <f t="shared" si="415"/>
        <v>5.4871346901090394</v>
      </c>
      <c r="BI235" s="45">
        <f t="shared" si="416"/>
        <v>59.740008016189989</v>
      </c>
      <c r="BJ235" s="45">
        <f t="shared" si="417"/>
        <v>59</v>
      </c>
      <c r="BK235" s="45">
        <f t="shared" si="418"/>
        <v>44</v>
      </c>
      <c r="BL235" s="45">
        <f t="shared" si="419"/>
        <v>24</v>
      </c>
      <c r="BM235" s="45">
        <f t="shared" si="420"/>
        <v>23.007799512408713</v>
      </c>
      <c r="BN235" s="45" t="str">
        <f t="shared" si="421"/>
        <v>POSITIF</v>
      </c>
      <c r="BO235" s="45">
        <f t="shared" si="422"/>
        <v>23</v>
      </c>
      <c r="BP235" s="45">
        <f t="shared" si="423"/>
        <v>0</v>
      </c>
      <c r="BQ235" s="45">
        <f t="shared" si="424"/>
        <v>28</v>
      </c>
      <c r="BR235" s="45"/>
      <c r="BS235" s="45"/>
      <c r="BT235" s="45"/>
      <c r="BU235" s="45"/>
      <c r="BV235" s="45"/>
      <c r="BW235" s="45"/>
      <c r="BX235" s="45"/>
      <c r="BY235" s="45"/>
      <c r="BZ235" s="45"/>
      <c r="CA235" s="45"/>
      <c r="CB235" s="45"/>
      <c r="CC235" s="45"/>
      <c r="CD235" s="45"/>
      <c r="CE235" s="45"/>
      <c r="CF235" s="45"/>
      <c r="CG235" s="45"/>
      <c r="CH235" s="45"/>
      <c r="CI235" s="45"/>
    </row>
    <row r="236" spans="1:87">
      <c r="A236" s="45">
        <f t="shared" si="425"/>
        <v>-7.0027777777777782</v>
      </c>
      <c r="B236" s="45">
        <f t="shared" si="429"/>
        <v>111.315</v>
      </c>
      <c r="C236" s="45">
        <f>INT(G3/15)</f>
        <v>7</v>
      </c>
      <c r="D236" s="45">
        <f>L3</f>
        <v>2018</v>
      </c>
      <c r="E236" s="45">
        <f>L2</f>
        <v>6</v>
      </c>
      <c r="F236" s="45">
        <f>L4+1</f>
        <v>14</v>
      </c>
      <c r="G236" s="45"/>
      <c r="H236" s="45">
        <v>7</v>
      </c>
      <c r="I236" s="45">
        <v>45</v>
      </c>
      <c r="J236" s="45">
        <f t="shared" si="337"/>
        <v>7.75</v>
      </c>
      <c r="K236" s="45"/>
      <c r="L236" s="45">
        <f t="shared" si="372"/>
        <v>20</v>
      </c>
      <c r="M236" s="45">
        <f t="shared" si="373"/>
        <v>-13</v>
      </c>
      <c r="N236" s="45">
        <f t="shared" si="374"/>
        <v>2458283.53125</v>
      </c>
      <c r="O236" s="45">
        <f t="shared" ref="O236:O299" si="431">O210</f>
        <v>8.1908796641232031E-4</v>
      </c>
      <c r="P236" s="45">
        <f t="shared" si="426"/>
        <v>2458283.532069088</v>
      </c>
      <c r="Q236" s="45">
        <f t="shared" si="427"/>
        <v>0.18449095329467377</v>
      </c>
      <c r="R236" s="45">
        <f t="shared" si="375"/>
        <v>82.282409744102551</v>
      </c>
      <c r="S236" s="45">
        <f t="shared" si="376"/>
        <v>159.02820754991171</v>
      </c>
      <c r="T236" s="45">
        <f t="shared" si="377"/>
        <v>0.67190023477119121</v>
      </c>
      <c r="U236" s="45">
        <f t="shared" si="378"/>
        <v>1.4360989665096544</v>
      </c>
      <c r="V236" s="45">
        <f t="shared" si="379"/>
        <v>2.7755658252908639</v>
      </c>
      <c r="W236" s="45">
        <f t="shared" si="380"/>
        <v>1.6700851379961624E-2</v>
      </c>
      <c r="X236" s="45">
        <f t="shared" si="381"/>
        <v>82.954309978873738</v>
      </c>
      <c r="Y236" s="45">
        <f t="shared" si="382"/>
        <v>159.7001077846829</v>
      </c>
      <c r="Z236" s="45">
        <f t="shared" si="383"/>
        <v>2.787292696632544</v>
      </c>
      <c r="AA236" s="45">
        <f t="shared" si="384"/>
        <v>128.21387759080503</v>
      </c>
      <c r="AB236" s="45">
        <f t="shared" si="385"/>
        <v>2.2377543107085227</v>
      </c>
      <c r="AC236" s="45">
        <f t="shared" si="386"/>
        <v>23.436891958279894</v>
      </c>
      <c r="AD236" s="45">
        <f t="shared" si="387"/>
        <v>-1.7334859869568352E-3</v>
      </c>
      <c r="AE236" s="45">
        <f t="shared" si="388"/>
        <v>23.435158472292937</v>
      </c>
      <c r="AF236" s="45">
        <f t="shared" si="389"/>
        <v>2458283.5</v>
      </c>
      <c r="AG236" s="45">
        <f t="shared" si="390"/>
        <v>0.18449007529089664</v>
      </c>
      <c r="AH236" s="45">
        <f t="shared" si="391"/>
        <v>17.483027286587514</v>
      </c>
      <c r="AI236" s="45">
        <f t="shared" si="392"/>
        <v>18.235080718600013</v>
      </c>
      <c r="AJ236" s="45">
        <f t="shared" si="393"/>
        <v>0.40902067606815606</v>
      </c>
      <c r="AK236" s="45">
        <f t="shared" si="394"/>
        <v>1.6560807186000126</v>
      </c>
      <c r="AL236" s="45">
        <f t="shared" si="395"/>
        <v>302.52337419958769</v>
      </c>
      <c r="AM236" s="45">
        <f t="shared" si="396"/>
        <v>5.2800289440256707</v>
      </c>
      <c r="AN236" s="45">
        <f t="shared" si="397"/>
        <v>1.0156304828079754</v>
      </c>
      <c r="AO236" s="45" t="s">
        <v>138</v>
      </c>
      <c r="AP236" s="45">
        <f t="shared" si="398"/>
        <v>82.944864299004365</v>
      </c>
      <c r="AQ236" s="45">
        <f t="shared" si="399"/>
        <v>82</v>
      </c>
      <c r="AR236" s="45">
        <f t="shared" si="400"/>
        <v>56</v>
      </c>
      <c r="AS236" s="45">
        <f t="shared" si="401"/>
        <v>41</v>
      </c>
      <c r="AT236" s="45">
        <f t="shared" si="402"/>
        <v>1.4476609796375246</v>
      </c>
      <c r="AU236" s="45">
        <f t="shared" si="403"/>
        <v>82.317836579412543</v>
      </c>
      <c r="AV236" s="148">
        <f t="shared" si="371"/>
        <v>5.4878557719608363</v>
      </c>
      <c r="AW236" s="45">
        <f t="shared" si="404"/>
        <v>1.4367172814293756</v>
      </c>
      <c r="AX236" s="45">
        <f t="shared" si="405"/>
        <v>23.247245006515961</v>
      </c>
      <c r="AY236" s="45" t="str">
        <f t="shared" si="406"/>
        <v>POSITIF</v>
      </c>
      <c r="AZ236" s="45">
        <f t="shared" si="407"/>
        <v>23</v>
      </c>
      <c r="BA236" s="45">
        <f t="shared" si="408"/>
        <v>14</v>
      </c>
      <c r="BB236" s="45">
        <f t="shared" si="409"/>
        <v>50</v>
      </c>
      <c r="BC236" s="45">
        <f t="shared" si="410"/>
        <v>0.40574096738151416</v>
      </c>
      <c r="BD236" s="45">
        <f t="shared" si="411"/>
        <v>-2.0989328185394718</v>
      </c>
      <c r="BE236" s="45">
        <f t="shared" si="412"/>
        <v>-0.12222152900771403</v>
      </c>
      <c r="BF236" s="45">
        <f t="shared" si="413"/>
        <v>1.9428132568574878</v>
      </c>
      <c r="BG236" s="45">
        <f t="shared" si="414"/>
        <v>-121.73026939611013</v>
      </c>
      <c r="BH236" s="45">
        <f t="shared" si="415"/>
        <v>5.4878557719608363</v>
      </c>
      <c r="BI236" s="45">
        <f t="shared" si="416"/>
        <v>58.269730603889869</v>
      </c>
      <c r="BJ236" s="45">
        <f t="shared" si="417"/>
        <v>58</v>
      </c>
      <c r="BK236" s="45">
        <f t="shared" si="418"/>
        <v>16</v>
      </c>
      <c r="BL236" s="45">
        <f t="shared" si="419"/>
        <v>11</v>
      </c>
      <c r="BM236" s="45">
        <f t="shared" si="420"/>
        <v>26.243478197776529</v>
      </c>
      <c r="BN236" s="45" t="str">
        <f t="shared" si="421"/>
        <v>POSITIF</v>
      </c>
      <c r="BO236" s="45">
        <f t="shared" si="422"/>
        <v>26</v>
      </c>
      <c r="BP236" s="45">
        <f t="shared" si="423"/>
        <v>14</v>
      </c>
      <c r="BQ236" s="45">
        <f t="shared" si="424"/>
        <v>36</v>
      </c>
      <c r="BR236" s="45"/>
      <c r="BS236" s="45"/>
      <c r="BT236" s="45"/>
      <c r="BU236" s="45"/>
      <c r="BV236" s="45"/>
      <c r="BW236" s="45"/>
      <c r="BX236" s="45"/>
      <c r="BY236" s="45"/>
      <c r="BZ236" s="45"/>
      <c r="CA236" s="45"/>
      <c r="CB236" s="45"/>
      <c r="CC236" s="45"/>
      <c r="CD236" s="45"/>
      <c r="CE236" s="45"/>
      <c r="CF236" s="45"/>
      <c r="CG236" s="45"/>
      <c r="CH236" s="45"/>
      <c r="CI236" s="45"/>
    </row>
    <row r="237" spans="1:87">
      <c r="A237" s="45">
        <f t="shared" si="425"/>
        <v>-7.0027777777777782</v>
      </c>
      <c r="B237" s="45">
        <f t="shared" si="429"/>
        <v>111.315</v>
      </c>
      <c r="C237" s="45">
        <f>INT(G3/15)</f>
        <v>7</v>
      </c>
      <c r="D237" s="45">
        <f>L3</f>
        <v>2018</v>
      </c>
      <c r="E237" s="45">
        <f>L2</f>
        <v>6</v>
      </c>
      <c r="F237" s="45">
        <f>L4+1</f>
        <v>14</v>
      </c>
      <c r="G237" s="45"/>
      <c r="H237" s="45">
        <v>8</v>
      </c>
      <c r="I237" s="45">
        <v>0</v>
      </c>
      <c r="J237" s="45">
        <f t="shared" si="337"/>
        <v>8</v>
      </c>
      <c r="K237" s="45"/>
      <c r="L237" s="45">
        <f t="shared" si="372"/>
        <v>20</v>
      </c>
      <c r="M237" s="45">
        <f t="shared" si="373"/>
        <v>-13</v>
      </c>
      <c r="N237" s="45">
        <f t="shared" si="374"/>
        <v>2458283.541666667</v>
      </c>
      <c r="O237" s="45">
        <f t="shared" si="431"/>
        <v>8.1908796641232031E-4</v>
      </c>
      <c r="P237" s="45">
        <f t="shared" si="426"/>
        <v>2458283.5424857549</v>
      </c>
      <c r="Q237" s="45">
        <f t="shared" si="427"/>
        <v>0.18449123848747262</v>
      </c>
      <c r="R237" s="45">
        <f t="shared" si="375"/>
        <v>82.29267690440247</v>
      </c>
      <c r="S237" s="45">
        <f t="shared" si="376"/>
        <v>159.038474219823</v>
      </c>
      <c r="T237" s="45">
        <f t="shared" si="377"/>
        <v>0.67158525778349865</v>
      </c>
      <c r="U237" s="45">
        <f t="shared" si="378"/>
        <v>1.436278162261718</v>
      </c>
      <c r="V237" s="45">
        <f t="shared" si="379"/>
        <v>2.7757450124840313</v>
      </c>
      <c r="W237" s="45">
        <f t="shared" si="380"/>
        <v>1.6700851367983528E-2</v>
      </c>
      <c r="X237" s="45">
        <f t="shared" si="381"/>
        <v>82.964262162185975</v>
      </c>
      <c r="Y237" s="45">
        <f t="shared" si="382"/>
        <v>159.71005947760651</v>
      </c>
      <c r="Z237" s="45">
        <f t="shared" si="383"/>
        <v>2.7874663864402085</v>
      </c>
      <c r="AA237" s="45">
        <f t="shared" si="384"/>
        <v>128.21332598907165</v>
      </c>
      <c r="AB237" s="45">
        <f t="shared" si="385"/>
        <v>2.2377446834421155</v>
      </c>
      <c r="AC237" s="45">
        <f t="shared" si="386"/>
        <v>23.436891954571198</v>
      </c>
      <c r="AD237" s="45">
        <f t="shared" si="387"/>
        <v>-1.7334817489748726E-3</v>
      </c>
      <c r="AE237" s="45">
        <f t="shared" si="388"/>
        <v>23.435158472822224</v>
      </c>
      <c r="AF237" s="45">
        <f t="shared" si="389"/>
        <v>2458283.5</v>
      </c>
      <c r="AG237" s="45">
        <f t="shared" si="390"/>
        <v>0.18449007529089664</v>
      </c>
      <c r="AH237" s="45">
        <f t="shared" si="391"/>
        <v>17.483027286587514</v>
      </c>
      <c r="AI237" s="45">
        <f t="shared" si="392"/>
        <v>18.485765195937514</v>
      </c>
      <c r="AJ237" s="45">
        <f t="shared" si="393"/>
        <v>0.40902067607739384</v>
      </c>
      <c r="AK237" s="45">
        <f t="shared" si="394"/>
        <v>1.9067651959375134</v>
      </c>
      <c r="AL237" s="45">
        <f t="shared" si="395"/>
        <v>306.27282506769996</v>
      </c>
      <c r="AM237" s="45">
        <f t="shared" si="396"/>
        <v>5.3454692068159888</v>
      </c>
      <c r="AN237" s="45">
        <f t="shared" si="397"/>
        <v>1.0156315209233404</v>
      </c>
      <c r="AO237" s="45" t="s">
        <v>138</v>
      </c>
      <c r="AP237" s="45">
        <f t="shared" si="398"/>
        <v>82.954816453849887</v>
      </c>
      <c r="AQ237" s="45">
        <f t="shared" si="399"/>
        <v>82</v>
      </c>
      <c r="AR237" s="45">
        <f t="shared" si="400"/>
        <v>57</v>
      </c>
      <c r="AS237" s="45">
        <f t="shared" si="401"/>
        <v>17</v>
      </c>
      <c r="AT237" s="45">
        <f t="shared" si="402"/>
        <v>1.4478346775072473</v>
      </c>
      <c r="AU237" s="45">
        <f t="shared" si="403"/>
        <v>82.328652871362692</v>
      </c>
      <c r="AV237" s="148">
        <f t="shared" si="371"/>
        <v>5.4885768580908465</v>
      </c>
      <c r="AW237" s="45">
        <f t="shared" si="404"/>
        <v>1.4369060613367626</v>
      </c>
      <c r="AX237" s="45">
        <f t="shared" si="405"/>
        <v>23.247773743901281</v>
      </c>
      <c r="AY237" s="45" t="str">
        <f t="shared" si="406"/>
        <v>POSITIF</v>
      </c>
      <c r="AZ237" s="45">
        <f t="shared" si="407"/>
        <v>23</v>
      </c>
      <c r="BA237" s="45">
        <f t="shared" si="408"/>
        <v>14</v>
      </c>
      <c r="BB237" s="45">
        <f t="shared" si="409"/>
        <v>51</v>
      </c>
      <c r="BC237" s="45">
        <f t="shared" si="410"/>
        <v>0.40575019558976638</v>
      </c>
      <c r="BD237" s="45">
        <f t="shared" si="411"/>
        <v>-2.1245940003018111</v>
      </c>
      <c r="BE237" s="45">
        <f t="shared" si="412"/>
        <v>-0.12222152900771403</v>
      </c>
      <c r="BF237" s="45">
        <f t="shared" si="413"/>
        <v>1.9428132568574878</v>
      </c>
      <c r="BG237" s="45">
        <f t="shared" si="414"/>
        <v>-123.3921256799271</v>
      </c>
      <c r="BH237" s="45">
        <f t="shared" si="415"/>
        <v>5.4885768580908465</v>
      </c>
      <c r="BI237" s="45">
        <f t="shared" si="416"/>
        <v>56.607874320072895</v>
      </c>
      <c r="BJ237" s="45">
        <f t="shared" si="417"/>
        <v>56</v>
      </c>
      <c r="BK237" s="45">
        <f t="shared" si="418"/>
        <v>36</v>
      </c>
      <c r="BL237" s="45">
        <f t="shared" si="419"/>
        <v>28</v>
      </c>
      <c r="BM237" s="45">
        <f t="shared" si="420"/>
        <v>29.433786795883737</v>
      </c>
      <c r="BN237" s="45" t="str">
        <f t="shared" si="421"/>
        <v>POSITIF</v>
      </c>
      <c r="BO237" s="45">
        <f t="shared" si="422"/>
        <v>29</v>
      </c>
      <c r="BP237" s="45">
        <f t="shared" si="423"/>
        <v>26</v>
      </c>
      <c r="BQ237" s="45">
        <f t="shared" si="424"/>
        <v>1</v>
      </c>
      <c r="BR237" s="45"/>
      <c r="BS237" s="45"/>
      <c r="BT237" s="45"/>
      <c r="BU237" s="45"/>
      <c r="BV237" s="45"/>
      <c r="BW237" s="45"/>
      <c r="BX237" s="45"/>
      <c r="BY237" s="45"/>
      <c r="BZ237" s="45"/>
      <c r="CA237" s="45"/>
      <c r="CB237" s="45"/>
      <c r="CC237" s="45"/>
      <c r="CD237" s="45"/>
      <c r="CE237" s="45"/>
      <c r="CF237" s="45"/>
      <c r="CG237" s="45"/>
      <c r="CH237" s="45"/>
      <c r="CI237" s="45"/>
    </row>
    <row r="238" spans="1:87">
      <c r="A238" s="45">
        <f t="shared" si="425"/>
        <v>-7.0027777777777782</v>
      </c>
      <c r="B238" s="45">
        <f t="shared" si="429"/>
        <v>111.315</v>
      </c>
      <c r="C238" s="45">
        <f>INT(G3/15)</f>
        <v>7</v>
      </c>
      <c r="D238" s="45">
        <f>L3</f>
        <v>2018</v>
      </c>
      <c r="E238" s="45">
        <f>L2</f>
        <v>6</v>
      </c>
      <c r="F238" s="45">
        <f>L4+1</f>
        <v>14</v>
      </c>
      <c r="G238" s="45"/>
      <c r="H238" s="45">
        <v>8</v>
      </c>
      <c r="I238" s="45">
        <v>15</v>
      </c>
      <c r="J238" s="45">
        <f t="shared" si="337"/>
        <v>8.25</v>
      </c>
      <c r="K238" s="45"/>
      <c r="L238" s="45">
        <f t="shared" si="372"/>
        <v>20</v>
      </c>
      <c r="M238" s="45">
        <f t="shared" si="373"/>
        <v>-13</v>
      </c>
      <c r="N238" s="45">
        <f t="shared" si="374"/>
        <v>2458283.5520833335</v>
      </c>
      <c r="O238" s="45">
        <f t="shared" si="431"/>
        <v>8.1908796641232031E-4</v>
      </c>
      <c r="P238" s="45">
        <f t="shared" si="426"/>
        <v>2458283.5529024214</v>
      </c>
      <c r="Q238" s="45">
        <f t="shared" si="427"/>
        <v>0.18449152368025867</v>
      </c>
      <c r="R238" s="45">
        <f t="shared" si="375"/>
        <v>82.302944064242183</v>
      </c>
      <c r="S238" s="45">
        <f t="shared" si="376"/>
        <v>159.04874088927318</v>
      </c>
      <c r="T238" s="45">
        <f t="shared" si="377"/>
        <v>0.67127026045923865</v>
      </c>
      <c r="U238" s="45">
        <f t="shared" si="378"/>
        <v>1.4364573580057496</v>
      </c>
      <c r="V238" s="45">
        <f t="shared" si="379"/>
        <v>2.7759241996691508</v>
      </c>
      <c r="W238" s="45">
        <f t="shared" si="380"/>
        <v>1.6700851356005429E-2</v>
      </c>
      <c r="X238" s="45">
        <f t="shared" si="381"/>
        <v>82.974214324701421</v>
      </c>
      <c r="Y238" s="45">
        <f t="shared" si="382"/>
        <v>159.72001114973241</v>
      </c>
      <c r="Z238" s="45">
        <f t="shared" si="383"/>
        <v>2.7876400758848847</v>
      </c>
      <c r="AA238" s="45">
        <f t="shared" si="384"/>
        <v>128.21277438736305</v>
      </c>
      <c r="AB238" s="45">
        <f t="shared" si="385"/>
        <v>2.2377350561761409</v>
      </c>
      <c r="AC238" s="45">
        <f t="shared" si="386"/>
        <v>23.436891950862503</v>
      </c>
      <c r="AD238" s="45">
        <f t="shared" si="387"/>
        <v>-1.733477491241117E-3</v>
      </c>
      <c r="AE238" s="45">
        <f t="shared" si="388"/>
        <v>23.43515847337126</v>
      </c>
      <c r="AF238" s="45">
        <f t="shared" si="389"/>
        <v>2458283.5</v>
      </c>
      <c r="AG238" s="45">
        <f t="shared" si="390"/>
        <v>0.18449007529089664</v>
      </c>
      <c r="AH238" s="45">
        <f t="shared" si="391"/>
        <v>17.483027286587514</v>
      </c>
      <c r="AI238" s="45">
        <f t="shared" si="392"/>
        <v>18.736449673275015</v>
      </c>
      <c r="AJ238" s="45">
        <f t="shared" si="393"/>
        <v>0.40902067608697634</v>
      </c>
      <c r="AK238" s="45">
        <f t="shared" si="394"/>
        <v>2.1574496732750141</v>
      </c>
      <c r="AL238" s="45">
        <f t="shared" si="395"/>
        <v>310.02227587271705</v>
      </c>
      <c r="AM238" s="45">
        <f t="shared" si="396"/>
        <v>5.4109094685050891</v>
      </c>
      <c r="AN238" s="45">
        <f t="shared" si="397"/>
        <v>1.0156325585510613</v>
      </c>
      <c r="AO238" s="45" t="s">
        <v>138</v>
      </c>
      <c r="AP238" s="45">
        <f t="shared" si="398"/>
        <v>82.964768587898973</v>
      </c>
      <c r="AQ238" s="45">
        <f t="shared" si="399"/>
        <v>82</v>
      </c>
      <c r="AR238" s="45">
        <f t="shared" si="400"/>
        <v>57</v>
      </c>
      <c r="AS238" s="45">
        <f t="shared" si="401"/>
        <v>53</v>
      </c>
      <c r="AT238" s="45">
        <f t="shared" si="402"/>
        <v>1.4480083750140036</v>
      </c>
      <c r="AU238" s="45">
        <f t="shared" si="403"/>
        <v>82.339469226408184</v>
      </c>
      <c r="AV238" s="148">
        <f t="shared" si="371"/>
        <v>5.489297948427212</v>
      </c>
      <c r="AW238" s="45">
        <f t="shared" si="404"/>
        <v>1.4370948423453711</v>
      </c>
      <c r="AX238" s="45">
        <f t="shared" si="405"/>
        <v>23.248301739681942</v>
      </c>
      <c r="AY238" s="45" t="str">
        <f t="shared" si="406"/>
        <v>POSITIF</v>
      </c>
      <c r="AZ238" s="45">
        <f t="shared" si="407"/>
        <v>23</v>
      </c>
      <c r="BA238" s="45">
        <f t="shared" si="408"/>
        <v>14</v>
      </c>
      <c r="BB238" s="45">
        <f t="shared" si="409"/>
        <v>53</v>
      </c>
      <c r="BC238" s="45">
        <f t="shared" si="410"/>
        <v>0.40575941085457556</v>
      </c>
      <c r="BD238" s="45">
        <f t="shared" si="411"/>
        <v>-2.1535988641493748</v>
      </c>
      <c r="BE238" s="45">
        <f t="shared" si="412"/>
        <v>-0.12222152900771403</v>
      </c>
      <c r="BF238" s="45">
        <f t="shared" si="413"/>
        <v>1.9428132568574878</v>
      </c>
      <c r="BG238" s="45">
        <f t="shared" si="414"/>
        <v>-125.27194368715566</v>
      </c>
      <c r="BH238" s="45">
        <f t="shared" si="415"/>
        <v>5.489297948427212</v>
      </c>
      <c r="BI238" s="45">
        <f t="shared" si="416"/>
        <v>54.728056312844345</v>
      </c>
      <c r="BJ238" s="45">
        <f t="shared" si="417"/>
        <v>54</v>
      </c>
      <c r="BK238" s="45">
        <f t="shared" si="418"/>
        <v>43</v>
      </c>
      <c r="BL238" s="45">
        <f t="shared" si="419"/>
        <v>41</v>
      </c>
      <c r="BM238" s="45">
        <f t="shared" si="420"/>
        <v>32.570580351667246</v>
      </c>
      <c r="BN238" s="45" t="str">
        <f t="shared" si="421"/>
        <v>POSITIF</v>
      </c>
      <c r="BO238" s="45">
        <f t="shared" si="422"/>
        <v>32</v>
      </c>
      <c r="BP238" s="45">
        <f t="shared" si="423"/>
        <v>34</v>
      </c>
      <c r="BQ238" s="45">
        <f t="shared" si="424"/>
        <v>14</v>
      </c>
      <c r="BR238" s="45"/>
      <c r="BS238" s="45"/>
      <c r="BT238" s="45"/>
      <c r="BU238" s="45"/>
      <c r="BV238" s="45"/>
      <c r="BW238" s="45"/>
      <c r="BX238" s="45"/>
      <c r="BY238" s="45"/>
      <c r="BZ238" s="45"/>
      <c r="CA238" s="45"/>
      <c r="CB238" s="45"/>
      <c r="CC238" s="45"/>
      <c r="CD238" s="45"/>
      <c r="CE238" s="45"/>
      <c r="CF238" s="45"/>
      <c r="CG238" s="45"/>
      <c r="CH238" s="45"/>
      <c r="CI238" s="45"/>
    </row>
    <row r="239" spans="1:87">
      <c r="A239" s="45">
        <f t="shared" si="425"/>
        <v>-7.0027777777777782</v>
      </c>
      <c r="B239" s="45">
        <f t="shared" si="429"/>
        <v>111.315</v>
      </c>
      <c r="C239" s="45">
        <f>INT(G3/15)</f>
        <v>7</v>
      </c>
      <c r="D239" s="45">
        <f>L3</f>
        <v>2018</v>
      </c>
      <c r="E239" s="45">
        <f>L2</f>
        <v>6</v>
      </c>
      <c r="F239" s="45">
        <f>L4+1</f>
        <v>14</v>
      </c>
      <c r="G239" s="45"/>
      <c r="H239" s="45">
        <v>8</v>
      </c>
      <c r="I239" s="45">
        <v>30</v>
      </c>
      <c r="J239" s="45">
        <f t="shared" si="337"/>
        <v>8.5</v>
      </c>
      <c r="K239" s="45"/>
      <c r="L239" s="45">
        <f t="shared" si="372"/>
        <v>20</v>
      </c>
      <c r="M239" s="45">
        <f t="shared" si="373"/>
        <v>-13</v>
      </c>
      <c r="N239" s="45">
        <f t="shared" si="374"/>
        <v>2458283.5625</v>
      </c>
      <c r="O239" s="45">
        <f t="shared" si="431"/>
        <v>8.1908796641232031E-4</v>
      </c>
      <c r="P239" s="45">
        <f t="shared" si="426"/>
        <v>2458283.563319088</v>
      </c>
      <c r="Q239" s="45">
        <f t="shared" si="427"/>
        <v>0.18449180887304475</v>
      </c>
      <c r="R239" s="45">
        <f t="shared" si="375"/>
        <v>82.313211224082806</v>
      </c>
      <c r="S239" s="45">
        <f t="shared" si="376"/>
        <v>159.05900755872426</v>
      </c>
      <c r="T239" s="45">
        <f t="shared" si="377"/>
        <v>0.67095524279385832</v>
      </c>
      <c r="U239" s="45">
        <f t="shared" si="378"/>
        <v>1.4366365537497969</v>
      </c>
      <c r="V239" s="45">
        <f t="shared" si="379"/>
        <v>2.7761033868542864</v>
      </c>
      <c r="W239" s="45">
        <f t="shared" si="380"/>
        <v>1.6700851344027334E-2</v>
      </c>
      <c r="X239" s="45">
        <f t="shared" si="381"/>
        <v>82.984166466876658</v>
      </c>
      <c r="Y239" s="45">
        <f t="shared" si="382"/>
        <v>159.72996280151813</v>
      </c>
      <c r="Z239" s="45">
        <f t="shared" si="383"/>
        <v>2.7878137649745574</v>
      </c>
      <c r="AA239" s="45">
        <f t="shared" si="384"/>
        <v>128.2122227856544</v>
      </c>
      <c r="AB239" s="45">
        <f t="shared" si="385"/>
        <v>2.2377254289101653</v>
      </c>
      <c r="AC239" s="45">
        <f t="shared" si="386"/>
        <v>23.436891947153807</v>
      </c>
      <c r="AD239" s="45">
        <f t="shared" si="387"/>
        <v>-1.7334732137534435E-3</v>
      </c>
      <c r="AE239" s="45">
        <f t="shared" si="388"/>
        <v>23.435158473940053</v>
      </c>
      <c r="AF239" s="45">
        <f t="shared" si="389"/>
        <v>2458283.5</v>
      </c>
      <c r="AG239" s="45">
        <f t="shared" si="390"/>
        <v>0.18449007529089664</v>
      </c>
      <c r="AH239" s="45">
        <f t="shared" si="391"/>
        <v>17.483027286587514</v>
      </c>
      <c r="AI239" s="45">
        <f t="shared" si="392"/>
        <v>18.987134150612516</v>
      </c>
      <c r="AJ239" s="45">
        <f t="shared" si="393"/>
        <v>0.40902067609690368</v>
      </c>
      <c r="AK239" s="45">
        <f t="shared" si="394"/>
        <v>2.4081341506125149</v>
      </c>
      <c r="AL239" s="45">
        <f t="shared" si="395"/>
        <v>313.77172661426027</v>
      </c>
      <c r="AM239" s="45">
        <f t="shared" si="396"/>
        <v>5.4763497290863619</v>
      </c>
      <c r="AN239" s="45">
        <f t="shared" si="397"/>
        <v>1.0156335956911544</v>
      </c>
      <c r="AO239" s="45" t="s">
        <v>138</v>
      </c>
      <c r="AP239" s="45">
        <f t="shared" si="398"/>
        <v>82.974720701608206</v>
      </c>
      <c r="AQ239" s="45">
        <f t="shared" si="399"/>
        <v>82</v>
      </c>
      <c r="AR239" s="45">
        <f t="shared" si="400"/>
        <v>58</v>
      </c>
      <c r="AS239" s="45">
        <f t="shared" si="401"/>
        <v>28</v>
      </c>
      <c r="AT239" s="45">
        <f t="shared" si="402"/>
        <v>1.4481820721657626</v>
      </c>
      <c r="AU239" s="45">
        <f t="shared" si="403"/>
        <v>82.350285644927453</v>
      </c>
      <c r="AV239" s="148">
        <f t="shared" si="371"/>
        <v>5.4900190429951632</v>
      </c>
      <c r="AW239" s="45">
        <f t="shared" si="404"/>
        <v>1.4372836244618061</v>
      </c>
      <c r="AX239" s="45">
        <f t="shared" si="405"/>
        <v>23.248828993862094</v>
      </c>
      <c r="AY239" s="45" t="str">
        <f t="shared" si="406"/>
        <v>POSITIF</v>
      </c>
      <c r="AZ239" s="45">
        <f t="shared" si="407"/>
        <v>23</v>
      </c>
      <c r="BA239" s="45">
        <f t="shared" si="408"/>
        <v>14</v>
      </c>
      <c r="BB239" s="45">
        <f t="shared" si="409"/>
        <v>55</v>
      </c>
      <c r="BC239" s="45">
        <f t="shared" si="410"/>
        <v>0.40576861317601409</v>
      </c>
      <c r="BD239" s="45">
        <f t="shared" si="411"/>
        <v>-2.1864078777137914</v>
      </c>
      <c r="BE239" s="45">
        <f t="shared" si="412"/>
        <v>-0.12222152900771403</v>
      </c>
      <c r="BF239" s="45">
        <f t="shared" si="413"/>
        <v>1.9428132568574878</v>
      </c>
      <c r="BG239" s="45">
        <f t="shared" si="414"/>
        <v>-127.40073904158261</v>
      </c>
      <c r="BH239" s="45">
        <f t="shared" si="415"/>
        <v>5.4900190429951632</v>
      </c>
      <c r="BI239" s="45">
        <f t="shared" si="416"/>
        <v>52.599260958417389</v>
      </c>
      <c r="BJ239" s="45">
        <f t="shared" si="417"/>
        <v>52</v>
      </c>
      <c r="BK239" s="45">
        <f t="shared" si="418"/>
        <v>35</v>
      </c>
      <c r="BL239" s="45">
        <f t="shared" si="419"/>
        <v>57</v>
      </c>
      <c r="BM239" s="45">
        <f t="shared" si="420"/>
        <v>35.644050214745477</v>
      </c>
      <c r="BN239" s="45" t="str">
        <f t="shared" si="421"/>
        <v>POSITIF</v>
      </c>
      <c r="BO239" s="45">
        <f t="shared" si="422"/>
        <v>35</v>
      </c>
      <c r="BP239" s="45">
        <f t="shared" si="423"/>
        <v>38</v>
      </c>
      <c r="BQ239" s="45">
        <f t="shared" si="424"/>
        <v>38</v>
      </c>
      <c r="BR239" s="45"/>
      <c r="BS239" s="45"/>
      <c r="BT239" s="45"/>
      <c r="BU239" s="45"/>
      <c r="BV239" s="45"/>
      <c r="BW239" s="45"/>
      <c r="BX239" s="45"/>
      <c r="BY239" s="45"/>
      <c r="BZ239" s="45"/>
      <c r="CA239" s="45"/>
      <c r="CB239" s="45"/>
      <c r="CC239" s="45"/>
      <c r="CD239" s="45"/>
      <c r="CE239" s="45"/>
      <c r="CF239" s="45"/>
      <c r="CG239" s="45"/>
      <c r="CH239" s="45"/>
      <c r="CI239" s="45"/>
    </row>
    <row r="240" spans="1:87">
      <c r="A240" s="45">
        <f t="shared" si="425"/>
        <v>-7.0027777777777782</v>
      </c>
      <c r="B240" s="45">
        <f t="shared" si="429"/>
        <v>111.315</v>
      </c>
      <c r="C240" s="45">
        <f>INT(G3/15)</f>
        <v>7</v>
      </c>
      <c r="D240" s="45">
        <f>L3</f>
        <v>2018</v>
      </c>
      <c r="E240" s="45">
        <f>L2</f>
        <v>6</v>
      </c>
      <c r="F240" s="45">
        <f>L4+1</f>
        <v>14</v>
      </c>
      <c r="G240" s="45"/>
      <c r="H240" s="45">
        <v>8</v>
      </c>
      <c r="I240" s="45">
        <v>45</v>
      </c>
      <c r="J240" s="45">
        <f t="shared" si="337"/>
        <v>8.75</v>
      </c>
      <c r="K240" s="45"/>
      <c r="L240" s="45">
        <f t="shared" si="372"/>
        <v>20</v>
      </c>
      <c r="M240" s="45">
        <f t="shared" si="373"/>
        <v>-13</v>
      </c>
      <c r="N240" s="45">
        <f t="shared" si="374"/>
        <v>2458283.572916667</v>
      </c>
      <c r="O240" s="45">
        <f t="shared" si="431"/>
        <v>8.1908796641232031E-4</v>
      </c>
      <c r="P240" s="45">
        <f t="shared" si="426"/>
        <v>2458283.5737357549</v>
      </c>
      <c r="Q240" s="45">
        <f t="shared" si="427"/>
        <v>0.18449209406584358</v>
      </c>
      <c r="R240" s="45">
        <f t="shared" si="375"/>
        <v>82.323478384381815</v>
      </c>
      <c r="S240" s="45">
        <f t="shared" si="376"/>
        <v>159.06927422863464</v>
      </c>
      <c r="T240" s="45">
        <f t="shared" si="377"/>
        <v>0.67064020478291453</v>
      </c>
      <c r="U240" s="45">
        <f t="shared" si="378"/>
        <v>1.4368157495018448</v>
      </c>
      <c r="V240" s="45">
        <f t="shared" si="379"/>
        <v>2.7762825740474377</v>
      </c>
      <c r="W240" s="45">
        <f t="shared" si="380"/>
        <v>1.6700851332049235E-2</v>
      </c>
      <c r="X240" s="45">
        <f t="shared" si="381"/>
        <v>82.994118589164728</v>
      </c>
      <c r="Y240" s="45">
        <f t="shared" si="382"/>
        <v>159.73991443341757</v>
      </c>
      <c r="Z240" s="45">
        <f t="shared" si="383"/>
        <v>2.787987453717149</v>
      </c>
      <c r="AA240" s="45">
        <f t="shared" si="384"/>
        <v>128.21167118392114</v>
      </c>
      <c r="AB240" s="45">
        <f t="shared" si="385"/>
        <v>2.2377158016437604</v>
      </c>
      <c r="AC240" s="45">
        <f t="shared" si="386"/>
        <v>23.436891943445112</v>
      </c>
      <c r="AD240" s="45">
        <f t="shared" si="387"/>
        <v>-1.7334689165097276E-3</v>
      </c>
      <c r="AE240" s="45">
        <f t="shared" si="388"/>
        <v>23.435158474528603</v>
      </c>
      <c r="AF240" s="45">
        <f t="shared" si="389"/>
        <v>2458283.5</v>
      </c>
      <c r="AG240" s="45">
        <f t="shared" si="390"/>
        <v>0.18449007529089664</v>
      </c>
      <c r="AH240" s="45">
        <f t="shared" si="391"/>
        <v>17.483027286587514</v>
      </c>
      <c r="AI240" s="45">
        <f t="shared" si="392"/>
        <v>19.237818627950013</v>
      </c>
      <c r="AJ240" s="45">
        <f t="shared" si="393"/>
        <v>0.4090206761071758</v>
      </c>
      <c r="AK240" s="45">
        <f t="shared" si="394"/>
        <v>2.6588186279500121</v>
      </c>
      <c r="AL240" s="45">
        <f t="shared" si="395"/>
        <v>317.5211772919551</v>
      </c>
      <c r="AM240" s="45">
        <f t="shared" si="396"/>
        <v>5.5417899885532691</v>
      </c>
      <c r="AN240" s="45">
        <f t="shared" si="397"/>
        <v>1.015634632343636</v>
      </c>
      <c r="AO240" s="45" t="s">
        <v>138</v>
      </c>
      <c r="AP240" s="45">
        <f t="shared" si="398"/>
        <v>82.984672795430612</v>
      </c>
      <c r="AQ240" s="45">
        <f t="shared" si="399"/>
        <v>82</v>
      </c>
      <c r="AR240" s="45">
        <f t="shared" si="400"/>
        <v>59</v>
      </c>
      <c r="AS240" s="45">
        <f t="shared" si="401"/>
        <v>4</v>
      </c>
      <c r="AT240" s="45">
        <f t="shared" si="402"/>
        <v>1.4483557689704309</v>
      </c>
      <c r="AU240" s="45">
        <f t="shared" si="403"/>
        <v>82.361102127295098</v>
      </c>
      <c r="AV240" s="148">
        <f t="shared" si="371"/>
        <v>5.4907401418196731</v>
      </c>
      <c r="AW240" s="45">
        <f t="shared" si="404"/>
        <v>1.4374724076926053</v>
      </c>
      <c r="AX240" s="45">
        <f t="shared" si="405"/>
        <v>23.249355506445571</v>
      </c>
      <c r="AY240" s="45" t="str">
        <f t="shared" si="406"/>
        <v>POSITIF</v>
      </c>
      <c r="AZ240" s="45">
        <f t="shared" si="407"/>
        <v>23</v>
      </c>
      <c r="BA240" s="45">
        <f t="shared" si="408"/>
        <v>14</v>
      </c>
      <c r="BB240" s="45">
        <f t="shared" si="409"/>
        <v>57</v>
      </c>
      <c r="BC240" s="45">
        <f t="shared" si="410"/>
        <v>0.40577780255414897</v>
      </c>
      <c r="BD240" s="45">
        <f t="shared" si="411"/>
        <v>-2.2235623657497015</v>
      </c>
      <c r="BE240" s="45">
        <f t="shared" si="412"/>
        <v>-0.12222152900771403</v>
      </c>
      <c r="BF240" s="45">
        <f t="shared" si="413"/>
        <v>1.9428132568574878</v>
      </c>
      <c r="BG240" s="45">
        <f t="shared" si="414"/>
        <v>-129.81457582369706</v>
      </c>
      <c r="BH240" s="45">
        <f t="shared" si="415"/>
        <v>5.4907401418196731</v>
      </c>
      <c r="BI240" s="45">
        <f t="shared" si="416"/>
        <v>50.185424176302945</v>
      </c>
      <c r="BJ240" s="45">
        <f t="shared" si="417"/>
        <v>50</v>
      </c>
      <c r="BK240" s="45">
        <f t="shared" si="418"/>
        <v>11</v>
      </c>
      <c r="BL240" s="45">
        <f t="shared" si="419"/>
        <v>7</v>
      </c>
      <c r="BM240" s="45">
        <f t="shared" si="420"/>
        <v>38.642320262253811</v>
      </c>
      <c r="BN240" s="45" t="str">
        <f t="shared" si="421"/>
        <v>POSITIF</v>
      </c>
      <c r="BO240" s="45">
        <f t="shared" si="422"/>
        <v>38</v>
      </c>
      <c r="BP240" s="45">
        <f t="shared" si="423"/>
        <v>38</v>
      </c>
      <c r="BQ240" s="45">
        <f t="shared" si="424"/>
        <v>32</v>
      </c>
      <c r="BR240" s="45"/>
      <c r="BS240" s="45"/>
      <c r="BT240" s="45"/>
      <c r="BU240" s="45"/>
      <c r="BV240" s="45"/>
      <c r="BW240" s="45"/>
      <c r="BX240" s="45"/>
      <c r="BY240" s="45"/>
      <c r="BZ240" s="45"/>
      <c r="CA240" s="45"/>
      <c r="CB240" s="45"/>
      <c r="CC240" s="45"/>
      <c r="CD240" s="45"/>
      <c r="CE240" s="45"/>
      <c r="CF240" s="45"/>
      <c r="CG240" s="45"/>
      <c r="CH240" s="45"/>
      <c r="CI240" s="45"/>
    </row>
    <row r="241" spans="1:87">
      <c r="A241" s="45">
        <f t="shared" si="425"/>
        <v>-7.0027777777777782</v>
      </c>
      <c r="B241" s="45">
        <f t="shared" si="429"/>
        <v>111.315</v>
      </c>
      <c r="C241" s="45">
        <f>INT(G3/15)</f>
        <v>7</v>
      </c>
      <c r="D241" s="45">
        <f>L3</f>
        <v>2018</v>
      </c>
      <c r="E241" s="45">
        <f>L2</f>
        <v>6</v>
      </c>
      <c r="F241" s="45">
        <f>L4+1</f>
        <v>14</v>
      </c>
      <c r="G241" s="45"/>
      <c r="H241" s="45">
        <v>9</v>
      </c>
      <c r="I241" s="45">
        <v>0</v>
      </c>
      <c r="J241" s="45">
        <f t="shared" ref="J241:J304" si="432">H241+I241/60</f>
        <v>9</v>
      </c>
      <c r="K241" s="45"/>
      <c r="L241" s="45">
        <f t="shared" si="372"/>
        <v>20</v>
      </c>
      <c r="M241" s="45">
        <f t="shared" si="373"/>
        <v>-13</v>
      </c>
      <c r="N241" s="45">
        <f t="shared" si="374"/>
        <v>2458283.5833333335</v>
      </c>
      <c r="O241" s="45">
        <f t="shared" si="431"/>
        <v>8.1908796641232031E-4</v>
      </c>
      <c r="P241" s="45">
        <f t="shared" si="426"/>
        <v>2458283.5841524214</v>
      </c>
      <c r="Q241" s="45">
        <f t="shared" si="427"/>
        <v>0.18449237925862966</v>
      </c>
      <c r="R241" s="45">
        <f t="shared" si="375"/>
        <v>82.333745544221529</v>
      </c>
      <c r="S241" s="45">
        <f t="shared" si="376"/>
        <v>159.07954089808572</v>
      </c>
      <c r="T241" s="45">
        <f t="shared" si="377"/>
        <v>0.67032514646421615</v>
      </c>
      <c r="U241" s="45">
        <f t="shared" si="378"/>
        <v>1.4369949452458763</v>
      </c>
      <c r="V241" s="45">
        <f t="shared" si="379"/>
        <v>2.7764617612325733</v>
      </c>
      <c r="W241" s="45">
        <f t="shared" si="380"/>
        <v>1.6700851320071139E-2</v>
      </c>
      <c r="X241" s="45">
        <f t="shared" si="381"/>
        <v>83.004070690685751</v>
      </c>
      <c r="Y241" s="45">
        <f t="shared" si="382"/>
        <v>159.74986604454995</v>
      </c>
      <c r="Z241" s="45">
        <f t="shared" si="383"/>
        <v>2.7881611420972869</v>
      </c>
      <c r="AA241" s="45">
        <f t="shared" si="384"/>
        <v>128.21111958221249</v>
      </c>
      <c r="AB241" s="45">
        <f t="shared" si="385"/>
        <v>2.2377061743777844</v>
      </c>
      <c r="AC241" s="45">
        <f t="shared" si="386"/>
        <v>23.436891939736416</v>
      </c>
      <c r="AD241" s="45">
        <f t="shared" si="387"/>
        <v>-1.7334645995084209E-3</v>
      </c>
      <c r="AE241" s="45">
        <f t="shared" si="388"/>
        <v>23.435158475136909</v>
      </c>
      <c r="AF241" s="45">
        <f t="shared" si="389"/>
        <v>2458283.5</v>
      </c>
      <c r="AG241" s="45">
        <f t="shared" si="390"/>
        <v>0.18449007529089664</v>
      </c>
      <c r="AH241" s="45">
        <f t="shared" si="391"/>
        <v>17.483027286587514</v>
      </c>
      <c r="AI241" s="45">
        <f t="shared" si="392"/>
        <v>19.488503105287514</v>
      </c>
      <c r="AJ241" s="45">
        <f t="shared" si="393"/>
        <v>0.40902067611779275</v>
      </c>
      <c r="AK241" s="45">
        <f t="shared" si="394"/>
        <v>2.9095031052875129</v>
      </c>
      <c r="AL241" s="45">
        <f t="shared" si="395"/>
        <v>321.27062790687569</v>
      </c>
      <c r="AM241" s="45">
        <f t="shared" si="396"/>
        <v>5.6072302469245594</v>
      </c>
      <c r="AN241" s="45">
        <f t="shared" si="397"/>
        <v>1.0156356685083827</v>
      </c>
      <c r="AO241" s="45" t="s">
        <v>138</v>
      </c>
      <c r="AP241" s="45">
        <f t="shared" si="398"/>
        <v>82.994624868486312</v>
      </c>
      <c r="AQ241" s="45">
        <f t="shared" si="399"/>
        <v>82</v>
      </c>
      <c r="AR241" s="45">
        <f t="shared" si="400"/>
        <v>59</v>
      </c>
      <c r="AS241" s="45">
        <f t="shared" si="401"/>
        <v>40</v>
      </c>
      <c r="AT241" s="45">
        <f t="shared" si="402"/>
        <v>1.4485294654126519</v>
      </c>
      <c r="AU241" s="45">
        <f t="shared" si="403"/>
        <v>82.371918672436991</v>
      </c>
      <c r="AV241" s="148">
        <f t="shared" si="371"/>
        <v>5.4914612448291331</v>
      </c>
      <c r="AW241" s="45">
        <f t="shared" si="404"/>
        <v>1.4376611920190221</v>
      </c>
      <c r="AX241" s="45">
        <f t="shared" si="405"/>
        <v>23.249881277365755</v>
      </c>
      <c r="AY241" s="45" t="str">
        <f t="shared" si="406"/>
        <v>POSITIF</v>
      </c>
      <c r="AZ241" s="45">
        <f t="shared" si="407"/>
        <v>23</v>
      </c>
      <c r="BA241" s="45">
        <f t="shared" si="408"/>
        <v>14</v>
      </c>
      <c r="BB241" s="45">
        <f t="shared" si="409"/>
        <v>59</v>
      </c>
      <c r="BC241" s="45">
        <f t="shared" si="410"/>
        <v>0.4057869789878174</v>
      </c>
      <c r="BD241" s="45">
        <f t="shared" si="411"/>
        <v>-2.2656917652033437</v>
      </c>
      <c r="BE241" s="45">
        <f t="shared" si="412"/>
        <v>-0.12222152900771403</v>
      </c>
      <c r="BF241" s="45">
        <f t="shared" si="413"/>
        <v>1.9428132568574878</v>
      </c>
      <c r="BG241" s="45">
        <f t="shared" si="414"/>
        <v>-132.55470338458653</v>
      </c>
      <c r="BH241" s="45">
        <f t="shared" si="415"/>
        <v>5.4914612448291331</v>
      </c>
      <c r="BI241" s="45">
        <f t="shared" si="416"/>
        <v>47.445296615413469</v>
      </c>
      <c r="BJ241" s="45">
        <f t="shared" si="417"/>
        <v>47</v>
      </c>
      <c r="BK241" s="45">
        <f t="shared" si="418"/>
        <v>26</v>
      </c>
      <c r="BL241" s="45">
        <f t="shared" si="419"/>
        <v>43</v>
      </c>
      <c r="BM241" s="45">
        <f t="shared" si="420"/>
        <v>41.550955549013615</v>
      </c>
      <c r="BN241" s="45" t="str">
        <f t="shared" si="421"/>
        <v>POSITIF</v>
      </c>
      <c r="BO241" s="45">
        <f t="shared" si="422"/>
        <v>41</v>
      </c>
      <c r="BP241" s="45">
        <f t="shared" si="423"/>
        <v>33</v>
      </c>
      <c r="BQ241" s="45">
        <f t="shared" si="424"/>
        <v>3</v>
      </c>
      <c r="BR241" s="45"/>
      <c r="BS241" s="45"/>
      <c r="BT241" s="45"/>
      <c r="BU241" s="45"/>
      <c r="BV241" s="45"/>
      <c r="BW241" s="45"/>
      <c r="BX241" s="45"/>
      <c r="BY241" s="45"/>
      <c r="BZ241" s="45"/>
      <c r="CA241" s="45"/>
      <c r="CB241" s="45"/>
      <c r="CC241" s="45"/>
      <c r="CD241" s="45"/>
      <c r="CE241" s="45"/>
      <c r="CF241" s="45"/>
      <c r="CG241" s="45"/>
      <c r="CH241" s="45"/>
      <c r="CI241" s="45"/>
    </row>
    <row r="242" spans="1:87">
      <c r="A242" s="45">
        <f t="shared" si="425"/>
        <v>-7.0027777777777782</v>
      </c>
      <c r="B242" s="45">
        <f t="shared" si="429"/>
        <v>111.315</v>
      </c>
      <c r="C242" s="45">
        <f>INT(G3/15)</f>
        <v>7</v>
      </c>
      <c r="D242" s="45">
        <f>L3</f>
        <v>2018</v>
      </c>
      <c r="E242" s="45">
        <f>L2</f>
        <v>6</v>
      </c>
      <c r="F242" s="45">
        <f>L4+1</f>
        <v>14</v>
      </c>
      <c r="G242" s="45"/>
      <c r="H242" s="45">
        <v>9</v>
      </c>
      <c r="I242" s="45">
        <v>15</v>
      </c>
      <c r="J242" s="45">
        <f t="shared" si="432"/>
        <v>9.25</v>
      </c>
      <c r="K242" s="45"/>
      <c r="L242" s="45">
        <f t="shared" si="372"/>
        <v>20</v>
      </c>
      <c r="M242" s="45">
        <f t="shared" si="373"/>
        <v>-13</v>
      </c>
      <c r="N242" s="45">
        <f t="shared" si="374"/>
        <v>2458283.59375</v>
      </c>
      <c r="O242" s="45">
        <f t="shared" si="431"/>
        <v>8.1908796641232031E-4</v>
      </c>
      <c r="P242" s="45">
        <f t="shared" si="426"/>
        <v>2458283.594569088</v>
      </c>
      <c r="Q242" s="45">
        <f t="shared" si="427"/>
        <v>0.18449266445141574</v>
      </c>
      <c r="R242" s="45">
        <f t="shared" si="375"/>
        <v>82.344012704062152</v>
      </c>
      <c r="S242" s="45">
        <f t="shared" si="376"/>
        <v>159.08980756753772</v>
      </c>
      <c r="T242" s="45">
        <f t="shared" si="377"/>
        <v>0.67001006783326622</v>
      </c>
      <c r="U242" s="45">
        <f t="shared" si="378"/>
        <v>1.4371741409899237</v>
      </c>
      <c r="V242" s="45">
        <f t="shared" si="379"/>
        <v>2.7766409484177244</v>
      </c>
      <c r="W242" s="45">
        <f t="shared" si="380"/>
        <v>1.670085130809304E-2</v>
      </c>
      <c r="X242" s="45">
        <f t="shared" si="381"/>
        <v>83.014022771895412</v>
      </c>
      <c r="Y242" s="45">
        <f t="shared" si="382"/>
        <v>159.75981763537098</v>
      </c>
      <c r="Z242" s="45">
        <f t="shared" si="383"/>
        <v>2.7883348301229254</v>
      </c>
      <c r="AA242" s="45">
        <f t="shared" si="384"/>
        <v>128.21056798050384</v>
      </c>
      <c r="AB242" s="45">
        <f t="shared" si="385"/>
        <v>2.2376965471118089</v>
      </c>
      <c r="AC242" s="45">
        <f t="shared" si="386"/>
        <v>23.43689193602772</v>
      </c>
      <c r="AD242" s="45">
        <f t="shared" si="387"/>
        <v>-1.7334602627474105E-3</v>
      </c>
      <c r="AE242" s="45">
        <f t="shared" si="388"/>
        <v>23.435158475764972</v>
      </c>
      <c r="AF242" s="45">
        <f t="shared" si="389"/>
        <v>2458283.5</v>
      </c>
      <c r="AG242" s="45">
        <f t="shared" si="390"/>
        <v>0.18449007529089664</v>
      </c>
      <c r="AH242" s="45">
        <f t="shared" si="391"/>
        <v>17.483027286587514</v>
      </c>
      <c r="AI242" s="45">
        <f t="shared" si="392"/>
        <v>19.739187582625014</v>
      </c>
      <c r="AJ242" s="45">
        <f t="shared" si="393"/>
        <v>0.40902067612875448</v>
      </c>
      <c r="AK242" s="45">
        <f t="shared" si="394"/>
        <v>3.1601875826250136</v>
      </c>
      <c r="AL242" s="45">
        <f t="shared" si="395"/>
        <v>325.0200784586446</v>
      </c>
      <c r="AM242" s="45">
        <f t="shared" si="396"/>
        <v>5.6726705041936452</v>
      </c>
      <c r="AN242" s="45">
        <f t="shared" si="397"/>
        <v>1.0156367041854111</v>
      </c>
      <c r="AO242" s="45" t="s">
        <v>138</v>
      </c>
      <c r="AP242" s="45">
        <f t="shared" si="398"/>
        <v>83.00457692123102</v>
      </c>
      <c r="AQ242" s="45">
        <f t="shared" si="399"/>
        <v>83</v>
      </c>
      <c r="AR242" s="45">
        <f t="shared" si="400"/>
        <v>0</v>
      </c>
      <c r="AS242" s="45">
        <f t="shared" si="401"/>
        <v>16</v>
      </c>
      <c r="AT242" s="45">
        <f t="shared" si="402"/>
        <v>1.4487031615003794</v>
      </c>
      <c r="AU242" s="45">
        <f t="shared" si="403"/>
        <v>82.3827352807306</v>
      </c>
      <c r="AV242" s="148">
        <f t="shared" si="371"/>
        <v>5.4921823520487063</v>
      </c>
      <c r="AW242" s="45">
        <f t="shared" si="404"/>
        <v>1.4378499774476441</v>
      </c>
      <c r="AX242" s="45">
        <f t="shared" si="405"/>
        <v>23.250406306626736</v>
      </c>
      <c r="AY242" s="45" t="str">
        <f t="shared" si="406"/>
        <v>POSITIF</v>
      </c>
      <c r="AZ242" s="45">
        <f t="shared" si="407"/>
        <v>23</v>
      </c>
      <c r="BA242" s="45">
        <f t="shared" si="408"/>
        <v>15</v>
      </c>
      <c r="BB242" s="45">
        <f t="shared" si="409"/>
        <v>1</v>
      </c>
      <c r="BC242" s="45">
        <f t="shared" si="410"/>
        <v>0.40579614247709084</v>
      </c>
      <c r="BD242" s="45">
        <f t="shared" si="411"/>
        <v>-2.3135160130655064</v>
      </c>
      <c r="BE242" s="45">
        <f t="shared" si="412"/>
        <v>-0.12222152900771403</v>
      </c>
      <c r="BF242" s="45">
        <f t="shared" si="413"/>
        <v>1.9428132568574878</v>
      </c>
      <c r="BG242" s="45">
        <f t="shared" si="414"/>
        <v>-135.66711024335842</v>
      </c>
      <c r="BH242" s="45">
        <f t="shared" si="415"/>
        <v>5.4921823520487063</v>
      </c>
      <c r="BI242" s="45">
        <f t="shared" si="416"/>
        <v>44.332889756641578</v>
      </c>
      <c r="BJ242" s="45">
        <f t="shared" si="417"/>
        <v>44</v>
      </c>
      <c r="BK242" s="45">
        <f t="shared" si="418"/>
        <v>19</v>
      </c>
      <c r="BL242" s="45">
        <f t="shared" si="419"/>
        <v>58</v>
      </c>
      <c r="BM242" s="45">
        <f t="shared" si="420"/>
        <v>44.352379580580042</v>
      </c>
      <c r="BN242" s="45" t="str">
        <f t="shared" si="421"/>
        <v>POSITIF</v>
      </c>
      <c r="BO242" s="45">
        <f t="shared" si="422"/>
        <v>44</v>
      </c>
      <c r="BP242" s="45">
        <f t="shared" si="423"/>
        <v>21</v>
      </c>
      <c r="BQ242" s="45">
        <f t="shared" si="424"/>
        <v>8</v>
      </c>
      <c r="BR242" s="45"/>
      <c r="BS242" s="45"/>
      <c r="BT242" s="45"/>
      <c r="BU242" s="45"/>
      <c r="BV242" s="45"/>
      <c r="BW242" s="45"/>
      <c r="BX242" s="45"/>
      <c r="BY242" s="45"/>
      <c r="BZ242" s="45"/>
      <c r="CA242" s="45"/>
      <c r="CB242" s="45"/>
      <c r="CC242" s="45"/>
      <c r="CD242" s="45"/>
      <c r="CE242" s="45"/>
      <c r="CF242" s="45"/>
      <c r="CG242" s="45"/>
      <c r="CH242" s="45"/>
      <c r="CI242" s="45"/>
    </row>
    <row r="243" spans="1:87">
      <c r="A243" s="45">
        <f t="shared" si="425"/>
        <v>-7.0027777777777782</v>
      </c>
      <c r="B243" s="45">
        <f t="shared" si="429"/>
        <v>111.315</v>
      </c>
      <c r="C243" s="45">
        <f>INT(G3/15)</f>
        <v>7</v>
      </c>
      <c r="D243" s="45">
        <f>L3</f>
        <v>2018</v>
      </c>
      <c r="E243" s="45">
        <f>L2</f>
        <v>6</v>
      </c>
      <c r="F243" s="45">
        <f>L4+1</f>
        <v>14</v>
      </c>
      <c r="G243" s="45"/>
      <c r="H243" s="45">
        <v>9</v>
      </c>
      <c r="I243" s="45">
        <v>30</v>
      </c>
      <c r="J243" s="45">
        <f t="shared" si="432"/>
        <v>9.5</v>
      </c>
      <c r="K243" s="45"/>
      <c r="L243" s="45">
        <f t="shared" si="372"/>
        <v>20</v>
      </c>
      <c r="M243" s="45">
        <f t="shared" si="373"/>
        <v>-13</v>
      </c>
      <c r="N243" s="45">
        <f t="shared" si="374"/>
        <v>2458283.604166667</v>
      </c>
      <c r="O243" s="45">
        <f t="shared" si="431"/>
        <v>8.1908796641232031E-4</v>
      </c>
      <c r="P243" s="45">
        <f t="shared" si="426"/>
        <v>2458283.6049857549</v>
      </c>
      <c r="Q243" s="45">
        <f t="shared" si="427"/>
        <v>0.18449294964421456</v>
      </c>
      <c r="R243" s="45">
        <f t="shared" si="375"/>
        <v>82.35427986436116</v>
      </c>
      <c r="S243" s="45">
        <f t="shared" si="376"/>
        <v>159.10007423744719</v>
      </c>
      <c r="T243" s="45">
        <f t="shared" si="377"/>
        <v>0.66969496888567459</v>
      </c>
      <c r="U243" s="45">
        <f t="shared" si="378"/>
        <v>1.4373533367419713</v>
      </c>
      <c r="V243" s="45">
        <f t="shared" si="379"/>
        <v>2.7768201356108602</v>
      </c>
      <c r="W243" s="45">
        <f t="shared" si="380"/>
        <v>1.6700851296114944E-2</v>
      </c>
      <c r="X243" s="45">
        <f t="shared" si="381"/>
        <v>83.023974833246839</v>
      </c>
      <c r="Y243" s="45">
        <f t="shared" si="382"/>
        <v>159.76976920633285</v>
      </c>
      <c r="Z243" s="45">
        <f t="shared" si="383"/>
        <v>2.7885085178019557</v>
      </c>
      <c r="AA243" s="45">
        <f t="shared" si="384"/>
        <v>128.21001637877052</v>
      </c>
      <c r="AB243" s="45">
        <f t="shared" si="385"/>
        <v>2.237686919845403</v>
      </c>
      <c r="AC243" s="45">
        <f t="shared" si="386"/>
        <v>23.436891932319025</v>
      </c>
      <c r="AD243" s="45">
        <f t="shared" si="387"/>
        <v>-1.7334559062245737E-3</v>
      </c>
      <c r="AE243" s="45">
        <f t="shared" si="388"/>
        <v>23.435158476412798</v>
      </c>
      <c r="AF243" s="45">
        <f t="shared" si="389"/>
        <v>2458283.5</v>
      </c>
      <c r="AG243" s="45">
        <f t="shared" si="390"/>
        <v>0.18449007529089664</v>
      </c>
      <c r="AH243" s="45">
        <f t="shared" si="391"/>
        <v>17.483027286587514</v>
      </c>
      <c r="AI243" s="45">
        <f t="shared" si="392"/>
        <v>19.989872059962515</v>
      </c>
      <c r="AJ243" s="45">
        <f t="shared" si="393"/>
        <v>0.40902067614006121</v>
      </c>
      <c r="AK243" s="45">
        <f t="shared" si="394"/>
        <v>3.4108720599625144</v>
      </c>
      <c r="AL243" s="45">
        <f t="shared" si="395"/>
        <v>328.76952894688714</v>
      </c>
      <c r="AM243" s="45">
        <f t="shared" si="396"/>
        <v>5.7381107603539858</v>
      </c>
      <c r="AN243" s="45">
        <f t="shared" si="397"/>
        <v>1.0156377393747367</v>
      </c>
      <c r="AO243" s="45" t="s">
        <v>138</v>
      </c>
      <c r="AP243" s="45">
        <f t="shared" si="398"/>
        <v>83.014528954117822</v>
      </c>
      <c r="AQ243" s="45">
        <f t="shared" si="399"/>
        <v>83</v>
      </c>
      <c r="AR243" s="45">
        <f t="shared" si="400"/>
        <v>0</v>
      </c>
      <c r="AS243" s="45">
        <f t="shared" si="401"/>
        <v>52</v>
      </c>
      <c r="AT243" s="45">
        <f t="shared" si="402"/>
        <v>1.4488768572415207</v>
      </c>
      <c r="AU243" s="45">
        <f t="shared" si="403"/>
        <v>82.393551952550567</v>
      </c>
      <c r="AV243" s="148">
        <f t="shared" si="371"/>
        <v>5.4929034635033709</v>
      </c>
      <c r="AW243" s="45">
        <f t="shared" si="404"/>
        <v>1.4380387639850101</v>
      </c>
      <c r="AX243" s="45">
        <f t="shared" si="405"/>
        <v>23.250930594232365</v>
      </c>
      <c r="AY243" s="45" t="str">
        <f t="shared" si="406"/>
        <v>POSITIF</v>
      </c>
      <c r="AZ243" s="45">
        <f t="shared" si="407"/>
        <v>23</v>
      </c>
      <c r="BA243" s="45">
        <f t="shared" si="408"/>
        <v>15</v>
      </c>
      <c r="BB243" s="45">
        <f t="shared" si="409"/>
        <v>3</v>
      </c>
      <c r="BC243" s="45">
        <f t="shared" si="410"/>
        <v>0.40580529302203644</v>
      </c>
      <c r="BD243" s="45">
        <f t="shared" si="411"/>
        <v>-2.3678377604127299</v>
      </c>
      <c r="BE243" s="45">
        <f t="shared" si="412"/>
        <v>-0.12222152900771403</v>
      </c>
      <c r="BF243" s="45">
        <f t="shared" si="413"/>
        <v>1.9428132568574878</v>
      </c>
      <c r="BG243" s="45">
        <f t="shared" si="414"/>
        <v>-139.20100961777553</v>
      </c>
      <c r="BH243" s="45">
        <f t="shared" si="415"/>
        <v>5.4929034635033709</v>
      </c>
      <c r="BI243" s="45">
        <f t="shared" si="416"/>
        <v>40.798990382224474</v>
      </c>
      <c r="BJ243" s="45">
        <f t="shared" si="417"/>
        <v>40</v>
      </c>
      <c r="BK243" s="45">
        <f t="shared" si="418"/>
        <v>47</v>
      </c>
      <c r="BL243" s="45">
        <f t="shared" si="419"/>
        <v>56</v>
      </c>
      <c r="BM243" s="45">
        <f t="shared" si="420"/>
        <v>47.025213859145083</v>
      </c>
      <c r="BN243" s="45" t="str">
        <f t="shared" si="421"/>
        <v>POSITIF</v>
      </c>
      <c r="BO243" s="45">
        <f t="shared" si="422"/>
        <v>47</v>
      </c>
      <c r="BP243" s="45">
        <f t="shared" si="423"/>
        <v>1</v>
      </c>
      <c r="BQ243" s="45">
        <f t="shared" si="424"/>
        <v>30</v>
      </c>
      <c r="BR243" s="45"/>
      <c r="BS243" s="45"/>
      <c r="BT243" s="45"/>
      <c r="BU243" s="45"/>
      <c r="BV243" s="45"/>
      <c r="BW243" s="45"/>
      <c r="BX243" s="45"/>
      <c r="BY243" s="45"/>
      <c r="BZ243" s="45"/>
      <c r="CA243" s="45"/>
      <c r="CB243" s="45"/>
      <c r="CC243" s="45"/>
      <c r="CD243" s="45"/>
      <c r="CE243" s="45"/>
      <c r="CF243" s="45"/>
      <c r="CG243" s="45"/>
      <c r="CH243" s="45"/>
      <c r="CI243" s="45"/>
    </row>
    <row r="244" spans="1:87">
      <c r="A244" s="45">
        <f t="shared" si="425"/>
        <v>-7.0027777777777782</v>
      </c>
      <c r="B244" s="45">
        <f t="shared" si="429"/>
        <v>111.315</v>
      </c>
      <c r="C244" s="45">
        <f>INT(G3/15)</f>
        <v>7</v>
      </c>
      <c r="D244" s="45">
        <f>L3</f>
        <v>2018</v>
      </c>
      <c r="E244" s="45">
        <f>L2</f>
        <v>6</v>
      </c>
      <c r="F244" s="45">
        <f>L4+1</f>
        <v>14</v>
      </c>
      <c r="G244" s="45"/>
      <c r="H244" s="45">
        <v>9</v>
      </c>
      <c r="I244" s="45">
        <v>45</v>
      </c>
      <c r="J244" s="45">
        <f t="shared" si="432"/>
        <v>9.75</v>
      </c>
      <c r="K244" s="45"/>
      <c r="L244" s="45">
        <f t="shared" si="372"/>
        <v>20</v>
      </c>
      <c r="M244" s="45">
        <f t="shared" si="373"/>
        <v>-13</v>
      </c>
      <c r="N244" s="45">
        <f t="shared" si="374"/>
        <v>2458283.6145833335</v>
      </c>
      <c r="O244" s="45">
        <f t="shared" si="431"/>
        <v>8.1908796641232031E-4</v>
      </c>
      <c r="P244" s="45">
        <f t="shared" si="426"/>
        <v>2458283.6154024214</v>
      </c>
      <c r="Q244" s="45">
        <f t="shared" si="427"/>
        <v>0.18449323483700064</v>
      </c>
      <c r="R244" s="45">
        <f t="shared" si="375"/>
        <v>82.364547024201784</v>
      </c>
      <c r="S244" s="45">
        <f t="shared" si="376"/>
        <v>159.11034090689827</v>
      </c>
      <c r="T244" s="45">
        <f t="shared" si="377"/>
        <v>0.66937984965917552</v>
      </c>
      <c r="U244" s="45">
        <f t="shared" si="378"/>
        <v>1.4375325324860189</v>
      </c>
      <c r="V244" s="45">
        <f t="shared" si="379"/>
        <v>2.7769993227959953</v>
      </c>
      <c r="W244" s="45">
        <f t="shared" si="380"/>
        <v>1.6700851284136845E-2</v>
      </c>
      <c r="X244" s="45">
        <f t="shared" si="381"/>
        <v>83.033926873860963</v>
      </c>
      <c r="Y244" s="45">
        <f t="shared" si="382"/>
        <v>159.77972075655745</v>
      </c>
      <c r="Z244" s="45">
        <f t="shared" si="383"/>
        <v>2.7886822051190525</v>
      </c>
      <c r="AA244" s="45">
        <f t="shared" si="384"/>
        <v>128.20946477706187</v>
      </c>
      <c r="AB244" s="45">
        <f t="shared" si="385"/>
        <v>2.2376772925794275</v>
      </c>
      <c r="AC244" s="45">
        <f t="shared" si="386"/>
        <v>23.436891928610329</v>
      </c>
      <c r="AD244" s="45">
        <f t="shared" si="387"/>
        <v>-1.7334515299383801E-3</v>
      </c>
      <c r="AE244" s="45">
        <f t="shared" si="388"/>
        <v>23.435158477080392</v>
      </c>
      <c r="AF244" s="45">
        <f t="shared" si="389"/>
        <v>2458283.5</v>
      </c>
      <c r="AG244" s="45">
        <f t="shared" si="390"/>
        <v>0.18449007529089664</v>
      </c>
      <c r="AH244" s="45">
        <f t="shared" si="391"/>
        <v>17.483027286587514</v>
      </c>
      <c r="AI244" s="45">
        <f t="shared" si="392"/>
        <v>20.240556537300016</v>
      </c>
      <c r="AJ244" s="45">
        <f t="shared" si="393"/>
        <v>0.40902067615171295</v>
      </c>
      <c r="AK244" s="45">
        <f t="shared" si="394"/>
        <v>3.6615565373000152</v>
      </c>
      <c r="AL244" s="45">
        <f t="shared" si="395"/>
        <v>332.51897937267665</v>
      </c>
      <c r="AM244" s="45">
        <f t="shared" si="396"/>
        <v>5.8035510154243166</v>
      </c>
      <c r="AN244" s="45">
        <f t="shared" si="397"/>
        <v>1.0156387740762369</v>
      </c>
      <c r="AO244" s="45" t="s">
        <v>138</v>
      </c>
      <c r="AP244" s="45">
        <f t="shared" si="398"/>
        <v>83.024480966267674</v>
      </c>
      <c r="AQ244" s="45">
        <f t="shared" si="399"/>
        <v>83</v>
      </c>
      <c r="AR244" s="45">
        <f t="shared" si="400"/>
        <v>1</v>
      </c>
      <c r="AS244" s="45">
        <f t="shared" si="401"/>
        <v>28</v>
      </c>
      <c r="AT244" s="45">
        <f t="shared" si="402"/>
        <v>1.449050552620734</v>
      </c>
      <c r="AU244" s="45">
        <f t="shared" si="403"/>
        <v>82.404368686823588</v>
      </c>
      <c r="AV244" s="148">
        <f t="shared" si="371"/>
        <v>5.4936245791215725</v>
      </c>
      <c r="AW244" s="45">
        <f t="shared" si="404"/>
        <v>1.4382275516123877</v>
      </c>
      <c r="AX244" s="45">
        <f t="shared" si="405"/>
        <v>23.251454140116351</v>
      </c>
      <c r="AY244" s="45" t="str">
        <f t="shared" si="406"/>
        <v>POSITIF</v>
      </c>
      <c r="AZ244" s="45">
        <f t="shared" si="407"/>
        <v>23</v>
      </c>
      <c r="BA244" s="45">
        <f t="shared" si="408"/>
        <v>15</v>
      </c>
      <c r="BB244" s="45">
        <f t="shared" si="409"/>
        <v>5</v>
      </c>
      <c r="BC244" s="45">
        <f t="shared" si="410"/>
        <v>0.4058144306214973</v>
      </c>
      <c r="BD244" s="45">
        <f t="shared" si="411"/>
        <v>-2.4295159399304764</v>
      </c>
      <c r="BE244" s="45">
        <f t="shared" si="412"/>
        <v>-0.12222152900771403</v>
      </c>
      <c r="BF244" s="45">
        <f t="shared" si="413"/>
        <v>1.9428132568574878</v>
      </c>
      <c r="BG244" s="45">
        <f t="shared" si="414"/>
        <v>-143.20555354753935</v>
      </c>
      <c r="BH244" s="45">
        <f t="shared" si="415"/>
        <v>5.4936245791215725</v>
      </c>
      <c r="BI244" s="45">
        <f t="shared" si="416"/>
        <v>36.794446452460647</v>
      </c>
      <c r="BJ244" s="45">
        <f t="shared" si="417"/>
        <v>36</v>
      </c>
      <c r="BK244" s="45">
        <f t="shared" si="418"/>
        <v>47</v>
      </c>
      <c r="BL244" s="45">
        <f t="shared" si="419"/>
        <v>40</v>
      </c>
      <c r="BM244" s="45">
        <f t="shared" si="420"/>
        <v>49.543588985672343</v>
      </c>
      <c r="BN244" s="45" t="str">
        <f t="shared" si="421"/>
        <v>POSITIF</v>
      </c>
      <c r="BO244" s="45">
        <f t="shared" si="422"/>
        <v>49</v>
      </c>
      <c r="BP244" s="45">
        <f t="shared" si="423"/>
        <v>32</v>
      </c>
      <c r="BQ244" s="45">
        <f t="shared" si="424"/>
        <v>36</v>
      </c>
      <c r="BR244" s="45"/>
      <c r="BS244" s="45"/>
      <c r="BT244" s="45"/>
      <c r="BU244" s="45"/>
      <c r="BV244" s="45"/>
      <c r="BW244" s="45"/>
      <c r="BX244" s="45"/>
      <c r="BY244" s="45"/>
      <c r="BZ244" s="45"/>
      <c r="CA244" s="45"/>
      <c r="CB244" s="45"/>
      <c r="CC244" s="45"/>
      <c r="CD244" s="45"/>
      <c r="CE244" s="45"/>
      <c r="CF244" s="45"/>
      <c r="CG244" s="45"/>
      <c r="CH244" s="45"/>
      <c r="CI244" s="45"/>
    </row>
    <row r="245" spans="1:87">
      <c r="A245" s="45">
        <f t="shared" si="425"/>
        <v>-7.0027777777777782</v>
      </c>
      <c r="B245" s="45">
        <f t="shared" si="429"/>
        <v>111.315</v>
      </c>
      <c r="C245" s="45">
        <f>INT(G3/15)</f>
        <v>7</v>
      </c>
      <c r="D245" s="45">
        <f>L3</f>
        <v>2018</v>
      </c>
      <c r="E245" s="45">
        <f>L2</f>
        <v>6</v>
      </c>
      <c r="F245" s="45">
        <f>L4+1</f>
        <v>14</v>
      </c>
      <c r="G245" s="45"/>
      <c r="H245" s="45">
        <v>10</v>
      </c>
      <c r="I245" s="45">
        <v>0</v>
      </c>
      <c r="J245" s="45">
        <f t="shared" si="432"/>
        <v>10</v>
      </c>
      <c r="K245" s="45"/>
      <c r="L245" s="45">
        <f t="shared" si="372"/>
        <v>20</v>
      </c>
      <c r="M245" s="45">
        <f t="shared" si="373"/>
        <v>-13</v>
      </c>
      <c r="N245" s="45">
        <f t="shared" si="374"/>
        <v>2458283.625</v>
      </c>
      <c r="O245" s="45">
        <f t="shared" si="431"/>
        <v>8.1908796641232031E-4</v>
      </c>
      <c r="P245" s="45">
        <f t="shared" si="426"/>
        <v>2458283.625819088</v>
      </c>
      <c r="Q245" s="45">
        <f t="shared" si="427"/>
        <v>0.18449352002978672</v>
      </c>
      <c r="R245" s="45">
        <f t="shared" si="375"/>
        <v>82.374814184041497</v>
      </c>
      <c r="S245" s="45">
        <f t="shared" si="376"/>
        <v>159.12060757635027</v>
      </c>
      <c r="T245" s="45">
        <f t="shared" si="377"/>
        <v>0.66906471014929614</v>
      </c>
      <c r="U245" s="45">
        <f t="shared" si="378"/>
        <v>1.4377117282300504</v>
      </c>
      <c r="V245" s="45">
        <f t="shared" si="379"/>
        <v>2.7771785099811468</v>
      </c>
      <c r="W245" s="45">
        <f t="shared" si="380"/>
        <v>1.670085127215875E-2</v>
      </c>
      <c r="X245" s="45">
        <f t="shared" si="381"/>
        <v>83.043878894190797</v>
      </c>
      <c r="Y245" s="45">
        <f t="shared" si="382"/>
        <v>159.78967228649955</v>
      </c>
      <c r="Z245" s="45">
        <f t="shared" si="383"/>
        <v>2.7888558920821533</v>
      </c>
      <c r="AA245" s="45">
        <f t="shared" si="384"/>
        <v>128.20891317535322</v>
      </c>
      <c r="AB245" s="45">
        <f t="shared" si="385"/>
        <v>2.2376676653134515</v>
      </c>
      <c r="AC245" s="45">
        <f t="shared" si="386"/>
        <v>23.436891924901634</v>
      </c>
      <c r="AD245" s="45">
        <f t="shared" si="387"/>
        <v>-1.7334471338867124E-3</v>
      </c>
      <c r="AE245" s="45">
        <f t="shared" si="388"/>
        <v>23.435158477767747</v>
      </c>
      <c r="AF245" s="45">
        <f t="shared" si="389"/>
        <v>2458283.5</v>
      </c>
      <c r="AG245" s="45">
        <f t="shared" si="390"/>
        <v>0.18449007529089664</v>
      </c>
      <c r="AH245" s="45">
        <f t="shared" si="391"/>
        <v>17.483027286587514</v>
      </c>
      <c r="AI245" s="45">
        <f t="shared" si="392"/>
        <v>20.491241014637513</v>
      </c>
      <c r="AJ245" s="45">
        <f t="shared" si="393"/>
        <v>0.40902067616370952</v>
      </c>
      <c r="AK245" s="45">
        <f t="shared" si="394"/>
        <v>3.9122410146375124</v>
      </c>
      <c r="AL245" s="45">
        <f t="shared" si="395"/>
        <v>336.26842973563845</v>
      </c>
      <c r="AM245" s="45">
        <f t="shared" si="396"/>
        <v>5.8689912693980961</v>
      </c>
      <c r="AN245" s="45">
        <f t="shared" si="397"/>
        <v>1.0156398082899281</v>
      </c>
      <c r="AO245" s="45" t="s">
        <v>138</v>
      </c>
      <c r="AP245" s="45">
        <f t="shared" si="398"/>
        <v>83.034432958133593</v>
      </c>
      <c r="AQ245" s="45">
        <f t="shared" si="399"/>
        <v>83</v>
      </c>
      <c r="AR245" s="45">
        <f t="shared" si="400"/>
        <v>2</v>
      </c>
      <c r="AS245" s="45">
        <f t="shared" si="401"/>
        <v>3</v>
      </c>
      <c r="AT245" s="45">
        <f t="shared" si="402"/>
        <v>1.4492242476459261</v>
      </c>
      <c r="AU245" s="45">
        <f t="shared" si="403"/>
        <v>82.415185483924219</v>
      </c>
      <c r="AV245" s="148">
        <f t="shared" si="371"/>
        <v>5.4943456989282815</v>
      </c>
      <c r="AW245" s="45">
        <f t="shared" si="404"/>
        <v>1.4384163403363139</v>
      </c>
      <c r="AX245" s="45">
        <f t="shared" si="405"/>
        <v>23.251976944282628</v>
      </c>
      <c r="AY245" s="45" t="str">
        <f t="shared" si="406"/>
        <v>POSITIF</v>
      </c>
      <c r="AZ245" s="45">
        <f t="shared" si="407"/>
        <v>23</v>
      </c>
      <c r="BA245" s="45">
        <f t="shared" si="408"/>
        <v>15</v>
      </c>
      <c r="BB245" s="45">
        <f t="shared" si="409"/>
        <v>7</v>
      </c>
      <c r="BC245" s="45">
        <f t="shared" si="410"/>
        <v>0.40582355527554198</v>
      </c>
      <c r="BD245" s="45">
        <f t="shared" si="411"/>
        <v>-2.4994084165456076</v>
      </c>
      <c r="BE245" s="45">
        <f t="shared" si="412"/>
        <v>-0.12222152900771403</v>
      </c>
      <c r="BF245" s="45">
        <f t="shared" si="413"/>
        <v>1.9428132568574878</v>
      </c>
      <c r="BG245" s="45">
        <f t="shared" si="414"/>
        <v>-147.72390671203857</v>
      </c>
      <c r="BH245" s="45">
        <f t="shared" si="415"/>
        <v>5.4943456989282815</v>
      </c>
      <c r="BI245" s="45">
        <f t="shared" si="416"/>
        <v>32.27609328796143</v>
      </c>
      <c r="BJ245" s="45">
        <f t="shared" si="417"/>
        <v>32</v>
      </c>
      <c r="BK245" s="45">
        <f t="shared" si="418"/>
        <v>16</v>
      </c>
      <c r="BL245" s="45">
        <f t="shared" si="419"/>
        <v>33</v>
      </c>
      <c r="BM245" s="45">
        <f t="shared" si="420"/>
        <v>51.876540964679982</v>
      </c>
      <c r="BN245" s="45" t="str">
        <f t="shared" si="421"/>
        <v>POSITIF</v>
      </c>
      <c r="BO245" s="45">
        <f t="shared" si="422"/>
        <v>51</v>
      </c>
      <c r="BP245" s="45">
        <f t="shared" si="423"/>
        <v>52</v>
      </c>
      <c r="BQ245" s="45">
        <f t="shared" si="424"/>
        <v>35</v>
      </c>
      <c r="BR245" s="45"/>
      <c r="BS245" s="45"/>
      <c r="BT245" s="45"/>
      <c r="BU245" s="45"/>
      <c r="BV245" s="45"/>
      <c r="BW245" s="45"/>
      <c r="BX245" s="45"/>
      <c r="BY245" s="45"/>
      <c r="BZ245" s="45"/>
      <c r="CA245" s="45"/>
      <c r="CB245" s="45"/>
      <c r="CC245" s="45"/>
      <c r="CD245" s="45"/>
      <c r="CE245" s="45"/>
      <c r="CF245" s="45"/>
      <c r="CG245" s="45"/>
      <c r="CH245" s="45"/>
      <c r="CI245" s="45"/>
    </row>
    <row r="246" spans="1:87">
      <c r="A246" s="45">
        <f t="shared" si="425"/>
        <v>-7.0027777777777782</v>
      </c>
      <c r="B246" s="45">
        <f t="shared" si="429"/>
        <v>111.315</v>
      </c>
      <c r="C246" s="45">
        <f>INT(G3/15)</f>
        <v>7</v>
      </c>
      <c r="D246" s="45">
        <f>L3</f>
        <v>2018</v>
      </c>
      <c r="E246" s="45">
        <f>L2</f>
        <v>6</v>
      </c>
      <c r="F246" s="45">
        <f>L4+1</f>
        <v>14</v>
      </c>
      <c r="G246" s="45"/>
      <c r="H246" s="45">
        <v>10</v>
      </c>
      <c r="I246" s="45">
        <v>15</v>
      </c>
      <c r="J246" s="45">
        <f t="shared" si="432"/>
        <v>10.25</v>
      </c>
      <c r="K246" s="45"/>
      <c r="L246" s="45">
        <f t="shared" si="372"/>
        <v>20</v>
      </c>
      <c r="M246" s="45">
        <f t="shared" si="373"/>
        <v>-13</v>
      </c>
      <c r="N246" s="45">
        <f t="shared" si="374"/>
        <v>2458283.635416667</v>
      </c>
      <c r="O246" s="45">
        <f t="shared" si="431"/>
        <v>8.1908796641232031E-4</v>
      </c>
      <c r="P246" s="45">
        <f t="shared" si="426"/>
        <v>2458283.6362357549</v>
      </c>
      <c r="Q246" s="45">
        <f t="shared" si="427"/>
        <v>0.18449380522258554</v>
      </c>
      <c r="R246" s="45">
        <f t="shared" si="375"/>
        <v>82.385081344340506</v>
      </c>
      <c r="S246" s="45">
        <f t="shared" si="376"/>
        <v>159.13087424625974</v>
      </c>
      <c r="T246" s="45">
        <f t="shared" si="377"/>
        <v>0.66874955035164774</v>
      </c>
      <c r="U246" s="45">
        <f t="shared" si="378"/>
        <v>1.4378909239820981</v>
      </c>
      <c r="V246" s="45">
        <f t="shared" si="379"/>
        <v>2.7773576971742822</v>
      </c>
      <c r="W246" s="45">
        <f t="shared" si="380"/>
        <v>1.6700851260180651E-2</v>
      </c>
      <c r="X246" s="45">
        <f t="shared" si="381"/>
        <v>83.053830894692155</v>
      </c>
      <c r="Y246" s="45">
        <f t="shared" si="382"/>
        <v>159.79962379661137</v>
      </c>
      <c r="Z246" s="45">
        <f t="shared" si="383"/>
        <v>2.7890295786991497</v>
      </c>
      <c r="AA246" s="45">
        <f t="shared" si="384"/>
        <v>128.20836157361995</v>
      </c>
      <c r="AB246" s="45">
        <f t="shared" si="385"/>
        <v>2.2376580380470465</v>
      </c>
      <c r="AC246" s="45">
        <f t="shared" si="386"/>
        <v>23.436891921192938</v>
      </c>
      <c r="AD246" s="45">
        <f t="shared" si="387"/>
        <v>-1.7334427180674635E-3</v>
      </c>
      <c r="AE246" s="45">
        <f t="shared" si="388"/>
        <v>23.435158478474872</v>
      </c>
      <c r="AF246" s="45">
        <f t="shared" si="389"/>
        <v>2458283.5</v>
      </c>
      <c r="AG246" s="45">
        <f t="shared" si="390"/>
        <v>0.18449007529089664</v>
      </c>
      <c r="AH246" s="45">
        <f t="shared" si="391"/>
        <v>17.483027286587514</v>
      </c>
      <c r="AI246" s="45">
        <f t="shared" si="392"/>
        <v>20.741925491975014</v>
      </c>
      <c r="AJ246" s="45">
        <f t="shared" si="393"/>
        <v>0.4090206761760512</v>
      </c>
      <c r="AK246" s="45">
        <f t="shared" si="394"/>
        <v>4.1629254919750132</v>
      </c>
      <c r="AL246" s="45">
        <f t="shared" si="395"/>
        <v>340.01788003539525</v>
      </c>
      <c r="AM246" s="45">
        <f t="shared" si="396"/>
        <v>5.9344315222687412</v>
      </c>
      <c r="AN246" s="45">
        <f t="shared" si="397"/>
        <v>1.0156408420158258</v>
      </c>
      <c r="AO246" s="45" t="s">
        <v>138</v>
      </c>
      <c r="AP246" s="45">
        <f t="shared" si="398"/>
        <v>83.044384930171375</v>
      </c>
      <c r="AQ246" s="45">
        <f t="shared" si="399"/>
        <v>83</v>
      </c>
      <c r="AR246" s="45">
        <f t="shared" si="400"/>
        <v>2</v>
      </c>
      <c r="AS246" s="45">
        <f t="shared" si="401"/>
        <v>39</v>
      </c>
      <c r="AT246" s="45">
        <f t="shared" si="402"/>
        <v>1.4493979423250518</v>
      </c>
      <c r="AU246" s="45">
        <f t="shared" si="403"/>
        <v>82.426002344229957</v>
      </c>
      <c r="AV246" s="148">
        <f t="shared" si="371"/>
        <v>5.4950668229486634</v>
      </c>
      <c r="AW246" s="45">
        <f t="shared" si="404"/>
        <v>1.4386051301633773</v>
      </c>
      <c r="AX246" s="45">
        <f t="shared" si="405"/>
        <v>23.252499006735199</v>
      </c>
      <c r="AY246" s="45" t="str">
        <f t="shared" si="406"/>
        <v>POSITIF</v>
      </c>
      <c r="AZ246" s="45">
        <f t="shared" si="407"/>
        <v>23</v>
      </c>
      <c r="BA246" s="45">
        <f t="shared" si="408"/>
        <v>15</v>
      </c>
      <c r="BB246" s="45">
        <f t="shared" si="409"/>
        <v>8</v>
      </c>
      <c r="BC246" s="45">
        <f t="shared" si="410"/>
        <v>0.40583266698424036</v>
      </c>
      <c r="BD246" s="45">
        <f t="shared" si="411"/>
        <v>-2.5782685560340237</v>
      </c>
      <c r="BE246" s="45">
        <f t="shared" si="412"/>
        <v>-0.12222152900771403</v>
      </c>
      <c r="BF246" s="45">
        <f t="shared" si="413"/>
        <v>1.9428132568574878</v>
      </c>
      <c r="BG246" s="45">
        <f t="shared" si="414"/>
        <v>-152.78392153792578</v>
      </c>
      <c r="BH246" s="45">
        <f t="shared" si="415"/>
        <v>5.4950668229486634</v>
      </c>
      <c r="BI246" s="45">
        <f t="shared" si="416"/>
        <v>27.216078462074222</v>
      </c>
      <c r="BJ246" s="45">
        <f t="shared" si="417"/>
        <v>27</v>
      </c>
      <c r="BK246" s="45">
        <f t="shared" si="418"/>
        <v>12</v>
      </c>
      <c r="BL246" s="45">
        <f t="shared" si="419"/>
        <v>57</v>
      </c>
      <c r="BM246" s="45">
        <f t="shared" si="420"/>
        <v>53.987708547554348</v>
      </c>
      <c r="BN246" s="45" t="str">
        <f t="shared" si="421"/>
        <v>POSITIF</v>
      </c>
      <c r="BO246" s="45">
        <f t="shared" si="422"/>
        <v>53</v>
      </c>
      <c r="BP246" s="45">
        <f t="shared" si="423"/>
        <v>59</v>
      </c>
      <c r="BQ246" s="45">
        <f t="shared" si="424"/>
        <v>15</v>
      </c>
      <c r="BR246" s="45"/>
      <c r="BS246" s="45"/>
      <c r="BT246" s="45"/>
      <c r="BU246" s="45"/>
      <c r="BV246" s="45"/>
      <c r="BW246" s="45"/>
      <c r="BX246" s="45"/>
      <c r="BY246" s="45"/>
      <c r="BZ246" s="45"/>
      <c r="CA246" s="45"/>
      <c r="CB246" s="45"/>
      <c r="CC246" s="45"/>
      <c r="CD246" s="45"/>
      <c r="CE246" s="45"/>
      <c r="CF246" s="45"/>
      <c r="CG246" s="45"/>
      <c r="CH246" s="45"/>
      <c r="CI246" s="45"/>
    </row>
    <row r="247" spans="1:87">
      <c r="A247" s="45">
        <f t="shared" si="425"/>
        <v>-7.0027777777777782</v>
      </c>
      <c r="B247" s="45">
        <f t="shared" si="429"/>
        <v>111.315</v>
      </c>
      <c r="C247" s="45">
        <f>INT(G3/15)</f>
        <v>7</v>
      </c>
      <c r="D247" s="45">
        <f>L3</f>
        <v>2018</v>
      </c>
      <c r="E247" s="45">
        <f>L2</f>
        <v>6</v>
      </c>
      <c r="F247" s="45">
        <f>L4+1</f>
        <v>14</v>
      </c>
      <c r="G247" s="45"/>
      <c r="H247" s="45">
        <v>10</v>
      </c>
      <c r="I247" s="45">
        <v>30</v>
      </c>
      <c r="J247" s="45">
        <f t="shared" si="432"/>
        <v>10.5</v>
      </c>
      <c r="K247" s="45"/>
      <c r="L247" s="45">
        <f t="shared" si="372"/>
        <v>20</v>
      </c>
      <c r="M247" s="45">
        <f t="shared" si="373"/>
        <v>-13</v>
      </c>
      <c r="N247" s="45">
        <f t="shared" si="374"/>
        <v>2458283.6458333335</v>
      </c>
      <c r="O247" s="45">
        <f t="shared" si="431"/>
        <v>8.1908796641232031E-4</v>
      </c>
      <c r="P247" s="45">
        <f t="shared" si="426"/>
        <v>2458283.6466524214</v>
      </c>
      <c r="Q247" s="45">
        <f t="shared" si="427"/>
        <v>0.18449409041537163</v>
      </c>
      <c r="R247" s="45">
        <f t="shared" si="375"/>
        <v>82.395348504181129</v>
      </c>
      <c r="S247" s="45">
        <f t="shared" si="376"/>
        <v>159.14114091571082</v>
      </c>
      <c r="T247" s="45">
        <f t="shared" si="377"/>
        <v>0.66843437030396879</v>
      </c>
      <c r="U247" s="45">
        <f t="shared" si="378"/>
        <v>1.4380701197261454</v>
      </c>
      <c r="V247" s="45">
        <f t="shared" si="379"/>
        <v>2.7775368843594177</v>
      </c>
      <c r="W247" s="45">
        <f t="shared" si="380"/>
        <v>1.6700851248202555E-2</v>
      </c>
      <c r="X247" s="45">
        <f t="shared" si="381"/>
        <v>83.063782874485099</v>
      </c>
      <c r="Y247" s="45">
        <f t="shared" si="382"/>
        <v>159.80957528601479</v>
      </c>
      <c r="Z247" s="45">
        <f t="shared" si="383"/>
        <v>2.7892032649547169</v>
      </c>
      <c r="AA247" s="45">
        <f t="shared" si="384"/>
        <v>128.2078099719113</v>
      </c>
      <c r="AB247" s="45">
        <f t="shared" si="385"/>
        <v>2.237648410781071</v>
      </c>
      <c r="AC247" s="45">
        <f t="shared" si="386"/>
        <v>23.436891917484242</v>
      </c>
      <c r="AD247" s="45">
        <f t="shared" si="387"/>
        <v>-1.7334382824791077E-3</v>
      </c>
      <c r="AE247" s="45">
        <f t="shared" si="388"/>
        <v>23.435158479201764</v>
      </c>
      <c r="AF247" s="45">
        <f t="shared" si="389"/>
        <v>2458283.5</v>
      </c>
      <c r="AG247" s="45">
        <f t="shared" si="390"/>
        <v>0.18449007529089664</v>
      </c>
      <c r="AH247" s="45">
        <f t="shared" si="391"/>
        <v>17.483027286587514</v>
      </c>
      <c r="AI247" s="45">
        <f t="shared" si="392"/>
        <v>20.992609969312515</v>
      </c>
      <c r="AJ247" s="45">
        <f t="shared" si="393"/>
        <v>0.40902067618873783</v>
      </c>
      <c r="AK247" s="45">
        <f t="shared" si="394"/>
        <v>4.4136099693125139</v>
      </c>
      <c r="AL247" s="45">
        <f t="shared" si="395"/>
        <v>343.76733027302117</v>
      </c>
      <c r="AM247" s="45">
        <f t="shared" si="396"/>
        <v>5.9998717740549967</v>
      </c>
      <c r="AN247" s="45">
        <f t="shared" si="397"/>
        <v>1.0156418752538077</v>
      </c>
      <c r="AO247" s="45" t="s">
        <v>138</v>
      </c>
      <c r="AP247" s="45">
        <f t="shared" si="398"/>
        <v>83.054336881501087</v>
      </c>
      <c r="AQ247" s="45">
        <f t="shared" si="399"/>
        <v>83</v>
      </c>
      <c r="AR247" s="45">
        <f t="shared" si="400"/>
        <v>3</v>
      </c>
      <c r="AS247" s="45">
        <f t="shared" si="401"/>
        <v>15</v>
      </c>
      <c r="AT247" s="45">
        <f t="shared" si="402"/>
        <v>1.4495716366427536</v>
      </c>
      <c r="AU247" s="45">
        <f t="shared" si="403"/>
        <v>82.436819266666518</v>
      </c>
      <c r="AV247" s="148">
        <f t="shared" si="371"/>
        <v>5.495787951111101</v>
      </c>
      <c r="AW247" s="45">
        <f t="shared" si="404"/>
        <v>1.4387939210748282</v>
      </c>
      <c r="AX247" s="45">
        <f t="shared" si="405"/>
        <v>23.253020327408006</v>
      </c>
      <c r="AY247" s="45" t="str">
        <f t="shared" si="406"/>
        <v>POSITIF</v>
      </c>
      <c r="AZ247" s="45">
        <f t="shared" si="407"/>
        <v>23</v>
      </c>
      <c r="BA247" s="45">
        <f t="shared" si="408"/>
        <v>15</v>
      </c>
      <c r="BB247" s="45">
        <f t="shared" si="409"/>
        <v>10</v>
      </c>
      <c r="BC247" s="45">
        <f t="shared" si="410"/>
        <v>0.40584176574643954</v>
      </c>
      <c r="BD247" s="45">
        <f t="shared" si="411"/>
        <v>-2.6665824749454834</v>
      </c>
      <c r="BE247" s="45">
        <f t="shared" si="412"/>
        <v>-0.12222152900771403</v>
      </c>
      <c r="BF247" s="45">
        <f t="shared" si="413"/>
        <v>1.9428132568574878</v>
      </c>
      <c r="BG247" s="45">
        <f t="shared" si="414"/>
        <v>-158.38544270158513</v>
      </c>
      <c r="BH247" s="45">
        <f t="shared" si="415"/>
        <v>5.495787951111101</v>
      </c>
      <c r="BI247" s="45">
        <f t="shared" si="416"/>
        <v>21.614557298414866</v>
      </c>
      <c r="BJ247" s="45">
        <f t="shared" si="417"/>
        <v>21</v>
      </c>
      <c r="BK247" s="45">
        <f t="shared" si="418"/>
        <v>36</v>
      </c>
      <c r="BL247" s="45">
        <f t="shared" si="419"/>
        <v>52</v>
      </c>
      <c r="BM247" s="45">
        <f t="shared" si="420"/>
        <v>55.835682307235579</v>
      </c>
      <c r="BN247" s="45" t="str">
        <f t="shared" si="421"/>
        <v>POSITIF</v>
      </c>
      <c r="BO247" s="45">
        <f t="shared" si="422"/>
        <v>55</v>
      </c>
      <c r="BP247" s="45">
        <f t="shared" si="423"/>
        <v>50</v>
      </c>
      <c r="BQ247" s="45">
        <f t="shared" si="424"/>
        <v>8</v>
      </c>
      <c r="BR247" s="45"/>
      <c r="BS247" s="45"/>
      <c r="BT247" s="45"/>
      <c r="BU247" s="45"/>
      <c r="BV247" s="45"/>
      <c r="BW247" s="45"/>
      <c r="BX247" s="45"/>
      <c r="BY247" s="45"/>
      <c r="BZ247" s="45"/>
      <c r="CA247" s="45"/>
      <c r="CB247" s="45"/>
      <c r="CC247" s="45"/>
      <c r="CD247" s="45"/>
      <c r="CE247" s="45"/>
      <c r="CF247" s="45"/>
      <c r="CG247" s="45"/>
      <c r="CH247" s="45"/>
      <c r="CI247" s="45"/>
    </row>
    <row r="248" spans="1:87">
      <c r="A248" s="45">
        <f t="shared" si="425"/>
        <v>-7.0027777777777782</v>
      </c>
      <c r="B248" s="45">
        <f t="shared" si="429"/>
        <v>111.315</v>
      </c>
      <c r="C248" s="45">
        <f>INT(G3/15)</f>
        <v>7</v>
      </c>
      <c r="D248" s="45">
        <f>L3</f>
        <v>2018</v>
      </c>
      <c r="E248" s="45">
        <f>L2</f>
        <v>6</v>
      </c>
      <c r="F248" s="45">
        <f>L4+1</f>
        <v>14</v>
      </c>
      <c r="G248" s="45"/>
      <c r="H248" s="45">
        <v>10</v>
      </c>
      <c r="I248" s="45">
        <v>45</v>
      </c>
      <c r="J248" s="45">
        <f t="shared" si="432"/>
        <v>10.75</v>
      </c>
      <c r="K248" s="45"/>
      <c r="L248" s="45">
        <f t="shared" si="372"/>
        <v>20</v>
      </c>
      <c r="M248" s="45">
        <f t="shared" si="373"/>
        <v>-13</v>
      </c>
      <c r="N248" s="45">
        <f t="shared" si="374"/>
        <v>2458283.65625</v>
      </c>
      <c r="O248" s="45">
        <f t="shared" si="431"/>
        <v>8.1908796641232031E-4</v>
      </c>
      <c r="P248" s="45">
        <f t="shared" si="426"/>
        <v>2458283.657069088</v>
      </c>
      <c r="Q248" s="45">
        <f t="shared" si="427"/>
        <v>0.18449437560815771</v>
      </c>
      <c r="R248" s="45">
        <f t="shared" si="375"/>
        <v>82.405615664021752</v>
      </c>
      <c r="S248" s="45">
        <f t="shared" si="376"/>
        <v>159.15140758516281</v>
      </c>
      <c r="T248" s="45">
        <f t="shared" si="377"/>
        <v>0.66811917000178844</v>
      </c>
      <c r="U248" s="45">
        <f t="shared" si="378"/>
        <v>1.438249315470193</v>
      </c>
      <c r="V248" s="45">
        <f t="shared" si="379"/>
        <v>2.7777160715445688</v>
      </c>
      <c r="W248" s="45">
        <f t="shared" si="380"/>
        <v>1.6700851236224459E-2</v>
      </c>
      <c r="X248" s="45">
        <f t="shared" si="381"/>
        <v>83.07373483402354</v>
      </c>
      <c r="Y248" s="45">
        <f t="shared" si="382"/>
        <v>159.81952675516462</v>
      </c>
      <c r="Z248" s="45">
        <f t="shared" si="383"/>
        <v>2.7893769508567918</v>
      </c>
      <c r="AA248" s="45">
        <f t="shared" si="384"/>
        <v>128.20725837020265</v>
      </c>
      <c r="AB248" s="45">
        <f t="shared" si="385"/>
        <v>2.2376387835150955</v>
      </c>
      <c r="AC248" s="45">
        <f t="shared" si="386"/>
        <v>23.436891913775547</v>
      </c>
      <c r="AD248" s="45">
        <f t="shared" si="387"/>
        <v>-1.7334338271195386E-3</v>
      </c>
      <c r="AE248" s="45">
        <f t="shared" si="388"/>
        <v>23.435158479948427</v>
      </c>
      <c r="AF248" s="45">
        <f t="shared" si="389"/>
        <v>2458283.5</v>
      </c>
      <c r="AG248" s="45">
        <f t="shared" si="390"/>
        <v>0.18449007529089664</v>
      </c>
      <c r="AH248" s="45">
        <f t="shared" si="391"/>
        <v>17.483027286587514</v>
      </c>
      <c r="AI248" s="45">
        <f t="shared" si="392"/>
        <v>21.243294446650015</v>
      </c>
      <c r="AJ248" s="45">
        <f t="shared" si="393"/>
        <v>0.40902067620176957</v>
      </c>
      <c r="AK248" s="45">
        <f t="shared" si="394"/>
        <v>4.6642944466500147</v>
      </c>
      <c r="AL248" s="45">
        <f t="shared" si="395"/>
        <v>347.51678044814082</v>
      </c>
      <c r="AM248" s="45">
        <f t="shared" si="396"/>
        <v>6.0653120247503125</v>
      </c>
      <c r="AN248" s="45">
        <f t="shared" si="397"/>
        <v>1.0156429080038896</v>
      </c>
      <c r="AO248" s="45" t="s">
        <v>138</v>
      </c>
      <c r="AP248" s="45">
        <f t="shared" si="398"/>
        <v>83.064288812576649</v>
      </c>
      <c r="AQ248" s="45">
        <f t="shared" si="399"/>
        <v>83</v>
      </c>
      <c r="AR248" s="45">
        <f t="shared" si="400"/>
        <v>3</v>
      </c>
      <c r="AS248" s="45">
        <f t="shared" si="401"/>
        <v>51</v>
      </c>
      <c r="AT248" s="45">
        <f t="shared" si="402"/>
        <v>1.4497453306069537</v>
      </c>
      <c r="AU248" s="45">
        <f t="shared" si="403"/>
        <v>82.447636251609353</v>
      </c>
      <c r="AV248" s="148">
        <f t="shared" si="371"/>
        <v>5.4965090834406238</v>
      </c>
      <c r="AW248" s="45">
        <f t="shared" si="404"/>
        <v>1.4389827130772193</v>
      </c>
      <c r="AX248" s="45">
        <f t="shared" si="405"/>
        <v>23.253540906305044</v>
      </c>
      <c r="AY248" s="45" t="str">
        <f t="shared" si="406"/>
        <v>POSITIF</v>
      </c>
      <c r="AZ248" s="45">
        <f t="shared" si="407"/>
        <v>23</v>
      </c>
      <c r="BA248" s="45">
        <f t="shared" si="408"/>
        <v>15</v>
      </c>
      <c r="BB248" s="45">
        <f t="shared" si="409"/>
        <v>12</v>
      </c>
      <c r="BC248" s="45">
        <f t="shared" si="410"/>
        <v>0.40585085156220929</v>
      </c>
      <c r="BD248" s="45">
        <f t="shared" si="411"/>
        <v>-2.7643474623714832</v>
      </c>
      <c r="BE248" s="45">
        <f t="shared" si="412"/>
        <v>-0.12222152900771403</v>
      </c>
      <c r="BF248" s="45">
        <f t="shared" si="413"/>
        <v>1.9428132568574878</v>
      </c>
      <c r="BG248" s="45">
        <f t="shared" si="414"/>
        <v>-164.48614850681722</v>
      </c>
      <c r="BH248" s="45">
        <f t="shared" si="415"/>
        <v>5.4965090834406238</v>
      </c>
      <c r="BI248" s="45">
        <f t="shared" si="416"/>
        <v>15.513851493182784</v>
      </c>
      <c r="BJ248" s="45">
        <f t="shared" si="417"/>
        <v>15</v>
      </c>
      <c r="BK248" s="45">
        <f t="shared" si="418"/>
        <v>30</v>
      </c>
      <c r="BL248" s="45">
        <f t="shared" si="419"/>
        <v>49</v>
      </c>
      <c r="BM248" s="45">
        <f t="shared" si="420"/>
        <v>57.37547786947281</v>
      </c>
      <c r="BN248" s="45" t="str">
        <f t="shared" si="421"/>
        <v>POSITIF</v>
      </c>
      <c r="BO248" s="45">
        <f t="shared" si="422"/>
        <v>57</v>
      </c>
      <c r="BP248" s="45">
        <f t="shared" si="423"/>
        <v>22</v>
      </c>
      <c r="BQ248" s="45">
        <f t="shared" si="424"/>
        <v>31</v>
      </c>
      <c r="BR248" s="45"/>
      <c r="BS248" s="45"/>
      <c r="BT248" s="45"/>
      <c r="BU248" s="45"/>
      <c r="BV248" s="45"/>
      <c r="BW248" s="45"/>
      <c r="BX248" s="45"/>
      <c r="BY248" s="45"/>
      <c r="BZ248" s="45"/>
      <c r="CA248" s="45"/>
      <c r="CB248" s="45"/>
      <c r="CC248" s="45"/>
      <c r="CD248" s="45"/>
      <c r="CE248" s="45"/>
      <c r="CF248" s="45"/>
      <c r="CG248" s="45"/>
      <c r="CH248" s="45"/>
      <c r="CI248" s="45"/>
    </row>
    <row r="249" spans="1:87">
      <c r="A249" s="45">
        <f t="shared" si="425"/>
        <v>-7.0027777777777782</v>
      </c>
      <c r="B249" s="45">
        <f t="shared" si="429"/>
        <v>111.315</v>
      </c>
      <c r="C249" s="45">
        <f>INT(G3/15)</f>
        <v>7</v>
      </c>
      <c r="D249" s="45">
        <f>L3</f>
        <v>2018</v>
      </c>
      <c r="E249" s="45">
        <f>L2</f>
        <v>6</v>
      </c>
      <c r="F249" s="45">
        <f>L4+1</f>
        <v>14</v>
      </c>
      <c r="G249" s="45"/>
      <c r="H249" s="45">
        <v>11</v>
      </c>
      <c r="I249" s="45">
        <v>0</v>
      </c>
      <c r="J249" s="45">
        <f t="shared" si="432"/>
        <v>11</v>
      </c>
      <c r="K249" s="45"/>
      <c r="L249" s="45">
        <f t="shared" si="372"/>
        <v>20</v>
      </c>
      <c r="M249" s="45">
        <f t="shared" si="373"/>
        <v>-13</v>
      </c>
      <c r="N249" s="45">
        <f t="shared" si="374"/>
        <v>2458283.666666667</v>
      </c>
      <c r="O249" s="45">
        <f t="shared" si="431"/>
        <v>8.1908796641232031E-4</v>
      </c>
      <c r="P249" s="45">
        <f t="shared" si="426"/>
        <v>2458283.6674857549</v>
      </c>
      <c r="Q249" s="45">
        <f t="shared" si="427"/>
        <v>0.18449466080095653</v>
      </c>
      <c r="R249" s="45">
        <f t="shared" si="375"/>
        <v>82.415882824320761</v>
      </c>
      <c r="S249" s="45">
        <f t="shared" si="376"/>
        <v>159.16167425507228</v>
      </c>
      <c r="T249" s="45">
        <f t="shared" si="377"/>
        <v>0.66780394944071353</v>
      </c>
      <c r="U249" s="45">
        <f t="shared" si="378"/>
        <v>1.4384285112222406</v>
      </c>
      <c r="V249" s="45">
        <f t="shared" si="379"/>
        <v>2.7778952587377046</v>
      </c>
      <c r="W249" s="45">
        <f t="shared" si="380"/>
        <v>1.670085122424636E-2</v>
      </c>
      <c r="X249" s="45">
        <f t="shared" si="381"/>
        <v>83.083686773761471</v>
      </c>
      <c r="Y249" s="45">
        <f t="shared" si="382"/>
        <v>159.82947820451301</v>
      </c>
      <c r="Z249" s="45">
        <f t="shared" si="383"/>
        <v>2.7895506364132667</v>
      </c>
      <c r="AA249" s="45">
        <f t="shared" si="384"/>
        <v>128.20670676846933</v>
      </c>
      <c r="AB249" s="45">
        <f t="shared" si="385"/>
        <v>2.2376291562486892</v>
      </c>
      <c r="AC249" s="45">
        <f t="shared" si="386"/>
        <v>23.436891910066851</v>
      </c>
      <c r="AD249" s="45">
        <f t="shared" si="387"/>
        <v>-1.7334293519866446E-3</v>
      </c>
      <c r="AE249" s="45">
        <f t="shared" si="388"/>
        <v>23.435158480714865</v>
      </c>
      <c r="AF249" s="45">
        <f t="shared" si="389"/>
        <v>2458283.5</v>
      </c>
      <c r="AG249" s="45">
        <f t="shared" si="390"/>
        <v>0.18449007529089664</v>
      </c>
      <c r="AH249" s="45">
        <f t="shared" si="391"/>
        <v>17.483027286587514</v>
      </c>
      <c r="AI249" s="45">
        <f t="shared" si="392"/>
        <v>21.493978923987513</v>
      </c>
      <c r="AJ249" s="45">
        <f t="shared" si="393"/>
        <v>0.40902067621514643</v>
      </c>
      <c r="AK249" s="45">
        <f t="shared" si="394"/>
        <v>4.9149789239875119</v>
      </c>
      <c r="AL249" s="45">
        <f t="shared" si="395"/>
        <v>351.26623056037869</v>
      </c>
      <c r="AM249" s="45">
        <f t="shared" si="396"/>
        <v>6.1307522743481346</v>
      </c>
      <c r="AN249" s="45">
        <f t="shared" si="397"/>
        <v>1.0156439402660877</v>
      </c>
      <c r="AO249" s="45" t="s">
        <v>138</v>
      </c>
      <c r="AP249" s="45">
        <f t="shared" si="398"/>
        <v>83.074240723852057</v>
      </c>
      <c r="AQ249" s="45">
        <f t="shared" si="399"/>
        <v>83</v>
      </c>
      <c r="AR249" s="45">
        <f t="shared" si="400"/>
        <v>4</v>
      </c>
      <c r="AS249" s="45">
        <f t="shared" si="401"/>
        <v>27</v>
      </c>
      <c r="AT249" s="45">
        <f t="shared" si="402"/>
        <v>1.4499190242255757</v>
      </c>
      <c r="AU249" s="45">
        <f t="shared" si="403"/>
        <v>82.458453299433998</v>
      </c>
      <c r="AV249" s="148">
        <f t="shared" si="371"/>
        <v>5.4972302199622662</v>
      </c>
      <c r="AW249" s="45">
        <f t="shared" si="404"/>
        <v>1.4391715061771049</v>
      </c>
      <c r="AX249" s="45">
        <f t="shared" si="405"/>
        <v>23.254060743430191</v>
      </c>
      <c r="AY249" s="45" t="str">
        <f t="shared" si="406"/>
        <v>POSITIF</v>
      </c>
      <c r="AZ249" s="45">
        <f t="shared" si="407"/>
        <v>23</v>
      </c>
      <c r="BA249" s="45">
        <f t="shared" si="408"/>
        <v>15</v>
      </c>
      <c r="BB249" s="45">
        <f t="shared" si="409"/>
        <v>14</v>
      </c>
      <c r="BC249" s="45">
        <f t="shared" si="410"/>
        <v>0.40585992443161717</v>
      </c>
      <c r="BD249" s="45">
        <f t="shared" si="411"/>
        <v>-2.870824865368315</v>
      </c>
      <c r="BE249" s="45">
        <f t="shared" si="412"/>
        <v>-0.12222152900771403</v>
      </c>
      <c r="BF249" s="45">
        <f t="shared" si="413"/>
        <v>1.9428132568574878</v>
      </c>
      <c r="BG249" s="45">
        <f t="shared" si="414"/>
        <v>-170.99064704223122</v>
      </c>
      <c r="BH249" s="45">
        <f t="shared" si="415"/>
        <v>5.4972302199622662</v>
      </c>
      <c r="BI249" s="45">
        <f t="shared" si="416"/>
        <v>9.0093529577687832</v>
      </c>
      <c r="BJ249" s="45">
        <f t="shared" si="417"/>
        <v>9</v>
      </c>
      <c r="BK249" s="45">
        <f t="shared" si="418"/>
        <v>0</v>
      </c>
      <c r="BL249" s="45">
        <f t="shared" si="419"/>
        <v>33</v>
      </c>
      <c r="BM249" s="45">
        <f t="shared" si="420"/>
        <v>58.561595769372076</v>
      </c>
      <c r="BN249" s="45" t="str">
        <f t="shared" si="421"/>
        <v>POSITIF</v>
      </c>
      <c r="BO249" s="45">
        <f t="shared" si="422"/>
        <v>58</v>
      </c>
      <c r="BP249" s="45">
        <f t="shared" si="423"/>
        <v>33</v>
      </c>
      <c r="BQ249" s="45">
        <f t="shared" si="424"/>
        <v>41</v>
      </c>
      <c r="BR249" s="45"/>
      <c r="BS249" s="45"/>
      <c r="BT249" s="45"/>
      <c r="BU249" s="45"/>
      <c r="BV249" s="45"/>
      <c r="BW249" s="45"/>
      <c r="BX249" s="45"/>
      <c r="BY249" s="45"/>
      <c r="BZ249" s="45"/>
      <c r="CA249" s="45"/>
      <c r="CB249" s="45"/>
      <c r="CC249" s="45"/>
      <c r="CD249" s="45"/>
      <c r="CE249" s="45"/>
      <c r="CF249" s="45"/>
      <c r="CG249" s="45"/>
      <c r="CH249" s="45"/>
      <c r="CI249" s="45"/>
    </row>
    <row r="250" spans="1:87">
      <c r="A250" s="45">
        <f t="shared" si="425"/>
        <v>-7.0027777777777782</v>
      </c>
      <c r="B250" s="45">
        <f t="shared" si="429"/>
        <v>111.315</v>
      </c>
      <c r="C250" s="45">
        <f>INT(G3/15)</f>
        <v>7</v>
      </c>
      <c r="D250" s="45">
        <f>L3</f>
        <v>2018</v>
      </c>
      <c r="E250" s="45">
        <f>L2</f>
        <v>6</v>
      </c>
      <c r="F250" s="45">
        <f>L4+1</f>
        <v>14</v>
      </c>
      <c r="G250" s="45"/>
      <c r="H250" s="45">
        <v>11</v>
      </c>
      <c r="I250" s="45">
        <v>15</v>
      </c>
      <c r="J250" s="45">
        <f t="shared" si="432"/>
        <v>11.25</v>
      </c>
      <c r="K250" s="45"/>
      <c r="L250" s="45">
        <f t="shared" si="372"/>
        <v>20</v>
      </c>
      <c r="M250" s="45">
        <f t="shared" si="373"/>
        <v>-13</v>
      </c>
      <c r="N250" s="45">
        <f t="shared" si="374"/>
        <v>2458283.6770833335</v>
      </c>
      <c r="O250" s="45">
        <f t="shared" si="431"/>
        <v>8.1908796641232031E-4</v>
      </c>
      <c r="P250" s="45">
        <f t="shared" si="426"/>
        <v>2458283.6779024214</v>
      </c>
      <c r="Q250" s="45">
        <f t="shared" si="427"/>
        <v>0.18449494599374261</v>
      </c>
      <c r="R250" s="45">
        <f t="shared" si="375"/>
        <v>82.426149984160475</v>
      </c>
      <c r="S250" s="45">
        <f t="shared" si="376"/>
        <v>159.17194092452428</v>
      </c>
      <c r="T250" s="45">
        <f t="shared" si="377"/>
        <v>0.66748870865846421</v>
      </c>
      <c r="U250" s="45">
        <f t="shared" si="378"/>
        <v>1.4386077069662722</v>
      </c>
      <c r="V250" s="45">
        <f t="shared" si="379"/>
        <v>2.7780744459228557</v>
      </c>
      <c r="W250" s="45">
        <f t="shared" si="380"/>
        <v>1.6700851212268265E-2</v>
      </c>
      <c r="X250" s="45">
        <f t="shared" si="381"/>
        <v>83.093638692818942</v>
      </c>
      <c r="Y250" s="45">
        <f t="shared" si="382"/>
        <v>159.83942963318273</v>
      </c>
      <c r="Z250" s="45">
        <f t="shared" si="383"/>
        <v>2.7897243216088308</v>
      </c>
      <c r="AA250" s="45">
        <f t="shared" si="384"/>
        <v>128.20615516676068</v>
      </c>
      <c r="AB250" s="45">
        <f t="shared" si="385"/>
        <v>2.2376195289827137</v>
      </c>
      <c r="AC250" s="45">
        <f t="shared" si="386"/>
        <v>23.436891906358156</v>
      </c>
      <c r="AD250" s="45">
        <f t="shared" si="387"/>
        <v>-1.7334248570789212E-3</v>
      </c>
      <c r="AE250" s="45">
        <f t="shared" si="388"/>
        <v>23.435158481501077</v>
      </c>
      <c r="AF250" s="45">
        <f t="shared" si="389"/>
        <v>2458283.5</v>
      </c>
      <c r="AG250" s="45">
        <f t="shared" si="390"/>
        <v>0.18449007529089664</v>
      </c>
      <c r="AH250" s="45">
        <f t="shared" si="391"/>
        <v>17.483027286587514</v>
      </c>
      <c r="AI250" s="45">
        <f t="shared" si="392"/>
        <v>21.744663401325013</v>
      </c>
      <c r="AJ250" s="45">
        <f t="shared" si="393"/>
        <v>0.4090206762288684</v>
      </c>
      <c r="AK250" s="45">
        <f t="shared" si="394"/>
        <v>5.1656634013250127</v>
      </c>
      <c r="AL250" s="45">
        <f t="shared" si="395"/>
        <v>355.01568061080911</v>
      </c>
      <c r="AM250" s="45">
        <f t="shared" si="396"/>
        <v>6.1961925228672126</v>
      </c>
      <c r="AN250" s="45">
        <f t="shared" si="397"/>
        <v>1.0156449720402798</v>
      </c>
      <c r="AO250" s="45" t="s">
        <v>138</v>
      </c>
      <c r="AP250" s="45">
        <f t="shared" si="398"/>
        <v>83.084192614447346</v>
      </c>
      <c r="AQ250" s="45">
        <f t="shared" si="399"/>
        <v>83</v>
      </c>
      <c r="AR250" s="45">
        <f t="shared" si="400"/>
        <v>5</v>
      </c>
      <c r="AS250" s="45">
        <f t="shared" si="401"/>
        <v>3</v>
      </c>
      <c r="AT250" s="45">
        <f t="shared" si="402"/>
        <v>1.4500927174832619</v>
      </c>
      <c r="AU250" s="45">
        <f t="shared" si="403"/>
        <v>82.469270409066084</v>
      </c>
      <c r="AV250" s="148">
        <f t="shared" si="371"/>
        <v>5.4979513606044055</v>
      </c>
      <c r="AW250" s="45">
        <f t="shared" si="404"/>
        <v>1.439360300355734</v>
      </c>
      <c r="AX250" s="45">
        <f t="shared" si="405"/>
        <v>23.254579838717703</v>
      </c>
      <c r="AY250" s="45" t="str">
        <f t="shared" si="406"/>
        <v>POSITIF</v>
      </c>
      <c r="AZ250" s="45">
        <f t="shared" si="407"/>
        <v>23</v>
      </c>
      <c r="BA250" s="45">
        <f t="shared" si="408"/>
        <v>15</v>
      </c>
      <c r="BB250" s="45">
        <f t="shared" si="409"/>
        <v>16</v>
      </c>
      <c r="BC250" s="45">
        <f t="shared" si="410"/>
        <v>0.40586898435351587</v>
      </c>
      <c r="BD250" s="45">
        <f t="shared" si="411"/>
        <v>-2.9843497810024382</v>
      </c>
      <c r="BE250" s="45">
        <f t="shared" si="412"/>
        <v>-0.12222152900771403</v>
      </c>
      <c r="BF250" s="45">
        <f t="shared" si="413"/>
        <v>1.9428132568574878</v>
      </c>
      <c r="BG250" s="45">
        <f t="shared" si="414"/>
        <v>-177.74965771663386</v>
      </c>
      <c r="BH250" s="45">
        <f t="shared" si="415"/>
        <v>5.4979513606044055</v>
      </c>
      <c r="BI250" s="45">
        <f t="shared" si="416"/>
        <v>2.2503422833661375</v>
      </c>
      <c r="BJ250" s="45">
        <f t="shared" si="417"/>
        <v>2</v>
      </c>
      <c r="BK250" s="45">
        <f t="shared" si="418"/>
        <v>15</v>
      </c>
      <c r="BL250" s="45">
        <f t="shared" si="419"/>
        <v>1</v>
      </c>
      <c r="BM250" s="45">
        <f t="shared" si="420"/>
        <v>59.352806417043873</v>
      </c>
      <c r="BN250" s="45" t="str">
        <f t="shared" si="421"/>
        <v>POSITIF</v>
      </c>
      <c r="BO250" s="45">
        <f t="shared" si="422"/>
        <v>59</v>
      </c>
      <c r="BP250" s="45">
        <f t="shared" si="423"/>
        <v>21</v>
      </c>
      <c r="BQ250" s="45">
        <f t="shared" si="424"/>
        <v>10</v>
      </c>
      <c r="BR250" s="45"/>
      <c r="BS250" s="45"/>
      <c r="BT250" s="45"/>
      <c r="BU250" s="45"/>
      <c r="BV250" s="45"/>
      <c r="BW250" s="45"/>
      <c r="BX250" s="45"/>
      <c r="BY250" s="45"/>
      <c r="BZ250" s="45"/>
      <c r="CA250" s="45"/>
      <c r="CB250" s="45"/>
      <c r="CC250" s="45"/>
      <c r="CD250" s="45"/>
      <c r="CE250" s="45"/>
      <c r="CF250" s="45"/>
      <c r="CG250" s="45"/>
      <c r="CH250" s="45"/>
      <c r="CI250" s="45"/>
    </row>
    <row r="251" spans="1:87">
      <c r="A251" s="45">
        <f t="shared" si="425"/>
        <v>-7.0027777777777782</v>
      </c>
      <c r="B251" s="45">
        <f t="shared" si="429"/>
        <v>111.315</v>
      </c>
      <c r="C251" s="45">
        <f>INT(G3/15)</f>
        <v>7</v>
      </c>
      <c r="D251" s="45">
        <f>L3</f>
        <v>2018</v>
      </c>
      <c r="E251" s="45">
        <f>L2</f>
        <v>6</v>
      </c>
      <c r="F251" s="45">
        <f>L4+1</f>
        <v>14</v>
      </c>
      <c r="G251" s="45"/>
      <c r="H251" s="45">
        <v>11</v>
      </c>
      <c r="I251" s="45">
        <v>30</v>
      </c>
      <c r="J251" s="45">
        <f t="shared" si="432"/>
        <v>11.5</v>
      </c>
      <c r="K251" s="45"/>
      <c r="L251" s="45">
        <f t="shared" si="372"/>
        <v>20</v>
      </c>
      <c r="M251" s="45">
        <f t="shared" si="373"/>
        <v>-13</v>
      </c>
      <c r="N251" s="45">
        <f t="shared" si="374"/>
        <v>2458283.6875</v>
      </c>
      <c r="O251" s="45">
        <f t="shared" si="431"/>
        <v>8.1908796641232031E-4</v>
      </c>
      <c r="P251" s="45">
        <f t="shared" si="426"/>
        <v>2458283.688319088</v>
      </c>
      <c r="Q251" s="45">
        <f t="shared" si="427"/>
        <v>0.18449523118652866</v>
      </c>
      <c r="R251" s="45">
        <f t="shared" si="375"/>
        <v>82.436417144000188</v>
      </c>
      <c r="S251" s="45">
        <f t="shared" si="376"/>
        <v>159.18220759397445</v>
      </c>
      <c r="T251" s="45">
        <f t="shared" si="377"/>
        <v>0.66717344765067788</v>
      </c>
      <c r="U251" s="45">
        <f t="shared" si="378"/>
        <v>1.4387869027103037</v>
      </c>
      <c r="V251" s="45">
        <f t="shared" si="379"/>
        <v>2.7782536331079752</v>
      </c>
      <c r="W251" s="45">
        <f t="shared" si="380"/>
        <v>1.6700851200290166E-2</v>
      </c>
      <c r="X251" s="45">
        <f t="shared" si="381"/>
        <v>83.103590591650871</v>
      </c>
      <c r="Y251" s="45">
        <f t="shared" si="382"/>
        <v>159.84938104162512</v>
      </c>
      <c r="Z251" s="45">
        <f t="shared" si="383"/>
        <v>2.7898980064513612</v>
      </c>
      <c r="AA251" s="45">
        <f t="shared" si="384"/>
        <v>128.20560356505209</v>
      </c>
      <c r="AB251" s="45">
        <f t="shared" si="385"/>
        <v>2.237609901716739</v>
      </c>
      <c r="AC251" s="45">
        <f t="shared" si="386"/>
        <v>23.43689190264946</v>
      </c>
      <c r="AD251" s="45">
        <f t="shared" si="387"/>
        <v>-1.7334203423942666E-3</v>
      </c>
      <c r="AE251" s="45">
        <f t="shared" si="388"/>
        <v>23.435158482307067</v>
      </c>
      <c r="AF251" s="45">
        <f t="shared" si="389"/>
        <v>2458283.5</v>
      </c>
      <c r="AG251" s="45">
        <f t="shared" si="390"/>
        <v>0.18449007529089664</v>
      </c>
      <c r="AH251" s="45">
        <f t="shared" si="391"/>
        <v>17.483027286587514</v>
      </c>
      <c r="AI251" s="45">
        <f t="shared" si="392"/>
        <v>21.995347878662514</v>
      </c>
      <c r="AJ251" s="45">
        <f t="shared" si="393"/>
        <v>0.40902067624293559</v>
      </c>
      <c r="AK251" s="45">
        <f t="shared" si="394"/>
        <v>5.4163478786625134</v>
      </c>
      <c r="AL251" s="45">
        <f t="shared" si="395"/>
        <v>358.76513059905562</v>
      </c>
      <c r="AM251" s="45">
        <f t="shared" si="396"/>
        <v>6.2616327703009773</v>
      </c>
      <c r="AN251" s="45">
        <f t="shared" si="397"/>
        <v>1.0156460033264811</v>
      </c>
      <c r="AO251" s="45" t="s">
        <v>138</v>
      </c>
      <c r="AP251" s="45">
        <f t="shared" si="398"/>
        <v>83.094144484817434</v>
      </c>
      <c r="AQ251" s="45">
        <f t="shared" si="399"/>
        <v>83</v>
      </c>
      <c r="AR251" s="45">
        <f t="shared" si="400"/>
        <v>5</v>
      </c>
      <c r="AS251" s="45">
        <f t="shared" si="401"/>
        <v>38</v>
      </c>
      <c r="AT251" s="45">
        <f t="shared" si="402"/>
        <v>1.4502664103879515</v>
      </c>
      <c r="AU251" s="45">
        <f t="shared" si="403"/>
        <v>82.480087580882099</v>
      </c>
      <c r="AV251" s="148">
        <f t="shared" si="371"/>
        <v>5.4986725053921397</v>
      </c>
      <c r="AW251" s="45">
        <f t="shared" si="404"/>
        <v>1.4395490956196775</v>
      </c>
      <c r="AX251" s="45">
        <f t="shared" si="405"/>
        <v>23.255098192171609</v>
      </c>
      <c r="AY251" s="45" t="str">
        <f t="shared" si="406"/>
        <v>POSITIF</v>
      </c>
      <c r="AZ251" s="45">
        <f t="shared" si="407"/>
        <v>23</v>
      </c>
      <c r="BA251" s="45">
        <f t="shared" si="408"/>
        <v>15</v>
      </c>
      <c r="BB251" s="45">
        <f t="shared" si="409"/>
        <v>18</v>
      </c>
      <c r="BC251" s="45">
        <f t="shared" si="410"/>
        <v>0.40587803132797556</v>
      </c>
      <c r="BD251" s="45">
        <f t="shared" si="411"/>
        <v>-3.1023167714482067</v>
      </c>
      <c r="BE251" s="45">
        <f t="shared" si="412"/>
        <v>-0.12222152900771403</v>
      </c>
      <c r="BF251" s="45">
        <f t="shared" si="413"/>
        <v>1.9428132568574878</v>
      </c>
      <c r="BG251" s="45">
        <f t="shared" si="414"/>
        <v>175.42544732144609</v>
      </c>
      <c r="BH251" s="45">
        <f t="shared" si="415"/>
        <v>5.4986725053921397</v>
      </c>
      <c r="BI251" s="45">
        <f t="shared" si="416"/>
        <v>355.42544732144609</v>
      </c>
      <c r="BJ251" s="45">
        <f t="shared" si="417"/>
        <v>355</v>
      </c>
      <c r="BK251" s="45">
        <f t="shared" si="418"/>
        <v>25</v>
      </c>
      <c r="BL251" s="45">
        <f t="shared" si="419"/>
        <v>31</v>
      </c>
      <c r="BM251" s="45">
        <f t="shared" si="420"/>
        <v>59.718051233927461</v>
      </c>
      <c r="BN251" s="45" t="str">
        <f t="shared" si="421"/>
        <v>POSITIF</v>
      </c>
      <c r="BO251" s="45">
        <f t="shared" si="422"/>
        <v>59</v>
      </c>
      <c r="BP251" s="45">
        <f t="shared" si="423"/>
        <v>43</v>
      </c>
      <c r="BQ251" s="45">
        <f t="shared" si="424"/>
        <v>4</v>
      </c>
      <c r="BR251" s="45"/>
      <c r="BS251" s="45"/>
      <c r="BT251" s="45"/>
      <c r="BU251" s="45"/>
      <c r="BV251" s="45"/>
      <c r="BW251" s="45"/>
      <c r="BX251" s="45"/>
      <c r="BY251" s="45"/>
      <c r="BZ251" s="45"/>
      <c r="CA251" s="45"/>
      <c r="CB251" s="45"/>
      <c r="CC251" s="45"/>
      <c r="CD251" s="45"/>
      <c r="CE251" s="45"/>
      <c r="CF251" s="45"/>
      <c r="CG251" s="45"/>
      <c r="CH251" s="45"/>
      <c r="CI251" s="45"/>
    </row>
    <row r="252" spans="1:87">
      <c r="A252" s="45">
        <f t="shared" si="425"/>
        <v>-7.0027777777777782</v>
      </c>
      <c r="B252" s="45">
        <f t="shared" si="429"/>
        <v>111.315</v>
      </c>
      <c r="C252" s="45">
        <f>INT(G3/15)</f>
        <v>7</v>
      </c>
      <c r="D252" s="45">
        <f>L3</f>
        <v>2018</v>
      </c>
      <c r="E252" s="45">
        <f>L2</f>
        <v>6</v>
      </c>
      <c r="F252" s="45">
        <f>L4+1</f>
        <v>14</v>
      </c>
      <c r="G252" s="45"/>
      <c r="H252" s="45">
        <v>11</v>
      </c>
      <c r="I252" s="45">
        <v>45</v>
      </c>
      <c r="J252" s="45">
        <f t="shared" si="432"/>
        <v>11.75</v>
      </c>
      <c r="K252" s="45"/>
      <c r="L252" s="45">
        <f t="shared" si="372"/>
        <v>20</v>
      </c>
      <c r="M252" s="45">
        <f t="shared" si="373"/>
        <v>-13</v>
      </c>
      <c r="N252" s="45">
        <f t="shared" si="374"/>
        <v>2458283.697916667</v>
      </c>
      <c r="O252" s="45">
        <f t="shared" si="431"/>
        <v>8.1908796641232031E-4</v>
      </c>
      <c r="P252" s="45">
        <f t="shared" si="426"/>
        <v>2458283.6987357549</v>
      </c>
      <c r="Q252" s="45">
        <f t="shared" si="427"/>
        <v>0.18449551637932751</v>
      </c>
      <c r="R252" s="45">
        <f t="shared" si="375"/>
        <v>82.446684304300106</v>
      </c>
      <c r="S252" s="45">
        <f t="shared" si="376"/>
        <v>159.19247426388483</v>
      </c>
      <c r="T252" s="45">
        <f t="shared" si="377"/>
        <v>0.66685816641279516</v>
      </c>
      <c r="U252" s="45">
        <f t="shared" si="378"/>
        <v>1.4389660984623673</v>
      </c>
      <c r="V252" s="45">
        <f t="shared" si="379"/>
        <v>2.7784328203011266</v>
      </c>
      <c r="W252" s="45">
        <f t="shared" si="380"/>
        <v>1.670085118831207E-2</v>
      </c>
      <c r="X252" s="45">
        <f t="shared" si="381"/>
        <v>83.1135424707129</v>
      </c>
      <c r="Y252" s="45">
        <f t="shared" si="382"/>
        <v>159.85933243029763</v>
      </c>
      <c r="Z252" s="45">
        <f t="shared" si="383"/>
        <v>2.7900716909488423</v>
      </c>
      <c r="AA252" s="45">
        <f t="shared" si="384"/>
        <v>128.20505196331877</v>
      </c>
      <c r="AB252" s="45">
        <f t="shared" si="385"/>
        <v>2.2376002744503327</v>
      </c>
      <c r="AC252" s="45">
        <f t="shared" si="386"/>
        <v>23.436891898940765</v>
      </c>
      <c r="AD252" s="45">
        <f t="shared" si="387"/>
        <v>-1.733415807930573E-3</v>
      </c>
      <c r="AE252" s="45">
        <f t="shared" si="388"/>
        <v>23.435158483132835</v>
      </c>
      <c r="AF252" s="45">
        <f t="shared" si="389"/>
        <v>2458283.5</v>
      </c>
      <c r="AG252" s="45">
        <f t="shared" si="390"/>
        <v>0.18449007529089664</v>
      </c>
      <c r="AH252" s="45">
        <f t="shared" si="391"/>
        <v>17.483027286587514</v>
      </c>
      <c r="AI252" s="45">
        <f t="shared" si="392"/>
        <v>22.246032356000015</v>
      </c>
      <c r="AJ252" s="45">
        <f t="shared" si="393"/>
        <v>0.40902067625734795</v>
      </c>
      <c r="AK252" s="45">
        <f t="shared" si="394"/>
        <v>5.6670323560000142</v>
      </c>
      <c r="AL252" s="45">
        <f t="shared" si="395"/>
        <v>2.5145805247408148</v>
      </c>
      <c r="AM252" s="45">
        <f t="shared" si="396"/>
        <v>4.3887709463253953E-2</v>
      </c>
      <c r="AN252" s="45">
        <f t="shared" si="397"/>
        <v>1.0156470341247084</v>
      </c>
      <c r="AO252" s="45" t="s">
        <v>138</v>
      </c>
      <c r="AP252" s="45">
        <f t="shared" si="398"/>
        <v>83.104096335417978</v>
      </c>
      <c r="AQ252" s="45">
        <f t="shared" si="399"/>
        <v>83</v>
      </c>
      <c r="AR252" s="45">
        <f t="shared" si="400"/>
        <v>6</v>
      </c>
      <c r="AS252" s="45">
        <f t="shared" si="401"/>
        <v>14</v>
      </c>
      <c r="AT252" s="45">
        <f t="shared" si="402"/>
        <v>1.4504401029475977</v>
      </c>
      <c r="AU252" s="45">
        <f t="shared" si="403"/>
        <v>82.490904815259398</v>
      </c>
      <c r="AV252" s="148">
        <f t="shared" si="371"/>
        <v>5.4993936543506265</v>
      </c>
      <c r="AW252" s="45">
        <f t="shared" si="404"/>
        <v>1.4397378919755213</v>
      </c>
      <c r="AX252" s="45">
        <f t="shared" si="405"/>
        <v>23.255615803795877</v>
      </c>
      <c r="AY252" s="45" t="str">
        <f t="shared" si="406"/>
        <v>POSITIF</v>
      </c>
      <c r="AZ252" s="45">
        <f t="shared" si="407"/>
        <v>23</v>
      </c>
      <c r="BA252" s="45">
        <f t="shared" si="408"/>
        <v>15</v>
      </c>
      <c r="BB252" s="45">
        <f t="shared" si="409"/>
        <v>20</v>
      </c>
      <c r="BC252" s="45">
        <f t="shared" si="410"/>
        <v>0.40588706535506569</v>
      </c>
      <c r="BD252" s="45">
        <f t="shared" si="411"/>
        <v>3.0617516475431015</v>
      </c>
      <c r="BE252" s="45">
        <f t="shared" si="412"/>
        <v>-0.12222152900771403</v>
      </c>
      <c r="BF252" s="45">
        <f t="shared" si="413"/>
        <v>1.9428132568574878</v>
      </c>
      <c r="BG252" s="45">
        <f t="shared" si="414"/>
        <v>168.73418673583356</v>
      </c>
      <c r="BH252" s="45">
        <f t="shared" si="415"/>
        <v>5.4993936543506265</v>
      </c>
      <c r="BI252" s="45">
        <f t="shared" si="416"/>
        <v>348.73418673583353</v>
      </c>
      <c r="BJ252" s="45">
        <f t="shared" si="417"/>
        <v>348</v>
      </c>
      <c r="BK252" s="45">
        <f t="shared" si="418"/>
        <v>44</v>
      </c>
      <c r="BL252" s="45">
        <f t="shared" si="419"/>
        <v>3</v>
      </c>
      <c r="BM252" s="45">
        <f t="shared" si="420"/>
        <v>59.641913648896512</v>
      </c>
      <c r="BN252" s="45" t="str">
        <f t="shared" si="421"/>
        <v>POSITIF</v>
      </c>
      <c r="BO252" s="45">
        <f t="shared" si="422"/>
        <v>59</v>
      </c>
      <c r="BP252" s="45">
        <f t="shared" si="423"/>
        <v>38</v>
      </c>
      <c r="BQ252" s="45">
        <f t="shared" si="424"/>
        <v>30</v>
      </c>
      <c r="BR252" s="45"/>
      <c r="BS252" s="45"/>
      <c r="BT252" s="45"/>
      <c r="BU252" s="45"/>
      <c r="BV252" s="45"/>
      <c r="BW252" s="45"/>
      <c r="BX252" s="45"/>
      <c r="BY252" s="45"/>
      <c r="BZ252" s="45"/>
      <c r="CA252" s="45"/>
      <c r="CB252" s="45"/>
      <c r="CC252" s="45"/>
      <c r="CD252" s="45"/>
      <c r="CE252" s="45"/>
      <c r="CF252" s="45"/>
      <c r="CG252" s="45"/>
      <c r="CH252" s="45"/>
      <c r="CI252" s="45"/>
    </row>
    <row r="253" spans="1:87">
      <c r="A253" s="45">
        <f t="shared" si="425"/>
        <v>-7.0027777777777782</v>
      </c>
      <c r="B253" s="45">
        <f t="shared" si="429"/>
        <v>111.315</v>
      </c>
      <c r="C253" s="45">
        <f>INT(G3/15)</f>
        <v>7</v>
      </c>
      <c r="D253" s="45">
        <f>L3</f>
        <v>2018</v>
      </c>
      <c r="E253" s="45">
        <f>L2</f>
        <v>6</v>
      </c>
      <c r="F253" s="45">
        <f>L4+1</f>
        <v>14</v>
      </c>
      <c r="G253" s="45"/>
      <c r="H253" s="45">
        <v>12</v>
      </c>
      <c r="I253" s="45">
        <v>0</v>
      </c>
      <c r="J253" s="45">
        <f t="shared" si="432"/>
        <v>12</v>
      </c>
      <c r="K253" s="45"/>
      <c r="L253" s="45">
        <f t="shared" si="372"/>
        <v>20</v>
      </c>
      <c r="M253" s="45">
        <f t="shared" si="373"/>
        <v>-13</v>
      </c>
      <c r="N253" s="45">
        <f t="shared" si="374"/>
        <v>2458283.7083333335</v>
      </c>
      <c r="O253" s="45">
        <f t="shared" si="431"/>
        <v>8.1908796641232031E-4</v>
      </c>
      <c r="P253" s="45">
        <f t="shared" si="426"/>
        <v>2458283.7091524214</v>
      </c>
      <c r="Q253" s="45">
        <f t="shared" si="427"/>
        <v>0.18449580157211357</v>
      </c>
      <c r="R253" s="45">
        <f t="shared" si="375"/>
        <v>82.456951464138911</v>
      </c>
      <c r="S253" s="45">
        <f t="shared" si="376"/>
        <v>159.20274093333592</v>
      </c>
      <c r="T253" s="45">
        <f t="shared" si="377"/>
        <v>0.66654286498268012</v>
      </c>
      <c r="U253" s="45">
        <f t="shared" si="378"/>
        <v>1.4391452942063829</v>
      </c>
      <c r="V253" s="45">
        <f t="shared" si="379"/>
        <v>2.7786120074862621</v>
      </c>
      <c r="W253" s="45">
        <f t="shared" si="380"/>
        <v>1.6700851176333971E-2</v>
      </c>
      <c r="X253" s="45">
        <f t="shared" si="381"/>
        <v>83.123494329121584</v>
      </c>
      <c r="Y253" s="45">
        <f t="shared" si="382"/>
        <v>159.86928379831861</v>
      </c>
      <c r="Z253" s="45">
        <f t="shared" si="383"/>
        <v>2.790245375085886</v>
      </c>
      <c r="AA253" s="45">
        <f t="shared" si="384"/>
        <v>128.20450036161017</v>
      </c>
      <c r="AB253" s="45">
        <f t="shared" si="385"/>
        <v>2.2375906471843585</v>
      </c>
      <c r="AC253" s="45">
        <f t="shared" si="386"/>
        <v>23.436891895232069</v>
      </c>
      <c r="AD253" s="45">
        <f t="shared" si="387"/>
        <v>-1.7334112536863486E-3</v>
      </c>
      <c r="AE253" s="45">
        <f t="shared" si="388"/>
        <v>23.435158483978384</v>
      </c>
      <c r="AF253" s="45">
        <f t="shared" si="389"/>
        <v>2458283.5</v>
      </c>
      <c r="AG253" s="45">
        <f t="shared" si="390"/>
        <v>0.18449007529089664</v>
      </c>
      <c r="AH253" s="45">
        <f t="shared" si="391"/>
        <v>17.483027286587514</v>
      </c>
      <c r="AI253" s="45">
        <f t="shared" si="392"/>
        <v>22.496716833337516</v>
      </c>
      <c r="AJ253" s="45">
        <f t="shared" si="393"/>
        <v>0.40902067627210559</v>
      </c>
      <c r="AK253" s="45">
        <f t="shared" si="394"/>
        <v>5.917716833337515</v>
      </c>
      <c r="AL253" s="45">
        <f t="shared" si="395"/>
        <v>6.2640303889430315</v>
      </c>
      <c r="AM253" s="45">
        <f t="shared" si="396"/>
        <v>0.10932795473203691</v>
      </c>
      <c r="AN253" s="45">
        <f t="shared" si="397"/>
        <v>1.0156480644348391</v>
      </c>
      <c r="AO253" s="45" t="s">
        <v>138</v>
      </c>
      <c r="AP253" s="45">
        <f t="shared" si="398"/>
        <v>83.114048165365531</v>
      </c>
      <c r="AQ253" s="45">
        <f t="shared" si="399"/>
        <v>83</v>
      </c>
      <c r="AR253" s="45">
        <f t="shared" si="400"/>
        <v>6</v>
      </c>
      <c r="AS253" s="45">
        <f t="shared" si="401"/>
        <v>50</v>
      </c>
      <c r="AT253" s="45">
        <f t="shared" si="402"/>
        <v>1.450613795146781</v>
      </c>
      <c r="AU253" s="45">
        <f t="shared" si="403"/>
        <v>82.50172211111969</v>
      </c>
      <c r="AV253" s="148">
        <f t="shared" si="371"/>
        <v>5.5001148074079795</v>
      </c>
      <c r="AW253" s="45">
        <f t="shared" si="404"/>
        <v>1.4399266894044456</v>
      </c>
      <c r="AX253" s="45">
        <f t="shared" si="405"/>
        <v>23.256132673524867</v>
      </c>
      <c r="AY253" s="45" t="str">
        <f t="shared" si="406"/>
        <v>POSITIF</v>
      </c>
      <c r="AZ253" s="45">
        <f t="shared" si="407"/>
        <v>23</v>
      </c>
      <c r="BA253" s="45">
        <f t="shared" si="408"/>
        <v>15</v>
      </c>
      <c r="BB253" s="45">
        <f t="shared" si="409"/>
        <v>22</v>
      </c>
      <c r="BC253" s="45">
        <f t="shared" si="410"/>
        <v>0.40589608643364045</v>
      </c>
      <c r="BD253" s="45">
        <f t="shared" si="411"/>
        <v>2.9449671192152391</v>
      </c>
      <c r="BE253" s="45">
        <f t="shared" si="412"/>
        <v>-0.12222152900771403</v>
      </c>
      <c r="BF253" s="45">
        <f t="shared" si="413"/>
        <v>1.9428132568574878</v>
      </c>
      <c r="BG253" s="45">
        <f t="shared" si="414"/>
        <v>162.35429948602254</v>
      </c>
      <c r="BH253" s="45">
        <f t="shared" si="415"/>
        <v>5.5001148074079795</v>
      </c>
      <c r="BI253" s="45">
        <f t="shared" si="416"/>
        <v>342.35429948602257</v>
      </c>
      <c r="BJ253" s="45">
        <f t="shared" si="417"/>
        <v>342</v>
      </c>
      <c r="BK253" s="45">
        <f t="shared" si="418"/>
        <v>21</v>
      </c>
      <c r="BL253" s="45">
        <f t="shared" si="419"/>
        <v>15</v>
      </c>
      <c r="BM253" s="45">
        <f t="shared" si="420"/>
        <v>59.127670378466235</v>
      </c>
      <c r="BN253" s="45" t="str">
        <f t="shared" si="421"/>
        <v>POSITIF</v>
      </c>
      <c r="BO253" s="45">
        <f t="shared" si="422"/>
        <v>59</v>
      </c>
      <c r="BP253" s="45">
        <f t="shared" si="423"/>
        <v>7</v>
      </c>
      <c r="BQ253" s="45">
        <f t="shared" si="424"/>
        <v>39</v>
      </c>
      <c r="BR253" s="45"/>
      <c r="BS253" s="45"/>
      <c r="BT253" s="45"/>
      <c r="BU253" s="45"/>
      <c r="BV253" s="45"/>
      <c r="BW253" s="45"/>
      <c r="BX253" s="45"/>
      <c r="BY253" s="45"/>
      <c r="BZ253" s="45"/>
      <c r="CA253" s="45"/>
      <c r="CB253" s="45"/>
      <c r="CC253" s="45"/>
      <c r="CD253" s="45"/>
      <c r="CE253" s="45"/>
      <c r="CF253" s="45"/>
      <c r="CG253" s="45"/>
      <c r="CH253" s="45"/>
      <c r="CI253" s="45"/>
    </row>
    <row r="254" spans="1:87">
      <c r="A254" s="45">
        <f t="shared" si="425"/>
        <v>-7.0027777777777782</v>
      </c>
      <c r="B254" s="45">
        <f t="shared" si="429"/>
        <v>111.315</v>
      </c>
      <c r="C254" s="45">
        <f>INT(G3/15)</f>
        <v>7</v>
      </c>
      <c r="D254" s="45">
        <f>L3</f>
        <v>2018</v>
      </c>
      <c r="E254" s="45">
        <f>L2</f>
        <v>6</v>
      </c>
      <c r="F254" s="45">
        <f>L4+1</f>
        <v>14</v>
      </c>
      <c r="G254" s="45"/>
      <c r="H254" s="45">
        <v>12</v>
      </c>
      <c r="I254" s="45">
        <v>15</v>
      </c>
      <c r="J254" s="45">
        <f t="shared" si="432"/>
        <v>12.25</v>
      </c>
      <c r="K254" s="45"/>
      <c r="L254" s="45">
        <f t="shared" si="372"/>
        <v>20</v>
      </c>
      <c r="M254" s="45">
        <f t="shared" si="373"/>
        <v>-13</v>
      </c>
      <c r="N254" s="45">
        <f t="shared" si="374"/>
        <v>2458283.71875</v>
      </c>
      <c r="O254" s="45">
        <f t="shared" si="431"/>
        <v>8.1908796641232031E-4</v>
      </c>
      <c r="P254" s="45">
        <f t="shared" si="426"/>
        <v>2458283.719569088</v>
      </c>
      <c r="Q254" s="45">
        <f t="shared" si="427"/>
        <v>0.18449608676489965</v>
      </c>
      <c r="R254" s="45">
        <f t="shared" si="375"/>
        <v>82.467218623979534</v>
      </c>
      <c r="S254" s="45">
        <f t="shared" si="376"/>
        <v>159.213007602787</v>
      </c>
      <c r="T254" s="45">
        <f t="shared" si="377"/>
        <v>0.66622754335585976</v>
      </c>
      <c r="U254" s="45">
        <f t="shared" si="378"/>
        <v>1.4393244899504305</v>
      </c>
      <c r="V254" s="45">
        <f t="shared" si="379"/>
        <v>2.7787911946713972</v>
      </c>
      <c r="W254" s="45">
        <f t="shared" si="380"/>
        <v>1.6700851164355875E-2</v>
      </c>
      <c r="X254" s="45">
        <f t="shared" si="381"/>
        <v>83.133446167335393</v>
      </c>
      <c r="Y254" s="45">
        <f t="shared" si="382"/>
        <v>159.87923514614286</v>
      </c>
      <c r="Z254" s="45">
        <f t="shared" si="383"/>
        <v>2.7904190588704303</v>
      </c>
      <c r="AA254" s="45">
        <f t="shared" si="384"/>
        <v>128.20394875990152</v>
      </c>
      <c r="AB254" s="45">
        <f t="shared" si="385"/>
        <v>2.2375810199183825</v>
      </c>
      <c r="AC254" s="45">
        <f t="shared" si="386"/>
        <v>23.436891891523373</v>
      </c>
      <c r="AD254" s="45">
        <f t="shared" si="387"/>
        <v>-1.733406679659493E-3</v>
      </c>
      <c r="AE254" s="45">
        <f t="shared" si="388"/>
        <v>23.435158484843715</v>
      </c>
      <c r="AF254" s="45">
        <f t="shared" si="389"/>
        <v>2458283.5</v>
      </c>
      <c r="AG254" s="45">
        <f t="shared" si="390"/>
        <v>0.18449007529089664</v>
      </c>
      <c r="AH254" s="45">
        <f t="shared" si="391"/>
        <v>17.483027286587514</v>
      </c>
      <c r="AI254" s="45">
        <f t="shared" si="392"/>
        <v>22.747401310675016</v>
      </c>
      <c r="AJ254" s="45">
        <f t="shared" si="393"/>
        <v>0.40902067628720845</v>
      </c>
      <c r="AK254" s="45">
        <f t="shared" si="394"/>
        <v>6.1684013106750157</v>
      </c>
      <c r="AL254" s="45">
        <f t="shared" si="395"/>
        <v>10.013480191281907</v>
      </c>
      <c r="AM254" s="45">
        <f t="shared" si="396"/>
        <v>0.17476819892110088</v>
      </c>
      <c r="AN254" s="45">
        <f t="shared" si="397"/>
        <v>1.0156490942568892</v>
      </c>
      <c r="AO254" s="45" t="s">
        <v>138</v>
      </c>
      <c r="AP254" s="45">
        <f t="shared" si="398"/>
        <v>83.123999975118551</v>
      </c>
      <c r="AQ254" s="45">
        <f t="shared" si="399"/>
        <v>83</v>
      </c>
      <c r="AR254" s="45">
        <f t="shared" si="400"/>
        <v>7</v>
      </c>
      <c r="AS254" s="45">
        <f t="shared" si="401"/>
        <v>26</v>
      </c>
      <c r="AT254" s="45">
        <f t="shared" si="402"/>
        <v>1.4507874869935034</v>
      </c>
      <c r="AU254" s="45">
        <f t="shared" si="403"/>
        <v>82.512539468843329</v>
      </c>
      <c r="AV254" s="148">
        <f t="shared" si="371"/>
        <v>5.5008359645895553</v>
      </c>
      <c r="AW254" s="45">
        <f t="shared" si="404"/>
        <v>1.4401154879130893</v>
      </c>
      <c r="AX254" s="45">
        <f t="shared" si="405"/>
        <v>23.256648801362786</v>
      </c>
      <c r="AY254" s="45" t="str">
        <f t="shared" si="406"/>
        <v>POSITIF</v>
      </c>
      <c r="AZ254" s="45">
        <f t="shared" si="407"/>
        <v>23</v>
      </c>
      <c r="BA254" s="45">
        <f t="shared" si="408"/>
        <v>15</v>
      </c>
      <c r="BB254" s="45">
        <f t="shared" si="409"/>
        <v>23</v>
      </c>
      <c r="BC254" s="45">
        <f t="shared" si="410"/>
        <v>0.40590509456377333</v>
      </c>
      <c r="BD254" s="45">
        <f t="shared" si="411"/>
        <v>2.8336170808000309</v>
      </c>
      <c r="BE254" s="45">
        <f t="shared" si="412"/>
        <v>-0.12222152900771403</v>
      </c>
      <c r="BF254" s="45">
        <f t="shared" si="413"/>
        <v>1.9428132568574878</v>
      </c>
      <c r="BG254" s="45">
        <f t="shared" si="414"/>
        <v>156.41734861533661</v>
      </c>
      <c r="BH254" s="45">
        <f t="shared" si="415"/>
        <v>5.5008359645895553</v>
      </c>
      <c r="BI254" s="45">
        <f t="shared" si="416"/>
        <v>336.41734861533661</v>
      </c>
      <c r="BJ254" s="45">
        <f t="shared" si="417"/>
        <v>336</v>
      </c>
      <c r="BK254" s="45">
        <f t="shared" si="418"/>
        <v>25</v>
      </c>
      <c r="BL254" s="45">
        <f t="shared" si="419"/>
        <v>2</v>
      </c>
      <c r="BM254" s="45">
        <f t="shared" si="420"/>
        <v>58.196624319884236</v>
      </c>
      <c r="BN254" s="45" t="str">
        <f t="shared" si="421"/>
        <v>POSITIF</v>
      </c>
      <c r="BO254" s="45">
        <f t="shared" si="422"/>
        <v>58</v>
      </c>
      <c r="BP254" s="45">
        <f t="shared" si="423"/>
        <v>11</v>
      </c>
      <c r="BQ254" s="45">
        <f t="shared" si="424"/>
        <v>47</v>
      </c>
      <c r="BR254" s="45"/>
      <c r="BS254" s="45"/>
      <c r="BT254" s="45"/>
      <c r="BU254" s="45"/>
      <c r="BV254" s="45"/>
      <c r="BW254" s="45"/>
      <c r="BX254" s="45"/>
      <c r="BY254" s="45"/>
      <c r="BZ254" s="45"/>
      <c r="CA254" s="45"/>
      <c r="CB254" s="45"/>
      <c r="CC254" s="45"/>
      <c r="CD254" s="45"/>
      <c r="CE254" s="45"/>
      <c r="CF254" s="45"/>
      <c r="CG254" s="45"/>
      <c r="CH254" s="45"/>
      <c r="CI254" s="45"/>
    </row>
    <row r="255" spans="1:87">
      <c r="A255" s="45">
        <f t="shared" si="425"/>
        <v>-7.0027777777777782</v>
      </c>
      <c r="B255" s="45">
        <f t="shared" si="429"/>
        <v>111.315</v>
      </c>
      <c r="C255" s="45">
        <f>INT(G3/15)</f>
        <v>7</v>
      </c>
      <c r="D255" s="45">
        <f>L3</f>
        <v>2018</v>
      </c>
      <c r="E255" s="45">
        <f>L2</f>
        <v>6</v>
      </c>
      <c r="F255" s="45">
        <f>L4+1</f>
        <v>14</v>
      </c>
      <c r="G255" s="45"/>
      <c r="H255" s="45">
        <v>12</v>
      </c>
      <c r="I255" s="45">
        <v>30</v>
      </c>
      <c r="J255" s="45">
        <f t="shared" si="432"/>
        <v>12.5</v>
      </c>
      <c r="K255" s="45"/>
      <c r="L255" s="45">
        <f t="shared" si="372"/>
        <v>20</v>
      </c>
      <c r="M255" s="45">
        <f t="shared" si="373"/>
        <v>-13</v>
      </c>
      <c r="N255" s="45">
        <f t="shared" si="374"/>
        <v>2458283.729166667</v>
      </c>
      <c r="O255" s="45">
        <f t="shared" si="431"/>
        <v>8.1908796641232031E-4</v>
      </c>
      <c r="P255" s="45">
        <f t="shared" si="426"/>
        <v>2458283.7299857549</v>
      </c>
      <c r="Q255" s="45">
        <f t="shared" si="427"/>
        <v>0.18449637195769847</v>
      </c>
      <c r="R255" s="45">
        <f t="shared" si="375"/>
        <v>82.477485784278542</v>
      </c>
      <c r="S255" s="45">
        <f t="shared" si="376"/>
        <v>159.22327427269647</v>
      </c>
      <c r="T255" s="45">
        <f t="shared" si="377"/>
        <v>0.66591220152788244</v>
      </c>
      <c r="U255" s="45">
        <f t="shared" si="378"/>
        <v>1.4395036857024781</v>
      </c>
      <c r="V255" s="45">
        <f t="shared" si="379"/>
        <v>2.778970381864533</v>
      </c>
      <c r="W255" s="45">
        <f t="shared" si="380"/>
        <v>1.6700851152377776E-2</v>
      </c>
      <c r="X255" s="45">
        <f t="shared" si="381"/>
        <v>83.14339798580643</v>
      </c>
      <c r="Y255" s="45">
        <f t="shared" si="382"/>
        <v>159.88918647422435</v>
      </c>
      <c r="Z255" s="45">
        <f t="shared" si="383"/>
        <v>2.7905927423103987</v>
      </c>
      <c r="AA255" s="45">
        <f t="shared" si="384"/>
        <v>128.2033971581682</v>
      </c>
      <c r="AB255" s="45">
        <f t="shared" si="385"/>
        <v>2.2375713926519767</v>
      </c>
      <c r="AC255" s="45">
        <f t="shared" si="386"/>
        <v>23.436891887814678</v>
      </c>
      <c r="AD255" s="45">
        <f t="shared" si="387"/>
        <v>-1.7334020858479073E-3</v>
      </c>
      <c r="AE255" s="45">
        <f t="shared" si="388"/>
        <v>23.435158485728831</v>
      </c>
      <c r="AF255" s="45">
        <f t="shared" si="389"/>
        <v>2458283.5</v>
      </c>
      <c r="AG255" s="45">
        <f t="shared" si="390"/>
        <v>0.18449007529089664</v>
      </c>
      <c r="AH255" s="45">
        <f t="shared" si="391"/>
        <v>17.483027286587514</v>
      </c>
      <c r="AI255" s="45">
        <f t="shared" si="392"/>
        <v>22.998085788012514</v>
      </c>
      <c r="AJ255" s="45">
        <f t="shared" si="393"/>
        <v>0.40902067630265665</v>
      </c>
      <c r="AK255" s="45">
        <f t="shared" si="394"/>
        <v>6.4190857880125129</v>
      </c>
      <c r="AL255" s="45">
        <f t="shared" si="395"/>
        <v>13.762929931383967</v>
      </c>
      <c r="AM255" s="45">
        <f t="shared" si="396"/>
        <v>0.24020844202392749</v>
      </c>
      <c r="AN255" s="45">
        <f t="shared" si="397"/>
        <v>1.0156501235908746</v>
      </c>
      <c r="AO255" s="45" t="s">
        <v>138</v>
      </c>
      <c r="AP255" s="45">
        <f t="shared" si="398"/>
        <v>83.13395176512914</v>
      </c>
      <c r="AQ255" s="45">
        <f t="shared" si="399"/>
        <v>83</v>
      </c>
      <c r="AR255" s="45">
        <f t="shared" si="400"/>
        <v>8</v>
      </c>
      <c r="AS255" s="45">
        <f t="shared" si="401"/>
        <v>2</v>
      </c>
      <c r="AT255" s="45">
        <f t="shared" si="402"/>
        <v>1.4509611784956551</v>
      </c>
      <c r="AU255" s="45">
        <f t="shared" si="403"/>
        <v>82.523356888803733</v>
      </c>
      <c r="AV255" s="148">
        <f t="shared" si="371"/>
        <v>5.5015571259202485</v>
      </c>
      <c r="AW255" s="45">
        <f t="shared" si="404"/>
        <v>1.4403042875079692</v>
      </c>
      <c r="AX255" s="45">
        <f t="shared" si="405"/>
        <v>23.257164187313421</v>
      </c>
      <c r="AY255" s="45" t="str">
        <f t="shared" si="406"/>
        <v>POSITIF</v>
      </c>
      <c r="AZ255" s="45">
        <f t="shared" si="407"/>
        <v>23</v>
      </c>
      <c r="BA255" s="45">
        <f t="shared" si="408"/>
        <v>15</v>
      </c>
      <c r="BB255" s="45">
        <f t="shared" si="409"/>
        <v>25</v>
      </c>
      <c r="BC255" s="45">
        <f t="shared" si="410"/>
        <v>0.40591408974553045</v>
      </c>
      <c r="BD255" s="45">
        <f t="shared" si="411"/>
        <v>2.7299977405774172</v>
      </c>
      <c r="BE255" s="45">
        <f t="shared" si="412"/>
        <v>-0.12222152900771403</v>
      </c>
      <c r="BF255" s="45">
        <f t="shared" si="413"/>
        <v>1.9428132568574878</v>
      </c>
      <c r="BG255" s="45">
        <f t="shared" si="414"/>
        <v>150.99973110385653</v>
      </c>
      <c r="BH255" s="45">
        <f t="shared" si="415"/>
        <v>5.5015571259202485</v>
      </c>
      <c r="BI255" s="45">
        <f t="shared" si="416"/>
        <v>330.99973110385656</v>
      </c>
      <c r="BJ255" s="45">
        <f t="shared" si="417"/>
        <v>330</v>
      </c>
      <c r="BK255" s="45">
        <f t="shared" si="418"/>
        <v>59</v>
      </c>
      <c r="BL255" s="45">
        <f t="shared" si="419"/>
        <v>59</v>
      </c>
      <c r="BM255" s="45">
        <f t="shared" si="420"/>
        <v>56.884013528500354</v>
      </c>
      <c r="BN255" s="45" t="str">
        <f t="shared" si="421"/>
        <v>POSITIF</v>
      </c>
      <c r="BO255" s="45">
        <f t="shared" si="422"/>
        <v>56</v>
      </c>
      <c r="BP255" s="45">
        <f t="shared" si="423"/>
        <v>53</v>
      </c>
      <c r="BQ255" s="45">
        <f t="shared" si="424"/>
        <v>2</v>
      </c>
      <c r="BR255" s="45"/>
      <c r="BS255" s="45"/>
      <c r="BT255" s="45"/>
      <c r="BU255" s="45"/>
      <c r="BV255" s="45"/>
      <c r="BW255" s="45"/>
      <c r="BX255" s="45"/>
      <c r="BY255" s="45"/>
      <c r="BZ255" s="45"/>
      <c r="CA255" s="45"/>
      <c r="CB255" s="45"/>
      <c r="CC255" s="45"/>
      <c r="CD255" s="45"/>
      <c r="CE255" s="45"/>
      <c r="CF255" s="45"/>
      <c r="CG255" s="45"/>
      <c r="CH255" s="45"/>
      <c r="CI255" s="45"/>
    </row>
    <row r="256" spans="1:87">
      <c r="A256" s="45">
        <f t="shared" si="425"/>
        <v>-7.0027777777777782</v>
      </c>
      <c r="B256" s="45">
        <f t="shared" si="429"/>
        <v>111.315</v>
      </c>
      <c r="C256" s="45">
        <f>INT(G3/15)</f>
        <v>7</v>
      </c>
      <c r="D256" s="45">
        <f>L3</f>
        <v>2018</v>
      </c>
      <c r="E256" s="45">
        <f>L2</f>
        <v>6</v>
      </c>
      <c r="F256" s="45">
        <f>L4+1</f>
        <v>14</v>
      </c>
      <c r="G256" s="45"/>
      <c r="H256" s="45">
        <v>12</v>
      </c>
      <c r="I256" s="45">
        <v>45</v>
      </c>
      <c r="J256" s="45">
        <f t="shared" si="432"/>
        <v>12.75</v>
      </c>
      <c r="K256" s="45"/>
      <c r="L256" s="45">
        <f t="shared" si="372"/>
        <v>20</v>
      </c>
      <c r="M256" s="45">
        <f t="shared" si="373"/>
        <v>-13</v>
      </c>
      <c r="N256" s="45">
        <f t="shared" si="374"/>
        <v>2458283.7395833335</v>
      </c>
      <c r="O256" s="45">
        <f t="shared" si="431"/>
        <v>8.1908796641232031E-4</v>
      </c>
      <c r="P256" s="45">
        <f t="shared" si="426"/>
        <v>2458283.7404024214</v>
      </c>
      <c r="Q256" s="45">
        <f t="shared" si="427"/>
        <v>0.18449665715048455</v>
      </c>
      <c r="R256" s="45">
        <f t="shared" si="375"/>
        <v>82.487752944119165</v>
      </c>
      <c r="S256" s="45">
        <f t="shared" si="376"/>
        <v>159.23354094214847</v>
      </c>
      <c r="T256" s="45">
        <f t="shared" si="377"/>
        <v>0.6655968395365105</v>
      </c>
      <c r="U256" s="45">
        <f t="shared" si="378"/>
        <v>1.4396828814465257</v>
      </c>
      <c r="V256" s="45">
        <f t="shared" si="379"/>
        <v>2.7791495690496841</v>
      </c>
      <c r="W256" s="45">
        <f t="shared" si="380"/>
        <v>1.6700851140399681E-2</v>
      </c>
      <c r="X256" s="45">
        <f t="shared" si="381"/>
        <v>83.153349783655671</v>
      </c>
      <c r="Y256" s="45">
        <f t="shared" si="382"/>
        <v>159.89913778168497</v>
      </c>
      <c r="Z256" s="45">
        <f t="shared" si="383"/>
        <v>2.7907664253904647</v>
      </c>
      <c r="AA256" s="45">
        <f t="shared" si="384"/>
        <v>128.20284555645955</v>
      </c>
      <c r="AB256" s="45">
        <f t="shared" si="385"/>
        <v>2.2375617653860012</v>
      </c>
      <c r="AC256" s="45">
        <f t="shared" si="386"/>
        <v>23.436891884105982</v>
      </c>
      <c r="AD256" s="45">
        <f t="shared" si="387"/>
        <v>-1.7333974722501116E-3</v>
      </c>
      <c r="AE256" s="45">
        <f t="shared" si="388"/>
        <v>23.435158486633732</v>
      </c>
      <c r="AF256" s="45">
        <f t="shared" si="389"/>
        <v>2458283.5</v>
      </c>
      <c r="AG256" s="45">
        <f t="shared" si="390"/>
        <v>0.18449007529089664</v>
      </c>
      <c r="AH256" s="45">
        <f t="shared" si="391"/>
        <v>17.483027286587514</v>
      </c>
      <c r="AI256" s="45">
        <f t="shared" si="392"/>
        <v>23.248770265350014</v>
      </c>
      <c r="AJ256" s="45">
        <f t="shared" si="393"/>
        <v>0.40902067631845013</v>
      </c>
      <c r="AK256" s="45">
        <f t="shared" si="394"/>
        <v>6.6697702653500137</v>
      </c>
      <c r="AL256" s="45">
        <f t="shared" si="395"/>
        <v>17.512379610322768</v>
      </c>
      <c r="AM256" s="45">
        <f t="shared" si="396"/>
        <v>0.30564868405925383</v>
      </c>
      <c r="AN256" s="45">
        <f t="shared" si="397"/>
        <v>1.0156511524366731</v>
      </c>
      <c r="AO256" s="45" t="s">
        <v>138</v>
      </c>
      <c r="AP256" s="45">
        <f t="shared" si="398"/>
        <v>83.143903534518287</v>
      </c>
      <c r="AQ256" s="45">
        <f t="shared" si="399"/>
        <v>83</v>
      </c>
      <c r="AR256" s="45">
        <f t="shared" si="400"/>
        <v>8</v>
      </c>
      <c r="AS256" s="45">
        <f t="shared" si="401"/>
        <v>38</v>
      </c>
      <c r="AT256" s="45">
        <f t="shared" si="402"/>
        <v>1.451134869637895</v>
      </c>
      <c r="AU256" s="45">
        <f t="shared" si="403"/>
        <v>82.534174369927442</v>
      </c>
      <c r="AV256" s="148">
        <f t="shared" si="371"/>
        <v>5.502278291328496</v>
      </c>
      <c r="AW256" s="45">
        <f t="shared" si="404"/>
        <v>1.4404930881703504</v>
      </c>
      <c r="AX256" s="45">
        <f t="shared" si="405"/>
        <v>23.257678831311654</v>
      </c>
      <c r="AY256" s="45" t="str">
        <f t="shared" si="406"/>
        <v>POSITIF</v>
      </c>
      <c r="AZ256" s="45">
        <f t="shared" si="407"/>
        <v>23</v>
      </c>
      <c r="BA256" s="45">
        <f t="shared" si="408"/>
        <v>15</v>
      </c>
      <c r="BB256" s="45">
        <f t="shared" si="409"/>
        <v>27</v>
      </c>
      <c r="BC256" s="45">
        <f t="shared" si="410"/>
        <v>0.40592307197777522</v>
      </c>
      <c r="BD256" s="45">
        <f t="shared" si="411"/>
        <v>2.6354424773883882</v>
      </c>
      <c r="BE256" s="45">
        <f t="shared" si="412"/>
        <v>-0.12222152900771403</v>
      </c>
      <c r="BF256" s="45">
        <f t="shared" si="413"/>
        <v>1.9428132568574878</v>
      </c>
      <c r="BG256" s="45">
        <f t="shared" si="414"/>
        <v>146.12774710650223</v>
      </c>
      <c r="BH256" s="45">
        <f t="shared" si="415"/>
        <v>5.502278291328496</v>
      </c>
      <c r="BI256" s="45">
        <f t="shared" si="416"/>
        <v>326.12774710650223</v>
      </c>
      <c r="BJ256" s="45">
        <f t="shared" si="417"/>
        <v>326</v>
      </c>
      <c r="BK256" s="45">
        <f t="shared" si="418"/>
        <v>7</v>
      </c>
      <c r="BL256" s="45">
        <f t="shared" si="419"/>
        <v>39</v>
      </c>
      <c r="BM256" s="45">
        <f t="shared" si="420"/>
        <v>55.233170543172285</v>
      </c>
      <c r="BN256" s="45" t="str">
        <f t="shared" si="421"/>
        <v>POSITIF</v>
      </c>
      <c r="BO256" s="45">
        <f t="shared" si="422"/>
        <v>55</v>
      </c>
      <c r="BP256" s="45">
        <f t="shared" si="423"/>
        <v>13</v>
      </c>
      <c r="BQ256" s="45">
        <f t="shared" si="424"/>
        <v>59</v>
      </c>
      <c r="BR256" s="45"/>
      <c r="BS256" s="45"/>
      <c r="BT256" s="45"/>
      <c r="BU256" s="45"/>
      <c r="BV256" s="45"/>
      <c r="BW256" s="45"/>
      <c r="BX256" s="45"/>
      <c r="BY256" s="45"/>
      <c r="BZ256" s="45"/>
      <c r="CA256" s="45"/>
      <c r="CB256" s="45"/>
      <c r="CC256" s="45"/>
      <c r="CD256" s="45"/>
      <c r="CE256" s="45"/>
      <c r="CF256" s="45"/>
      <c r="CG256" s="45"/>
      <c r="CH256" s="45"/>
      <c r="CI256" s="45"/>
    </row>
    <row r="257" spans="1:87">
      <c r="A257" s="45">
        <f t="shared" si="425"/>
        <v>-7.0027777777777782</v>
      </c>
      <c r="B257" s="45">
        <f t="shared" si="429"/>
        <v>111.315</v>
      </c>
      <c r="C257" s="45">
        <f>INT(G3/15)</f>
        <v>7</v>
      </c>
      <c r="D257" s="45">
        <f>L3</f>
        <v>2018</v>
      </c>
      <c r="E257" s="45">
        <f>L2</f>
        <v>6</v>
      </c>
      <c r="F257" s="45">
        <f>L4+1</f>
        <v>14</v>
      </c>
      <c r="G257" s="45"/>
      <c r="H257" s="45">
        <v>13</v>
      </c>
      <c r="I257" s="45">
        <v>0</v>
      </c>
      <c r="J257" s="45">
        <f t="shared" si="432"/>
        <v>13</v>
      </c>
      <c r="K257" s="45"/>
      <c r="L257" s="45">
        <f t="shared" si="372"/>
        <v>20</v>
      </c>
      <c r="M257" s="45">
        <f t="shared" si="373"/>
        <v>-13</v>
      </c>
      <c r="N257" s="45">
        <f t="shared" si="374"/>
        <v>2458283.75</v>
      </c>
      <c r="O257" s="45">
        <f t="shared" si="431"/>
        <v>8.1908796641232031E-4</v>
      </c>
      <c r="P257" s="45">
        <f t="shared" si="426"/>
        <v>2458283.750819088</v>
      </c>
      <c r="Q257" s="45">
        <f t="shared" si="427"/>
        <v>0.18449694234327063</v>
      </c>
      <c r="R257" s="45">
        <f t="shared" si="375"/>
        <v>82.498020103958879</v>
      </c>
      <c r="S257" s="45">
        <f t="shared" si="376"/>
        <v>159.24380761159955</v>
      </c>
      <c r="T257" s="45">
        <f t="shared" si="377"/>
        <v>0.66528145737735045</v>
      </c>
      <c r="U257" s="45">
        <f t="shared" si="378"/>
        <v>1.439862077190557</v>
      </c>
      <c r="V257" s="45">
        <f t="shared" si="379"/>
        <v>2.7793287562348197</v>
      </c>
      <c r="W257" s="45">
        <f t="shared" si="380"/>
        <v>1.6700851128421582E-2</v>
      </c>
      <c r="X257" s="45">
        <f t="shared" si="381"/>
        <v>83.163301561336226</v>
      </c>
      <c r="Y257" s="45">
        <f t="shared" si="382"/>
        <v>159.9090890689769</v>
      </c>
      <c r="Z257" s="45">
        <f t="shared" si="383"/>
        <v>2.7909401081185208</v>
      </c>
      <c r="AA257" s="45">
        <f t="shared" si="384"/>
        <v>128.2022939547509</v>
      </c>
      <c r="AB257" s="45">
        <f t="shared" si="385"/>
        <v>2.2375521381200256</v>
      </c>
      <c r="AC257" s="45">
        <f t="shared" si="386"/>
        <v>23.436891880397287</v>
      </c>
      <c r="AD257" s="45">
        <f t="shared" si="387"/>
        <v>-1.73339283886401E-3</v>
      </c>
      <c r="AE257" s="45">
        <f t="shared" si="388"/>
        <v>23.435158487558422</v>
      </c>
      <c r="AF257" s="45">
        <f t="shared" si="389"/>
        <v>2458283.5</v>
      </c>
      <c r="AG257" s="45">
        <f t="shared" si="390"/>
        <v>0.18449007529089664</v>
      </c>
      <c r="AH257" s="45">
        <f t="shared" si="391"/>
        <v>17.483027286587514</v>
      </c>
      <c r="AI257" s="45">
        <f t="shared" si="392"/>
        <v>23.499454742687515</v>
      </c>
      <c r="AJ257" s="45">
        <f t="shared" si="393"/>
        <v>0.40902067633458905</v>
      </c>
      <c r="AK257" s="45">
        <f t="shared" si="394"/>
        <v>6.9204547426875145</v>
      </c>
      <c r="AL257" s="45">
        <f t="shared" si="395"/>
        <v>21.261829227723815</v>
      </c>
      <c r="AM257" s="45">
        <f t="shared" si="396"/>
        <v>0.3710889250205438</v>
      </c>
      <c r="AN257" s="45">
        <f t="shared" si="397"/>
        <v>1.0156521807943011</v>
      </c>
      <c r="AO257" s="45" t="s">
        <v>138</v>
      </c>
      <c r="AP257" s="45">
        <f t="shared" si="398"/>
        <v>83.153855283739105</v>
      </c>
      <c r="AQ257" s="45">
        <f t="shared" si="399"/>
        <v>83</v>
      </c>
      <c r="AR257" s="45">
        <f t="shared" si="400"/>
        <v>9</v>
      </c>
      <c r="AS257" s="45">
        <f t="shared" si="401"/>
        <v>13</v>
      </c>
      <c r="AT257" s="45">
        <f t="shared" si="402"/>
        <v>1.4513085604281311</v>
      </c>
      <c r="AU257" s="45">
        <f t="shared" si="403"/>
        <v>82.544991912588898</v>
      </c>
      <c r="AV257" s="148">
        <f t="shared" si="371"/>
        <v>5.5029994608392601</v>
      </c>
      <c r="AW257" s="45">
        <f t="shared" si="404"/>
        <v>1.4406818899067677</v>
      </c>
      <c r="AX257" s="45">
        <f t="shared" si="405"/>
        <v>23.258192733361412</v>
      </c>
      <c r="AY257" s="45" t="str">
        <f t="shared" si="406"/>
        <v>POSITIF</v>
      </c>
      <c r="AZ257" s="45">
        <f t="shared" si="407"/>
        <v>23</v>
      </c>
      <c r="BA257" s="45">
        <f t="shared" si="408"/>
        <v>15</v>
      </c>
      <c r="BB257" s="45">
        <f t="shared" si="409"/>
        <v>29</v>
      </c>
      <c r="BC257" s="45">
        <f t="shared" si="410"/>
        <v>0.40593204126057625</v>
      </c>
      <c r="BD257" s="45">
        <f t="shared" si="411"/>
        <v>2.5504103155300806</v>
      </c>
      <c r="BE257" s="45">
        <f t="shared" si="412"/>
        <v>-0.12222152900771403</v>
      </c>
      <c r="BF257" s="45">
        <f t="shared" si="413"/>
        <v>1.9428132568574878</v>
      </c>
      <c r="BG257" s="45">
        <f t="shared" si="414"/>
        <v>141.79033172459685</v>
      </c>
      <c r="BH257" s="45">
        <f t="shared" si="415"/>
        <v>5.5029994608392601</v>
      </c>
      <c r="BI257" s="45">
        <f t="shared" si="416"/>
        <v>321.79033172459685</v>
      </c>
      <c r="BJ257" s="45">
        <f t="shared" si="417"/>
        <v>321</v>
      </c>
      <c r="BK257" s="45">
        <f t="shared" si="418"/>
        <v>47</v>
      </c>
      <c r="BL257" s="45">
        <f t="shared" si="419"/>
        <v>25</v>
      </c>
      <c r="BM257" s="45">
        <f t="shared" si="420"/>
        <v>53.289875816783415</v>
      </c>
      <c r="BN257" s="45" t="str">
        <f t="shared" si="421"/>
        <v>POSITIF</v>
      </c>
      <c r="BO257" s="45">
        <f t="shared" si="422"/>
        <v>53</v>
      </c>
      <c r="BP257" s="45">
        <f t="shared" si="423"/>
        <v>17</v>
      </c>
      <c r="BQ257" s="45">
        <f t="shared" si="424"/>
        <v>23</v>
      </c>
      <c r="BR257" s="45"/>
      <c r="BS257" s="45"/>
      <c r="BT257" s="45"/>
      <c r="BU257" s="45"/>
      <c r="BV257" s="45"/>
      <c r="BW257" s="45"/>
      <c r="BX257" s="45"/>
      <c r="BY257" s="45"/>
      <c r="BZ257" s="45"/>
      <c r="CA257" s="45"/>
      <c r="CB257" s="45"/>
      <c r="CC257" s="45"/>
      <c r="CD257" s="45"/>
      <c r="CE257" s="45"/>
      <c r="CF257" s="45"/>
      <c r="CG257" s="45"/>
      <c r="CH257" s="45"/>
      <c r="CI257" s="45"/>
    </row>
    <row r="258" spans="1:87">
      <c r="A258" s="45">
        <f t="shared" si="425"/>
        <v>-7.0027777777777782</v>
      </c>
      <c r="B258" s="45">
        <f t="shared" si="429"/>
        <v>111.315</v>
      </c>
      <c r="C258" s="45">
        <f>INT(G3/15)</f>
        <v>7</v>
      </c>
      <c r="D258" s="45">
        <f>L3</f>
        <v>2018</v>
      </c>
      <c r="E258" s="45">
        <f>L2</f>
        <v>6</v>
      </c>
      <c r="F258" s="45">
        <f>L4+1</f>
        <v>14</v>
      </c>
      <c r="G258" s="45"/>
      <c r="H258" s="45">
        <v>13</v>
      </c>
      <c r="I258" s="45">
        <v>15</v>
      </c>
      <c r="J258" s="45">
        <f t="shared" si="432"/>
        <v>13.25</v>
      </c>
      <c r="K258" s="45"/>
      <c r="L258" s="45">
        <f t="shared" si="372"/>
        <v>20</v>
      </c>
      <c r="M258" s="45">
        <f t="shared" si="373"/>
        <v>-13</v>
      </c>
      <c r="N258" s="45">
        <f t="shared" si="374"/>
        <v>2458283.760416667</v>
      </c>
      <c r="O258" s="45">
        <f t="shared" si="431"/>
        <v>8.1908796641232031E-4</v>
      </c>
      <c r="P258" s="45">
        <f t="shared" si="426"/>
        <v>2458283.7612357549</v>
      </c>
      <c r="Q258" s="45">
        <f t="shared" si="427"/>
        <v>0.18449722753606945</v>
      </c>
      <c r="R258" s="45">
        <f t="shared" si="375"/>
        <v>82.508287264257888</v>
      </c>
      <c r="S258" s="45">
        <f t="shared" si="376"/>
        <v>159.25407428150993</v>
      </c>
      <c r="T258" s="45">
        <f t="shared" si="377"/>
        <v>0.66496605504589668</v>
      </c>
      <c r="U258" s="45">
        <f t="shared" si="378"/>
        <v>1.4400412729426049</v>
      </c>
      <c r="V258" s="45">
        <f t="shared" si="379"/>
        <v>2.779507943427971</v>
      </c>
      <c r="W258" s="45">
        <f t="shared" si="380"/>
        <v>1.6700851116443486E-2</v>
      </c>
      <c r="X258" s="45">
        <f t="shared" si="381"/>
        <v>83.173253319303782</v>
      </c>
      <c r="Y258" s="45">
        <f t="shared" si="382"/>
        <v>159.91904033655584</v>
      </c>
      <c r="Z258" s="45">
        <f t="shared" si="383"/>
        <v>2.7911137905025201</v>
      </c>
      <c r="AA258" s="45">
        <f t="shared" si="384"/>
        <v>128.20174235301764</v>
      </c>
      <c r="AB258" s="45">
        <f t="shared" si="385"/>
        <v>2.2375425108536202</v>
      </c>
      <c r="AC258" s="45">
        <f t="shared" si="386"/>
        <v>23.436891876688591</v>
      </c>
      <c r="AD258" s="45">
        <f t="shared" si="387"/>
        <v>-1.7333881856875107E-3</v>
      </c>
      <c r="AE258" s="45">
        <f t="shared" si="388"/>
        <v>23.435158488502903</v>
      </c>
      <c r="AF258" s="45">
        <f t="shared" si="389"/>
        <v>2458283.5</v>
      </c>
      <c r="AG258" s="45">
        <f t="shared" si="390"/>
        <v>0.18449007529089664</v>
      </c>
      <c r="AH258" s="45">
        <f t="shared" si="391"/>
        <v>17.483027286587514</v>
      </c>
      <c r="AI258" s="45">
        <f t="shared" si="392"/>
        <v>23.750139220025012</v>
      </c>
      <c r="AJ258" s="45">
        <f t="shared" si="393"/>
        <v>0.40902067635107336</v>
      </c>
      <c r="AK258" s="45">
        <f t="shared" si="394"/>
        <v>7.1711392200250117</v>
      </c>
      <c r="AL258" s="45">
        <f t="shared" si="395"/>
        <v>25.011278783209768</v>
      </c>
      <c r="AM258" s="45">
        <f t="shared" si="396"/>
        <v>0.43652916490121152</v>
      </c>
      <c r="AN258" s="45">
        <f t="shared" si="397"/>
        <v>1.0156532086637742</v>
      </c>
      <c r="AO258" s="45" t="s">
        <v>138</v>
      </c>
      <c r="AP258" s="45">
        <f t="shared" si="398"/>
        <v>83.163807013247265</v>
      </c>
      <c r="AQ258" s="45">
        <f t="shared" si="399"/>
        <v>83</v>
      </c>
      <c r="AR258" s="45">
        <f t="shared" si="400"/>
        <v>9</v>
      </c>
      <c r="AS258" s="45">
        <f t="shared" si="401"/>
        <v>49</v>
      </c>
      <c r="AT258" s="45">
        <f t="shared" si="402"/>
        <v>1.4514822508743164</v>
      </c>
      <c r="AU258" s="45">
        <f t="shared" si="403"/>
        <v>82.555809517165414</v>
      </c>
      <c r="AV258" s="148">
        <f t="shared" si="371"/>
        <v>5.5037206344776939</v>
      </c>
      <c r="AW258" s="45">
        <f t="shared" si="404"/>
        <v>1.4408706927238066</v>
      </c>
      <c r="AX258" s="45">
        <f t="shared" si="405"/>
        <v>23.258705893466647</v>
      </c>
      <c r="AY258" s="45" t="str">
        <f t="shared" si="406"/>
        <v>POSITIF</v>
      </c>
      <c r="AZ258" s="45">
        <f t="shared" si="407"/>
        <v>23</v>
      </c>
      <c r="BA258" s="45">
        <f t="shared" si="408"/>
        <v>15</v>
      </c>
      <c r="BB258" s="45">
        <f t="shared" si="409"/>
        <v>31</v>
      </c>
      <c r="BC258" s="45">
        <f t="shared" si="410"/>
        <v>0.40594099759400248</v>
      </c>
      <c r="BD258" s="45">
        <f t="shared" si="411"/>
        <v>2.4747081360891849</v>
      </c>
      <c r="BE258" s="45">
        <f t="shared" si="412"/>
        <v>-0.12222152900771403</v>
      </c>
      <c r="BF258" s="45">
        <f t="shared" si="413"/>
        <v>1.9428132568574878</v>
      </c>
      <c r="BG258" s="45">
        <f t="shared" si="414"/>
        <v>137.95309134063771</v>
      </c>
      <c r="BH258" s="45">
        <f t="shared" si="415"/>
        <v>5.5037206344776939</v>
      </c>
      <c r="BI258" s="45">
        <f t="shared" si="416"/>
        <v>317.95309134063768</v>
      </c>
      <c r="BJ258" s="45">
        <f t="shared" si="417"/>
        <v>317</v>
      </c>
      <c r="BK258" s="45">
        <f t="shared" si="418"/>
        <v>57</v>
      </c>
      <c r="BL258" s="45">
        <f t="shared" si="419"/>
        <v>11</v>
      </c>
      <c r="BM258" s="45">
        <f t="shared" si="420"/>
        <v>51.098143344656798</v>
      </c>
      <c r="BN258" s="45" t="str">
        <f t="shared" si="421"/>
        <v>POSITIF</v>
      </c>
      <c r="BO258" s="45">
        <f t="shared" si="422"/>
        <v>51</v>
      </c>
      <c r="BP258" s="45">
        <f t="shared" si="423"/>
        <v>5</v>
      </c>
      <c r="BQ258" s="45">
        <f t="shared" si="424"/>
        <v>53</v>
      </c>
      <c r="BR258" s="45"/>
      <c r="BS258" s="45"/>
      <c r="BT258" s="45"/>
      <c r="BU258" s="45"/>
      <c r="BV258" s="45"/>
      <c r="BW258" s="45"/>
      <c r="BX258" s="45"/>
      <c r="BY258" s="45"/>
      <c r="BZ258" s="45"/>
      <c r="CA258" s="45"/>
      <c r="CB258" s="45"/>
      <c r="CC258" s="45"/>
      <c r="CD258" s="45"/>
      <c r="CE258" s="45"/>
      <c r="CF258" s="45"/>
      <c r="CG258" s="45"/>
      <c r="CH258" s="45"/>
      <c r="CI258" s="45"/>
    </row>
    <row r="259" spans="1:87">
      <c r="A259" s="45">
        <f t="shared" si="425"/>
        <v>-7.0027777777777782</v>
      </c>
      <c r="B259" s="45">
        <f t="shared" si="429"/>
        <v>111.315</v>
      </c>
      <c r="C259" s="45">
        <f>INT(G3/15)</f>
        <v>7</v>
      </c>
      <c r="D259" s="45">
        <f>L3</f>
        <v>2018</v>
      </c>
      <c r="E259" s="45">
        <f>L2</f>
        <v>6</v>
      </c>
      <c r="F259" s="45">
        <f>L4+1</f>
        <v>14</v>
      </c>
      <c r="G259" s="45"/>
      <c r="H259" s="45">
        <v>13</v>
      </c>
      <c r="I259" s="45">
        <v>30</v>
      </c>
      <c r="J259" s="45">
        <f t="shared" si="432"/>
        <v>13.5</v>
      </c>
      <c r="K259" s="45"/>
      <c r="L259" s="45">
        <f t="shared" si="372"/>
        <v>20</v>
      </c>
      <c r="M259" s="45">
        <f t="shared" si="373"/>
        <v>-13</v>
      </c>
      <c r="N259" s="45">
        <f t="shared" si="374"/>
        <v>2458283.7708333335</v>
      </c>
      <c r="O259" s="45">
        <f t="shared" si="431"/>
        <v>8.1908796641232031E-4</v>
      </c>
      <c r="P259" s="45">
        <f t="shared" si="426"/>
        <v>2458283.7716524214</v>
      </c>
      <c r="Q259" s="45">
        <f t="shared" si="427"/>
        <v>0.18449751272885553</v>
      </c>
      <c r="R259" s="45">
        <f t="shared" si="375"/>
        <v>82.518554424098511</v>
      </c>
      <c r="S259" s="45">
        <f t="shared" si="376"/>
        <v>159.26434095096101</v>
      </c>
      <c r="T259" s="45">
        <f t="shared" si="377"/>
        <v>0.66465063257999935</v>
      </c>
      <c r="U259" s="45">
        <f t="shared" si="378"/>
        <v>1.4402204686866522</v>
      </c>
      <c r="V259" s="45">
        <f t="shared" si="379"/>
        <v>2.7796871306131066</v>
      </c>
      <c r="W259" s="45">
        <f t="shared" si="380"/>
        <v>1.6700851104465387E-2</v>
      </c>
      <c r="X259" s="45">
        <f t="shared" si="381"/>
        <v>83.183205056678517</v>
      </c>
      <c r="Y259" s="45">
        <f t="shared" si="382"/>
        <v>159.92899158354101</v>
      </c>
      <c r="Z259" s="45">
        <f t="shared" si="383"/>
        <v>2.7912874725270904</v>
      </c>
      <c r="AA259" s="45">
        <f t="shared" si="384"/>
        <v>128.20119075130899</v>
      </c>
      <c r="AB259" s="45">
        <f t="shared" si="385"/>
        <v>2.2375328835876447</v>
      </c>
      <c r="AC259" s="45">
        <f t="shared" si="386"/>
        <v>23.436891872979896</v>
      </c>
      <c r="AD259" s="45">
        <f t="shared" si="387"/>
        <v>-1.7333835127191436E-3</v>
      </c>
      <c r="AE259" s="45">
        <f t="shared" si="388"/>
        <v>23.435158489467177</v>
      </c>
      <c r="AF259" s="45">
        <f t="shared" si="389"/>
        <v>2458283.5</v>
      </c>
      <c r="AG259" s="45">
        <f t="shared" si="390"/>
        <v>0.18449007529089664</v>
      </c>
      <c r="AH259" s="45">
        <f t="shared" si="391"/>
        <v>17.483027286587514</v>
      </c>
      <c r="AI259" s="45">
        <f t="shared" si="392"/>
        <v>8.2369736251308723E-4</v>
      </c>
      <c r="AJ259" s="45">
        <f t="shared" si="393"/>
        <v>0.40902067636790312</v>
      </c>
      <c r="AK259" s="45">
        <f t="shared" si="394"/>
        <v>7.4218236973625134</v>
      </c>
      <c r="AL259" s="45">
        <f t="shared" si="395"/>
        <v>28.760728277855172</v>
      </c>
      <c r="AM259" s="45">
        <f t="shared" si="396"/>
        <v>0.50196940372001131</v>
      </c>
      <c r="AN259" s="45">
        <f t="shared" si="397"/>
        <v>1.0156542360449705</v>
      </c>
      <c r="AO259" s="45" t="s">
        <v>138</v>
      </c>
      <c r="AP259" s="45">
        <f t="shared" si="398"/>
        <v>83.173758722162944</v>
      </c>
      <c r="AQ259" s="45">
        <f t="shared" si="399"/>
        <v>83</v>
      </c>
      <c r="AR259" s="45">
        <f t="shared" si="400"/>
        <v>10</v>
      </c>
      <c r="AS259" s="45">
        <f t="shared" si="401"/>
        <v>25</v>
      </c>
      <c r="AT259" s="45">
        <f t="shared" si="402"/>
        <v>1.451655940961095</v>
      </c>
      <c r="AU259" s="45">
        <f t="shared" si="403"/>
        <v>82.566627182582522</v>
      </c>
      <c r="AV259" s="148">
        <f t="shared" si="371"/>
        <v>5.5044418121721685</v>
      </c>
      <c r="AW259" s="45">
        <f t="shared" si="404"/>
        <v>1.4410594966027144</v>
      </c>
      <c r="AX259" s="45">
        <f t="shared" si="405"/>
        <v>23.259218311562506</v>
      </c>
      <c r="AY259" s="45" t="str">
        <f t="shared" si="406"/>
        <v>POSITIF</v>
      </c>
      <c r="AZ259" s="45">
        <f t="shared" si="407"/>
        <v>23</v>
      </c>
      <c r="BA259" s="45">
        <f t="shared" si="408"/>
        <v>15</v>
      </c>
      <c r="BB259" s="45">
        <f t="shared" si="409"/>
        <v>33</v>
      </c>
      <c r="BC259" s="45">
        <f t="shared" si="410"/>
        <v>0.405949940976922</v>
      </c>
      <c r="BD259" s="45">
        <f t="shared" si="411"/>
        <v>2.4077356571986064</v>
      </c>
      <c r="BE259" s="45">
        <f t="shared" si="412"/>
        <v>-0.12222152900771403</v>
      </c>
      <c r="BF259" s="45">
        <f t="shared" si="413"/>
        <v>1.9428132568574878</v>
      </c>
      <c r="BG259" s="45">
        <f t="shared" si="414"/>
        <v>134.56993492005944</v>
      </c>
      <c r="BH259" s="45">
        <f t="shared" si="415"/>
        <v>5.5044418121721685</v>
      </c>
      <c r="BI259" s="45">
        <f t="shared" si="416"/>
        <v>314.56993492005944</v>
      </c>
      <c r="BJ259" s="45">
        <f t="shared" si="417"/>
        <v>314</v>
      </c>
      <c r="BK259" s="45">
        <f t="shared" si="418"/>
        <v>34</v>
      </c>
      <c r="BL259" s="45">
        <f t="shared" si="419"/>
        <v>11</v>
      </c>
      <c r="BM259" s="45">
        <f t="shared" si="420"/>
        <v>48.697746974788593</v>
      </c>
      <c r="BN259" s="45" t="str">
        <f t="shared" si="421"/>
        <v>POSITIF</v>
      </c>
      <c r="BO259" s="45">
        <f t="shared" si="422"/>
        <v>48</v>
      </c>
      <c r="BP259" s="45">
        <f t="shared" si="423"/>
        <v>41</v>
      </c>
      <c r="BQ259" s="45">
        <f t="shared" si="424"/>
        <v>51</v>
      </c>
      <c r="BR259" s="45"/>
      <c r="BS259" s="45"/>
      <c r="BT259" s="45"/>
      <c r="BU259" s="45"/>
      <c r="BV259" s="45"/>
      <c r="BW259" s="45"/>
      <c r="BX259" s="45"/>
      <c r="BY259" s="45"/>
      <c r="BZ259" s="45"/>
      <c r="CA259" s="45"/>
      <c r="CB259" s="45"/>
      <c r="CC259" s="45"/>
      <c r="CD259" s="45"/>
      <c r="CE259" s="45"/>
      <c r="CF259" s="45"/>
      <c r="CG259" s="45"/>
      <c r="CH259" s="45"/>
      <c r="CI259" s="45"/>
    </row>
    <row r="260" spans="1:87">
      <c r="A260" s="45">
        <f t="shared" si="425"/>
        <v>-7.0027777777777782</v>
      </c>
      <c r="B260" s="45">
        <f t="shared" si="429"/>
        <v>111.315</v>
      </c>
      <c r="C260" s="45">
        <f>INT(G3/15)</f>
        <v>7</v>
      </c>
      <c r="D260" s="45">
        <f>L3</f>
        <v>2018</v>
      </c>
      <c r="E260" s="45">
        <f>L2</f>
        <v>6</v>
      </c>
      <c r="F260" s="45">
        <f>L4+1</f>
        <v>14</v>
      </c>
      <c r="G260" s="45"/>
      <c r="H260" s="45">
        <v>13</v>
      </c>
      <c r="I260" s="45">
        <v>45</v>
      </c>
      <c r="J260" s="45">
        <f t="shared" si="432"/>
        <v>13.75</v>
      </c>
      <c r="K260" s="45"/>
      <c r="L260" s="45">
        <f t="shared" si="372"/>
        <v>20</v>
      </c>
      <c r="M260" s="45">
        <f t="shared" si="373"/>
        <v>-13</v>
      </c>
      <c r="N260" s="45">
        <f t="shared" si="374"/>
        <v>2458283.78125</v>
      </c>
      <c r="O260" s="45">
        <f t="shared" si="431"/>
        <v>8.1908796641232031E-4</v>
      </c>
      <c r="P260" s="45">
        <f t="shared" si="426"/>
        <v>2458283.782069088</v>
      </c>
      <c r="Q260" s="45">
        <f t="shared" si="427"/>
        <v>0.18449779792164162</v>
      </c>
      <c r="R260" s="45">
        <f t="shared" si="375"/>
        <v>82.528821583939134</v>
      </c>
      <c r="S260" s="45">
        <f t="shared" si="376"/>
        <v>159.2746076204121</v>
      </c>
      <c r="T260" s="45">
        <f t="shared" si="377"/>
        <v>0.66433518997518282</v>
      </c>
      <c r="U260" s="45">
        <f t="shared" si="378"/>
        <v>1.4403996644306998</v>
      </c>
      <c r="V260" s="45">
        <f t="shared" si="379"/>
        <v>2.7798663177982417</v>
      </c>
      <c r="W260" s="45">
        <f t="shared" si="380"/>
        <v>1.6700851092487291E-2</v>
      </c>
      <c r="X260" s="45">
        <f t="shared" si="381"/>
        <v>83.193156773914311</v>
      </c>
      <c r="Y260" s="45">
        <f t="shared" si="382"/>
        <v>159.93894281038729</v>
      </c>
      <c r="Z260" s="45">
        <f t="shared" si="383"/>
        <v>2.7914611542001708</v>
      </c>
      <c r="AA260" s="45">
        <f t="shared" si="384"/>
        <v>128.20063914960033</v>
      </c>
      <c r="AB260" s="45">
        <f t="shared" si="385"/>
        <v>2.2375232563216692</v>
      </c>
      <c r="AC260" s="45">
        <f t="shared" si="386"/>
        <v>23.4368918692712</v>
      </c>
      <c r="AD260" s="45">
        <f t="shared" si="387"/>
        <v>-1.7333788199568206E-3</v>
      </c>
      <c r="AE260" s="45">
        <f t="shared" si="388"/>
        <v>23.435158490451244</v>
      </c>
      <c r="AF260" s="45">
        <f t="shared" si="389"/>
        <v>2458283.5</v>
      </c>
      <c r="AG260" s="45">
        <f t="shared" si="390"/>
        <v>0.18449007529089664</v>
      </c>
      <c r="AH260" s="45">
        <f t="shared" si="391"/>
        <v>17.483027286587514</v>
      </c>
      <c r="AI260" s="45">
        <f t="shared" si="392"/>
        <v>0.25150817470001385</v>
      </c>
      <c r="AJ260" s="45">
        <f t="shared" si="393"/>
        <v>0.40902067638507827</v>
      </c>
      <c r="AK260" s="45">
        <f t="shared" si="394"/>
        <v>7.6725081747000141</v>
      </c>
      <c r="AL260" s="45">
        <f t="shared" si="395"/>
        <v>32.510177711284641</v>
      </c>
      <c r="AM260" s="45">
        <f t="shared" si="396"/>
        <v>0.56740964147039141</v>
      </c>
      <c r="AN260" s="45">
        <f t="shared" si="397"/>
        <v>1.0156552629379061</v>
      </c>
      <c r="AO260" s="45" t="s">
        <v>138</v>
      </c>
      <c r="AP260" s="45">
        <f t="shared" si="398"/>
        <v>83.183710410940037</v>
      </c>
      <c r="AQ260" s="45">
        <f t="shared" si="399"/>
        <v>83</v>
      </c>
      <c r="AR260" s="45">
        <f t="shared" si="400"/>
        <v>11</v>
      </c>
      <c r="AS260" s="45">
        <f t="shared" si="401"/>
        <v>1</v>
      </c>
      <c r="AT260" s="45">
        <f t="shared" si="402"/>
        <v>1.4518296306963889</v>
      </c>
      <c r="AU260" s="45">
        <f t="shared" si="403"/>
        <v>82.577444909215572</v>
      </c>
      <c r="AV260" s="148">
        <f t="shared" si="371"/>
        <v>5.5051629939477049</v>
      </c>
      <c r="AW260" s="45">
        <f t="shared" si="404"/>
        <v>1.4412483015500417</v>
      </c>
      <c r="AX260" s="45">
        <f t="shared" si="405"/>
        <v>23.259729987652939</v>
      </c>
      <c r="AY260" s="45" t="str">
        <f t="shared" si="406"/>
        <v>POSITIF</v>
      </c>
      <c r="AZ260" s="45">
        <f t="shared" si="407"/>
        <v>23</v>
      </c>
      <c r="BA260" s="45">
        <f t="shared" si="408"/>
        <v>15</v>
      </c>
      <c r="BB260" s="45">
        <f t="shared" si="409"/>
        <v>35</v>
      </c>
      <c r="BC260" s="45">
        <f t="shared" si="410"/>
        <v>0.40595887140940379</v>
      </c>
      <c r="BD260" s="45">
        <f t="shared" si="411"/>
        <v>2.3486884385495292</v>
      </c>
      <c r="BE260" s="45">
        <f t="shared" si="412"/>
        <v>-0.12222152900771403</v>
      </c>
      <c r="BF260" s="45">
        <f t="shared" si="413"/>
        <v>1.9428132568574878</v>
      </c>
      <c r="BG260" s="45">
        <f t="shared" si="414"/>
        <v>131.59117437497792</v>
      </c>
      <c r="BH260" s="45">
        <f t="shared" si="415"/>
        <v>5.5051629939477049</v>
      </c>
      <c r="BI260" s="45">
        <f t="shared" si="416"/>
        <v>311.59117437497792</v>
      </c>
      <c r="BJ260" s="45">
        <f t="shared" si="417"/>
        <v>311</v>
      </c>
      <c r="BK260" s="45">
        <f t="shared" si="418"/>
        <v>35</v>
      </c>
      <c r="BL260" s="45">
        <f t="shared" si="419"/>
        <v>28</v>
      </c>
      <c r="BM260" s="45">
        <f t="shared" si="420"/>
        <v>46.123191037289395</v>
      </c>
      <c r="BN260" s="45" t="str">
        <f t="shared" si="421"/>
        <v>POSITIF</v>
      </c>
      <c r="BO260" s="45">
        <f t="shared" si="422"/>
        <v>46</v>
      </c>
      <c r="BP260" s="45">
        <f t="shared" si="423"/>
        <v>7</v>
      </c>
      <c r="BQ260" s="45">
        <f t="shared" si="424"/>
        <v>23</v>
      </c>
      <c r="BR260" s="45"/>
      <c r="BS260" s="45"/>
      <c r="BT260" s="45"/>
      <c r="BU260" s="45"/>
      <c r="BV260" s="45"/>
      <c r="BW260" s="45"/>
      <c r="BX260" s="45"/>
      <c r="BY260" s="45"/>
      <c r="BZ260" s="45"/>
      <c r="CA260" s="45"/>
      <c r="CB260" s="45"/>
      <c r="CC260" s="45"/>
      <c r="CD260" s="45"/>
      <c r="CE260" s="45"/>
      <c r="CF260" s="45"/>
      <c r="CG260" s="45"/>
      <c r="CH260" s="45"/>
      <c r="CI260" s="45"/>
    </row>
    <row r="261" spans="1:87">
      <c r="A261" s="45">
        <f t="shared" si="425"/>
        <v>-7.0027777777777782</v>
      </c>
      <c r="B261" s="45">
        <f t="shared" si="429"/>
        <v>111.315</v>
      </c>
      <c r="C261" s="45">
        <f>INT(G3/15)</f>
        <v>7</v>
      </c>
      <c r="D261" s="45">
        <f>L3</f>
        <v>2018</v>
      </c>
      <c r="E261" s="45">
        <f>L2</f>
        <v>6</v>
      </c>
      <c r="F261" s="45">
        <f>L4+1</f>
        <v>14</v>
      </c>
      <c r="G261" s="45"/>
      <c r="H261" s="45">
        <v>14</v>
      </c>
      <c r="I261" s="45">
        <v>0</v>
      </c>
      <c r="J261" s="45">
        <f t="shared" si="432"/>
        <v>14</v>
      </c>
      <c r="K261" s="45"/>
      <c r="L261" s="45">
        <f t="shared" si="372"/>
        <v>20</v>
      </c>
      <c r="M261" s="45">
        <f t="shared" si="373"/>
        <v>-13</v>
      </c>
      <c r="N261" s="45">
        <f t="shared" si="374"/>
        <v>2458283.791666667</v>
      </c>
      <c r="O261" s="45">
        <f t="shared" si="431"/>
        <v>8.1908796641232031E-4</v>
      </c>
      <c r="P261" s="45">
        <f t="shared" si="426"/>
        <v>2458283.7924857549</v>
      </c>
      <c r="Q261" s="45">
        <f t="shared" si="427"/>
        <v>0.18449808311444044</v>
      </c>
      <c r="R261" s="45">
        <f t="shared" si="375"/>
        <v>82.539088744238143</v>
      </c>
      <c r="S261" s="45">
        <f t="shared" si="376"/>
        <v>159.28487429032248</v>
      </c>
      <c r="T261" s="45">
        <f t="shared" si="377"/>
        <v>0.66401972722696512</v>
      </c>
      <c r="U261" s="45">
        <f t="shared" si="378"/>
        <v>1.4405788601827474</v>
      </c>
      <c r="V261" s="45">
        <f t="shared" si="379"/>
        <v>2.7800455049913935</v>
      </c>
      <c r="W261" s="45">
        <f t="shared" si="380"/>
        <v>1.6700851080509196E-2</v>
      </c>
      <c r="X261" s="45">
        <f t="shared" si="381"/>
        <v>83.203108471465114</v>
      </c>
      <c r="Y261" s="45">
        <f t="shared" si="382"/>
        <v>159.94889401754943</v>
      </c>
      <c r="Z261" s="45">
        <f t="shared" si="383"/>
        <v>2.7916348355296985</v>
      </c>
      <c r="AA261" s="45">
        <f t="shared" si="384"/>
        <v>128.20008754786701</v>
      </c>
      <c r="AB261" s="45">
        <f t="shared" si="385"/>
        <v>2.2375136290552629</v>
      </c>
      <c r="AC261" s="45">
        <f t="shared" si="386"/>
        <v>23.436891865562504</v>
      </c>
      <c r="AD261" s="45">
        <f t="shared" si="387"/>
        <v>-1.7333741073984495E-3</v>
      </c>
      <c r="AE261" s="45">
        <f t="shared" si="388"/>
        <v>23.435158491455105</v>
      </c>
      <c r="AF261" s="45">
        <f t="shared" si="389"/>
        <v>2458283.5</v>
      </c>
      <c r="AG261" s="45">
        <f t="shared" si="390"/>
        <v>0.18449007529089664</v>
      </c>
      <c r="AH261" s="45">
        <f t="shared" si="391"/>
        <v>17.483027286587514</v>
      </c>
      <c r="AI261" s="45">
        <f t="shared" si="392"/>
        <v>0.50219265203751462</v>
      </c>
      <c r="AJ261" s="45">
        <f t="shared" si="393"/>
        <v>0.40902067640259898</v>
      </c>
      <c r="AK261" s="45">
        <f t="shared" si="394"/>
        <v>7.9231926520375149</v>
      </c>
      <c r="AL261" s="45">
        <f t="shared" si="395"/>
        <v>36.259627083122822</v>
      </c>
      <c r="AM261" s="45">
        <f t="shared" si="396"/>
        <v>0.63284987814580085</v>
      </c>
      <c r="AN261" s="45">
        <f t="shared" si="397"/>
        <v>1.0156562893425967</v>
      </c>
      <c r="AO261" s="45" t="s">
        <v>138</v>
      </c>
      <c r="AP261" s="45">
        <f t="shared" si="398"/>
        <v>83.193662080032496</v>
      </c>
      <c r="AQ261" s="45">
        <f t="shared" si="399"/>
        <v>83</v>
      </c>
      <c r="AR261" s="45">
        <f t="shared" si="400"/>
        <v>11</v>
      </c>
      <c r="AS261" s="45">
        <f t="shared" si="401"/>
        <v>37</v>
      </c>
      <c r="AT261" s="45">
        <f t="shared" si="402"/>
        <v>1.4520033200881213</v>
      </c>
      <c r="AU261" s="45">
        <f t="shared" si="403"/>
        <v>82.588262697439902</v>
      </c>
      <c r="AV261" s="148">
        <f t="shared" si="371"/>
        <v>5.5058841798293265</v>
      </c>
      <c r="AW261" s="45">
        <f t="shared" si="404"/>
        <v>1.4414371075723398</v>
      </c>
      <c r="AX261" s="45">
        <f t="shared" si="405"/>
        <v>23.260240921741826</v>
      </c>
      <c r="AY261" s="45" t="str">
        <f t="shared" si="406"/>
        <v>POSITIF</v>
      </c>
      <c r="AZ261" s="45">
        <f t="shared" si="407"/>
        <v>23</v>
      </c>
      <c r="BA261" s="45">
        <f t="shared" si="408"/>
        <v>15</v>
      </c>
      <c r="BB261" s="45">
        <f t="shared" si="409"/>
        <v>36</v>
      </c>
      <c r="BC261" s="45">
        <f t="shared" si="410"/>
        <v>0.40596778889151552</v>
      </c>
      <c r="BD261" s="45">
        <f t="shared" si="411"/>
        <v>2.296699259409356</v>
      </c>
      <c r="BE261" s="45">
        <f t="shared" si="412"/>
        <v>-0.12222152900771403</v>
      </c>
      <c r="BF261" s="45">
        <f t="shared" si="413"/>
        <v>1.9428132568574878</v>
      </c>
      <c r="BG261" s="45">
        <f t="shared" si="414"/>
        <v>128.96844241193335</v>
      </c>
      <c r="BH261" s="45">
        <f t="shared" si="415"/>
        <v>5.5058841798293265</v>
      </c>
      <c r="BI261" s="45">
        <f t="shared" si="416"/>
        <v>308.96844241193332</v>
      </c>
      <c r="BJ261" s="45">
        <f t="shared" si="417"/>
        <v>308</v>
      </c>
      <c r="BK261" s="45">
        <f t="shared" si="418"/>
        <v>58</v>
      </c>
      <c r="BL261" s="45">
        <f t="shared" si="419"/>
        <v>6</v>
      </c>
      <c r="BM261" s="45">
        <f t="shared" si="420"/>
        <v>43.40363375048112</v>
      </c>
      <c r="BN261" s="45" t="str">
        <f t="shared" si="421"/>
        <v>POSITIF</v>
      </c>
      <c r="BO261" s="45">
        <f t="shared" si="422"/>
        <v>43</v>
      </c>
      <c r="BP261" s="45">
        <f t="shared" si="423"/>
        <v>24</v>
      </c>
      <c r="BQ261" s="45">
        <f t="shared" si="424"/>
        <v>13</v>
      </c>
      <c r="BR261" s="45"/>
      <c r="BS261" s="45"/>
      <c r="BT261" s="45"/>
      <c r="BU261" s="45"/>
      <c r="BV261" s="45"/>
      <c r="BW261" s="45"/>
      <c r="BX261" s="45"/>
      <c r="BY261" s="45"/>
      <c r="BZ261" s="45"/>
      <c r="CA261" s="45"/>
      <c r="CB261" s="45"/>
      <c r="CC261" s="45"/>
      <c r="CD261" s="45"/>
      <c r="CE261" s="45"/>
      <c r="CF261" s="45"/>
      <c r="CG261" s="45"/>
      <c r="CH261" s="45"/>
      <c r="CI261" s="45"/>
    </row>
    <row r="262" spans="1:87">
      <c r="A262" s="45">
        <f t="shared" si="425"/>
        <v>-7.0027777777777782</v>
      </c>
      <c r="B262" s="45">
        <f t="shared" si="429"/>
        <v>111.315</v>
      </c>
      <c r="C262" s="45">
        <f>INT(G3/15)</f>
        <v>7</v>
      </c>
      <c r="D262" s="45">
        <f>L3</f>
        <v>2018</v>
      </c>
      <c r="E262" s="45">
        <f>L2</f>
        <v>6</v>
      </c>
      <c r="F262" s="45">
        <f>L4+1</f>
        <v>14</v>
      </c>
      <c r="G262" s="45"/>
      <c r="H262" s="45">
        <v>14</v>
      </c>
      <c r="I262" s="45">
        <v>15</v>
      </c>
      <c r="J262" s="45">
        <f t="shared" si="432"/>
        <v>14.25</v>
      </c>
      <c r="K262" s="45"/>
      <c r="L262" s="45">
        <f t="shared" si="372"/>
        <v>20</v>
      </c>
      <c r="M262" s="45">
        <f t="shared" si="373"/>
        <v>-13</v>
      </c>
      <c r="N262" s="45">
        <f t="shared" si="374"/>
        <v>2458283.8020833335</v>
      </c>
      <c r="O262" s="45">
        <f t="shared" si="431"/>
        <v>8.1908796641232031E-4</v>
      </c>
      <c r="P262" s="45">
        <f t="shared" si="426"/>
        <v>2458283.8029024214</v>
      </c>
      <c r="Q262" s="45">
        <f t="shared" si="427"/>
        <v>0.18449836830722652</v>
      </c>
      <c r="R262" s="45">
        <f t="shared" si="375"/>
        <v>82.549355904077856</v>
      </c>
      <c r="S262" s="45">
        <f t="shared" si="376"/>
        <v>159.29514095977356</v>
      </c>
      <c r="T262" s="45">
        <f t="shared" si="377"/>
        <v>0.66370424437320663</v>
      </c>
      <c r="U262" s="45">
        <f t="shared" si="378"/>
        <v>1.440758055926779</v>
      </c>
      <c r="V262" s="45">
        <f t="shared" si="379"/>
        <v>2.7802246921765286</v>
      </c>
      <c r="W262" s="45">
        <f t="shared" si="380"/>
        <v>1.6700851068531097E-2</v>
      </c>
      <c r="X262" s="45">
        <f t="shared" si="381"/>
        <v>83.213060148451063</v>
      </c>
      <c r="Y262" s="45">
        <f t="shared" si="382"/>
        <v>159.95884520414677</v>
      </c>
      <c r="Z262" s="45">
        <f t="shared" si="383"/>
        <v>2.7918085165003022</v>
      </c>
      <c r="AA262" s="45">
        <f t="shared" si="384"/>
        <v>128.19953594615836</v>
      </c>
      <c r="AB262" s="45">
        <f t="shared" si="385"/>
        <v>2.2375040017892873</v>
      </c>
      <c r="AC262" s="45">
        <f t="shared" si="386"/>
        <v>23.436891861853809</v>
      </c>
      <c r="AD262" s="45">
        <f t="shared" si="387"/>
        <v>-1.7333693750425782E-3</v>
      </c>
      <c r="AE262" s="45">
        <f t="shared" si="388"/>
        <v>23.435158492478767</v>
      </c>
      <c r="AF262" s="45">
        <f t="shared" si="389"/>
        <v>2458283.5</v>
      </c>
      <c r="AG262" s="45">
        <f t="shared" si="390"/>
        <v>0.18449007529089664</v>
      </c>
      <c r="AH262" s="45">
        <f t="shared" si="391"/>
        <v>17.483027286587514</v>
      </c>
      <c r="AI262" s="45">
        <f t="shared" si="392"/>
        <v>0.75287712937501539</v>
      </c>
      <c r="AJ262" s="45">
        <f t="shared" si="393"/>
        <v>0.40902067642046525</v>
      </c>
      <c r="AK262" s="45">
        <f t="shared" si="394"/>
        <v>8.1738771293750148</v>
      </c>
      <c r="AL262" s="45">
        <f t="shared" si="395"/>
        <v>40.009076394444222</v>
      </c>
      <c r="AM262" s="45">
        <f t="shared" si="396"/>
        <v>0.69829011376499317</v>
      </c>
      <c r="AN262" s="45">
        <f t="shared" si="397"/>
        <v>1.0156573152589206</v>
      </c>
      <c r="AO262" s="45" t="s">
        <v>138</v>
      </c>
      <c r="AP262" s="45">
        <f t="shared" si="398"/>
        <v>83.203613728560441</v>
      </c>
      <c r="AQ262" s="45">
        <f t="shared" si="399"/>
        <v>83</v>
      </c>
      <c r="AR262" s="45">
        <f t="shared" si="400"/>
        <v>12</v>
      </c>
      <c r="AS262" s="45">
        <f t="shared" si="401"/>
        <v>13</v>
      </c>
      <c r="AT262" s="45">
        <f t="shared" si="402"/>
        <v>1.4521770091209352</v>
      </c>
      <c r="AU262" s="45">
        <f t="shared" si="403"/>
        <v>82.599080546181</v>
      </c>
      <c r="AV262" s="148">
        <f t="shared" si="371"/>
        <v>5.5066053697454</v>
      </c>
      <c r="AW262" s="45">
        <f t="shared" si="404"/>
        <v>1.4416259146508545</v>
      </c>
      <c r="AX262" s="45">
        <f t="shared" si="405"/>
        <v>23.260751113764577</v>
      </c>
      <c r="AY262" s="45" t="str">
        <f t="shared" si="406"/>
        <v>POSITIF</v>
      </c>
      <c r="AZ262" s="45">
        <f t="shared" si="407"/>
        <v>23</v>
      </c>
      <c r="BA262" s="45">
        <f t="shared" si="408"/>
        <v>15</v>
      </c>
      <c r="BB262" s="45">
        <f t="shared" si="409"/>
        <v>38</v>
      </c>
      <c r="BC262" s="45">
        <f t="shared" si="410"/>
        <v>0.40597669342213</v>
      </c>
      <c r="BD262" s="45">
        <f t="shared" si="411"/>
        <v>2.2509239512569339</v>
      </c>
      <c r="BE262" s="45">
        <f t="shared" si="412"/>
        <v>-0.12222152900771403</v>
      </c>
      <c r="BF262" s="45">
        <f t="shared" si="413"/>
        <v>1.9428132568574878</v>
      </c>
      <c r="BG262" s="45">
        <f t="shared" si="414"/>
        <v>126.65727698730005</v>
      </c>
      <c r="BH262" s="45">
        <f t="shared" si="415"/>
        <v>5.5066053697454</v>
      </c>
      <c r="BI262" s="45">
        <f t="shared" si="416"/>
        <v>306.65727698730007</v>
      </c>
      <c r="BJ262" s="45">
        <f t="shared" si="417"/>
        <v>306</v>
      </c>
      <c r="BK262" s="45">
        <f t="shared" si="418"/>
        <v>39</v>
      </c>
      <c r="BL262" s="45">
        <f t="shared" si="419"/>
        <v>26</v>
      </c>
      <c r="BM262" s="45">
        <f t="shared" si="420"/>
        <v>40.563325737798706</v>
      </c>
      <c r="BN262" s="45" t="str">
        <f t="shared" si="421"/>
        <v>POSITIF</v>
      </c>
      <c r="BO262" s="45">
        <f t="shared" si="422"/>
        <v>40</v>
      </c>
      <c r="BP262" s="45">
        <f t="shared" si="423"/>
        <v>33</v>
      </c>
      <c r="BQ262" s="45">
        <f t="shared" si="424"/>
        <v>47</v>
      </c>
      <c r="BR262" s="45"/>
      <c r="BS262" s="45"/>
      <c r="BT262" s="45"/>
      <c r="BU262" s="45"/>
      <c r="BV262" s="45"/>
      <c r="BW262" s="45"/>
      <c r="BX262" s="45"/>
      <c r="BY262" s="45"/>
      <c r="BZ262" s="45"/>
      <c r="CA262" s="45"/>
      <c r="CB262" s="45"/>
      <c r="CC262" s="45"/>
      <c r="CD262" s="45"/>
      <c r="CE262" s="45"/>
      <c r="CF262" s="45"/>
      <c r="CG262" s="45"/>
      <c r="CH262" s="45"/>
      <c r="CI262" s="45"/>
    </row>
    <row r="263" spans="1:87">
      <c r="A263" s="45">
        <f t="shared" si="425"/>
        <v>-7.0027777777777782</v>
      </c>
      <c r="B263" s="45">
        <f t="shared" si="429"/>
        <v>111.315</v>
      </c>
      <c r="C263" s="45">
        <f>INT(G3/15)</f>
        <v>7</v>
      </c>
      <c r="D263" s="45">
        <f>L3</f>
        <v>2018</v>
      </c>
      <c r="E263" s="45">
        <f>L2</f>
        <v>6</v>
      </c>
      <c r="F263" s="45">
        <f>L4+1</f>
        <v>14</v>
      </c>
      <c r="G263" s="45"/>
      <c r="H263" s="45">
        <v>14</v>
      </c>
      <c r="I263" s="45">
        <v>30</v>
      </c>
      <c r="J263" s="45">
        <f t="shared" si="432"/>
        <v>14.5</v>
      </c>
      <c r="K263" s="45"/>
      <c r="L263" s="45">
        <f t="shared" si="372"/>
        <v>20</v>
      </c>
      <c r="M263" s="45">
        <f t="shared" si="373"/>
        <v>-13</v>
      </c>
      <c r="N263" s="45">
        <f t="shared" si="374"/>
        <v>2458283.8125</v>
      </c>
      <c r="O263" s="45">
        <f t="shared" si="431"/>
        <v>8.1908796641232031E-4</v>
      </c>
      <c r="P263" s="45">
        <f t="shared" si="426"/>
        <v>2458283.813319088</v>
      </c>
      <c r="Q263" s="45">
        <f t="shared" si="427"/>
        <v>0.1844986535000126</v>
      </c>
      <c r="R263" s="45">
        <f t="shared" si="375"/>
        <v>82.55962306391848</v>
      </c>
      <c r="S263" s="45">
        <f t="shared" si="376"/>
        <v>159.30540762922465</v>
      </c>
      <c r="T263" s="45">
        <f t="shared" si="377"/>
        <v>0.66338874140942727</v>
      </c>
      <c r="U263" s="45">
        <f t="shared" si="378"/>
        <v>1.4409372516708263</v>
      </c>
      <c r="V263" s="45">
        <f t="shared" si="379"/>
        <v>2.7804038793616641</v>
      </c>
      <c r="W263" s="45">
        <f t="shared" si="380"/>
        <v>1.6700851056553001E-2</v>
      </c>
      <c r="X263" s="45">
        <f t="shared" si="381"/>
        <v>83.2230118053279</v>
      </c>
      <c r="Y263" s="45">
        <f t="shared" si="382"/>
        <v>159.96879637063407</v>
      </c>
      <c r="Z263" s="45">
        <f t="shared" si="383"/>
        <v>2.7919821971199199</v>
      </c>
      <c r="AA263" s="45">
        <f t="shared" si="384"/>
        <v>128.19898434444971</v>
      </c>
      <c r="AB263" s="45">
        <f t="shared" si="385"/>
        <v>2.2374943745233118</v>
      </c>
      <c r="AC263" s="45">
        <f t="shared" si="386"/>
        <v>23.436891858145113</v>
      </c>
      <c r="AD263" s="45">
        <f t="shared" si="387"/>
        <v>-1.7333646228871228E-3</v>
      </c>
      <c r="AE263" s="45">
        <f t="shared" si="388"/>
        <v>23.435158493522227</v>
      </c>
      <c r="AF263" s="45">
        <f t="shared" si="389"/>
        <v>2458283.5</v>
      </c>
      <c r="AG263" s="45">
        <f t="shared" si="390"/>
        <v>0.18449007529089664</v>
      </c>
      <c r="AH263" s="45">
        <f t="shared" si="391"/>
        <v>17.483027286587514</v>
      </c>
      <c r="AI263" s="45">
        <f t="shared" si="392"/>
        <v>1.0035616067125162</v>
      </c>
      <c r="AJ263" s="45">
        <f t="shared" si="393"/>
        <v>0.40902067643867707</v>
      </c>
      <c r="AK263" s="45">
        <f t="shared" si="394"/>
        <v>8.4245616067125155</v>
      </c>
      <c r="AL263" s="45">
        <f t="shared" si="395"/>
        <v>43.758525644871618</v>
      </c>
      <c r="AM263" s="45">
        <f t="shared" si="396"/>
        <v>0.76373034832138464</v>
      </c>
      <c r="AN263" s="45">
        <f t="shared" si="397"/>
        <v>1.0156583406868938</v>
      </c>
      <c r="AO263" s="45" t="s">
        <v>138</v>
      </c>
      <c r="AP263" s="45">
        <f t="shared" si="398"/>
        <v>83.213565356979615</v>
      </c>
      <c r="AQ263" s="45">
        <f t="shared" si="399"/>
        <v>83</v>
      </c>
      <c r="AR263" s="45">
        <f t="shared" si="400"/>
        <v>12</v>
      </c>
      <c r="AS263" s="45">
        <f t="shared" si="401"/>
        <v>48</v>
      </c>
      <c r="AT263" s="45">
        <f t="shared" si="402"/>
        <v>1.4523506978027849</v>
      </c>
      <c r="AU263" s="45">
        <f t="shared" si="403"/>
        <v>82.609898455816108</v>
      </c>
      <c r="AV263" s="148">
        <f t="shared" si="371"/>
        <v>5.5073265637210742</v>
      </c>
      <c r="AW263" s="45">
        <f t="shared" si="404"/>
        <v>1.4418147227921705</v>
      </c>
      <c r="AX263" s="45">
        <f t="shared" si="405"/>
        <v>23.261260563725255</v>
      </c>
      <c r="AY263" s="45" t="str">
        <f t="shared" si="406"/>
        <v>POSITIF</v>
      </c>
      <c r="AZ263" s="45">
        <f t="shared" si="407"/>
        <v>23</v>
      </c>
      <c r="BA263" s="45">
        <f t="shared" si="408"/>
        <v>15</v>
      </c>
      <c r="BB263" s="45">
        <f t="shared" si="409"/>
        <v>40</v>
      </c>
      <c r="BC263" s="45">
        <f t="shared" si="410"/>
        <v>0.40598558500131798</v>
      </c>
      <c r="BD263" s="45">
        <f t="shared" si="411"/>
        <v>2.21058650503883</v>
      </c>
      <c r="BE263" s="45">
        <f t="shared" si="412"/>
        <v>-0.12222152900771403</v>
      </c>
      <c r="BF263" s="45">
        <f t="shared" si="413"/>
        <v>1.9428132568574878</v>
      </c>
      <c r="BG263" s="45">
        <f t="shared" si="414"/>
        <v>124.61820041800831</v>
      </c>
      <c r="BH263" s="45">
        <f t="shared" si="415"/>
        <v>5.5073265637210742</v>
      </c>
      <c r="BI263" s="45">
        <f t="shared" si="416"/>
        <v>304.61820041800831</v>
      </c>
      <c r="BJ263" s="45">
        <f t="shared" si="417"/>
        <v>304</v>
      </c>
      <c r="BK263" s="45">
        <f t="shared" si="418"/>
        <v>37</v>
      </c>
      <c r="BL263" s="45">
        <f t="shared" si="419"/>
        <v>5</v>
      </c>
      <c r="BM263" s="45">
        <f t="shared" si="420"/>
        <v>37.622261399910414</v>
      </c>
      <c r="BN263" s="45" t="str">
        <f t="shared" si="421"/>
        <v>POSITIF</v>
      </c>
      <c r="BO263" s="45">
        <f t="shared" si="422"/>
        <v>37</v>
      </c>
      <c r="BP263" s="45">
        <f t="shared" si="423"/>
        <v>37</v>
      </c>
      <c r="BQ263" s="45">
        <f t="shared" si="424"/>
        <v>20</v>
      </c>
      <c r="BR263" s="45"/>
      <c r="BS263" s="45"/>
      <c r="BT263" s="45"/>
      <c r="BU263" s="45"/>
      <c r="BV263" s="45"/>
      <c r="BW263" s="45"/>
      <c r="BX263" s="45"/>
      <c r="BY263" s="45"/>
      <c r="BZ263" s="45"/>
      <c r="CA263" s="45"/>
      <c r="CB263" s="45"/>
      <c r="CC263" s="45"/>
      <c r="CD263" s="45"/>
      <c r="CE263" s="45"/>
      <c r="CF263" s="45"/>
      <c r="CG263" s="45"/>
      <c r="CH263" s="45"/>
      <c r="CI263" s="45"/>
    </row>
    <row r="264" spans="1:87">
      <c r="A264" s="45">
        <f t="shared" si="425"/>
        <v>-7.0027777777777782</v>
      </c>
      <c r="B264" s="45">
        <f t="shared" si="429"/>
        <v>111.315</v>
      </c>
      <c r="C264" s="45">
        <f>INT(G3/15)</f>
        <v>7</v>
      </c>
      <c r="D264" s="45">
        <f>L3</f>
        <v>2018</v>
      </c>
      <c r="E264" s="45">
        <f>L2</f>
        <v>6</v>
      </c>
      <c r="F264" s="45">
        <f>L4+1</f>
        <v>14</v>
      </c>
      <c r="G264" s="45"/>
      <c r="H264" s="45">
        <v>14</v>
      </c>
      <c r="I264" s="45">
        <v>45</v>
      </c>
      <c r="J264" s="45">
        <f t="shared" si="432"/>
        <v>14.75</v>
      </c>
      <c r="K264" s="45"/>
      <c r="L264" s="45">
        <f t="shared" si="372"/>
        <v>20</v>
      </c>
      <c r="M264" s="45">
        <f t="shared" si="373"/>
        <v>-13</v>
      </c>
      <c r="N264" s="45">
        <f t="shared" si="374"/>
        <v>2458283.822916667</v>
      </c>
      <c r="O264" s="45">
        <f t="shared" si="431"/>
        <v>8.1908796641232031E-4</v>
      </c>
      <c r="P264" s="45">
        <f t="shared" si="426"/>
        <v>2458283.8237357549</v>
      </c>
      <c r="Q264" s="45">
        <f t="shared" si="427"/>
        <v>0.18449893869281142</v>
      </c>
      <c r="R264" s="45">
        <f t="shared" si="375"/>
        <v>82.569890224217488</v>
      </c>
      <c r="S264" s="45">
        <f t="shared" si="376"/>
        <v>159.31567429913503</v>
      </c>
      <c r="T264" s="45">
        <f t="shared" si="377"/>
        <v>0.66307321833114696</v>
      </c>
      <c r="U264" s="45">
        <f t="shared" si="378"/>
        <v>1.4411164474228741</v>
      </c>
      <c r="V264" s="45">
        <f t="shared" si="379"/>
        <v>2.7805830665548155</v>
      </c>
      <c r="W264" s="45">
        <f t="shared" si="380"/>
        <v>1.6700851044574902E-2</v>
      </c>
      <c r="X264" s="45">
        <f t="shared" si="381"/>
        <v>83.232963442548638</v>
      </c>
      <c r="Y264" s="45">
        <f t="shared" si="382"/>
        <v>159.97874751746616</v>
      </c>
      <c r="Z264" s="45">
        <f t="shared" si="383"/>
        <v>2.7921558773964894</v>
      </c>
      <c r="AA264" s="45">
        <f t="shared" si="384"/>
        <v>128.19843274271645</v>
      </c>
      <c r="AB264" s="45">
        <f t="shared" si="385"/>
        <v>2.2374847472569068</v>
      </c>
      <c r="AC264" s="45">
        <f t="shared" si="386"/>
        <v>23.436891854436418</v>
      </c>
      <c r="AD264" s="45">
        <f t="shared" si="387"/>
        <v>-1.7333598509299986E-3</v>
      </c>
      <c r="AE264" s="45">
        <f t="shared" si="388"/>
        <v>23.435158494585487</v>
      </c>
      <c r="AF264" s="45">
        <f t="shared" si="389"/>
        <v>2458283.5</v>
      </c>
      <c r="AG264" s="45">
        <f t="shared" si="390"/>
        <v>0.18449007529089664</v>
      </c>
      <c r="AH264" s="45">
        <f t="shared" si="391"/>
        <v>17.483027286587514</v>
      </c>
      <c r="AI264" s="45">
        <f t="shared" si="392"/>
        <v>1.2542460840500134</v>
      </c>
      <c r="AJ264" s="45">
        <f t="shared" si="393"/>
        <v>0.40902067645723444</v>
      </c>
      <c r="AK264" s="45">
        <f t="shared" si="394"/>
        <v>8.6752460840500127</v>
      </c>
      <c r="AL264" s="45">
        <f t="shared" si="395"/>
        <v>47.507974834030612</v>
      </c>
      <c r="AM264" s="45">
        <f t="shared" si="396"/>
        <v>0.82917058180844083</v>
      </c>
      <c r="AN264" s="45">
        <f t="shared" si="397"/>
        <v>1.015659365626532</v>
      </c>
      <c r="AO264" s="45" t="s">
        <v>138</v>
      </c>
      <c r="AP264" s="45">
        <f t="shared" si="398"/>
        <v>83.223516965743045</v>
      </c>
      <c r="AQ264" s="45">
        <f t="shared" si="399"/>
        <v>83</v>
      </c>
      <c r="AR264" s="45">
        <f t="shared" si="400"/>
        <v>13</v>
      </c>
      <c r="AS264" s="45">
        <f t="shared" si="401"/>
        <v>24</v>
      </c>
      <c r="AT264" s="45">
        <f t="shared" si="402"/>
        <v>1.4525243861415771</v>
      </c>
      <c r="AU264" s="45">
        <f t="shared" si="403"/>
        <v>82.620716426719582</v>
      </c>
      <c r="AV264" s="148">
        <f t="shared" si="371"/>
        <v>5.5080477617813051</v>
      </c>
      <c r="AW264" s="45">
        <f t="shared" si="404"/>
        <v>1.4420035320028211</v>
      </c>
      <c r="AX264" s="45">
        <f t="shared" si="405"/>
        <v>23.261769271627667</v>
      </c>
      <c r="AY264" s="45" t="str">
        <f t="shared" si="406"/>
        <v>POSITIF</v>
      </c>
      <c r="AZ264" s="45">
        <f t="shared" si="407"/>
        <v>23</v>
      </c>
      <c r="BA264" s="45">
        <f t="shared" si="408"/>
        <v>15</v>
      </c>
      <c r="BB264" s="45">
        <f t="shared" si="409"/>
        <v>42</v>
      </c>
      <c r="BC264" s="45">
        <f t="shared" si="410"/>
        <v>0.40599446362914599</v>
      </c>
      <c r="BD264" s="45">
        <f t="shared" si="411"/>
        <v>2.1749979052044188</v>
      </c>
      <c r="BE264" s="45">
        <f t="shared" si="412"/>
        <v>-0.12222152900771403</v>
      </c>
      <c r="BF264" s="45">
        <f t="shared" si="413"/>
        <v>1.9428132568574878</v>
      </c>
      <c r="BG264" s="45">
        <f t="shared" si="414"/>
        <v>122.81692063438001</v>
      </c>
      <c r="BH264" s="45">
        <f t="shared" si="415"/>
        <v>5.5080477617813051</v>
      </c>
      <c r="BI264" s="45">
        <f t="shared" si="416"/>
        <v>302.81692063438004</v>
      </c>
      <c r="BJ264" s="45">
        <f t="shared" si="417"/>
        <v>302</v>
      </c>
      <c r="BK264" s="45">
        <f t="shared" si="418"/>
        <v>49</v>
      </c>
      <c r="BL264" s="45">
        <f t="shared" si="419"/>
        <v>0</v>
      </c>
      <c r="BM264" s="45">
        <f t="shared" si="420"/>
        <v>34.596866911051904</v>
      </c>
      <c r="BN264" s="45" t="str">
        <f t="shared" si="421"/>
        <v>POSITIF</v>
      </c>
      <c r="BO264" s="45">
        <f t="shared" si="422"/>
        <v>34</v>
      </c>
      <c r="BP264" s="45">
        <f t="shared" si="423"/>
        <v>35</v>
      </c>
      <c r="BQ264" s="45">
        <f t="shared" si="424"/>
        <v>48</v>
      </c>
      <c r="BR264" s="45"/>
      <c r="BS264" s="45"/>
      <c r="BT264" s="45"/>
      <c r="BU264" s="45"/>
      <c r="BV264" s="45"/>
      <c r="BW264" s="45"/>
      <c r="BX264" s="45"/>
      <c r="BY264" s="45"/>
      <c r="BZ264" s="45"/>
      <c r="CA264" s="45"/>
      <c r="CB264" s="45"/>
      <c r="CC264" s="45"/>
      <c r="CD264" s="45"/>
      <c r="CE264" s="45"/>
      <c r="CF264" s="45"/>
      <c r="CG264" s="45"/>
      <c r="CH264" s="45"/>
      <c r="CI264" s="45"/>
    </row>
    <row r="265" spans="1:87">
      <c r="A265" s="45">
        <f t="shared" si="425"/>
        <v>-7.0027777777777782</v>
      </c>
      <c r="B265" s="45">
        <f t="shared" si="429"/>
        <v>111.315</v>
      </c>
      <c r="C265" s="45">
        <f>INT(G3/15)</f>
        <v>7</v>
      </c>
      <c r="D265" s="45">
        <f>L3</f>
        <v>2018</v>
      </c>
      <c r="E265" s="45">
        <f>L2</f>
        <v>6</v>
      </c>
      <c r="F265" s="45">
        <f>L4+1</f>
        <v>14</v>
      </c>
      <c r="G265" s="45"/>
      <c r="H265" s="45">
        <v>15</v>
      </c>
      <c r="I265" s="45">
        <v>0</v>
      </c>
      <c r="J265" s="45">
        <f t="shared" si="432"/>
        <v>15</v>
      </c>
      <c r="K265" s="45"/>
      <c r="L265" s="45">
        <f t="shared" si="372"/>
        <v>20</v>
      </c>
      <c r="M265" s="45">
        <f t="shared" si="373"/>
        <v>-13</v>
      </c>
      <c r="N265" s="45">
        <f t="shared" si="374"/>
        <v>2458283.8333333335</v>
      </c>
      <c r="O265" s="45">
        <f t="shared" si="431"/>
        <v>8.1908796641232031E-4</v>
      </c>
      <c r="P265" s="45">
        <f t="shared" si="426"/>
        <v>2458283.8341524214</v>
      </c>
      <c r="Q265" s="45">
        <f t="shared" si="427"/>
        <v>0.1844992238855975</v>
      </c>
      <c r="R265" s="45">
        <f t="shared" si="375"/>
        <v>82.580157384058111</v>
      </c>
      <c r="S265" s="45">
        <f t="shared" si="376"/>
        <v>159.32594096858611</v>
      </c>
      <c r="T265" s="45">
        <f t="shared" si="377"/>
        <v>0.66275767517622997</v>
      </c>
      <c r="U265" s="45">
        <f t="shared" si="378"/>
        <v>1.4412956431669215</v>
      </c>
      <c r="V265" s="45">
        <f t="shared" si="379"/>
        <v>2.780762253739951</v>
      </c>
      <c r="W265" s="45">
        <f t="shared" si="380"/>
        <v>1.6700851032596806E-2</v>
      </c>
      <c r="X265" s="45">
        <f t="shared" si="381"/>
        <v>83.242915059234335</v>
      </c>
      <c r="Y265" s="45">
        <f t="shared" si="382"/>
        <v>159.98869864376235</v>
      </c>
      <c r="Z265" s="45">
        <f t="shared" si="383"/>
        <v>2.7923295573146394</v>
      </c>
      <c r="AA265" s="45">
        <f t="shared" si="384"/>
        <v>128.1978811410078</v>
      </c>
      <c r="AB265" s="45">
        <f t="shared" si="385"/>
        <v>2.2374751199909308</v>
      </c>
      <c r="AC265" s="45">
        <f t="shared" si="386"/>
        <v>23.436891850727722</v>
      </c>
      <c r="AD265" s="45">
        <f t="shared" si="387"/>
        <v>-1.7333550591697598E-3</v>
      </c>
      <c r="AE265" s="45">
        <f t="shared" si="388"/>
        <v>23.435158495668553</v>
      </c>
      <c r="AF265" s="45">
        <f t="shared" si="389"/>
        <v>2458283.5</v>
      </c>
      <c r="AG265" s="45">
        <f t="shared" si="390"/>
        <v>0.18449007529089664</v>
      </c>
      <c r="AH265" s="45">
        <f t="shared" si="391"/>
        <v>17.483027286587514</v>
      </c>
      <c r="AI265" s="45">
        <f t="shared" si="392"/>
        <v>1.5049305613875141</v>
      </c>
      <c r="AJ265" s="45">
        <f t="shared" si="393"/>
        <v>0.40902067647613755</v>
      </c>
      <c r="AK265" s="45">
        <f t="shared" si="394"/>
        <v>8.9259305613875135</v>
      </c>
      <c r="AL265" s="45">
        <f t="shared" si="395"/>
        <v>51.257423962994871</v>
      </c>
      <c r="AM265" s="45">
        <f t="shared" si="396"/>
        <v>0.89461081424490063</v>
      </c>
      <c r="AN265" s="45">
        <f t="shared" si="397"/>
        <v>1.0156603900777139</v>
      </c>
      <c r="AO265" s="45" t="s">
        <v>138</v>
      </c>
      <c r="AP265" s="45">
        <f t="shared" si="398"/>
        <v>83.23346855397179</v>
      </c>
      <c r="AQ265" s="45">
        <f t="shared" si="399"/>
        <v>83</v>
      </c>
      <c r="AR265" s="45">
        <f t="shared" si="400"/>
        <v>14</v>
      </c>
      <c r="AS265" s="45">
        <f t="shared" si="401"/>
        <v>0</v>
      </c>
      <c r="AT265" s="45">
        <f t="shared" si="402"/>
        <v>1.4526980741219713</v>
      </c>
      <c r="AU265" s="45">
        <f t="shared" si="403"/>
        <v>82.631534457817835</v>
      </c>
      <c r="AV265" s="148">
        <f t="shared" si="371"/>
        <v>5.5087689638545223</v>
      </c>
      <c r="AW265" s="45">
        <f t="shared" si="404"/>
        <v>1.4421923422640688</v>
      </c>
      <c r="AX265" s="45">
        <f t="shared" si="405"/>
        <v>23.262277237407591</v>
      </c>
      <c r="AY265" s="45" t="str">
        <f t="shared" si="406"/>
        <v>POSITIF</v>
      </c>
      <c r="AZ265" s="45">
        <f t="shared" si="407"/>
        <v>23</v>
      </c>
      <c r="BA265" s="45">
        <f t="shared" si="408"/>
        <v>15</v>
      </c>
      <c r="BB265" s="45">
        <f t="shared" si="409"/>
        <v>44</v>
      </c>
      <c r="BC265" s="45">
        <f t="shared" si="410"/>
        <v>0.40600332930449312</v>
      </c>
      <c r="BD265" s="45">
        <f t="shared" si="411"/>
        <v>2.1435596422304939</v>
      </c>
      <c r="BE265" s="45">
        <f t="shared" si="412"/>
        <v>-0.12222152900771403</v>
      </c>
      <c r="BF265" s="45">
        <f t="shared" si="413"/>
        <v>1.9428132568574878</v>
      </c>
      <c r="BG265" s="45">
        <f t="shared" si="414"/>
        <v>121.22407176150746</v>
      </c>
      <c r="BH265" s="45">
        <f t="shared" si="415"/>
        <v>5.5087689638545223</v>
      </c>
      <c r="BI265" s="45">
        <f t="shared" si="416"/>
        <v>301.22407176150745</v>
      </c>
      <c r="BJ265" s="45">
        <f t="shared" si="417"/>
        <v>301</v>
      </c>
      <c r="BK265" s="45">
        <f t="shared" si="418"/>
        <v>13</v>
      </c>
      <c r="BL265" s="45">
        <f t="shared" si="419"/>
        <v>26</v>
      </c>
      <c r="BM265" s="45">
        <f t="shared" si="420"/>
        <v>31.500637247835652</v>
      </c>
      <c r="BN265" s="45" t="str">
        <f t="shared" si="421"/>
        <v>POSITIF</v>
      </c>
      <c r="BO265" s="45">
        <f t="shared" si="422"/>
        <v>31</v>
      </c>
      <c r="BP265" s="45">
        <f t="shared" si="423"/>
        <v>30</v>
      </c>
      <c r="BQ265" s="45">
        <f t="shared" si="424"/>
        <v>2</v>
      </c>
      <c r="BR265" s="45"/>
      <c r="BS265" s="45"/>
      <c r="BT265" s="45"/>
      <c r="BU265" s="45"/>
      <c r="BV265" s="45"/>
      <c r="BW265" s="45"/>
      <c r="BX265" s="45"/>
      <c r="BY265" s="45"/>
      <c r="BZ265" s="45"/>
      <c r="CA265" s="45"/>
      <c r="CB265" s="45"/>
      <c r="CC265" s="45"/>
      <c r="CD265" s="45"/>
      <c r="CE265" s="45"/>
      <c r="CF265" s="45"/>
      <c r="CG265" s="45"/>
      <c r="CH265" s="45"/>
      <c r="CI265" s="45"/>
    </row>
    <row r="266" spans="1:87">
      <c r="A266" s="45">
        <f t="shared" si="425"/>
        <v>-7.0027777777777782</v>
      </c>
      <c r="B266" s="45">
        <f t="shared" si="429"/>
        <v>111.315</v>
      </c>
      <c r="C266" s="45">
        <f>INT(G3/15)</f>
        <v>7</v>
      </c>
      <c r="D266" s="45">
        <f>L3</f>
        <v>2018</v>
      </c>
      <c r="E266" s="45">
        <f>L2</f>
        <v>6</v>
      </c>
      <c r="F266" s="45">
        <f>L4+1</f>
        <v>14</v>
      </c>
      <c r="G266" s="45"/>
      <c r="H266" s="45">
        <v>15</v>
      </c>
      <c r="I266" s="45">
        <v>15</v>
      </c>
      <c r="J266" s="45">
        <f t="shared" si="432"/>
        <v>15.25</v>
      </c>
      <c r="K266" s="45"/>
      <c r="L266" s="45">
        <f t="shared" si="372"/>
        <v>20</v>
      </c>
      <c r="M266" s="45">
        <f t="shared" si="373"/>
        <v>-13</v>
      </c>
      <c r="N266" s="45">
        <f t="shared" si="374"/>
        <v>2458283.84375</v>
      </c>
      <c r="O266" s="45">
        <f t="shared" si="431"/>
        <v>8.1908796641232031E-4</v>
      </c>
      <c r="P266" s="45">
        <f t="shared" si="426"/>
        <v>2458283.844569088</v>
      </c>
      <c r="Q266" s="45">
        <f t="shared" si="427"/>
        <v>0.18449950907838356</v>
      </c>
      <c r="R266" s="45">
        <f t="shared" si="375"/>
        <v>82.590424543896916</v>
      </c>
      <c r="S266" s="45">
        <f t="shared" si="376"/>
        <v>159.33620763803629</v>
      </c>
      <c r="T266" s="45">
        <f t="shared" si="377"/>
        <v>0.6624421119402254</v>
      </c>
      <c r="U266" s="45">
        <f t="shared" si="378"/>
        <v>1.4414748389109373</v>
      </c>
      <c r="V266" s="45">
        <f t="shared" si="379"/>
        <v>2.7809414409250706</v>
      </c>
      <c r="W266" s="45">
        <f t="shared" si="380"/>
        <v>1.6700851020618707E-2</v>
      </c>
      <c r="X266" s="45">
        <f t="shared" si="381"/>
        <v>83.252866655837138</v>
      </c>
      <c r="Y266" s="45">
        <f t="shared" si="382"/>
        <v>159.99864974997652</v>
      </c>
      <c r="Z266" s="45">
        <f t="shared" si="383"/>
        <v>2.7925032368822924</v>
      </c>
      <c r="AA266" s="45">
        <f t="shared" si="384"/>
        <v>128.1973295392992</v>
      </c>
      <c r="AB266" s="45">
        <f t="shared" si="385"/>
        <v>2.2374654927249567</v>
      </c>
      <c r="AC266" s="45">
        <f t="shared" si="386"/>
        <v>23.436891847019027</v>
      </c>
      <c r="AD266" s="45">
        <f t="shared" si="387"/>
        <v>-1.7333502476043312E-3</v>
      </c>
      <c r="AE266" s="45">
        <f t="shared" si="388"/>
        <v>23.435158496771422</v>
      </c>
      <c r="AF266" s="45">
        <f t="shared" si="389"/>
        <v>2458283.5</v>
      </c>
      <c r="AG266" s="45">
        <f t="shared" si="390"/>
        <v>0.18449007529089664</v>
      </c>
      <c r="AH266" s="45">
        <f t="shared" si="391"/>
        <v>17.483027286587514</v>
      </c>
      <c r="AI266" s="45">
        <f t="shared" si="392"/>
        <v>1.7556150387250149</v>
      </c>
      <c r="AJ266" s="45">
        <f t="shared" si="393"/>
        <v>0.4090206764953862</v>
      </c>
      <c r="AK266" s="45">
        <f t="shared" si="394"/>
        <v>9.1766150387250143</v>
      </c>
      <c r="AL266" s="45">
        <f t="shared" si="395"/>
        <v>55.006873031391038</v>
      </c>
      <c r="AM266" s="45">
        <f t="shared" si="396"/>
        <v>0.96005104562424781</v>
      </c>
      <c r="AN266" s="45">
        <f t="shared" si="397"/>
        <v>1.0156614140404552</v>
      </c>
      <c r="AO266" s="45" t="s">
        <v>138</v>
      </c>
      <c r="AP266" s="45">
        <f t="shared" si="398"/>
        <v>83.243420122117982</v>
      </c>
      <c r="AQ266" s="45">
        <f t="shared" si="399"/>
        <v>83</v>
      </c>
      <c r="AR266" s="45">
        <f t="shared" si="400"/>
        <v>14</v>
      </c>
      <c r="AS266" s="45">
        <f t="shared" si="401"/>
        <v>36</v>
      </c>
      <c r="AT266" s="45">
        <f t="shared" si="402"/>
        <v>1.4528717617518589</v>
      </c>
      <c r="AU266" s="45">
        <f t="shared" si="403"/>
        <v>82.642352549484173</v>
      </c>
      <c r="AV266" s="148">
        <f t="shared" si="371"/>
        <v>5.5094901699656118</v>
      </c>
      <c r="AW266" s="45">
        <f t="shared" si="404"/>
        <v>1.4423811535824289</v>
      </c>
      <c r="AX266" s="45">
        <f t="shared" si="405"/>
        <v>23.262784461068865</v>
      </c>
      <c r="AY266" s="45" t="str">
        <f t="shared" si="406"/>
        <v>POSITIF</v>
      </c>
      <c r="AZ266" s="45">
        <f t="shared" si="407"/>
        <v>23</v>
      </c>
      <c r="BA266" s="45">
        <f t="shared" si="408"/>
        <v>15</v>
      </c>
      <c r="BB266" s="45">
        <f t="shared" si="409"/>
        <v>46</v>
      </c>
      <c r="BC266" s="45">
        <f t="shared" si="410"/>
        <v>0.40601218202742634</v>
      </c>
      <c r="BD266" s="45">
        <f t="shared" si="411"/>
        <v>2.1157591849121875</v>
      </c>
      <c r="BE266" s="45">
        <f t="shared" si="412"/>
        <v>-0.12222152900771403</v>
      </c>
      <c r="BF266" s="45">
        <f t="shared" si="413"/>
        <v>1.9428132568574878</v>
      </c>
      <c r="BG266" s="45">
        <f t="shared" si="414"/>
        <v>119.81474837428037</v>
      </c>
      <c r="BH266" s="45">
        <f t="shared" si="415"/>
        <v>5.5094901699656118</v>
      </c>
      <c r="BI266" s="45">
        <f t="shared" si="416"/>
        <v>299.81474837428038</v>
      </c>
      <c r="BJ266" s="45">
        <f t="shared" si="417"/>
        <v>299</v>
      </c>
      <c r="BK266" s="45">
        <f t="shared" si="418"/>
        <v>48</v>
      </c>
      <c r="BL266" s="45">
        <f t="shared" si="419"/>
        <v>53</v>
      </c>
      <c r="BM266" s="45">
        <f t="shared" si="420"/>
        <v>28.344687895905388</v>
      </c>
      <c r="BN266" s="45" t="str">
        <f t="shared" si="421"/>
        <v>POSITIF</v>
      </c>
      <c r="BO266" s="45">
        <f t="shared" si="422"/>
        <v>28</v>
      </c>
      <c r="BP266" s="45">
        <f t="shared" si="423"/>
        <v>20</v>
      </c>
      <c r="BQ266" s="45">
        <f t="shared" si="424"/>
        <v>40</v>
      </c>
      <c r="BR266" s="45"/>
      <c r="BS266" s="45"/>
      <c r="BT266" s="45"/>
      <c r="BU266" s="45"/>
      <c r="BV266" s="45"/>
      <c r="BW266" s="45"/>
      <c r="BX266" s="45"/>
      <c r="BY266" s="45"/>
      <c r="BZ266" s="45"/>
      <c r="CA266" s="45"/>
      <c r="CB266" s="45"/>
      <c r="CC266" s="45"/>
      <c r="CD266" s="45"/>
      <c r="CE266" s="45"/>
      <c r="CF266" s="45"/>
      <c r="CG266" s="45"/>
      <c r="CH266" s="45"/>
      <c r="CI266" s="45"/>
    </row>
    <row r="267" spans="1:87">
      <c r="A267" s="45">
        <f t="shared" si="425"/>
        <v>-7.0027777777777782</v>
      </c>
      <c r="B267" s="45">
        <f t="shared" si="429"/>
        <v>111.315</v>
      </c>
      <c r="C267" s="45">
        <f>INT(G3/15)</f>
        <v>7</v>
      </c>
      <c r="D267" s="45">
        <f>L3</f>
        <v>2018</v>
      </c>
      <c r="E267" s="45">
        <f>L2</f>
        <v>6</v>
      </c>
      <c r="F267" s="45">
        <f>L4+1</f>
        <v>14</v>
      </c>
      <c r="G267" s="45"/>
      <c r="H267" s="45">
        <v>15</v>
      </c>
      <c r="I267" s="45">
        <v>30</v>
      </c>
      <c r="J267" s="45">
        <f t="shared" si="432"/>
        <v>15.5</v>
      </c>
      <c r="K267" s="45"/>
      <c r="L267" s="45">
        <f t="shared" si="372"/>
        <v>20</v>
      </c>
      <c r="M267" s="45">
        <f t="shared" si="373"/>
        <v>-13</v>
      </c>
      <c r="N267" s="45">
        <f t="shared" si="374"/>
        <v>2458283.854166667</v>
      </c>
      <c r="O267" s="45">
        <f t="shared" si="431"/>
        <v>8.1908796641232031E-4</v>
      </c>
      <c r="P267" s="45">
        <f t="shared" si="426"/>
        <v>2458283.8549857549</v>
      </c>
      <c r="Q267" s="45">
        <f t="shared" si="427"/>
        <v>0.1844997942711824</v>
      </c>
      <c r="R267" s="45">
        <f t="shared" si="375"/>
        <v>82.600691704196834</v>
      </c>
      <c r="S267" s="45">
        <f t="shared" si="376"/>
        <v>159.34647430794757</v>
      </c>
      <c r="T267" s="45">
        <f t="shared" si="377"/>
        <v>0.6621265286185668</v>
      </c>
      <c r="U267" s="45">
        <f t="shared" si="378"/>
        <v>1.4416540346630009</v>
      </c>
      <c r="V267" s="45">
        <f t="shared" si="379"/>
        <v>2.7811206281182379</v>
      </c>
      <c r="W267" s="45">
        <f t="shared" si="380"/>
        <v>1.6700851008640612E-2</v>
      </c>
      <c r="X267" s="45">
        <f t="shared" si="381"/>
        <v>83.262818232815405</v>
      </c>
      <c r="Y267" s="45">
        <f t="shared" si="382"/>
        <v>160.00860083656613</v>
      </c>
      <c r="Z267" s="45">
        <f t="shared" si="383"/>
        <v>2.7926769161074323</v>
      </c>
      <c r="AA267" s="45">
        <f t="shared" si="384"/>
        <v>128.19677793756583</v>
      </c>
      <c r="AB267" s="45">
        <f t="shared" si="385"/>
        <v>2.2374558654585495</v>
      </c>
      <c r="AC267" s="45">
        <f t="shared" si="386"/>
        <v>23.436891843310331</v>
      </c>
      <c r="AD267" s="45">
        <f t="shared" si="387"/>
        <v>-1.7333454162316293E-3</v>
      </c>
      <c r="AE267" s="45">
        <f t="shared" si="388"/>
        <v>23.435158497894101</v>
      </c>
      <c r="AF267" s="45">
        <f t="shared" si="389"/>
        <v>2458283.5</v>
      </c>
      <c r="AG267" s="45">
        <f t="shared" si="390"/>
        <v>0.18449007529089664</v>
      </c>
      <c r="AH267" s="45">
        <f t="shared" si="391"/>
        <v>17.483027286587514</v>
      </c>
      <c r="AI267" s="45">
        <f t="shared" si="392"/>
        <v>2.0062995160625121</v>
      </c>
      <c r="AJ267" s="45">
        <f t="shared" si="393"/>
        <v>0.40902067651498064</v>
      </c>
      <c r="AK267" s="45">
        <f t="shared" si="394"/>
        <v>9.4272995160625115</v>
      </c>
      <c r="AL267" s="45">
        <f t="shared" si="395"/>
        <v>58.756322038838945</v>
      </c>
      <c r="AM267" s="45">
        <f t="shared" si="396"/>
        <v>1.0254912759398471</v>
      </c>
      <c r="AN267" s="45">
        <f t="shared" si="397"/>
        <v>1.015662437514772</v>
      </c>
      <c r="AO267" s="45" t="s">
        <v>138</v>
      </c>
      <c r="AP267" s="45">
        <f t="shared" si="398"/>
        <v>83.253371670639979</v>
      </c>
      <c r="AQ267" s="45">
        <f t="shared" si="399"/>
        <v>83</v>
      </c>
      <c r="AR267" s="45">
        <f t="shared" si="400"/>
        <v>15</v>
      </c>
      <c r="AS267" s="45">
        <f t="shared" si="401"/>
        <v>12</v>
      </c>
      <c r="AT267" s="45">
        <f t="shared" si="402"/>
        <v>1.4530454490392397</v>
      </c>
      <c r="AU267" s="45">
        <f t="shared" si="403"/>
        <v>82.65317070209872</v>
      </c>
      <c r="AV267" s="148">
        <f t="shared" si="371"/>
        <v>5.5102113801399151</v>
      </c>
      <c r="AW267" s="45">
        <f t="shared" si="404"/>
        <v>1.4425699659645359</v>
      </c>
      <c r="AX267" s="45">
        <f t="shared" si="405"/>
        <v>23.263290942615594</v>
      </c>
      <c r="AY267" s="45" t="str">
        <f t="shared" si="406"/>
        <v>POSITIF</v>
      </c>
      <c r="AZ267" s="45">
        <f t="shared" si="407"/>
        <v>23</v>
      </c>
      <c r="BA267" s="45">
        <f t="shared" si="408"/>
        <v>15</v>
      </c>
      <c r="BB267" s="45">
        <f t="shared" si="409"/>
        <v>47</v>
      </c>
      <c r="BC267" s="45">
        <f t="shared" si="410"/>
        <v>0.40602102179801736</v>
      </c>
      <c r="BD267" s="45">
        <f t="shared" si="411"/>
        <v>2.0911618515797157</v>
      </c>
      <c r="BE267" s="45">
        <f t="shared" si="412"/>
        <v>-0.12222152900771403</v>
      </c>
      <c r="BF267" s="45">
        <f t="shared" si="413"/>
        <v>1.9428132568574878</v>
      </c>
      <c r="BG267" s="45">
        <f t="shared" si="414"/>
        <v>118.56797789331776</v>
      </c>
      <c r="BH267" s="45">
        <f t="shared" si="415"/>
        <v>5.5102113801399151</v>
      </c>
      <c r="BI267" s="45">
        <f t="shared" si="416"/>
        <v>298.56797789331779</v>
      </c>
      <c r="BJ267" s="45">
        <f t="shared" si="417"/>
        <v>298</v>
      </c>
      <c r="BK267" s="45">
        <f t="shared" si="418"/>
        <v>34</v>
      </c>
      <c r="BL267" s="45">
        <f t="shared" si="419"/>
        <v>4</v>
      </c>
      <c r="BM267" s="45">
        <f t="shared" si="420"/>
        <v>25.138215171284408</v>
      </c>
      <c r="BN267" s="45" t="str">
        <f t="shared" si="421"/>
        <v>POSITIF</v>
      </c>
      <c r="BO267" s="45">
        <f t="shared" si="422"/>
        <v>25</v>
      </c>
      <c r="BP267" s="45">
        <f t="shared" si="423"/>
        <v>8</v>
      </c>
      <c r="BQ267" s="45">
        <f t="shared" si="424"/>
        <v>17</v>
      </c>
      <c r="BR267" s="45"/>
      <c r="BS267" s="45"/>
      <c r="BT267" s="45"/>
      <c r="BU267" s="45"/>
      <c r="BV267" s="45"/>
      <c r="BW267" s="45"/>
      <c r="BX267" s="45"/>
      <c r="BY267" s="45"/>
      <c r="BZ267" s="45"/>
      <c r="CA267" s="45"/>
      <c r="CB267" s="45"/>
      <c r="CC267" s="45"/>
      <c r="CD267" s="45"/>
      <c r="CE267" s="45"/>
      <c r="CF267" s="45"/>
      <c r="CG267" s="45"/>
      <c r="CH267" s="45"/>
      <c r="CI267" s="45"/>
    </row>
    <row r="268" spans="1:87">
      <c r="A268" s="45">
        <f t="shared" si="425"/>
        <v>-7.0027777777777782</v>
      </c>
      <c r="B268" s="45">
        <f t="shared" si="429"/>
        <v>111.315</v>
      </c>
      <c r="C268" s="45">
        <f>INT(G3/15)</f>
        <v>7</v>
      </c>
      <c r="D268" s="45">
        <f>L3</f>
        <v>2018</v>
      </c>
      <c r="E268" s="45">
        <f>L2</f>
        <v>6</v>
      </c>
      <c r="F268" s="45">
        <f>L4+1</f>
        <v>14</v>
      </c>
      <c r="G268" s="45"/>
      <c r="H268" s="45">
        <v>15</v>
      </c>
      <c r="I268" s="45">
        <v>45</v>
      </c>
      <c r="J268" s="45">
        <f t="shared" si="432"/>
        <v>15.75</v>
      </c>
      <c r="K268" s="45"/>
      <c r="L268" s="45">
        <f t="shared" si="372"/>
        <v>20</v>
      </c>
      <c r="M268" s="45">
        <f t="shared" si="373"/>
        <v>-13</v>
      </c>
      <c r="N268" s="45">
        <f t="shared" si="374"/>
        <v>2458283.8645833335</v>
      </c>
      <c r="O268" s="45">
        <f t="shared" si="431"/>
        <v>8.1908796641232031E-4</v>
      </c>
      <c r="P268" s="45">
        <f t="shared" si="426"/>
        <v>2458283.8654024214</v>
      </c>
      <c r="Q268" s="45">
        <f t="shared" si="427"/>
        <v>0.18450007946396846</v>
      </c>
      <c r="R268" s="45">
        <f t="shared" si="375"/>
        <v>82.610958864036547</v>
      </c>
      <c r="S268" s="45">
        <f t="shared" si="376"/>
        <v>159.35674097739775</v>
      </c>
      <c r="T268" s="45">
        <f t="shared" si="377"/>
        <v>0.66181092524923801</v>
      </c>
      <c r="U268" s="45">
        <f t="shared" si="378"/>
        <v>1.4418332304070323</v>
      </c>
      <c r="V268" s="45">
        <f t="shared" si="379"/>
        <v>2.7812998153033575</v>
      </c>
      <c r="W268" s="45">
        <f t="shared" si="380"/>
        <v>1.6700850996662513E-2</v>
      </c>
      <c r="X268" s="45">
        <f t="shared" si="381"/>
        <v>83.272769789285789</v>
      </c>
      <c r="Y268" s="45">
        <f t="shared" si="382"/>
        <v>160.01855190264698</v>
      </c>
      <c r="Z268" s="45">
        <f t="shared" si="383"/>
        <v>2.7928505949746265</v>
      </c>
      <c r="AA268" s="45">
        <f t="shared" si="384"/>
        <v>128.19622633585723</v>
      </c>
      <c r="AB268" s="45">
        <f t="shared" si="385"/>
        <v>2.2374462381925748</v>
      </c>
      <c r="AC268" s="45">
        <f t="shared" si="386"/>
        <v>23.436891839601635</v>
      </c>
      <c r="AD268" s="45">
        <f t="shared" si="387"/>
        <v>-1.7333405650502291E-3</v>
      </c>
      <c r="AE268" s="45">
        <f t="shared" si="388"/>
        <v>23.435158499036586</v>
      </c>
      <c r="AF268" s="45">
        <f t="shared" si="389"/>
        <v>2458283.5</v>
      </c>
      <c r="AG268" s="45">
        <f t="shared" si="390"/>
        <v>0.18449007529089664</v>
      </c>
      <c r="AH268" s="45">
        <f t="shared" si="391"/>
        <v>17.483027286587514</v>
      </c>
      <c r="AI268" s="45">
        <f t="shared" si="392"/>
        <v>2.2569839934000129</v>
      </c>
      <c r="AJ268" s="45">
        <f t="shared" si="393"/>
        <v>0.4090206765349208</v>
      </c>
      <c r="AK268" s="45">
        <f t="shared" si="394"/>
        <v>9.6779839934000123</v>
      </c>
      <c r="AL268" s="45">
        <f t="shared" si="395"/>
        <v>62.505770986417147</v>
      </c>
      <c r="AM268" s="45">
        <f t="shared" si="396"/>
        <v>1.0909315052105231</v>
      </c>
      <c r="AN268" s="45">
        <f t="shared" si="397"/>
        <v>1.0156634605005426</v>
      </c>
      <c r="AO268" s="45" t="s">
        <v>138</v>
      </c>
      <c r="AP268" s="45">
        <f t="shared" si="398"/>
        <v>83.263323198654447</v>
      </c>
      <c r="AQ268" s="45">
        <f t="shared" si="399"/>
        <v>83</v>
      </c>
      <c r="AR268" s="45">
        <f t="shared" si="400"/>
        <v>15</v>
      </c>
      <c r="AS268" s="45">
        <f t="shared" si="401"/>
        <v>47</v>
      </c>
      <c r="AT268" s="45">
        <f t="shared" si="402"/>
        <v>1.4532191359686968</v>
      </c>
      <c r="AU268" s="45">
        <f t="shared" si="403"/>
        <v>82.663988914583044</v>
      </c>
      <c r="AV268" s="148">
        <f t="shared" si="371"/>
        <v>5.5109325943055358</v>
      </c>
      <c r="AW268" s="45">
        <f t="shared" si="404"/>
        <v>1.4427587793915677</v>
      </c>
      <c r="AX268" s="45">
        <f t="shared" si="405"/>
        <v>23.263796681983617</v>
      </c>
      <c r="AY268" s="45" t="str">
        <f t="shared" si="406"/>
        <v>POSITIF</v>
      </c>
      <c r="AZ268" s="45">
        <f t="shared" si="407"/>
        <v>23</v>
      </c>
      <c r="BA268" s="45">
        <f t="shared" si="408"/>
        <v>15</v>
      </c>
      <c r="BB268" s="45">
        <f t="shared" si="409"/>
        <v>49</v>
      </c>
      <c r="BC268" s="45">
        <f t="shared" si="410"/>
        <v>0.40602984861514635</v>
      </c>
      <c r="BD268" s="45">
        <f t="shared" si="411"/>
        <v>2.0694016016702448</v>
      </c>
      <c r="BE268" s="45">
        <f t="shared" si="412"/>
        <v>-0.12222152900771403</v>
      </c>
      <c r="BF268" s="45">
        <f t="shared" si="413"/>
        <v>1.9428132568574878</v>
      </c>
      <c r="BG268" s="45">
        <f t="shared" si="414"/>
        <v>117.46620729664824</v>
      </c>
      <c r="BH268" s="45">
        <f t="shared" si="415"/>
        <v>5.5109325943055358</v>
      </c>
      <c r="BI268" s="45">
        <f t="shared" si="416"/>
        <v>297.46620729664824</v>
      </c>
      <c r="BJ268" s="45">
        <f t="shared" si="417"/>
        <v>297</v>
      </c>
      <c r="BK268" s="45">
        <f t="shared" si="418"/>
        <v>27</v>
      </c>
      <c r="BL268" s="45">
        <f t="shared" si="419"/>
        <v>58</v>
      </c>
      <c r="BM268" s="45">
        <f t="shared" si="420"/>
        <v>21.888872273109342</v>
      </c>
      <c r="BN268" s="45" t="str">
        <f t="shared" si="421"/>
        <v>POSITIF</v>
      </c>
      <c r="BO268" s="45">
        <f t="shared" si="422"/>
        <v>21</v>
      </c>
      <c r="BP268" s="45">
        <f t="shared" si="423"/>
        <v>53</v>
      </c>
      <c r="BQ268" s="45">
        <f t="shared" si="424"/>
        <v>19</v>
      </c>
      <c r="BR268" s="45"/>
      <c r="BS268" s="45"/>
      <c r="BT268" s="45"/>
      <c r="BU268" s="45"/>
      <c r="BV268" s="45"/>
      <c r="BW268" s="45"/>
      <c r="BX268" s="45"/>
      <c r="BY268" s="45"/>
      <c r="BZ268" s="45"/>
      <c r="CA268" s="45"/>
      <c r="CB268" s="45"/>
      <c r="CC268" s="45"/>
      <c r="CD268" s="45"/>
      <c r="CE268" s="45"/>
      <c r="CF268" s="45"/>
      <c r="CG268" s="45"/>
      <c r="CH268" s="45"/>
      <c r="CI268" s="45"/>
    </row>
    <row r="269" spans="1:87">
      <c r="A269" s="45">
        <f t="shared" si="425"/>
        <v>-7.0027777777777782</v>
      </c>
      <c r="B269" s="45">
        <f t="shared" si="429"/>
        <v>111.315</v>
      </c>
      <c r="C269" s="45">
        <f>INT(G3/15)</f>
        <v>7</v>
      </c>
      <c r="D269" s="45">
        <f>L3</f>
        <v>2018</v>
      </c>
      <c r="E269" s="45">
        <f>L2</f>
        <v>6</v>
      </c>
      <c r="F269" s="45">
        <f>L4+1</f>
        <v>14</v>
      </c>
      <c r="G269" s="45"/>
      <c r="H269" s="45">
        <v>16</v>
      </c>
      <c r="I269" s="45">
        <v>0</v>
      </c>
      <c r="J269" s="45">
        <f t="shared" si="432"/>
        <v>16</v>
      </c>
      <c r="K269" s="45"/>
      <c r="L269" s="45">
        <f t="shared" si="372"/>
        <v>20</v>
      </c>
      <c r="M269" s="45">
        <f t="shared" si="373"/>
        <v>-13</v>
      </c>
      <c r="N269" s="45">
        <f t="shared" si="374"/>
        <v>2458283.875</v>
      </c>
      <c r="O269" s="45">
        <f t="shared" si="431"/>
        <v>8.1908796641232031E-4</v>
      </c>
      <c r="P269" s="45">
        <f t="shared" si="426"/>
        <v>2458283.875819088</v>
      </c>
      <c r="Q269" s="45">
        <f t="shared" si="427"/>
        <v>0.18450036465675454</v>
      </c>
      <c r="R269" s="45">
        <f t="shared" si="375"/>
        <v>82.621226023877171</v>
      </c>
      <c r="S269" s="45">
        <f t="shared" si="376"/>
        <v>159.36700764684883</v>
      </c>
      <c r="T269" s="45">
        <f t="shared" si="377"/>
        <v>0.66149530182767502</v>
      </c>
      <c r="U269" s="45">
        <f t="shared" si="378"/>
        <v>1.4420124261510798</v>
      </c>
      <c r="V269" s="45">
        <f t="shared" si="379"/>
        <v>2.7814790024884926</v>
      </c>
      <c r="W269" s="45">
        <f t="shared" si="380"/>
        <v>1.6700850984684417E-2</v>
      </c>
      <c r="X269" s="45">
        <f t="shared" si="381"/>
        <v>83.282721325704841</v>
      </c>
      <c r="Y269" s="45">
        <f t="shared" si="382"/>
        <v>160.0285029486765</v>
      </c>
      <c r="Z269" s="45">
        <f t="shared" si="383"/>
        <v>2.7930242734918593</v>
      </c>
      <c r="AA269" s="45">
        <f t="shared" si="384"/>
        <v>128.19567473414858</v>
      </c>
      <c r="AB269" s="45">
        <f t="shared" si="385"/>
        <v>2.2374366109265993</v>
      </c>
      <c r="AC269" s="45">
        <f t="shared" si="386"/>
        <v>23.43689183589294</v>
      </c>
      <c r="AD269" s="45">
        <f t="shared" si="387"/>
        <v>-1.7333356940580536E-3</v>
      </c>
      <c r="AE269" s="45">
        <f t="shared" si="388"/>
        <v>23.435158500198881</v>
      </c>
      <c r="AF269" s="45">
        <f t="shared" si="389"/>
        <v>2458283.5</v>
      </c>
      <c r="AG269" s="45">
        <f t="shared" si="390"/>
        <v>0.18449007529089664</v>
      </c>
      <c r="AH269" s="45">
        <f t="shared" si="391"/>
        <v>17.483027286587514</v>
      </c>
      <c r="AI269" s="45">
        <f t="shared" si="392"/>
        <v>2.5076684707375136</v>
      </c>
      <c r="AJ269" s="45">
        <f t="shared" si="393"/>
        <v>0.40902067655520669</v>
      </c>
      <c r="AK269" s="45">
        <f t="shared" si="394"/>
        <v>9.928668470737513</v>
      </c>
      <c r="AL269" s="45">
        <f t="shared" si="395"/>
        <v>66.255219873747464</v>
      </c>
      <c r="AM269" s="45">
        <f t="shared" si="396"/>
        <v>1.156371733429675</v>
      </c>
      <c r="AN269" s="45">
        <f t="shared" si="397"/>
        <v>1.0156644829977832</v>
      </c>
      <c r="AO269" s="45" t="s">
        <v>138</v>
      </c>
      <c r="AP269" s="45">
        <f t="shared" si="398"/>
        <v>83.27327470661794</v>
      </c>
      <c r="AQ269" s="45">
        <f t="shared" si="399"/>
        <v>83</v>
      </c>
      <c r="AR269" s="45">
        <f t="shared" si="400"/>
        <v>16</v>
      </c>
      <c r="AS269" s="45">
        <f t="shared" si="401"/>
        <v>23</v>
      </c>
      <c r="AT269" s="45">
        <f t="shared" si="402"/>
        <v>1.453392822548198</v>
      </c>
      <c r="AU269" s="45">
        <f t="shared" si="403"/>
        <v>82.674807187315238</v>
      </c>
      <c r="AV269" s="148">
        <f t="shared" si="371"/>
        <v>5.5116538124876824</v>
      </c>
      <c r="AW269" s="45">
        <f t="shared" si="404"/>
        <v>1.4429475938701233</v>
      </c>
      <c r="AX269" s="45">
        <f t="shared" si="405"/>
        <v>23.264301679176992</v>
      </c>
      <c r="AY269" s="45" t="str">
        <f t="shared" si="406"/>
        <v>POSITIF</v>
      </c>
      <c r="AZ269" s="45">
        <f t="shared" si="407"/>
        <v>23</v>
      </c>
      <c r="BA269" s="45">
        <f t="shared" si="408"/>
        <v>15</v>
      </c>
      <c r="BB269" s="45">
        <f t="shared" si="409"/>
        <v>51</v>
      </c>
      <c r="BC269" s="45">
        <f t="shared" si="410"/>
        <v>0.40603866247888404</v>
      </c>
      <c r="BD269" s="45">
        <f t="shared" si="411"/>
        <v>2.0501720771566991</v>
      </c>
      <c r="BE269" s="45">
        <f t="shared" si="412"/>
        <v>-0.12222152900771403</v>
      </c>
      <c r="BF269" s="45">
        <f t="shared" si="413"/>
        <v>1.9428132568574878</v>
      </c>
      <c r="BG269" s="45">
        <f t="shared" si="414"/>
        <v>116.49484035706892</v>
      </c>
      <c r="BH269" s="45">
        <f t="shared" si="415"/>
        <v>5.5116538124876824</v>
      </c>
      <c r="BI269" s="45">
        <f t="shared" si="416"/>
        <v>296.49484035706894</v>
      </c>
      <c r="BJ269" s="45">
        <f t="shared" si="417"/>
        <v>296</v>
      </c>
      <c r="BK269" s="45">
        <f t="shared" si="418"/>
        <v>29</v>
      </c>
      <c r="BL269" s="45">
        <f t="shared" si="419"/>
        <v>41</v>
      </c>
      <c r="BM269" s="45">
        <f t="shared" si="420"/>
        <v>18.603073069211977</v>
      </c>
      <c r="BN269" s="45" t="str">
        <f t="shared" si="421"/>
        <v>POSITIF</v>
      </c>
      <c r="BO269" s="45">
        <f t="shared" si="422"/>
        <v>18</v>
      </c>
      <c r="BP269" s="45">
        <f t="shared" si="423"/>
        <v>36</v>
      </c>
      <c r="BQ269" s="45">
        <f t="shared" si="424"/>
        <v>11</v>
      </c>
      <c r="BR269" s="45"/>
      <c r="BS269" s="45"/>
      <c r="BT269" s="45"/>
      <c r="BU269" s="45"/>
      <c r="BV269" s="45"/>
      <c r="BW269" s="45"/>
      <c r="BX269" s="45"/>
      <c r="BY269" s="45"/>
      <c r="BZ269" s="45"/>
      <c r="CA269" s="45"/>
      <c r="CB269" s="45"/>
      <c r="CC269" s="45"/>
      <c r="CD269" s="45"/>
      <c r="CE269" s="45"/>
      <c r="CF269" s="45"/>
      <c r="CG269" s="45"/>
      <c r="CH269" s="45"/>
      <c r="CI269" s="45"/>
    </row>
    <row r="270" spans="1:87">
      <c r="A270" s="45">
        <f t="shared" si="425"/>
        <v>-7.0027777777777782</v>
      </c>
      <c r="B270" s="45">
        <f t="shared" si="429"/>
        <v>111.315</v>
      </c>
      <c r="C270" s="45">
        <f>INT(G3/15)</f>
        <v>7</v>
      </c>
      <c r="D270" s="45">
        <f>L3</f>
        <v>2018</v>
      </c>
      <c r="E270" s="45">
        <f>L2</f>
        <v>6</v>
      </c>
      <c r="F270" s="45">
        <f>L4+1</f>
        <v>14</v>
      </c>
      <c r="G270" s="45"/>
      <c r="H270" s="45">
        <v>16</v>
      </c>
      <c r="I270" s="45">
        <v>15</v>
      </c>
      <c r="J270" s="45">
        <f t="shared" si="432"/>
        <v>16.25</v>
      </c>
      <c r="K270" s="45"/>
      <c r="L270" s="45">
        <f t="shared" si="372"/>
        <v>20</v>
      </c>
      <c r="M270" s="45">
        <f t="shared" si="373"/>
        <v>-13</v>
      </c>
      <c r="N270" s="45">
        <f t="shared" si="374"/>
        <v>2458283.885416667</v>
      </c>
      <c r="O270" s="45">
        <f t="shared" si="431"/>
        <v>8.1908796641232031E-4</v>
      </c>
      <c r="P270" s="45">
        <f t="shared" si="426"/>
        <v>2458283.8862357549</v>
      </c>
      <c r="Q270" s="45">
        <f t="shared" si="427"/>
        <v>0.18450064984955336</v>
      </c>
      <c r="R270" s="45">
        <f t="shared" si="375"/>
        <v>82.631493184176179</v>
      </c>
      <c r="S270" s="45">
        <f t="shared" si="376"/>
        <v>159.37727431675921</v>
      </c>
      <c r="T270" s="45">
        <f t="shared" si="377"/>
        <v>0.6611796583494205</v>
      </c>
      <c r="U270" s="45">
        <f t="shared" si="378"/>
        <v>1.4421916219031274</v>
      </c>
      <c r="V270" s="45">
        <f t="shared" si="379"/>
        <v>2.7816581896816444</v>
      </c>
      <c r="W270" s="45">
        <f t="shared" si="380"/>
        <v>1.6700850972706318E-2</v>
      </c>
      <c r="X270" s="45">
        <f t="shared" si="381"/>
        <v>83.292672842525604</v>
      </c>
      <c r="Y270" s="45">
        <f t="shared" si="382"/>
        <v>160.03845397510864</v>
      </c>
      <c r="Z270" s="45">
        <f t="shared" si="383"/>
        <v>2.7931979516670529</v>
      </c>
      <c r="AA270" s="45">
        <f t="shared" si="384"/>
        <v>128.19512313241532</v>
      </c>
      <c r="AB270" s="45">
        <f t="shared" si="385"/>
        <v>2.2374269836601939</v>
      </c>
      <c r="AC270" s="45">
        <f t="shared" si="386"/>
        <v>23.436891832184244</v>
      </c>
      <c r="AD270" s="45">
        <f t="shared" si="387"/>
        <v>-1.7333308032530287E-3</v>
      </c>
      <c r="AE270" s="45">
        <f t="shared" si="388"/>
        <v>23.43515850138099</v>
      </c>
      <c r="AF270" s="45">
        <f t="shared" si="389"/>
        <v>2458283.5</v>
      </c>
      <c r="AG270" s="45">
        <f t="shared" si="390"/>
        <v>0.18449007529089664</v>
      </c>
      <c r="AH270" s="45">
        <f t="shared" si="391"/>
        <v>17.483027286587514</v>
      </c>
      <c r="AI270" s="45">
        <f t="shared" si="392"/>
        <v>2.7583529480750144</v>
      </c>
      <c r="AJ270" s="45">
        <f t="shared" si="393"/>
        <v>0.40902067657583835</v>
      </c>
      <c r="AK270" s="45">
        <f t="shared" si="394"/>
        <v>10.179352948075014</v>
      </c>
      <c r="AL270" s="45">
        <f t="shared" si="395"/>
        <v>70.004668700455596</v>
      </c>
      <c r="AM270" s="45">
        <f t="shared" si="396"/>
        <v>1.2218119605907702</v>
      </c>
      <c r="AN270" s="45">
        <f t="shared" si="397"/>
        <v>1.0156655050065093</v>
      </c>
      <c r="AO270" s="45" t="s">
        <v>138</v>
      </c>
      <c r="AP270" s="45">
        <f t="shared" si="398"/>
        <v>83.283226194983484</v>
      </c>
      <c r="AQ270" s="45">
        <f t="shared" si="399"/>
        <v>83</v>
      </c>
      <c r="AR270" s="45">
        <f t="shared" si="400"/>
        <v>16</v>
      </c>
      <c r="AS270" s="45">
        <f t="shared" si="401"/>
        <v>59</v>
      </c>
      <c r="AT270" s="45">
        <f t="shared" si="402"/>
        <v>1.4535665087856509</v>
      </c>
      <c r="AU270" s="45">
        <f t="shared" si="403"/>
        <v>82.685625520669603</v>
      </c>
      <c r="AV270" s="148">
        <f t="shared" si="371"/>
        <v>5.5123750347113072</v>
      </c>
      <c r="AW270" s="45">
        <f t="shared" si="404"/>
        <v>1.4431364094067352</v>
      </c>
      <c r="AX270" s="45">
        <f t="shared" si="405"/>
        <v>23.26480593419954</v>
      </c>
      <c r="AY270" s="45" t="str">
        <f t="shared" si="406"/>
        <v>POSITIF</v>
      </c>
      <c r="AZ270" s="45">
        <f t="shared" si="407"/>
        <v>23</v>
      </c>
      <c r="BA270" s="45">
        <f t="shared" si="408"/>
        <v>15</v>
      </c>
      <c r="BB270" s="45">
        <f t="shared" si="409"/>
        <v>53</v>
      </c>
      <c r="BC270" s="45">
        <f t="shared" si="410"/>
        <v>0.4060474633892972</v>
      </c>
      <c r="BD270" s="45">
        <f t="shared" si="411"/>
        <v>2.0332185258160194</v>
      </c>
      <c r="BE270" s="45">
        <f t="shared" si="412"/>
        <v>-0.12222152900771403</v>
      </c>
      <c r="BF270" s="45">
        <f t="shared" si="413"/>
        <v>1.9428132568574878</v>
      </c>
      <c r="BG270" s="45">
        <f t="shared" si="414"/>
        <v>115.64183949958138</v>
      </c>
      <c r="BH270" s="45">
        <f t="shared" si="415"/>
        <v>5.5123750347113072</v>
      </c>
      <c r="BI270" s="45">
        <f t="shared" si="416"/>
        <v>295.64183949958135</v>
      </c>
      <c r="BJ270" s="45">
        <f t="shared" si="417"/>
        <v>295</v>
      </c>
      <c r="BK270" s="45">
        <f t="shared" si="418"/>
        <v>38</v>
      </c>
      <c r="BL270" s="45">
        <f t="shared" si="419"/>
        <v>30</v>
      </c>
      <c r="BM270" s="45">
        <f t="shared" si="420"/>
        <v>15.286236362837032</v>
      </c>
      <c r="BN270" s="45" t="str">
        <f t="shared" si="421"/>
        <v>POSITIF</v>
      </c>
      <c r="BO270" s="45">
        <f t="shared" si="422"/>
        <v>15</v>
      </c>
      <c r="BP270" s="45">
        <f t="shared" si="423"/>
        <v>17</v>
      </c>
      <c r="BQ270" s="45">
        <f t="shared" si="424"/>
        <v>10</v>
      </c>
      <c r="BR270" s="45"/>
      <c r="BS270" s="45"/>
      <c r="BT270" s="45"/>
      <c r="BU270" s="45"/>
      <c r="BV270" s="45"/>
      <c r="BW270" s="45"/>
      <c r="BX270" s="45"/>
      <c r="BY270" s="45"/>
      <c r="BZ270" s="45"/>
      <c r="CA270" s="45"/>
      <c r="CB270" s="45"/>
      <c r="CC270" s="45"/>
      <c r="CD270" s="45"/>
      <c r="CE270" s="45"/>
      <c r="CF270" s="45"/>
      <c r="CG270" s="45"/>
      <c r="CH270" s="45"/>
      <c r="CI270" s="45"/>
    </row>
    <row r="271" spans="1:87">
      <c r="A271" s="45">
        <f t="shared" si="425"/>
        <v>-7.0027777777777782</v>
      </c>
      <c r="B271" s="45">
        <f t="shared" si="429"/>
        <v>111.315</v>
      </c>
      <c r="C271" s="45">
        <f>INT(G3/15)</f>
        <v>7</v>
      </c>
      <c r="D271" s="45">
        <f>L3</f>
        <v>2018</v>
      </c>
      <c r="E271" s="45">
        <f>L2</f>
        <v>6</v>
      </c>
      <c r="F271" s="45">
        <f>L4+1</f>
        <v>14</v>
      </c>
      <c r="G271" s="45"/>
      <c r="H271" s="45">
        <v>16</v>
      </c>
      <c r="I271" s="45">
        <v>30</v>
      </c>
      <c r="J271" s="45">
        <f t="shared" si="432"/>
        <v>16.5</v>
      </c>
      <c r="K271" s="45"/>
      <c r="L271" s="45">
        <f t="shared" si="372"/>
        <v>20</v>
      </c>
      <c r="M271" s="45">
        <f t="shared" si="373"/>
        <v>-13</v>
      </c>
      <c r="N271" s="45">
        <f t="shared" si="374"/>
        <v>2458283.8958333335</v>
      </c>
      <c r="O271" s="45">
        <f t="shared" si="431"/>
        <v>8.1908796641232031E-4</v>
      </c>
      <c r="P271" s="45">
        <f t="shared" si="426"/>
        <v>2458283.8966524214</v>
      </c>
      <c r="Q271" s="45">
        <f t="shared" si="427"/>
        <v>0.18450093504233944</v>
      </c>
      <c r="R271" s="45">
        <f t="shared" si="375"/>
        <v>82.641760344015893</v>
      </c>
      <c r="S271" s="45">
        <f t="shared" si="376"/>
        <v>159.3875409862103</v>
      </c>
      <c r="T271" s="45">
        <f t="shared" si="377"/>
        <v>0.6608639948523557</v>
      </c>
      <c r="U271" s="45">
        <f t="shared" si="378"/>
        <v>1.442370817647159</v>
      </c>
      <c r="V271" s="45">
        <f t="shared" si="379"/>
        <v>2.7818373768667795</v>
      </c>
      <c r="W271" s="45">
        <f t="shared" si="380"/>
        <v>1.6700850960728222E-2</v>
      </c>
      <c r="X271" s="45">
        <f t="shared" si="381"/>
        <v>83.302624338868242</v>
      </c>
      <c r="Y271" s="45">
        <f t="shared" si="382"/>
        <v>160.04840498106265</v>
      </c>
      <c r="Z271" s="45">
        <f t="shared" si="383"/>
        <v>2.7933716294848359</v>
      </c>
      <c r="AA271" s="45">
        <f t="shared" si="384"/>
        <v>128.19457153070667</v>
      </c>
      <c r="AB271" s="45">
        <f t="shared" si="385"/>
        <v>2.2374173563942183</v>
      </c>
      <c r="AC271" s="45">
        <f t="shared" si="386"/>
        <v>23.436891828475549</v>
      </c>
      <c r="AD271" s="45">
        <f t="shared" si="387"/>
        <v>-1.733325892633736E-3</v>
      </c>
      <c r="AE271" s="45">
        <f t="shared" si="388"/>
        <v>23.435158502582915</v>
      </c>
      <c r="AF271" s="45">
        <f t="shared" si="389"/>
        <v>2458283.5</v>
      </c>
      <c r="AG271" s="45">
        <f t="shared" si="390"/>
        <v>0.18449007529089664</v>
      </c>
      <c r="AH271" s="45">
        <f t="shared" si="391"/>
        <v>17.483027286587514</v>
      </c>
      <c r="AI271" s="45">
        <f t="shared" si="392"/>
        <v>3.0090374254125152</v>
      </c>
      <c r="AJ271" s="45">
        <f t="shared" si="393"/>
        <v>0.4090206765968159</v>
      </c>
      <c r="AK271" s="45">
        <f t="shared" si="394"/>
        <v>10.430037425412515</v>
      </c>
      <c r="AL271" s="45">
        <f t="shared" si="395"/>
        <v>73.754117467616311</v>
      </c>
      <c r="AM271" s="45">
        <f t="shared" si="396"/>
        <v>1.2872521867125668</v>
      </c>
      <c r="AN271" s="45">
        <f t="shared" si="397"/>
        <v>1.0156665265265998</v>
      </c>
      <c r="AO271" s="45" t="s">
        <v>138</v>
      </c>
      <c r="AP271" s="45">
        <f t="shared" si="398"/>
        <v>83.293177662871244</v>
      </c>
      <c r="AQ271" s="45">
        <f t="shared" si="399"/>
        <v>83</v>
      </c>
      <c r="AR271" s="45">
        <f t="shared" si="400"/>
        <v>17</v>
      </c>
      <c r="AS271" s="45">
        <f t="shared" si="401"/>
        <v>35</v>
      </c>
      <c r="AT271" s="45">
        <f t="shared" si="402"/>
        <v>1.4537401946656987</v>
      </c>
      <c r="AU271" s="45">
        <f t="shared" si="403"/>
        <v>82.6964439135714</v>
      </c>
      <c r="AV271" s="148">
        <f t="shared" si="371"/>
        <v>5.51309626090476</v>
      </c>
      <c r="AW271" s="45">
        <f t="shared" si="404"/>
        <v>1.4433252259826459</v>
      </c>
      <c r="AX271" s="45">
        <f t="shared" si="405"/>
        <v>23.265309446987562</v>
      </c>
      <c r="AY271" s="45" t="str">
        <f t="shared" si="406"/>
        <v>POSITIF</v>
      </c>
      <c r="AZ271" s="45">
        <f t="shared" si="407"/>
        <v>23</v>
      </c>
      <c r="BA271" s="45">
        <f t="shared" si="408"/>
        <v>15</v>
      </c>
      <c r="BB271" s="45">
        <f t="shared" si="409"/>
        <v>55</v>
      </c>
      <c r="BC271" s="45">
        <f t="shared" si="410"/>
        <v>0.40605625134527412</v>
      </c>
      <c r="BD271" s="45">
        <f t="shared" si="411"/>
        <v>2.0183308523305268</v>
      </c>
      <c r="BE271" s="45">
        <f t="shared" si="412"/>
        <v>-0.12222152900771403</v>
      </c>
      <c r="BF271" s="45">
        <f t="shared" si="413"/>
        <v>1.9428132568574878</v>
      </c>
      <c r="BG271" s="45">
        <f t="shared" si="414"/>
        <v>105.60990063782305</v>
      </c>
      <c r="BH271" s="45">
        <f t="shared" si="415"/>
        <v>5.51309626090476</v>
      </c>
      <c r="BI271" s="45">
        <f t="shared" si="416"/>
        <v>285.60990063782305</v>
      </c>
      <c r="BJ271" s="45">
        <f t="shared" si="417"/>
        <v>285</v>
      </c>
      <c r="BK271" s="45">
        <f t="shared" si="418"/>
        <v>36</v>
      </c>
      <c r="BL271" s="45">
        <f t="shared" si="419"/>
        <v>35</v>
      </c>
      <c r="BM271" s="45">
        <f t="shared" si="420"/>
        <v>11.942982343639539</v>
      </c>
      <c r="BN271" s="45" t="str">
        <f t="shared" si="421"/>
        <v>POSITIF</v>
      </c>
      <c r="BO271" s="45">
        <f t="shared" si="422"/>
        <v>11</v>
      </c>
      <c r="BP271" s="45">
        <f t="shared" si="423"/>
        <v>56</v>
      </c>
      <c r="BQ271" s="45">
        <f t="shared" si="424"/>
        <v>34</v>
      </c>
      <c r="BR271" s="45"/>
      <c r="BS271" s="45"/>
      <c r="BT271" s="45"/>
      <c r="BU271" s="45"/>
      <c r="BV271" s="45"/>
      <c r="BW271" s="45"/>
      <c r="BX271" s="45"/>
      <c r="BY271" s="45"/>
      <c r="BZ271" s="45"/>
      <c r="CA271" s="45"/>
      <c r="CB271" s="45"/>
      <c r="CC271" s="45"/>
      <c r="CD271" s="45"/>
      <c r="CE271" s="45"/>
      <c r="CF271" s="45"/>
      <c r="CG271" s="45"/>
      <c r="CH271" s="45"/>
      <c r="CI271" s="45"/>
    </row>
    <row r="272" spans="1:87">
      <c r="A272" s="45">
        <f t="shared" si="425"/>
        <v>-7.0027777777777782</v>
      </c>
      <c r="B272" s="45">
        <f t="shared" si="429"/>
        <v>111.315</v>
      </c>
      <c r="C272" s="45">
        <f>INT(G3/15)</f>
        <v>7</v>
      </c>
      <c r="D272" s="45">
        <f>L3</f>
        <v>2018</v>
      </c>
      <c r="E272" s="45">
        <f>L42</f>
        <v>20</v>
      </c>
      <c r="F272" s="45">
        <f>L4+1</f>
        <v>14</v>
      </c>
      <c r="G272" s="45"/>
      <c r="H272" s="45">
        <v>16</v>
      </c>
      <c r="I272" s="45">
        <v>45</v>
      </c>
      <c r="J272" s="45">
        <f t="shared" si="432"/>
        <v>16.75</v>
      </c>
      <c r="K272" s="45"/>
      <c r="L272" s="45">
        <f t="shared" ref="L272:L304" si="433">INT(D272/100)</f>
        <v>20</v>
      </c>
      <c r="M272" s="45">
        <f t="shared" ref="M272:M304" si="434">IF(D272&lt;1583,IF(E272&lt;11,IF(F272&lt;4,0,IF(F272&gt;14,2+INT(L272/4)-L272,"TANGGAL SALAH")),2+INT(L272/4)-L272),2+INT(L272/4)-L272)</f>
        <v>-13</v>
      </c>
      <c r="N272" s="45">
        <f t="shared" ref="N272:N304" si="435">1720994.5+INT(365.25*D272)+INT(30.60001*(E272+1))+M272+F272+(H272+I272/60)/24 - C272/24</f>
        <v>2458711.90625</v>
      </c>
      <c r="O272" s="45">
        <f t="shared" si="431"/>
        <v>8.1908796641232031E-4</v>
      </c>
      <c r="P272" s="45">
        <f t="shared" si="426"/>
        <v>2458711.907069088</v>
      </c>
      <c r="Q272" s="45">
        <f t="shared" si="427"/>
        <v>0.19621922160405092</v>
      </c>
      <c r="R272" s="45">
        <f>MOD(280.46607+36000.7698*Q272, 360)</f>
        <v>144.50909730262447</v>
      </c>
      <c r="S272" s="45">
        <f t="shared" ref="S272:S304" si="436">MOD(357.5291+35999.0503*Q272, 360)</f>
        <v>221.23472835107623</v>
      </c>
      <c r="T272" s="45">
        <f t="shared" ref="T272:T304" si="437" xml:space="preserve"> (1.9146 - 0.0048*Q272)*SIN(V272) + (0.02 - 0.0001)*SIN(2*V272) + 0.0003*SIN(3*V272)</f>
        <v>-1.2419001661729769</v>
      </c>
      <c r="U272" s="45">
        <f t="shared" ref="U272:U304" si="438">RADIANS(R272)</f>
        <v>2.5221595470156535</v>
      </c>
      <c r="V272" s="45">
        <f t="shared" ref="V272:V304" si="439">RADIANS(S272)</f>
        <v>3.8612744294815258</v>
      </c>
      <c r="W272" s="45">
        <f t="shared" ref="W272:W304" si="440">0.0167086 - 0.000042*Q272</f>
        <v>1.6700358792692629E-2</v>
      </c>
      <c r="X272" s="45">
        <f t="shared" ref="X272:X304" si="441">R272+T272</f>
        <v>143.2671971364515</v>
      </c>
      <c r="Y272" s="45">
        <f t="shared" ref="Y272:Y304" si="442">S272+T272</f>
        <v>219.99282818490326</v>
      </c>
      <c r="Z272" s="45">
        <f t="shared" ref="Z272:Z304" si="443">RADIANS(Y272)</f>
        <v>3.8395991826007427</v>
      </c>
      <c r="AA272" s="45">
        <f t="shared" ref="AA272:AA304" si="444">MOD(125.04452-1934.13626*Q272, 360)</f>
        <v>105.52980858662974</v>
      </c>
      <c r="AB272" s="45">
        <f t="shared" ref="AB272:AB304" si="445">RADIANS(AA272)</f>
        <v>1.8418426188360726</v>
      </c>
      <c r="AC272" s="45">
        <f t="shared" ref="AC272:AC304" si="446">23.43929111 - 0.01300417*Q272</f>
        <v>23.436739441884992</v>
      </c>
      <c r="AD272" s="45">
        <f t="shared" ref="AD272:AD304" si="447">9.2*COS(AB272)/3600 + 0.57*COS(2*U272)/3600</f>
        <v>-6.3262778839489838E-4</v>
      </c>
      <c r="AE272" s="45">
        <f t="shared" ref="AE272:AE304" si="448">AC272+AD272</f>
        <v>23.436106814096597</v>
      </c>
      <c r="AF272" s="45">
        <f t="shared" ref="AF272:AF304" si="449">1720994.5+INT(365.25*D272)+INT(30.60001*(E272+1))+M272+F272</f>
        <v>2458711.5</v>
      </c>
      <c r="AG272" s="45">
        <f t="shared" ref="AG272:AG304" si="450">(AF272-2451545)/36525</f>
        <v>0.19620807665982204</v>
      </c>
      <c r="AH272" s="45">
        <f t="shared" ref="AH272:AH304" si="451">MOD(6.6973745583+2400.0513369072*AG272+0.0000258622*AG272*AG272,24)</f>
        <v>21.606832253329173</v>
      </c>
      <c r="AI272" s="45">
        <f t="shared" ref="AI272:AI304" si="452">MOD(AH272+(H272+I272/60-C272)*1.00273790935,24)</f>
        <v>7.3835268694916749</v>
      </c>
      <c r="AJ272" s="45">
        <f t="shared" ref="AJ272:AJ304" si="453">RADIANS(AE272)</f>
        <v>0.40903722775506424</v>
      </c>
      <c r="AK272" s="45">
        <f t="shared" ref="AK272:AK304" si="454">MOD(AI272+B272/15,24)</f>
        <v>14.804526869491674</v>
      </c>
      <c r="AL272" s="45">
        <f t="shared" si="395"/>
        <v>76.477514859817234</v>
      </c>
      <c r="AM272" s="45">
        <f t="shared" ref="AM272:AM304" si="455">RADIANS(AL272)</f>
        <v>1.3347844380467004</v>
      </c>
      <c r="AN272" s="45">
        <f t="shared" ref="AN272:AN304" si="456">1.000001018*(1-W272*W272)/(1+W272*COS(Z272))</f>
        <v>1.0126788972956775</v>
      </c>
      <c r="AO272" s="45" t="s">
        <v>138</v>
      </c>
      <c r="AP272" s="45">
        <f t="shared" ref="AP272:AP304" si="457">X272-0.00569-0.00478*SIN(AB272)</f>
        <v>143.25690164808577</v>
      </c>
      <c r="AQ272" s="45">
        <f t="shared" ref="AQ272:AQ304" si="458">INT(AP272)</f>
        <v>143</v>
      </c>
      <c r="AR272" s="45">
        <f t="shared" ref="AR272:AR304" si="459">INT(60*(AP272-AQ272))</f>
        <v>15</v>
      </c>
      <c r="AS272" s="45">
        <f t="shared" ref="AS272:AS304" si="460">INT(3600*(AP272-AQ272)-60*AR272)</f>
        <v>24</v>
      </c>
      <c r="AT272" s="45">
        <f t="shared" ref="AT272:AT304" si="461">RADIANS(AP272)</f>
        <v>2.5003046099647879</v>
      </c>
      <c r="AU272" s="45">
        <f t="shared" ref="AU272:AU304" si="462">MOD(DEGREES(ATAN2(COS(AT272),COS(AJ272)*SIN(AT272))),360)</f>
        <v>145.59038818255789</v>
      </c>
      <c r="AV272" s="148">
        <f t="shared" ref="AV272:AV304" si="463">AU272/15</f>
        <v>9.7060258788371918</v>
      </c>
      <c r="AW272" s="45">
        <f t="shared" ref="AW272:AW304" si="464">RADIANS(AU272)</f>
        <v>2.5410316330422784</v>
      </c>
      <c r="AX272" s="45">
        <f t="shared" ref="AX272:AX304" si="465">DEGREES(ASIN(SIN(AJ272)*SIN(AT272)))</f>
        <v>13.764456057880597</v>
      </c>
      <c r="AY272" s="45" t="str">
        <f t="shared" ref="AY272:AY304" si="466">IF(AX272&lt;0, "NEGATIF", "POSITIF")</f>
        <v>POSITIF</v>
      </c>
      <c r="AZ272" s="45">
        <f t="shared" ref="AZ272:AZ304" si="467">INT(ABS(AX272))</f>
        <v>13</v>
      </c>
      <c r="BA272" s="45">
        <f t="shared" ref="BA272:BA304" si="468">INT(60*(ABS(AX272)-AZ272))</f>
        <v>45</v>
      </c>
      <c r="BB272" s="45">
        <f t="shared" ref="BB272:BB304" si="469">INT(3600*(ABS(AX272)-AZ272)-60*BA272)</f>
        <v>52</v>
      </c>
      <c r="BC272" s="45">
        <f t="shared" ref="BC272:BC304" si="470">RADIANS(AX272)</f>
        <v>0.24023507795609561</v>
      </c>
      <c r="BD272" s="45">
        <f t="shared" ref="BD272:BD304" si="471">ATAN2(COS(AM272)*SIN(BE272)-TAN(BC272)*COS(BE272),SIN(AM272))</f>
        <v>1.8432404888340717</v>
      </c>
      <c r="BE272" s="45">
        <f t="shared" ref="BE272:BE304" si="472">RADIANS(A272)</f>
        <v>-0.12222152900771403</v>
      </c>
      <c r="BF272" s="45">
        <f t="shared" ref="BF272:BF304" si="473">RADIANS(B272)</f>
        <v>1.9428132568574878</v>
      </c>
      <c r="BG272" s="45">
        <f t="shared" ref="BG272:BG304" si="474">DEGREES(BD273)</f>
        <v>114.25365840212535</v>
      </c>
      <c r="BH272" s="45">
        <f t="shared" ref="BH272:BH304" si="475">AU272/15</f>
        <v>9.7060258788371918</v>
      </c>
      <c r="BI272" s="45">
        <f t="shared" ref="BI272:BI304" si="476">MOD(BG272+180,360)</f>
        <v>294.25365840212532</v>
      </c>
      <c r="BJ272" s="45">
        <f t="shared" ref="BJ272:BJ304" si="477">INT(BI272)</f>
        <v>294</v>
      </c>
      <c r="BK272" s="45">
        <f t="shared" ref="BK272:BK304" si="478">INT(60*(BI272-BJ272))</f>
        <v>15</v>
      </c>
      <c r="BL272" s="45">
        <f t="shared" ref="BL272:BL304" si="479">INT(3600*(BI272-BJ272)-60*BK272)</f>
        <v>13</v>
      </c>
      <c r="BM272" s="45">
        <f t="shared" ref="BM272:BM304" si="480">DEGREES(ASIN(SIN(BE272)*SIN(BC272)+COS(BE272)*COS(BC272)*COS(AM272)))</f>
        <v>11.327090649314739</v>
      </c>
      <c r="BN272" s="45" t="str">
        <f t="shared" ref="BN272:BN304" si="481">IF(BM272&lt;0, "NEGATIF", "POSITIF")</f>
        <v>POSITIF</v>
      </c>
      <c r="BO272" s="45">
        <f t="shared" ref="BO272:BO304" si="482">INT(ABS(BM272))</f>
        <v>11</v>
      </c>
      <c r="BP272" s="45">
        <f t="shared" ref="BP272:BP304" si="483">INT(60*(ABS(BM272)-BO272))</f>
        <v>19</v>
      </c>
      <c r="BQ272" s="45">
        <f t="shared" ref="BQ272:BQ304" si="484">INT(3600*(ABS(BM272)-BO272)-60*BP272)</f>
        <v>37</v>
      </c>
      <c r="BR272" s="45"/>
      <c r="BS272" s="45"/>
      <c r="BT272" s="45"/>
      <c r="BU272" s="45"/>
      <c r="BV272" s="45"/>
      <c r="BW272" s="45"/>
      <c r="BX272" s="45"/>
      <c r="BY272" s="45"/>
      <c r="BZ272" s="45"/>
      <c r="CA272" s="45"/>
      <c r="CB272" s="45"/>
      <c r="CC272" s="45"/>
      <c r="CD272" s="45"/>
      <c r="CE272" s="45"/>
      <c r="CF272" s="45"/>
      <c r="CG272" s="45"/>
      <c r="CH272" s="45"/>
      <c r="CI272" s="45"/>
    </row>
    <row r="273" spans="1:87">
      <c r="A273" s="45">
        <f t="shared" si="425"/>
        <v>-7.0027777777777782</v>
      </c>
      <c r="B273" s="45">
        <f t="shared" si="429"/>
        <v>111.315</v>
      </c>
      <c r="C273" s="45">
        <f>INT(G3/15)</f>
        <v>7</v>
      </c>
      <c r="D273" s="45">
        <f>L3</f>
        <v>2018</v>
      </c>
      <c r="E273" s="45">
        <f>L2</f>
        <v>6</v>
      </c>
      <c r="F273" s="45">
        <f>L4+1</f>
        <v>14</v>
      </c>
      <c r="G273" s="45"/>
      <c r="H273" s="149">
        <v>17</v>
      </c>
      <c r="I273" s="149">
        <v>0</v>
      </c>
      <c r="J273" s="149">
        <f t="shared" si="432"/>
        <v>17</v>
      </c>
      <c r="K273" s="149"/>
      <c r="L273" s="149">
        <f t="shared" si="433"/>
        <v>20</v>
      </c>
      <c r="M273" s="149">
        <f t="shared" si="434"/>
        <v>-13</v>
      </c>
      <c r="N273" s="149">
        <f t="shared" si="435"/>
        <v>2458283.916666667</v>
      </c>
      <c r="O273" s="149">
        <f t="shared" si="431"/>
        <v>8.1908796641232031E-4</v>
      </c>
      <c r="P273" s="149">
        <f t="shared" si="426"/>
        <v>2458283.9174857549</v>
      </c>
      <c r="Q273" s="149">
        <f t="shared" si="427"/>
        <v>0.18450150542792434</v>
      </c>
      <c r="R273" s="149">
        <f t="shared" ref="R273:R304" si="485">MOD(280.46607+36000.7698*Q273, 360)</f>
        <v>82.662294664155525</v>
      </c>
      <c r="S273" s="149">
        <f t="shared" si="436"/>
        <v>159.40807432557176</v>
      </c>
      <c r="T273" s="149">
        <f t="shared" si="437"/>
        <v>0.66023260778386017</v>
      </c>
      <c r="U273" s="149">
        <f t="shared" si="438"/>
        <v>1.4427292091432542</v>
      </c>
      <c r="V273" s="149">
        <f t="shared" si="439"/>
        <v>2.7821957512450664</v>
      </c>
      <c r="W273" s="149">
        <f t="shared" si="440"/>
        <v>1.6700850936772028E-2</v>
      </c>
      <c r="X273" s="149">
        <f t="shared" si="441"/>
        <v>83.322527271939379</v>
      </c>
      <c r="Y273" s="149">
        <f t="shared" si="442"/>
        <v>160.06830693335561</v>
      </c>
      <c r="Z273" s="149">
        <f t="shared" si="443"/>
        <v>2.793718984079923</v>
      </c>
      <c r="AA273" s="149">
        <f t="shared" si="444"/>
        <v>128.1934683272647</v>
      </c>
      <c r="AB273" s="149">
        <f t="shared" si="445"/>
        <v>2.2373981018618365</v>
      </c>
      <c r="AC273" s="149">
        <f t="shared" si="446"/>
        <v>23.436891821058158</v>
      </c>
      <c r="AD273" s="149">
        <f t="shared" si="447"/>
        <v>-1.7333160119440752E-3</v>
      </c>
      <c r="AE273" s="149">
        <f t="shared" si="448"/>
        <v>23.435158505046214</v>
      </c>
      <c r="AF273" s="149">
        <f t="shared" si="449"/>
        <v>2458283.5</v>
      </c>
      <c r="AG273" s="149">
        <f t="shared" si="450"/>
        <v>0.18449007529089664</v>
      </c>
      <c r="AH273" s="149">
        <f t="shared" si="451"/>
        <v>17.483027286587514</v>
      </c>
      <c r="AI273" s="149">
        <f t="shared" si="452"/>
        <v>3.5104063800875132</v>
      </c>
      <c r="AJ273" s="149">
        <f t="shared" si="453"/>
        <v>0.40902067663980857</v>
      </c>
      <c r="AK273" s="149">
        <f t="shared" si="454"/>
        <v>10.931406380087513</v>
      </c>
      <c r="AL273" s="149">
        <f t="shared" ref="AL273:AL304" si="486">MOD(AK273-BH273,24)*15</f>
        <v>81.253014821789435</v>
      </c>
      <c r="AM273" s="149">
        <f t="shared" si="455"/>
        <v>1.4181326358119792</v>
      </c>
      <c r="AN273" s="149">
        <f t="shared" si="456"/>
        <v>1.0156685681009379</v>
      </c>
      <c r="AO273" s="149" t="s">
        <v>138</v>
      </c>
      <c r="AP273" s="149">
        <f t="shared" si="457"/>
        <v>83.313080539033692</v>
      </c>
      <c r="AQ273" s="149">
        <f t="shared" si="458"/>
        <v>83</v>
      </c>
      <c r="AR273" s="149">
        <f t="shared" si="459"/>
        <v>18</v>
      </c>
      <c r="AS273" s="149">
        <f t="shared" si="460"/>
        <v>47</v>
      </c>
      <c r="AT273" s="149">
        <f t="shared" si="461"/>
        <v>1.45408756538535</v>
      </c>
      <c r="AU273" s="149">
        <f t="shared" si="462"/>
        <v>82.718080879523256</v>
      </c>
      <c r="AV273" s="150">
        <f t="shared" si="463"/>
        <v>5.5145387253015503</v>
      </c>
      <c r="AW273" s="149">
        <f t="shared" si="464"/>
        <v>1.4437028622786479</v>
      </c>
      <c r="AX273" s="149">
        <f t="shared" si="465"/>
        <v>23.266314245875961</v>
      </c>
      <c r="AY273" s="149" t="str">
        <f t="shared" si="466"/>
        <v>POSITIF</v>
      </c>
      <c r="AZ273" s="149">
        <f t="shared" si="467"/>
        <v>23</v>
      </c>
      <c r="BA273" s="149">
        <f t="shared" si="468"/>
        <v>15</v>
      </c>
      <c r="BB273" s="149">
        <f t="shared" si="469"/>
        <v>58</v>
      </c>
      <c r="BC273" s="149">
        <f t="shared" si="470"/>
        <v>0.40607378839419705</v>
      </c>
      <c r="BD273" s="149">
        <f t="shared" si="471"/>
        <v>1.9941025215659709</v>
      </c>
      <c r="BE273" s="149">
        <f t="shared" si="472"/>
        <v>-0.12222152900771403</v>
      </c>
      <c r="BF273" s="149">
        <f t="shared" si="473"/>
        <v>1.9428132568574878</v>
      </c>
      <c r="BG273" s="149">
        <f t="shared" si="474"/>
        <v>113.70453719054196</v>
      </c>
      <c r="BH273" s="149">
        <f t="shared" si="475"/>
        <v>5.5145387253015503</v>
      </c>
      <c r="BI273" s="149">
        <f t="shared" si="476"/>
        <v>293.70453719054194</v>
      </c>
      <c r="BJ273" s="149">
        <f t="shared" si="477"/>
        <v>293</v>
      </c>
      <c r="BK273" s="149">
        <f t="shared" si="478"/>
        <v>42</v>
      </c>
      <c r="BL273" s="149">
        <f t="shared" si="479"/>
        <v>16</v>
      </c>
      <c r="BM273" s="149">
        <f t="shared" si="480"/>
        <v>5.1926325423544402</v>
      </c>
      <c r="BN273" s="149" t="str">
        <f t="shared" si="481"/>
        <v>POSITIF</v>
      </c>
      <c r="BO273" s="149">
        <f t="shared" si="482"/>
        <v>5</v>
      </c>
      <c r="BP273" s="149">
        <f t="shared" si="483"/>
        <v>11</v>
      </c>
      <c r="BQ273" s="149">
        <f t="shared" si="484"/>
        <v>33</v>
      </c>
      <c r="BR273" s="45"/>
      <c r="BS273" s="45"/>
      <c r="BT273" s="45"/>
      <c r="BU273" s="45"/>
      <c r="BV273" s="45"/>
      <c r="BW273" s="45"/>
      <c r="BX273" s="45"/>
      <c r="BY273" s="45"/>
      <c r="BZ273" s="45"/>
      <c r="CA273" s="45"/>
      <c r="CB273" s="45"/>
      <c r="CC273" s="45"/>
      <c r="CD273" s="45"/>
      <c r="CE273" s="45"/>
      <c r="CF273" s="45"/>
      <c r="CG273" s="45"/>
      <c r="CH273" s="45"/>
      <c r="CI273" s="45"/>
    </row>
    <row r="274" spans="1:87">
      <c r="A274" s="45">
        <f t="shared" ref="A274:A304" si="487">A80</f>
        <v>-7.0027777777777782</v>
      </c>
      <c r="B274" s="45">
        <f t="shared" si="429"/>
        <v>111.315</v>
      </c>
      <c r="C274" s="45">
        <f>INT(G3/15)</f>
        <v>7</v>
      </c>
      <c r="D274" s="45">
        <f>L3</f>
        <v>2018</v>
      </c>
      <c r="E274" s="45">
        <f>L2</f>
        <v>6</v>
      </c>
      <c r="F274" s="45">
        <f>L4+1</f>
        <v>14</v>
      </c>
      <c r="G274" s="45"/>
      <c r="H274" s="149">
        <v>17</v>
      </c>
      <c r="I274" s="149">
        <v>15</v>
      </c>
      <c r="J274" s="149">
        <f t="shared" si="432"/>
        <v>17.25</v>
      </c>
      <c r="K274" s="149"/>
      <c r="L274" s="149">
        <f t="shared" si="433"/>
        <v>20</v>
      </c>
      <c r="M274" s="149">
        <f t="shared" si="434"/>
        <v>-13</v>
      </c>
      <c r="N274" s="149">
        <f t="shared" si="435"/>
        <v>2458283.9270833335</v>
      </c>
      <c r="O274" s="149">
        <f t="shared" si="431"/>
        <v>8.1908796641232031E-4</v>
      </c>
      <c r="P274" s="149">
        <f t="shared" ref="P274:P304" si="488">N274+O274</f>
        <v>2458283.9279024214</v>
      </c>
      <c r="Q274" s="149">
        <f t="shared" ref="Q274:Q304" si="489">(P274-2451545)/36525</f>
        <v>0.18450179062071043</v>
      </c>
      <c r="R274" s="149">
        <f t="shared" si="485"/>
        <v>82.672561823996148</v>
      </c>
      <c r="S274" s="149">
        <f t="shared" si="436"/>
        <v>159.41834099502285</v>
      </c>
      <c r="T274" s="149">
        <f t="shared" si="437"/>
        <v>0.65991688424583084</v>
      </c>
      <c r="U274" s="149">
        <f t="shared" si="438"/>
        <v>1.4429084048873015</v>
      </c>
      <c r="V274" s="149">
        <f t="shared" si="439"/>
        <v>2.7823749384302019</v>
      </c>
      <c r="W274" s="149">
        <f t="shared" si="440"/>
        <v>1.6700850924793932E-2</v>
      </c>
      <c r="X274" s="149">
        <f t="shared" si="441"/>
        <v>83.332478708241979</v>
      </c>
      <c r="Y274" s="149">
        <f t="shared" si="442"/>
        <v>160.07825787926868</v>
      </c>
      <c r="Z274" s="149">
        <f t="shared" si="443"/>
        <v>2.793892660849794</v>
      </c>
      <c r="AA274" s="149">
        <f t="shared" si="444"/>
        <v>128.19291672555605</v>
      </c>
      <c r="AB274" s="149">
        <f t="shared" si="445"/>
        <v>2.237388474595861</v>
      </c>
      <c r="AC274" s="149">
        <f t="shared" si="446"/>
        <v>23.436891817349462</v>
      </c>
      <c r="AD274" s="149">
        <f t="shared" si="447"/>
        <v>-1.7333110418702336E-3</v>
      </c>
      <c r="AE274" s="149">
        <f t="shared" si="448"/>
        <v>23.435158506307591</v>
      </c>
      <c r="AF274" s="149">
        <f t="shared" si="449"/>
        <v>2458283.5</v>
      </c>
      <c r="AG274" s="149">
        <f t="shared" si="450"/>
        <v>0.18449007529089664</v>
      </c>
      <c r="AH274" s="149">
        <f t="shared" si="451"/>
        <v>17.483027286587514</v>
      </c>
      <c r="AI274" s="149">
        <f t="shared" si="452"/>
        <v>3.7610908574250139</v>
      </c>
      <c r="AJ274" s="149">
        <f t="shared" si="453"/>
        <v>0.40902067666182379</v>
      </c>
      <c r="AK274" s="149">
        <f t="shared" si="454"/>
        <v>11.182090857425013</v>
      </c>
      <c r="AL274" s="149">
        <f t="shared" si="486"/>
        <v>85.002463409501416</v>
      </c>
      <c r="AM274" s="149">
        <f t="shared" si="455"/>
        <v>1.4835728588018047</v>
      </c>
      <c r="AN274" s="149">
        <f t="shared" si="456"/>
        <v>1.0156695881550799</v>
      </c>
      <c r="AO274" s="149" t="s">
        <v>138</v>
      </c>
      <c r="AP274" s="149">
        <f t="shared" si="457"/>
        <v>83.323031946882466</v>
      </c>
      <c r="AQ274" s="149">
        <f t="shared" si="458"/>
        <v>83</v>
      </c>
      <c r="AR274" s="149">
        <f t="shared" si="459"/>
        <v>19</v>
      </c>
      <c r="AS274" s="149">
        <f t="shared" si="460"/>
        <v>22</v>
      </c>
      <c r="AT274" s="149">
        <f t="shared" si="461"/>
        <v>1.4542612502175201</v>
      </c>
      <c r="AU274" s="149">
        <f t="shared" si="462"/>
        <v>82.728899451873787</v>
      </c>
      <c r="AV274" s="150">
        <f t="shared" si="463"/>
        <v>5.5152599634582522</v>
      </c>
      <c r="AW274" s="149">
        <f t="shared" si="464"/>
        <v>1.4438916819865297</v>
      </c>
      <c r="AX274" s="149">
        <f t="shared" si="465"/>
        <v>23.26681553191677</v>
      </c>
      <c r="AY274" s="149" t="str">
        <f t="shared" si="466"/>
        <v>POSITIF</v>
      </c>
      <c r="AZ274" s="149">
        <f t="shared" si="467"/>
        <v>23</v>
      </c>
      <c r="BA274" s="149">
        <f t="shared" si="468"/>
        <v>16</v>
      </c>
      <c r="BB274" s="149">
        <f t="shared" si="469"/>
        <v>0</v>
      </c>
      <c r="BC274" s="149">
        <f t="shared" si="470"/>
        <v>0.40608253748610346</v>
      </c>
      <c r="BD274" s="149">
        <f t="shared" si="471"/>
        <v>1.9845185484313002</v>
      </c>
      <c r="BE274" s="149">
        <f t="shared" si="472"/>
        <v>-0.12222152900771403</v>
      </c>
      <c r="BF274" s="149">
        <f t="shared" si="473"/>
        <v>1.9428132568574878</v>
      </c>
      <c r="BG274" s="149">
        <f t="shared" si="474"/>
        <v>113.24554391351047</v>
      </c>
      <c r="BH274" s="149">
        <f t="shared" si="475"/>
        <v>5.5152599634582522</v>
      </c>
      <c r="BI274" s="149">
        <f t="shared" si="476"/>
        <v>293.24554391351046</v>
      </c>
      <c r="BJ274" s="149">
        <f t="shared" si="477"/>
        <v>293</v>
      </c>
      <c r="BK274" s="149">
        <f t="shared" si="478"/>
        <v>14</v>
      </c>
      <c r="BL274" s="149">
        <f t="shared" si="479"/>
        <v>43</v>
      </c>
      <c r="BM274" s="149">
        <f t="shared" si="480"/>
        <v>1.7920713419510923</v>
      </c>
      <c r="BN274" s="149" t="str">
        <f t="shared" si="481"/>
        <v>POSITIF</v>
      </c>
      <c r="BO274" s="149">
        <f t="shared" si="482"/>
        <v>1</v>
      </c>
      <c r="BP274" s="149">
        <f t="shared" si="483"/>
        <v>47</v>
      </c>
      <c r="BQ274" s="149">
        <f t="shared" si="484"/>
        <v>31</v>
      </c>
      <c r="BR274" s="45"/>
      <c r="BS274" s="45"/>
      <c r="BT274" s="45"/>
      <c r="BU274" s="45"/>
      <c r="BV274" s="45"/>
      <c r="BW274" s="45"/>
      <c r="BX274" s="45"/>
      <c r="BY274" s="45"/>
      <c r="BZ274" s="45"/>
      <c r="CA274" s="45"/>
      <c r="CB274" s="45"/>
      <c r="CC274" s="45"/>
      <c r="CD274" s="45"/>
      <c r="CE274" s="45"/>
      <c r="CF274" s="45"/>
      <c r="CG274" s="45"/>
      <c r="CH274" s="45"/>
      <c r="CI274" s="45"/>
    </row>
    <row r="275" spans="1:87">
      <c r="A275" s="45">
        <f t="shared" si="487"/>
        <v>-7.0027777777777782</v>
      </c>
      <c r="B275" s="45">
        <f t="shared" si="429"/>
        <v>111.315</v>
      </c>
      <c r="C275" s="45">
        <f>INT(G3/15)</f>
        <v>7</v>
      </c>
      <c r="D275" s="45">
        <f>L3</f>
        <v>2018</v>
      </c>
      <c r="E275" s="45">
        <f>L2</f>
        <v>6</v>
      </c>
      <c r="F275" s="45">
        <f>L4+1</f>
        <v>14</v>
      </c>
      <c r="G275" s="45"/>
      <c r="H275" s="149">
        <v>17</v>
      </c>
      <c r="I275" s="149">
        <v>30</v>
      </c>
      <c r="J275" s="149">
        <f t="shared" si="432"/>
        <v>17.5</v>
      </c>
      <c r="K275" s="149"/>
      <c r="L275" s="149">
        <f t="shared" si="433"/>
        <v>20</v>
      </c>
      <c r="M275" s="149">
        <f t="shared" si="434"/>
        <v>-13</v>
      </c>
      <c r="N275" s="149">
        <f t="shared" si="435"/>
        <v>2458283.9375</v>
      </c>
      <c r="O275" s="149">
        <f t="shared" si="431"/>
        <v>8.1908796641232031E-4</v>
      </c>
      <c r="P275" s="149">
        <f t="shared" si="488"/>
        <v>2458283.938319088</v>
      </c>
      <c r="Q275" s="149">
        <f t="shared" si="489"/>
        <v>0.18450207581349651</v>
      </c>
      <c r="R275" s="149">
        <f t="shared" si="485"/>
        <v>82.682828983835861</v>
      </c>
      <c r="S275" s="149">
        <f t="shared" si="436"/>
        <v>159.42860766447484</v>
      </c>
      <c r="T275" s="149">
        <f t="shared" si="437"/>
        <v>0.6596011407133987</v>
      </c>
      <c r="U275" s="149">
        <f t="shared" si="438"/>
        <v>1.4430876006313331</v>
      </c>
      <c r="V275" s="149">
        <f t="shared" si="439"/>
        <v>2.782554125615353</v>
      </c>
      <c r="W275" s="149">
        <f t="shared" si="440"/>
        <v>1.6700850912815833E-2</v>
      </c>
      <c r="X275" s="149">
        <f t="shared" si="441"/>
        <v>83.342430124549267</v>
      </c>
      <c r="Y275" s="149">
        <f t="shared" si="442"/>
        <v>160.08820880518823</v>
      </c>
      <c r="Z275" s="149">
        <f t="shared" si="443"/>
        <v>2.7940663372707122</v>
      </c>
      <c r="AA275" s="149">
        <f t="shared" si="444"/>
        <v>128.1923651238474</v>
      </c>
      <c r="AB275" s="149">
        <f t="shared" si="445"/>
        <v>2.2373788473298855</v>
      </c>
      <c r="AC275" s="149">
        <f t="shared" si="446"/>
        <v>23.436891813640766</v>
      </c>
      <c r="AD275" s="149">
        <f t="shared" si="447"/>
        <v>-1.7333060519745176E-3</v>
      </c>
      <c r="AE275" s="149">
        <f t="shared" si="448"/>
        <v>23.435158507588792</v>
      </c>
      <c r="AF275" s="149">
        <f t="shared" si="449"/>
        <v>2458283.5</v>
      </c>
      <c r="AG275" s="149">
        <f t="shared" si="450"/>
        <v>0.18449007529089664</v>
      </c>
      <c r="AH275" s="149">
        <f t="shared" si="451"/>
        <v>17.483027286587514</v>
      </c>
      <c r="AI275" s="149">
        <f t="shared" si="452"/>
        <v>4.0117753347625147</v>
      </c>
      <c r="AJ275" s="149">
        <f t="shared" si="453"/>
        <v>0.40902067668418496</v>
      </c>
      <c r="AK275" s="149">
        <f t="shared" si="454"/>
        <v>11.432775334762514</v>
      </c>
      <c r="AL275" s="149">
        <f t="shared" si="486"/>
        <v>88.751911937614125</v>
      </c>
      <c r="AM275" s="149">
        <f t="shared" si="455"/>
        <v>1.5490130807514266</v>
      </c>
      <c r="AN275" s="149">
        <f t="shared" si="456"/>
        <v>1.0156706077205131</v>
      </c>
      <c r="AO275" s="149" t="s">
        <v>138</v>
      </c>
      <c r="AP275" s="149">
        <f t="shared" si="457"/>
        <v>83.332983334736269</v>
      </c>
      <c r="AQ275" s="149">
        <f t="shared" si="458"/>
        <v>83</v>
      </c>
      <c r="AR275" s="149">
        <f t="shared" si="459"/>
        <v>19</v>
      </c>
      <c r="AS275" s="149">
        <f t="shared" si="460"/>
        <v>58</v>
      </c>
      <c r="AT275" s="149">
        <f t="shared" si="461"/>
        <v>1.4544349347007117</v>
      </c>
      <c r="AU275" s="149">
        <f t="shared" si="462"/>
        <v>82.73971808382359</v>
      </c>
      <c r="AV275" s="150">
        <f t="shared" si="463"/>
        <v>5.5159812055882389</v>
      </c>
      <c r="AW275" s="149">
        <f t="shared" si="464"/>
        <v>1.4440805027346153</v>
      </c>
      <c r="AX275" s="149">
        <f t="shared" si="465"/>
        <v>23.267316075671438</v>
      </c>
      <c r="AY275" s="149" t="str">
        <f t="shared" si="466"/>
        <v>POSITIF</v>
      </c>
      <c r="AZ275" s="149">
        <f t="shared" si="467"/>
        <v>23</v>
      </c>
      <c r="BA275" s="149">
        <f t="shared" si="468"/>
        <v>16</v>
      </c>
      <c r="BB275" s="149">
        <f t="shared" si="469"/>
        <v>2</v>
      </c>
      <c r="BC275" s="149">
        <f t="shared" si="470"/>
        <v>0.40609127362267272</v>
      </c>
      <c r="BD275" s="149">
        <f t="shared" si="471"/>
        <v>1.9765076045025822</v>
      </c>
      <c r="BE275" s="149">
        <f t="shared" si="472"/>
        <v>-0.12222152900771403</v>
      </c>
      <c r="BF275" s="149">
        <f t="shared" si="473"/>
        <v>1.9428132568574878</v>
      </c>
      <c r="BG275" s="149">
        <f t="shared" si="474"/>
        <v>112.87369904587003</v>
      </c>
      <c r="BH275" s="149">
        <f t="shared" si="475"/>
        <v>5.5159812055882389</v>
      </c>
      <c r="BI275" s="149">
        <f t="shared" si="476"/>
        <v>292.87369904587001</v>
      </c>
      <c r="BJ275" s="149">
        <f t="shared" si="477"/>
        <v>292</v>
      </c>
      <c r="BK275" s="149">
        <f t="shared" si="478"/>
        <v>52</v>
      </c>
      <c r="BL275" s="149">
        <f t="shared" si="479"/>
        <v>25</v>
      </c>
      <c r="BM275" s="149">
        <f t="shared" si="480"/>
        <v>-1.6216423050313453</v>
      </c>
      <c r="BN275" s="149" t="str">
        <f t="shared" si="481"/>
        <v>NEGATIF</v>
      </c>
      <c r="BO275" s="149">
        <f t="shared" si="482"/>
        <v>1</v>
      </c>
      <c r="BP275" s="149">
        <f t="shared" si="483"/>
        <v>37</v>
      </c>
      <c r="BQ275" s="149">
        <f t="shared" si="484"/>
        <v>17</v>
      </c>
      <c r="BR275" s="45"/>
      <c r="BS275" s="45"/>
      <c r="BT275" s="45"/>
      <c r="BU275" s="45"/>
      <c r="BV275" s="45"/>
      <c r="BW275" s="45"/>
      <c r="BX275" s="45"/>
      <c r="BY275" s="45"/>
      <c r="BZ275" s="45"/>
      <c r="CA275" s="45"/>
      <c r="CB275" s="45"/>
      <c r="CC275" s="45"/>
      <c r="CD275" s="45"/>
      <c r="CE275" s="45"/>
      <c r="CF275" s="45"/>
      <c r="CG275" s="45"/>
      <c r="CH275" s="45"/>
      <c r="CI275" s="45"/>
    </row>
    <row r="276" spans="1:87">
      <c r="A276" s="45">
        <f t="shared" si="487"/>
        <v>-7.0027777777777782</v>
      </c>
      <c r="B276" s="45">
        <f t="shared" si="429"/>
        <v>111.315</v>
      </c>
      <c r="C276" s="45">
        <f>INT(G3/15)</f>
        <v>7</v>
      </c>
      <c r="D276" s="45">
        <f>L3</f>
        <v>2018</v>
      </c>
      <c r="E276" s="45">
        <f>L2</f>
        <v>6</v>
      </c>
      <c r="F276" s="45">
        <f>L4+1</f>
        <v>14</v>
      </c>
      <c r="G276" s="45"/>
      <c r="H276" s="149">
        <v>17</v>
      </c>
      <c r="I276" s="149">
        <v>45</v>
      </c>
      <c r="J276" s="149">
        <f t="shared" si="432"/>
        <v>17.75</v>
      </c>
      <c r="K276" s="149"/>
      <c r="L276" s="149">
        <f t="shared" si="433"/>
        <v>20</v>
      </c>
      <c r="M276" s="149">
        <f t="shared" si="434"/>
        <v>-13</v>
      </c>
      <c r="N276" s="149">
        <f t="shared" si="435"/>
        <v>2458283.947916667</v>
      </c>
      <c r="O276" s="149">
        <f t="shared" si="431"/>
        <v>8.1908796641232031E-4</v>
      </c>
      <c r="P276" s="149">
        <f t="shared" si="488"/>
        <v>2458283.9487357549</v>
      </c>
      <c r="Q276" s="149">
        <f t="shared" si="489"/>
        <v>0.18450236100629533</v>
      </c>
      <c r="R276" s="149">
        <f t="shared" si="485"/>
        <v>82.69309614413487</v>
      </c>
      <c r="S276" s="149">
        <f t="shared" si="436"/>
        <v>159.43887433438431</v>
      </c>
      <c r="T276" s="149">
        <f t="shared" si="437"/>
        <v>0.65928537718216051</v>
      </c>
      <c r="U276" s="149">
        <f t="shared" si="438"/>
        <v>1.443266796383381</v>
      </c>
      <c r="V276" s="149">
        <f t="shared" si="439"/>
        <v>2.7827333128084888</v>
      </c>
      <c r="W276" s="149">
        <f t="shared" si="440"/>
        <v>1.6700850900837737E-2</v>
      </c>
      <c r="X276" s="149">
        <f t="shared" si="441"/>
        <v>83.352381521317028</v>
      </c>
      <c r="Y276" s="149">
        <f t="shared" si="442"/>
        <v>160.09815971156647</v>
      </c>
      <c r="Z276" s="149">
        <f t="shared" si="443"/>
        <v>2.7942400133505703</v>
      </c>
      <c r="AA276" s="149">
        <f t="shared" si="444"/>
        <v>128.19181352211413</v>
      </c>
      <c r="AB276" s="149">
        <f t="shared" si="445"/>
        <v>2.2373692200634805</v>
      </c>
      <c r="AC276" s="149">
        <f t="shared" si="446"/>
        <v>23.436891809932071</v>
      </c>
      <c r="AD276" s="149">
        <f t="shared" si="447"/>
        <v>-1.7333010422548652E-3</v>
      </c>
      <c r="AE276" s="149">
        <f t="shared" si="448"/>
        <v>23.435158508889817</v>
      </c>
      <c r="AF276" s="149">
        <f t="shared" si="449"/>
        <v>2458283.5</v>
      </c>
      <c r="AG276" s="149">
        <f t="shared" si="450"/>
        <v>0.18449007529089664</v>
      </c>
      <c r="AH276" s="149">
        <f t="shared" si="451"/>
        <v>17.483027286587514</v>
      </c>
      <c r="AI276" s="149">
        <f t="shared" si="452"/>
        <v>4.2624598121000119</v>
      </c>
      <c r="AJ276" s="149">
        <f t="shared" si="453"/>
        <v>0.40902067670689213</v>
      </c>
      <c r="AK276" s="149">
        <f t="shared" si="454"/>
        <v>11.683459812100011</v>
      </c>
      <c r="AL276" s="149">
        <f t="shared" si="486"/>
        <v>92.501360405750233</v>
      </c>
      <c r="AM276" s="149">
        <f t="shared" si="455"/>
        <v>1.6144533016542595</v>
      </c>
      <c r="AN276" s="149">
        <f t="shared" si="456"/>
        <v>1.0156716267972528</v>
      </c>
      <c r="AO276" s="149" t="s">
        <v>138</v>
      </c>
      <c r="AP276" s="149">
        <f t="shared" si="457"/>
        <v>83.342934703050901</v>
      </c>
      <c r="AQ276" s="149">
        <f t="shared" si="458"/>
        <v>83</v>
      </c>
      <c r="AR276" s="149">
        <f t="shared" si="459"/>
        <v>20</v>
      </c>
      <c r="AS276" s="149">
        <f t="shared" si="460"/>
        <v>34</v>
      </c>
      <c r="AT276" s="149">
        <f t="shared" si="461"/>
        <v>1.4546086188428808</v>
      </c>
      <c r="AU276" s="149">
        <f t="shared" si="462"/>
        <v>82.750536775749936</v>
      </c>
      <c r="AV276" s="150">
        <f t="shared" si="463"/>
        <v>5.5167024517166627</v>
      </c>
      <c r="AW276" s="149">
        <f t="shared" si="464"/>
        <v>1.4442693245294889</v>
      </c>
      <c r="AX276" s="149">
        <f t="shared" si="465"/>
        <v>23.267815877143885</v>
      </c>
      <c r="AY276" s="149" t="str">
        <f t="shared" si="466"/>
        <v>POSITIF</v>
      </c>
      <c r="AZ276" s="149">
        <f t="shared" si="467"/>
        <v>23</v>
      </c>
      <c r="BA276" s="149">
        <f t="shared" si="468"/>
        <v>16</v>
      </c>
      <c r="BB276" s="149">
        <f t="shared" si="469"/>
        <v>4</v>
      </c>
      <c r="BC276" s="149">
        <f t="shared" si="470"/>
        <v>0.40609999680397324</v>
      </c>
      <c r="BD276" s="149">
        <f t="shared" si="471"/>
        <v>1.9700176872556141</v>
      </c>
      <c r="BE276" s="149">
        <f t="shared" si="472"/>
        <v>-0.12222152900771403</v>
      </c>
      <c r="BF276" s="149">
        <f t="shared" si="473"/>
        <v>1.9428132568574878</v>
      </c>
      <c r="BG276" s="149">
        <f t="shared" si="474"/>
        <v>112.58748478027121</v>
      </c>
      <c r="BH276" s="149">
        <f t="shared" si="475"/>
        <v>5.5167024517166627</v>
      </c>
      <c r="BI276" s="149">
        <f t="shared" si="476"/>
        <v>292.58748478027121</v>
      </c>
      <c r="BJ276" s="149">
        <f t="shared" si="477"/>
        <v>292</v>
      </c>
      <c r="BK276" s="149">
        <f t="shared" si="478"/>
        <v>35</v>
      </c>
      <c r="BL276" s="149">
        <f t="shared" si="479"/>
        <v>14</v>
      </c>
      <c r="BM276" s="149">
        <f t="shared" si="480"/>
        <v>-5.0459968220461988</v>
      </c>
      <c r="BN276" s="149" t="str">
        <f t="shared" si="481"/>
        <v>NEGATIF</v>
      </c>
      <c r="BO276" s="149">
        <f t="shared" si="482"/>
        <v>5</v>
      </c>
      <c r="BP276" s="149">
        <f t="shared" si="483"/>
        <v>2</v>
      </c>
      <c r="BQ276" s="149">
        <f t="shared" si="484"/>
        <v>45</v>
      </c>
      <c r="BR276" s="45"/>
      <c r="BS276" s="45"/>
      <c r="BT276" s="45"/>
      <c r="BU276" s="45"/>
      <c r="BV276" s="45"/>
      <c r="BW276" s="45"/>
      <c r="BX276" s="45"/>
      <c r="BY276" s="45"/>
      <c r="BZ276" s="45"/>
      <c r="CA276" s="45"/>
      <c r="CB276" s="45"/>
      <c r="CC276" s="45"/>
      <c r="CD276" s="45"/>
      <c r="CE276" s="45"/>
      <c r="CF276" s="45"/>
      <c r="CG276" s="45"/>
      <c r="CH276" s="45"/>
      <c r="CI276" s="45"/>
    </row>
    <row r="277" spans="1:87">
      <c r="A277" s="45">
        <f t="shared" si="487"/>
        <v>-7.0027777777777782</v>
      </c>
      <c r="B277" s="45">
        <f t="shared" si="429"/>
        <v>111.315</v>
      </c>
      <c r="C277" s="45">
        <f>INT(G3/15)</f>
        <v>7</v>
      </c>
      <c r="D277" s="45">
        <f>L3</f>
        <v>2018</v>
      </c>
      <c r="E277" s="45">
        <f>L2</f>
        <v>6</v>
      </c>
      <c r="F277" s="45">
        <f>L4+1</f>
        <v>14</v>
      </c>
      <c r="G277" s="45"/>
      <c r="H277" s="149">
        <v>18</v>
      </c>
      <c r="I277" s="149">
        <v>0</v>
      </c>
      <c r="J277" s="149">
        <f t="shared" si="432"/>
        <v>18</v>
      </c>
      <c r="K277" s="149"/>
      <c r="L277" s="149">
        <f t="shared" si="433"/>
        <v>20</v>
      </c>
      <c r="M277" s="149">
        <f t="shared" si="434"/>
        <v>-13</v>
      </c>
      <c r="N277" s="149">
        <f t="shared" si="435"/>
        <v>2458283.9583333335</v>
      </c>
      <c r="O277" s="149">
        <f t="shared" si="431"/>
        <v>8.1908796641232031E-4</v>
      </c>
      <c r="P277" s="149">
        <f t="shared" si="488"/>
        <v>2458283.9591524214</v>
      </c>
      <c r="Q277" s="149">
        <f t="shared" si="489"/>
        <v>0.18450264619908141</v>
      </c>
      <c r="R277" s="149">
        <f t="shared" si="485"/>
        <v>82.703363303975493</v>
      </c>
      <c r="S277" s="149">
        <f t="shared" si="436"/>
        <v>159.44914100383539</v>
      </c>
      <c r="T277" s="149">
        <f t="shared" si="437"/>
        <v>0.65896959368992647</v>
      </c>
      <c r="U277" s="149">
        <f t="shared" si="438"/>
        <v>1.4434459921274283</v>
      </c>
      <c r="V277" s="149">
        <f t="shared" si="439"/>
        <v>2.7829124999936239</v>
      </c>
      <c r="W277" s="149">
        <f t="shared" si="440"/>
        <v>1.6700850888859638E-2</v>
      </c>
      <c r="X277" s="149">
        <f t="shared" si="441"/>
        <v>83.362332897665425</v>
      </c>
      <c r="Y277" s="149">
        <f t="shared" si="442"/>
        <v>160.10811059752533</v>
      </c>
      <c r="Z277" s="149">
        <f t="shared" si="443"/>
        <v>2.7944136890740428</v>
      </c>
      <c r="AA277" s="149">
        <f t="shared" si="444"/>
        <v>128.19126192040548</v>
      </c>
      <c r="AB277" s="149">
        <f t="shared" si="445"/>
        <v>2.237359592797505</v>
      </c>
      <c r="AC277" s="149">
        <f t="shared" si="446"/>
        <v>23.436891806223375</v>
      </c>
      <c r="AD277" s="149">
        <f t="shared" si="447"/>
        <v>-1.7332960127098827E-3</v>
      </c>
      <c r="AE277" s="149">
        <f t="shared" si="448"/>
        <v>23.435158510210666</v>
      </c>
      <c r="AF277" s="149">
        <f t="shared" si="449"/>
        <v>2458283.5</v>
      </c>
      <c r="AG277" s="149">
        <f t="shared" si="450"/>
        <v>0.18449007529089664</v>
      </c>
      <c r="AH277" s="149">
        <f t="shared" si="451"/>
        <v>17.483027286587514</v>
      </c>
      <c r="AI277" s="149">
        <f t="shared" si="452"/>
        <v>4.5131442894375127</v>
      </c>
      <c r="AJ277" s="149">
        <f t="shared" si="453"/>
        <v>0.4090206767299453</v>
      </c>
      <c r="AK277" s="149">
        <f t="shared" si="454"/>
        <v>11.934144289437512</v>
      </c>
      <c r="AL277" s="149">
        <f t="shared" si="486"/>
        <v>96.250808814984723</v>
      </c>
      <c r="AM277" s="149">
        <f t="shared" si="455"/>
        <v>1.6798935215290651</v>
      </c>
      <c r="AN277" s="149">
        <f t="shared" si="456"/>
        <v>1.0156726453851781</v>
      </c>
      <c r="AO277" s="149" t="s">
        <v>138</v>
      </c>
      <c r="AP277" s="149">
        <f t="shared" si="457"/>
        <v>83.352886050946523</v>
      </c>
      <c r="AQ277" s="149">
        <f t="shared" si="458"/>
        <v>83</v>
      </c>
      <c r="AR277" s="149">
        <f t="shared" si="459"/>
        <v>21</v>
      </c>
      <c r="AS277" s="149">
        <f t="shared" si="460"/>
        <v>10</v>
      </c>
      <c r="AT277" s="149">
        <f t="shared" si="461"/>
        <v>1.4547823026286708</v>
      </c>
      <c r="AU277" s="149">
        <f t="shared" si="462"/>
        <v>82.761355526577958</v>
      </c>
      <c r="AV277" s="150">
        <f t="shared" si="463"/>
        <v>5.5174237017718637</v>
      </c>
      <c r="AW277" s="149">
        <f t="shared" si="464"/>
        <v>1.4444581473523908</v>
      </c>
      <c r="AX277" s="149">
        <f t="shared" si="465"/>
        <v>23.268314936271015</v>
      </c>
      <c r="AY277" s="149" t="str">
        <f t="shared" si="466"/>
        <v>POSITIF</v>
      </c>
      <c r="AZ277" s="149">
        <f t="shared" si="467"/>
        <v>23</v>
      </c>
      <c r="BA277" s="149">
        <f t="shared" si="468"/>
        <v>16</v>
      </c>
      <c r="BB277" s="149">
        <f t="shared" si="469"/>
        <v>5</v>
      </c>
      <c r="BC277" s="149">
        <f t="shared" si="470"/>
        <v>0.40610870702890378</v>
      </c>
      <c r="BD277" s="149">
        <f t="shared" si="471"/>
        <v>1.9650223059547371</v>
      </c>
      <c r="BE277" s="149">
        <f t="shared" si="472"/>
        <v>-0.12222152900771403</v>
      </c>
      <c r="BF277" s="149">
        <f t="shared" si="473"/>
        <v>1.9428132568574878</v>
      </c>
      <c r="BG277" s="149">
        <f t="shared" si="474"/>
        <v>112.38685126198527</v>
      </c>
      <c r="BH277" s="149">
        <f t="shared" si="475"/>
        <v>5.5174237017718637</v>
      </c>
      <c r="BI277" s="149">
        <f t="shared" si="476"/>
        <v>292.38685126198527</v>
      </c>
      <c r="BJ277" s="149">
        <f t="shared" si="477"/>
        <v>292</v>
      </c>
      <c r="BK277" s="149">
        <f t="shared" si="478"/>
        <v>23</v>
      </c>
      <c r="BL277" s="149">
        <f t="shared" si="479"/>
        <v>12</v>
      </c>
      <c r="BM277" s="149">
        <f t="shared" si="480"/>
        <v>-8.4786512606591238</v>
      </c>
      <c r="BN277" s="149" t="str">
        <f t="shared" si="481"/>
        <v>NEGATIF</v>
      </c>
      <c r="BO277" s="149">
        <f t="shared" si="482"/>
        <v>8</v>
      </c>
      <c r="BP277" s="149">
        <f t="shared" si="483"/>
        <v>28</v>
      </c>
      <c r="BQ277" s="149">
        <f t="shared" si="484"/>
        <v>43</v>
      </c>
      <c r="BR277" s="45"/>
      <c r="BS277" s="45"/>
      <c r="BT277" s="45"/>
      <c r="BU277" s="45"/>
      <c r="BV277" s="45"/>
      <c r="BW277" s="45"/>
      <c r="BX277" s="45"/>
      <c r="BY277" s="45"/>
      <c r="BZ277" s="45"/>
      <c r="CA277" s="45"/>
      <c r="CB277" s="45"/>
      <c r="CC277" s="45"/>
      <c r="CD277" s="45"/>
      <c r="CE277" s="45"/>
      <c r="CF277" s="45"/>
      <c r="CG277" s="45"/>
      <c r="CH277" s="45"/>
      <c r="CI277" s="45"/>
    </row>
    <row r="278" spans="1:87">
      <c r="A278" s="45">
        <f t="shared" si="487"/>
        <v>-7.0027777777777782</v>
      </c>
      <c r="B278" s="45">
        <f t="shared" ref="B278:B304" si="490">B80</f>
        <v>111.315</v>
      </c>
      <c r="C278" s="45">
        <f>INT(G3/15)</f>
        <v>7</v>
      </c>
      <c r="D278" s="45">
        <f>L3</f>
        <v>2018</v>
      </c>
      <c r="E278" s="45">
        <f>L2</f>
        <v>6</v>
      </c>
      <c r="F278" s="45">
        <f>L4+1</f>
        <v>14</v>
      </c>
      <c r="G278" s="45"/>
      <c r="H278" s="149">
        <v>18</v>
      </c>
      <c r="I278" s="149">
        <v>15</v>
      </c>
      <c r="J278" s="149">
        <f t="shared" si="432"/>
        <v>18.25</v>
      </c>
      <c r="K278" s="149"/>
      <c r="L278" s="149">
        <f t="shared" si="433"/>
        <v>20</v>
      </c>
      <c r="M278" s="149">
        <f t="shared" si="434"/>
        <v>-13</v>
      </c>
      <c r="N278" s="149">
        <f t="shared" si="435"/>
        <v>2458283.96875</v>
      </c>
      <c r="O278" s="149">
        <f t="shared" si="431"/>
        <v>8.1908796641232031E-4</v>
      </c>
      <c r="P278" s="149">
        <f t="shared" si="488"/>
        <v>2458283.969569088</v>
      </c>
      <c r="Q278" s="149">
        <f t="shared" si="489"/>
        <v>0.18450293139186749</v>
      </c>
      <c r="R278" s="149">
        <f t="shared" si="485"/>
        <v>82.713630463816116</v>
      </c>
      <c r="S278" s="149">
        <f t="shared" si="436"/>
        <v>159.45940767328739</v>
      </c>
      <c r="T278" s="149">
        <f t="shared" si="437"/>
        <v>0.6586537902322106</v>
      </c>
      <c r="U278" s="149">
        <f t="shared" si="438"/>
        <v>1.4436251878714756</v>
      </c>
      <c r="V278" s="149">
        <f t="shared" si="439"/>
        <v>2.7830916871787754</v>
      </c>
      <c r="W278" s="149">
        <f t="shared" si="440"/>
        <v>1.6700850876881543E-2</v>
      </c>
      <c r="X278" s="149">
        <f t="shared" si="441"/>
        <v>83.372284254048324</v>
      </c>
      <c r="Y278" s="149">
        <f t="shared" si="442"/>
        <v>160.11806146351961</v>
      </c>
      <c r="Z278" s="149">
        <f t="shared" si="443"/>
        <v>2.7945873644490677</v>
      </c>
      <c r="AA278" s="149">
        <f t="shared" si="444"/>
        <v>128.19071031869683</v>
      </c>
      <c r="AB278" s="149">
        <f t="shared" si="445"/>
        <v>2.237349965531529</v>
      </c>
      <c r="AC278" s="149">
        <f t="shared" si="446"/>
        <v>23.43689180251468</v>
      </c>
      <c r="AD278" s="149">
        <f t="shared" si="447"/>
        <v>-1.7332909633375106E-3</v>
      </c>
      <c r="AE278" s="149">
        <f t="shared" si="448"/>
        <v>23.435158511551343</v>
      </c>
      <c r="AF278" s="149">
        <f t="shared" si="449"/>
        <v>2458283.5</v>
      </c>
      <c r="AG278" s="149">
        <f t="shared" si="450"/>
        <v>0.18449007529089664</v>
      </c>
      <c r="AH278" s="149">
        <f t="shared" si="451"/>
        <v>17.483027286587514</v>
      </c>
      <c r="AI278" s="149">
        <f t="shared" si="452"/>
        <v>4.7638287667750134</v>
      </c>
      <c r="AJ278" s="149">
        <f t="shared" si="453"/>
        <v>0.40902067675334453</v>
      </c>
      <c r="AK278" s="149">
        <f t="shared" si="454"/>
        <v>12.184828766775013</v>
      </c>
      <c r="AL278" s="149">
        <f t="shared" si="486"/>
        <v>100.00025716494241</v>
      </c>
      <c r="AM278" s="149">
        <f t="shared" si="455"/>
        <v>1.7453337403692952</v>
      </c>
      <c r="AN278" s="149">
        <f t="shared" si="456"/>
        <v>1.0156736634843053</v>
      </c>
      <c r="AO278" s="149" t="s">
        <v>138</v>
      </c>
      <c r="AP278" s="149">
        <f t="shared" si="457"/>
        <v>83.362837378876989</v>
      </c>
      <c r="AQ278" s="149">
        <f t="shared" si="458"/>
        <v>83</v>
      </c>
      <c r="AR278" s="149">
        <f t="shared" si="459"/>
        <v>21</v>
      </c>
      <c r="AS278" s="149">
        <f t="shared" si="460"/>
        <v>46</v>
      </c>
      <c r="AT278" s="149">
        <f t="shared" si="461"/>
        <v>1.4549559860660031</v>
      </c>
      <c r="AU278" s="149">
        <f t="shared" si="462"/>
        <v>82.772174336682781</v>
      </c>
      <c r="AV278" s="150">
        <f t="shared" si="463"/>
        <v>5.518144955778852</v>
      </c>
      <c r="AW278" s="149">
        <f t="shared" si="464"/>
        <v>1.444646971209868</v>
      </c>
      <c r="AX278" s="149">
        <f t="shared" si="465"/>
        <v>23.268813253056749</v>
      </c>
      <c r="AY278" s="149" t="str">
        <f t="shared" si="466"/>
        <v>POSITIF</v>
      </c>
      <c r="AZ278" s="149">
        <f t="shared" si="467"/>
        <v>23</v>
      </c>
      <c r="BA278" s="149">
        <f t="shared" si="468"/>
        <v>16</v>
      </c>
      <c r="BB278" s="149">
        <f t="shared" si="469"/>
        <v>7</v>
      </c>
      <c r="BC278" s="149">
        <f t="shared" si="470"/>
        <v>0.40611740429753279</v>
      </c>
      <c r="BD278" s="149">
        <f t="shared" si="471"/>
        <v>1.9615205904707873</v>
      </c>
      <c r="BE278" s="149">
        <f t="shared" si="472"/>
        <v>-0.12222152900771403</v>
      </c>
      <c r="BF278" s="149">
        <f t="shared" si="473"/>
        <v>1.9428132568574878</v>
      </c>
      <c r="BG278" s="149">
        <f t="shared" si="474"/>
        <v>112.27327913839596</v>
      </c>
      <c r="BH278" s="149">
        <f t="shared" si="475"/>
        <v>5.518144955778852</v>
      </c>
      <c r="BI278" s="149">
        <f t="shared" si="476"/>
        <v>292.27327913839599</v>
      </c>
      <c r="BJ278" s="149">
        <f t="shared" si="477"/>
        <v>292</v>
      </c>
      <c r="BK278" s="149">
        <f t="shared" si="478"/>
        <v>16</v>
      </c>
      <c r="BL278" s="149">
        <f t="shared" si="479"/>
        <v>23</v>
      </c>
      <c r="BM278" s="149">
        <f t="shared" si="480"/>
        <v>-11.917372788591075</v>
      </c>
      <c r="BN278" s="149" t="str">
        <f t="shared" si="481"/>
        <v>NEGATIF</v>
      </c>
      <c r="BO278" s="149">
        <f t="shared" si="482"/>
        <v>11</v>
      </c>
      <c r="BP278" s="149">
        <f t="shared" si="483"/>
        <v>55</v>
      </c>
      <c r="BQ278" s="149">
        <f t="shared" si="484"/>
        <v>2</v>
      </c>
      <c r="BR278" s="45"/>
      <c r="BS278" s="45"/>
      <c r="BT278" s="45"/>
      <c r="BU278" s="45"/>
      <c r="BV278" s="45"/>
      <c r="BW278" s="45"/>
      <c r="BX278" s="45"/>
      <c r="BY278" s="45"/>
      <c r="BZ278" s="45"/>
      <c r="CA278" s="45"/>
      <c r="CB278" s="45"/>
      <c r="CC278" s="45"/>
      <c r="CD278" s="45"/>
      <c r="CE278" s="45"/>
      <c r="CF278" s="45"/>
      <c r="CG278" s="45"/>
      <c r="CH278" s="45"/>
      <c r="CI278" s="45"/>
    </row>
    <row r="279" spans="1:87">
      <c r="A279" s="45">
        <f t="shared" si="487"/>
        <v>-7.0027777777777782</v>
      </c>
      <c r="B279" s="45">
        <f t="shared" si="490"/>
        <v>111.315</v>
      </c>
      <c r="C279" s="45">
        <f>INT(G3/15)</f>
        <v>7</v>
      </c>
      <c r="D279" s="45">
        <f>L3</f>
        <v>2018</v>
      </c>
      <c r="E279" s="45">
        <f>L2</f>
        <v>6</v>
      </c>
      <c r="F279" s="45">
        <f>L4+1</f>
        <v>14</v>
      </c>
      <c r="G279" s="45"/>
      <c r="H279" s="149">
        <v>18</v>
      </c>
      <c r="I279" s="149">
        <v>30</v>
      </c>
      <c r="J279" s="149">
        <f t="shared" si="432"/>
        <v>18.5</v>
      </c>
      <c r="K279" s="149"/>
      <c r="L279" s="149">
        <f t="shared" si="433"/>
        <v>20</v>
      </c>
      <c r="M279" s="149">
        <f t="shared" si="434"/>
        <v>-13</v>
      </c>
      <c r="N279" s="149">
        <f t="shared" si="435"/>
        <v>2458283.979166667</v>
      </c>
      <c r="O279" s="149">
        <f t="shared" si="431"/>
        <v>8.1908796641232031E-4</v>
      </c>
      <c r="P279" s="149">
        <f t="shared" si="488"/>
        <v>2458283.9799857549</v>
      </c>
      <c r="Q279" s="149">
        <f t="shared" si="489"/>
        <v>0.18450321658466631</v>
      </c>
      <c r="R279" s="149">
        <f t="shared" si="485"/>
        <v>82.723897624115125</v>
      </c>
      <c r="S279" s="149">
        <f t="shared" si="436"/>
        <v>159.46967434319686</v>
      </c>
      <c r="T279" s="149">
        <f t="shared" si="437"/>
        <v>0.65833796680461143</v>
      </c>
      <c r="U279" s="149">
        <f t="shared" si="438"/>
        <v>1.4438043836235235</v>
      </c>
      <c r="V279" s="149">
        <f t="shared" si="439"/>
        <v>2.7832708743719108</v>
      </c>
      <c r="W279" s="149">
        <f t="shared" si="440"/>
        <v>1.6700850864903444E-2</v>
      </c>
      <c r="X279" s="149">
        <f t="shared" si="441"/>
        <v>83.382235590919734</v>
      </c>
      <c r="Y279" s="149">
        <f t="shared" si="442"/>
        <v>160.12801231000148</v>
      </c>
      <c r="Z279" s="149">
        <f t="shared" si="443"/>
        <v>2.7947610394835367</v>
      </c>
      <c r="AA279" s="149">
        <f t="shared" si="444"/>
        <v>128.19015871696351</v>
      </c>
      <c r="AB279" s="149">
        <f t="shared" si="445"/>
        <v>2.2373403382651231</v>
      </c>
      <c r="AC279" s="149">
        <f t="shared" si="446"/>
        <v>23.436891798805984</v>
      </c>
      <c r="AD279" s="149">
        <f t="shared" si="447"/>
        <v>-1.7332858941356893E-3</v>
      </c>
      <c r="AE279" s="149">
        <f t="shared" si="448"/>
        <v>23.435158512911848</v>
      </c>
      <c r="AF279" s="149">
        <f t="shared" si="449"/>
        <v>2458283.5</v>
      </c>
      <c r="AG279" s="149">
        <f t="shared" si="450"/>
        <v>0.18449007529089664</v>
      </c>
      <c r="AH279" s="149">
        <f t="shared" si="451"/>
        <v>17.483027286587514</v>
      </c>
      <c r="AI279" s="149">
        <f t="shared" si="452"/>
        <v>5.0145132441125142</v>
      </c>
      <c r="AJ279" s="149">
        <f t="shared" si="453"/>
        <v>0.40902067677708981</v>
      </c>
      <c r="AK279" s="149">
        <f t="shared" si="454"/>
        <v>12.435513244112514</v>
      </c>
      <c r="AL279" s="149">
        <f t="shared" si="486"/>
        <v>103.74970545524805</v>
      </c>
      <c r="AM279" s="149">
        <f t="shared" si="455"/>
        <v>1.8107739581684008</v>
      </c>
      <c r="AN279" s="149">
        <f t="shared" si="456"/>
        <v>1.01567468109465</v>
      </c>
      <c r="AO279" s="149" t="s">
        <v>138</v>
      </c>
      <c r="AP279" s="149">
        <f t="shared" si="457"/>
        <v>83.372788687296307</v>
      </c>
      <c r="AQ279" s="149">
        <f t="shared" si="458"/>
        <v>83</v>
      </c>
      <c r="AR279" s="149">
        <f t="shared" si="459"/>
        <v>22</v>
      </c>
      <c r="AS279" s="149">
        <f t="shared" si="460"/>
        <v>22</v>
      </c>
      <c r="AT279" s="149">
        <f t="shared" si="461"/>
        <v>1.4551296691628017</v>
      </c>
      <c r="AU279" s="149">
        <f t="shared" si="462"/>
        <v>82.782993206439656</v>
      </c>
      <c r="AV279" s="150">
        <f t="shared" si="463"/>
        <v>5.5188662137626441</v>
      </c>
      <c r="AW279" s="149">
        <f t="shared" si="464"/>
        <v>1.4448357961084699</v>
      </c>
      <c r="AX279" s="149">
        <f t="shared" si="465"/>
        <v>23.269310827504928</v>
      </c>
      <c r="AY279" s="149" t="str">
        <f t="shared" si="466"/>
        <v>POSITIF</v>
      </c>
      <c r="AZ279" s="149">
        <f t="shared" si="467"/>
        <v>23</v>
      </c>
      <c r="BA279" s="149">
        <f t="shared" si="468"/>
        <v>16</v>
      </c>
      <c r="BB279" s="149">
        <f t="shared" si="469"/>
        <v>9</v>
      </c>
      <c r="BC279" s="149">
        <f t="shared" si="470"/>
        <v>0.40612608860992727</v>
      </c>
      <c r="BD279" s="149">
        <f t="shared" si="471"/>
        <v>1.9595383829756718</v>
      </c>
      <c r="BE279" s="149">
        <f t="shared" si="472"/>
        <v>-0.12222152900771403</v>
      </c>
      <c r="BF279" s="149">
        <f t="shared" si="473"/>
        <v>1.9428132568574878</v>
      </c>
      <c r="BG279" s="149">
        <f t="shared" si="474"/>
        <v>112.24990604027326</v>
      </c>
      <c r="BH279" s="149">
        <f t="shared" si="475"/>
        <v>5.5188662137626441</v>
      </c>
      <c r="BI279" s="149">
        <f t="shared" si="476"/>
        <v>292.24990604027323</v>
      </c>
      <c r="BJ279" s="149">
        <f t="shared" si="477"/>
        <v>292</v>
      </c>
      <c r="BK279" s="149">
        <f t="shared" si="478"/>
        <v>14</v>
      </c>
      <c r="BL279" s="149">
        <f t="shared" si="479"/>
        <v>59</v>
      </c>
      <c r="BM279" s="149">
        <f t="shared" si="480"/>
        <v>-15.359976259600025</v>
      </c>
      <c r="BN279" s="149" t="str">
        <f t="shared" si="481"/>
        <v>NEGATIF</v>
      </c>
      <c r="BO279" s="149">
        <f t="shared" si="482"/>
        <v>15</v>
      </c>
      <c r="BP279" s="149">
        <f t="shared" si="483"/>
        <v>21</v>
      </c>
      <c r="BQ279" s="149">
        <f t="shared" si="484"/>
        <v>35</v>
      </c>
      <c r="BR279" s="45"/>
      <c r="BS279" s="45"/>
      <c r="BT279" s="45"/>
      <c r="BU279" s="45"/>
      <c r="BV279" s="45"/>
      <c r="BW279" s="45"/>
      <c r="BX279" s="45"/>
      <c r="BY279" s="45"/>
      <c r="BZ279" s="45"/>
      <c r="CA279" s="45"/>
      <c r="CB279" s="45"/>
      <c r="CC279" s="45"/>
      <c r="CD279" s="45"/>
      <c r="CE279" s="45"/>
      <c r="CF279" s="45"/>
      <c r="CG279" s="45"/>
      <c r="CH279" s="45"/>
      <c r="CI279" s="45"/>
    </row>
    <row r="280" spans="1:87">
      <c r="A280" s="45">
        <f t="shared" si="487"/>
        <v>-7.0027777777777782</v>
      </c>
      <c r="B280" s="45">
        <f t="shared" si="490"/>
        <v>111.315</v>
      </c>
      <c r="C280" s="45">
        <f>INT(G3/15)</f>
        <v>7</v>
      </c>
      <c r="D280" s="45">
        <f>L3</f>
        <v>2018</v>
      </c>
      <c r="E280" s="45">
        <f>L2</f>
        <v>6</v>
      </c>
      <c r="F280" s="45">
        <f>L4+1</f>
        <v>14</v>
      </c>
      <c r="G280" s="45"/>
      <c r="H280" s="45">
        <v>18</v>
      </c>
      <c r="I280" s="45">
        <v>45</v>
      </c>
      <c r="J280" s="45">
        <f t="shared" si="432"/>
        <v>18.75</v>
      </c>
      <c r="K280" s="45"/>
      <c r="L280" s="45">
        <f t="shared" si="433"/>
        <v>20</v>
      </c>
      <c r="M280" s="45">
        <f t="shared" si="434"/>
        <v>-13</v>
      </c>
      <c r="N280" s="45">
        <f t="shared" si="435"/>
        <v>2458283.9895833335</v>
      </c>
      <c r="O280" s="45">
        <f t="shared" si="431"/>
        <v>8.1908796641232031E-4</v>
      </c>
      <c r="P280" s="45">
        <f t="shared" si="488"/>
        <v>2458283.9904024214</v>
      </c>
      <c r="Q280" s="45">
        <f t="shared" si="489"/>
        <v>0.18450350177745239</v>
      </c>
      <c r="R280" s="45">
        <f t="shared" si="485"/>
        <v>82.734164783954839</v>
      </c>
      <c r="S280" s="45">
        <f t="shared" si="436"/>
        <v>159.47994101264794</v>
      </c>
      <c r="T280" s="45">
        <f t="shared" si="437"/>
        <v>0.65802212344494304</v>
      </c>
      <c r="U280" s="45">
        <f t="shared" si="438"/>
        <v>1.4439835793675551</v>
      </c>
      <c r="V280" s="45">
        <f t="shared" si="439"/>
        <v>2.7834500615570463</v>
      </c>
      <c r="W280" s="45">
        <f t="shared" si="440"/>
        <v>1.6700850852925348E-2</v>
      </c>
      <c r="X280" s="45">
        <f t="shared" si="441"/>
        <v>83.392186907399775</v>
      </c>
      <c r="Y280" s="45">
        <f t="shared" si="442"/>
        <v>160.13796313609288</v>
      </c>
      <c r="Z280" s="45">
        <f t="shared" si="443"/>
        <v>2.794934714162125</v>
      </c>
      <c r="AA280" s="45">
        <f t="shared" si="444"/>
        <v>128.18960711525486</v>
      </c>
      <c r="AB280" s="45">
        <f t="shared" si="445"/>
        <v>2.2373307109991476</v>
      </c>
      <c r="AC280" s="45">
        <f t="shared" si="446"/>
        <v>23.436891795097289</v>
      </c>
      <c r="AD280" s="45">
        <f t="shared" si="447"/>
        <v>-1.7332808051030409E-3</v>
      </c>
      <c r="AE280" s="45">
        <f t="shared" si="448"/>
        <v>23.435158514292187</v>
      </c>
      <c r="AF280" s="45">
        <f t="shared" si="449"/>
        <v>2458283.5</v>
      </c>
      <c r="AG280" s="45">
        <f t="shared" si="450"/>
        <v>0.18449007529089664</v>
      </c>
      <c r="AH280" s="45">
        <f t="shared" si="451"/>
        <v>17.483027286587514</v>
      </c>
      <c r="AI280" s="45">
        <f t="shared" si="452"/>
        <v>5.265197721450015</v>
      </c>
      <c r="AJ280" s="45">
        <f t="shared" si="453"/>
        <v>0.40902067680118126</v>
      </c>
      <c r="AK280" s="45">
        <f t="shared" si="454"/>
        <v>12.686197721450014</v>
      </c>
      <c r="AL280" s="45">
        <f t="shared" si="486"/>
        <v>107.49915368697658</v>
      </c>
      <c r="AM280" s="45">
        <f t="shared" si="455"/>
        <v>1.8762141749451431</v>
      </c>
      <c r="AN280" s="45">
        <f t="shared" si="456"/>
        <v>1.0156756982160913</v>
      </c>
      <c r="AO280" s="45" t="s">
        <v>138</v>
      </c>
      <c r="AP280" s="45">
        <f t="shared" si="457"/>
        <v>83.382739975324611</v>
      </c>
      <c r="AQ280" s="45">
        <f t="shared" si="458"/>
        <v>83</v>
      </c>
      <c r="AR280" s="45">
        <f t="shared" si="459"/>
        <v>22</v>
      </c>
      <c r="AS280" s="45">
        <f t="shared" si="460"/>
        <v>57</v>
      </c>
      <c r="AT280" s="45">
        <f t="shared" si="461"/>
        <v>1.4553033519037097</v>
      </c>
      <c r="AU280" s="45">
        <f t="shared" si="462"/>
        <v>82.793812134773631</v>
      </c>
      <c r="AV280" s="148">
        <f t="shared" si="463"/>
        <v>5.5195874756515755</v>
      </c>
      <c r="AW280" s="45">
        <f t="shared" si="464"/>
        <v>1.4450246220294352</v>
      </c>
      <c r="AX280" s="45">
        <f t="shared" si="465"/>
        <v>23.269807659552754</v>
      </c>
      <c r="AY280" s="45" t="str">
        <f t="shared" si="466"/>
        <v>POSITIF</v>
      </c>
      <c r="AZ280" s="45">
        <f t="shared" si="467"/>
        <v>23</v>
      </c>
      <c r="BA280" s="45">
        <f t="shared" si="468"/>
        <v>16</v>
      </c>
      <c r="BB280" s="45">
        <f t="shared" si="469"/>
        <v>11</v>
      </c>
      <c r="BC280" s="45">
        <f t="shared" si="470"/>
        <v>0.40613475996499127</v>
      </c>
      <c r="BD280" s="45">
        <f t="shared" si="471"/>
        <v>1.9591304454570391</v>
      </c>
      <c r="BE280" s="45">
        <f t="shared" si="472"/>
        <v>-0.12222152900771403</v>
      </c>
      <c r="BF280" s="45">
        <f t="shared" si="473"/>
        <v>1.9428132568574878</v>
      </c>
      <c r="BG280" s="45">
        <f t="shared" si="474"/>
        <v>112.32172938131144</v>
      </c>
      <c r="BH280" s="45">
        <f t="shared" si="475"/>
        <v>5.5195874756515755</v>
      </c>
      <c r="BI280" s="45">
        <f t="shared" si="476"/>
        <v>292.32172938131146</v>
      </c>
      <c r="BJ280" s="45">
        <f t="shared" si="477"/>
        <v>292</v>
      </c>
      <c r="BK280" s="45">
        <f t="shared" si="478"/>
        <v>19</v>
      </c>
      <c r="BL280" s="45">
        <f t="shared" si="479"/>
        <v>18</v>
      </c>
      <c r="BM280" s="45">
        <f t="shared" si="480"/>
        <v>-18.804262526104129</v>
      </c>
      <c r="BN280" s="45" t="str">
        <f t="shared" si="481"/>
        <v>NEGATIF</v>
      </c>
      <c r="BO280" s="45">
        <f t="shared" si="482"/>
        <v>18</v>
      </c>
      <c r="BP280" s="45">
        <f t="shared" si="483"/>
        <v>48</v>
      </c>
      <c r="BQ280" s="45">
        <f t="shared" si="484"/>
        <v>15</v>
      </c>
      <c r="BR280" s="45"/>
      <c r="BS280" s="45"/>
      <c r="BT280" s="45"/>
      <c r="BU280" s="45"/>
      <c r="BV280" s="45"/>
      <c r="BW280" s="45"/>
      <c r="BX280" s="45"/>
      <c r="BY280" s="45"/>
      <c r="BZ280" s="45"/>
      <c r="CA280" s="45"/>
      <c r="CB280" s="45"/>
      <c r="CC280" s="45"/>
      <c r="CD280" s="45"/>
      <c r="CE280" s="45"/>
      <c r="CF280" s="45"/>
      <c r="CG280" s="45"/>
      <c r="CH280" s="45"/>
      <c r="CI280" s="45"/>
    </row>
    <row r="281" spans="1:87">
      <c r="A281" s="45">
        <f t="shared" si="487"/>
        <v>-7.0027777777777782</v>
      </c>
      <c r="B281" s="45">
        <f t="shared" si="490"/>
        <v>111.315</v>
      </c>
      <c r="C281" s="45">
        <f>INT(G3/15)</f>
        <v>7</v>
      </c>
      <c r="D281" s="45">
        <f>L3</f>
        <v>2018</v>
      </c>
      <c r="E281" s="45">
        <f>L2</f>
        <v>6</v>
      </c>
      <c r="F281" s="45">
        <f>L4+1</f>
        <v>14</v>
      </c>
      <c r="G281" s="45"/>
      <c r="H281" s="45">
        <v>19</v>
      </c>
      <c r="I281" s="45">
        <v>0</v>
      </c>
      <c r="J281" s="45">
        <f t="shared" si="432"/>
        <v>19</v>
      </c>
      <c r="K281" s="45"/>
      <c r="L281" s="45">
        <f t="shared" si="433"/>
        <v>20</v>
      </c>
      <c r="M281" s="45">
        <f t="shared" si="434"/>
        <v>-13</v>
      </c>
      <c r="N281" s="45">
        <f t="shared" si="435"/>
        <v>2458284</v>
      </c>
      <c r="O281" s="45">
        <f t="shared" si="431"/>
        <v>8.1908796641232031E-4</v>
      </c>
      <c r="P281" s="45">
        <f t="shared" si="488"/>
        <v>2458284.000819088</v>
      </c>
      <c r="Q281" s="45">
        <f t="shared" si="489"/>
        <v>0.18450378697023848</v>
      </c>
      <c r="R281" s="45">
        <f t="shared" si="485"/>
        <v>82.744431943795462</v>
      </c>
      <c r="S281" s="45">
        <f t="shared" si="436"/>
        <v>159.49020768209994</v>
      </c>
      <c r="T281" s="45">
        <f t="shared" si="437"/>
        <v>0.65770626014872124</v>
      </c>
      <c r="U281" s="45">
        <f t="shared" si="438"/>
        <v>1.4441627751116024</v>
      </c>
      <c r="V281" s="45">
        <f t="shared" si="439"/>
        <v>2.7836292487421974</v>
      </c>
      <c r="W281" s="45">
        <f t="shared" si="440"/>
        <v>1.6700850840947249E-2</v>
      </c>
      <c r="X281" s="45">
        <f t="shared" si="441"/>
        <v>83.402138203944176</v>
      </c>
      <c r="Y281" s="45">
        <f t="shared" si="442"/>
        <v>160.14791394224866</v>
      </c>
      <c r="Z281" s="45">
        <f t="shared" si="443"/>
        <v>2.7951083884927712</v>
      </c>
      <c r="AA281" s="45">
        <f t="shared" si="444"/>
        <v>128.18905551354621</v>
      </c>
      <c r="AB281" s="45">
        <f t="shared" si="445"/>
        <v>2.2373210837331721</v>
      </c>
      <c r="AC281" s="45">
        <f t="shared" si="446"/>
        <v>23.436891791388593</v>
      </c>
      <c r="AD281" s="45">
        <f t="shared" si="447"/>
        <v>-1.7332756962375132E-3</v>
      </c>
      <c r="AE281" s="45">
        <f t="shared" si="448"/>
        <v>23.435158515692354</v>
      </c>
      <c r="AF281" s="45">
        <f t="shared" si="449"/>
        <v>2458283.5</v>
      </c>
      <c r="AG281" s="45">
        <f t="shared" si="450"/>
        <v>0.18449007529089664</v>
      </c>
      <c r="AH281" s="45">
        <f t="shared" si="451"/>
        <v>17.483027286587514</v>
      </c>
      <c r="AI281" s="45">
        <f t="shared" si="452"/>
        <v>5.5158821987875157</v>
      </c>
      <c r="AJ281" s="45">
        <f t="shared" si="453"/>
        <v>0.40902067682561877</v>
      </c>
      <c r="AK281" s="45">
        <f t="shared" si="454"/>
        <v>12.936882198787515</v>
      </c>
      <c r="AL281" s="45">
        <f t="shared" si="486"/>
        <v>111.24860185975088</v>
      </c>
      <c r="AM281" s="45">
        <f t="shared" si="455"/>
        <v>1.9416543906929398</v>
      </c>
      <c r="AN281" s="45">
        <f t="shared" si="456"/>
        <v>1.015676714848645</v>
      </c>
      <c r="AO281" s="45" t="s">
        <v>138</v>
      </c>
      <c r="AP281" s="45">
        <f t="shared" si="457"/>
        <v>83.39269124341763</v>
      </c>
      <c r="AQ281" s="45">
        <f t="shared" si="458"/>
        <v>83</v>
      </c>
      <c r="AR281" s="45">
        <f t="shared" si="459"/>
        <v>23</v>
      </c>
      <c r="AS281" s="45">
        <f t="shared" si="460"/>
        <v>33</v>
      </c>
      <c r="AT281" s="45">
        <f t="shared" si="461"/>
        <v>1.4554770342966816</v>
      </c>
      <c r="AU281" s="45">
        <f t="shared" si="462"/>
        <v>82.804631122061849</v>
      </c>
      <c r="AV281" s="148">
        <f t="shared" si="463"/>
        <v>5.5203087414707896</v>
      </c>
      <c r="AW281" s="45">
        <f t="shared" si="464"/>
        <v>1.4452134489793458</v>
      </c>
      <c r="AX281" s="45">
        <f t="shared" si="465"/>
        <v>23.270303749204224</v>
      </c>
      <c r="AY281" s="45" t="str">
        <f t="shared" si="466"/>
        <v>POSITIF</v>
      </c>
      <c r="AZ281" s="45">
        <f t="shared" si="467"/>
        <v>23</v>
      </c>
      <c r="BA281" s="45">
        <f t="shared" si="468"/>
        <v>16</v>
      </c>
      <c r="BB281" s="45">
        <f t="shared" si="469"/>
        <v>13</v>
      </c>
      <c r="BC281" s="45">
        <f t="shared" si="470"/>
        <v>0.40614341836279449</v>
      </c>
      <c r="BD281" s="45">
        <f t="shared" si="471"/>
        <v>1.9603839992379379</v>
      </c>
      <c r="BE281" s="45">
        <f t="shared" si="472"/>
        <v>-0.12222152900771403</v>
      </c>
      <c r="BF281" s="45">
        <f t="shared" si="473"/>
        <v>1.9428132568574878</v>
      </c>
      <c r="BG281" s="45">
        <f t="shared" si="474"/>
        <v>112.49590426392903</v>
      </c>
      <c r="BH281" s="45">
        <f t="shared" si="475"/>
        <v>5.5203087414707896</v>
      </c>
      <c r="BI281" s="45">
        <f t="shared" si="476"/>
        <v>292.49590426392905</v>
      </c>
      <c r="BJ281" s="45">
        <f t="shared" si="477"/>
        <v>292</v>
      </c>
      <c r="BK281" s="45">
        <f t="shared" si="478"/>
        <v>29</v>
      </c>
      <c r="BL281" s="45">
        <f t="shared" si="479"/>
        <v>45</v>
      </c>
      <c r="BM281" s="45">
        <f t="shared" si="480"/>
        <v>-22.247951769526072</v>
      </c>
      <c r="BN281" s="45" t="str">
        <f t="shared" si="481"/>
        <v>NEGATIF</v>
      </c>
      <c r="BO281" s="45">
        <f t="shared" si="482"/>
        <v>22</v>
      </c>
      <c r="BP281" s="45">
        <f t="shared" si="483"/>
        <v>14</v>
      </c>
      <c r="BQ281" s="45">
        <f t="shared" si="484"/>
        <v>52</v>
      </c>
      <c r="BR281" s="45"/>
      <c r="BS281" s="45"/>
      <c r="BT281" s="45"/>
      <c r="BU281" s="45"/>
      <c r="BV281" s="45"/>
      <c r="BW281" s="45"/>
      <c r="BX281" s="45"/>
      <c r="BY281" s="45"/>
      <c r="BZ281" s="45"/>
      <c r="CA281" s="45"/>
      <c r="CB281" s="45"/>
      <c r="CC281" s="45"/>
      <c r="CD281" s="45"/>
      <c r="CE281" s="45"/>
      <c r="CF281" s="45"/>
      <c r="CG281" s="45"/>
      <c r="CH281" s="45"/>
      <c r="CI281" s="45"/>
    </row>
    <row r="282" spans="1:87">
      <c r="A282" s="45">
        <f t="shared" si="487"/>
        <v>-7.0027777777777782</v>
      </c>
      <c r="B282" s="45">
        <f t="shared" si="490"/>
        <v>111.315</v>
      </c>
      <c r="C282" s="45">
        <f>INT(G3/15)</f>
        <v>7</v>
      </c>
      <c r="D282" s="45">
        <f>L3</f>
        <v>2018</v>
      </c>
      <c r="E282" s="45">
        <f>L2</f>
        <v>6</v>
      </c>
      <c r="F282" s="45">
        <f>L4+1</f>
        <v>14</v>
      </c>
      <c r="G282" s="45"/>
      <c r="H282" s="45">
        <v>19</v>
      </c>
      <c r="I282" s="45">
        <v>15</v>
      </c>
      <c r="J282" s="45">
        <f t="shared" si="432"/>
        <v>19.25</v>
      </c>
      <c r="K282" s="45"/>
      <c r="L282" s="45">
        <f t="shared" si="433"/>
        <v>20</v>
      </c>
      <c r="M282" s="45">
        <f t="shared" si="434"/>
        <v>-13</v>
      </c>
      <c r="N282" s="45">
        <f t="shared" si="435"/>
        <v>2458284.010416667</v>
      </c>
      <c r="O282" s="45">
        <f t="shared" si="431"/>
        <v>8.1908796641232031E-4</v>
      </c>
      <c r="P282" s="45">
        <f t="shared" si="488"/>
        <v>2458284.0112357549</v>
      </c>
      <c r="Q282" s="45">
        <f t="shared" si="489"/>
        <v>0.1845040721630373</v>
      </c>
      <c r="R282" s="45">
        <f t="shared" si="485"/>
        <v>82.75469910409447</v>
      </c>
      <c r="S282" s="45">
        <f t="shared" si="436"/>
        <v>159.50047435200941</v>
      </c>
      <c r="T282" s="45">
        <f t="shared" si="437"/>
        <v>0.65739037691154045</v>
      </c>
      <c r="U282" s="45">
        <f t="shared" si="438"/>
        <v>1.4443419708636502</v>
      </c>
      <c r="V282" s="45">
        <f t="shared" si="439"/>
        <v>2.7838084359353332</v>
      </c>
      <c r="W282" s="45">
        <f t="shared" si="440"/>
        <v>1.6700850828969153E-2</v>
      </c>
      <c r="X282" s="45">
        <f t="shared" si="441"/>
        <v>83.412089481006007</v>
      </c>
      <c r="Y282" s="45">
        <f t="shared" si="442"/>
        <v>160.15786472892094</v>
      </c>
      <c r="Z282" s="45">
        <f t="shared" si="443"/>
        <v>2.7952820624833659</v>
      </c>
      <c r="AA282" s="45">
        <f t="shared" si="444"/>
        <v>128.18850391181294</v>
      </c>
      <c r="AB282" s="45">
        <f t="shared" si="445"/>
        <v>2.2373114564667667</v>
      </c>
      <c r="AC282" s="45">
        <f t="shared" si="446"/>
        <v>23.436891787679897</v>
      </c>
      <c r="AD282" s="45">
        <f t="shared" si="447"/>
        <v>-1.7332705675370489E-3</v>
      </c>
      <c r="AE282" s="45">
        <f t="shared" si="448"/>
        <v>23.43515851711236</v>
      </c>
      <c r="AF282" s="45">
        <f t="shared" si="449"/>
        <v>2458283.5</v>
      </c>
      <c r="AG282" s="45">
        <f t="shared" si="450"/>
        <v>0.18449007529089664</v>
      </c>
      <c r="AH282" s="45">
        <f t="shared" si="451"/>
        <v>17.483027286587514</v>
      </c>
      <c r="AI282" s="45">
        <f t="shared" si="452"/>
        <v>5.7665666761250165</v>
      </c>
      <c r="AJ282" s="45">
        <f t="shared" si="453"/>
        <v>0.40902067685040255</v>
      </c>
      <c r="AK282" s="45">
        <f t="shared" si="454"/>
        <v>13.187566676125016</v>
      </c>
      <c r="AL282" s="45">
        <f t="shared" si="486"/>
        <v>114.99804997319676</v>
      </c>
      <c r="AM282" s="45">
        <f t="shared" si="455"/>
        <v>2.0070946054052601</v>
      </c>
      <c r="AN282" s="45">
        <f t="shared" si="456"/>
        <v>1.0156777309923271</v>
      </c>
      <c r="AO282" s="45" t="s">
        <v>138</v>
      </c>
      <c r="AP282" s="45">
        <f t="shared" si="457"/>
        <v>83.40264249202842</v>
      </c>
      <c r="AQ282" s="45">
        <f t="shared" si="458"/>
        <v>83</v>
      </c>
      <c r="AR282" s="45">
        <f t="shared" si="459"/>
        <v>24</v>
      </c>
      <c r="AS282" s="45">
        <f t="shared" si="460"/>
        <v>9</v>
      </c>
      <c r="AT282" s="45">
        <f t="shared" si="461"/>
        <v>1.4556507163496244</v>
      </c>
      <c r="AU282" s="45">
        <f t="shared" si="462"/>
        <v>82.815450168678481</v>
      </c>
      <c r="AV282" s="148">
        <f t="shared" si="463"/>
        <v>5.521030011245232</v>
      </c>
      <c r="AW282" s="45">
        <f t="shared" si="464"/>
        <v>1.4454022769647328</v>
      </c>
      <c r="AX282" s="45">
        <f t="shared" si="465"/>
        <v>23.27079909646314</v>
      </c>
      <c r="AY282" s="45" t="str">
        <f t="shared" si="466"/>
        <v>POSITIF</v>
      </c>
      <c r="AZ282" s="45">
        <f t="shared" si="467"/>
        <v>23</v>
      </c>
      <c r="BA282" s="45">
        <f t="shared" si="468"/>
        <v>16</v>
      </c>
      <c r="BB282" s="45">
        <f t="shared" si="469"/>
        <v>14</v>
      </c>
      <c r="BC282" s="45">
        <f t="shared" si="470"/>
        <v>0.4061520638034033</v>
      </c>
      <c r="BD282" s="45">
        <f t="shared" si="471"/>
        <v>1.9634239244138896</v>
      </c>
      <c r="BE282" s="45">
        <f t="shared" si="472"/>
        <v>-0.12222152900771403</v>
      </c>
      <c r="BF282" s="45">
        <f t="shared" si="473"/>
        <v>1.9428132568574878</v>
      </c>
      <c r="BG282" s="45">
        <f t="shared" si="474"/>
        <v>112.78216411726567</v>
      </c>
      <c r="BH282" s="45">
        <f t="shared" si="475"/>
        <v>5.521030011245232</v>
      </c>
      <c r="BI282" s="45">
        <f t="shared" si="476"/>
        <v>292.78216411726567</v>
      </c>
      <c r="BJ282" s="45">
        <f t="shared" si="477"/>
        <v>292</v>
      </c>
      <c r="BK282" s="45">
        <f t="shared" si="478"/>
        <v>46</v>
      </c>
      <c r="BL282" s="45">
        <f t="shared" si="479"/>
        <v>55</v>
      </c>
      <c r="BM282" s="45">
        <f t="shared" si="480"/>
        <v>-25.688607360670776</v>
      </c>
      <c r="BN282" s="45" t="str">
        <f t="shared" si="481"/>
        <v>NEGATIF</v>
      </c>
      <c r="BO282" s="45">
        <f t="shared" si="482"/>
        <v>25</v>
      </c>
      <c r="BP282" s="45">
        <f t="shared" si="483"/>
        <v>41</v>
      </c>
      <c r="BQ282" s="45">
        <f t="shared" si="484"/>
        <v>18</v>
      </c>
      <c r="BR282" s="45"/>
      <c r="BS282" s="45"/>
      <c r="BT282" s="45"/>
      <c r="BU282" s="45"/>
      <c r="BV282" s="45"/>
      <c r="BW282" s="45"/>
      <c r="BX282" s="45"/>
      <c r="BY282" s="45"/>
      <c r="BZ282" s="45"/>
      <c r="CA282" s="45"/>
      <c r="CB282" s="45"/>
      <c r="CC282" s="45"/>
      <c r="CD282" s="45"/>
      <c r="CE282" s="45"/>
      <c r="CF282" s="45"/>
      <c r="CG282" s="45"/>
      <c r="CH282" s="45"/>
      <c r="CI282" s="45"/>
    </row>
    <row r="283" spans="1:87">
      <c r="A283" s="45">
        <f t="shared" si="487"/>
        <v>-7.0027777777777782</v>
      </c>
      <c r="B283" s="45">
        <f t="shared" si="490"/>
        <v>111.315</v>
      </c>
      <c r="C283" s="45">
        <f>INT(G3/15)</f>
        <v>7</v>
      </c>
      <c r="D283" s="45">
        <f>L3</f>
        <v>2018</v>
      </c>
      <c r="E283" s="45">
        <f>L2</f>
        <v>6</v>
      </c>
      <c r="F283" s="45">
        <f>L4+1</f>
        <v>14</v>
      </c>
      <c r="G283" s="45"/>
      <c r="H283" s="45">
        <v>19</v>
      </c>
      <c r="I283" s="45">
        <v>30</v>
      </c>
      <c r="J283" s="45">
        <f t="shared" si="432"/>
        <v>19.5</v>
      </c>
      <c r="K283" s="45"/>
      <c r="L283" s="45">
        <f t="shared" si="433"/>
        <v>20</v>
      </c>
      <c r="M283" s="45">
        <f t="shared" si="434"/>
        <v>-13</v>
      </c>
      <c r="N283" s="45">
        <f t="shared" si="435"/>
        <v>2458284.0208333335</v>
      </c>
      <c r="O283" s="45">
        <f t="shared" si="431"/>
        <v>8.1908796641232031E-4</v>
      </c>
      <c r="P283" s="45">
        <f t="shared" si="488"/>
        <v>2458284.0216524214</v>
      </c>
      <c r="Q283" s="45">
        <f t="shared" si="489"/>
        <v>0.18450435735582335</v>
      </c>
      <c r="R283" s="45">
        <f t="shared" si="485"/>
        <v>82.764966263934184</v>
      </c>
      <c r="S283" s="45">
        <f t="shared" si="436"/>
        <v>159.51074102145958</v>
      </c>
      <c r="T283" s="45">
        <f t="shared" si="437"/>
        <v>0.65707447377125205</v>
      </c>
      <c r="U283" s="45">
        <f t="shared" si="438"/>
        <v>1.4445211666076816</v>
      </c>
      <c r="V283" s="45">
        <f t="shared" si="439"/>
        <v>2.7839876231204528</v>
      </c>
      <c r="W283" s="45">
        <f t="shared" si="440"/>
        <v>1.6700850816991054E-2</v>
      </c>
      <c r="X283" s="45">
        <f t="shared" si="441"/>
        <v>83.42204073770543</v>
      </c>
      <c r="Y283" s="45">
        <f t="shared" si="442"/>
        <v>160.16781549523083</v>
      </c>
      <c r="Z283" s="45">
        <f t="shared" si="443"/>
        <v>2.7954557361185701</v>
      </c>
      <c r="AA283" s="45">
        <f t="shared" si="444"/>
        <v>128.18795231010435</v>
      </c>
      <c r="AB283" s="45">
        <f t="shared" si="445"/>
        <v>2.237301829200792</v>
      </c>
      <c r="AC283" s="45">
        <f t="shared" si="446"/>
        <v>23.436891783971202</v>
      </c>
      <c r="AD283" s="45">
        <f t="shared" si="447"/>
        <v>-1.7332654190002838E-3</v>
      </c>
      <c r="AE283" s="45">
        <f t="shared" si="448"/>
        <v>23.435158518552203</v>
      </c>
      <c r="AF283" s="45">
        <f t="shared" si="449"/>
        <v>2458283.5</v>
      </c>
      <c r="AG283" s="45">
        <f t="shared" si="450"/>
        <v>0.18449007529089664</v>
      </c>
      <c r="AH283" s="45">
        <f t="shared" si="451"/>
        <v>17.483027286587514</v>
      </c>
      <c r="AI283" s="45">
        <f t="shared" si="452"/>
        <v>6.0172511534625137</v>
      </c>
      <c r="AJ283" s="45">
        <f t="shared" si="453"/>
        <v>0.40902067687553256</v>
      </c>
      <c r="AK283" s="45">
        <f t="shared" si="454"/>
        <v>13.438251153462513</v>
      </c>
      <c r="AL283" s="45">
        <f t="shared" si="486"/>
        <v>118.7474980283891</v>
      </c>
      <c r="AM283" s="45">
        <f t="shared" si="455"/>
        <v>2.0725348191008646</v>
      </c>
      <c r="AN283" s="45">
        <f t="shared" si="456"/>
        <v>1.0156787466470167</v>
      </c>
      <c r="AO283" s="45" t="s">
        <v>138</v>
      </c>
      <c r="AP283" s="45">
        <f t="shared" si="457"/>
        <v>83.412593720277144</v>
      </c>
      <c r="AQ283" s="45">
        <f t="shared" si="458"/>
        <v>83</v>
      </c>
      <c r="AR283" s="45">
        <f t="shared" si="459"/>
        <v>24</v>
      </c>
      <c r="AS283" s="45">
        <f t="shared" si="460"/>
        <v>45</v>
      </c>
      <c r="AT283" s="45">
        <f t="shared" si="461"/>
        <v>1.4558243980471821</v>
      </c>
      <c r="AU283" s="45">
        <f t="shared" si="462"/>
        <v>82.82626927354859</v>
      </c>
      <c r="AV283" s="148">
        <f t="shared" si="463"/>
        <v>5.5217512849032397</v>
      </c>
      <c r="AW283" s="45">
        <f t="shared" si="464"/>
        <v>1.4455911059668347</v>
      </c>
      <c r="AX283" s="45">
        <f t="shared" si="465"/>
        <v>23.271293701266984</v>
      </c>
      <c r="AY283" s="45" t="str">
        <f t="shared" si="466"/>
        <v>POSITIF</v>
      </c>
      <c r="AZ283" s="45">
        <f t="shared" si="467"/>
        <v>23</v>
      </c>
      <c r="BA283" s="45">
        <f t="shared" si="468"/>
        <v>16</v>
      </c>
      <c r="BB283" s="45">
        <f t="shared" si="469"/>
        <v>16</v>
      </c>
      <c r="BC283" s="45">
        <f t="shared" si="470"/>
        <v>0.4061606962857266</v>
      </c>
      <c r="BD283" s="45">
        <f t="shared" si="471"/>
        <v>1.96842010137089</v>
      </c>
      <c r="BE283" s="45">
        <f t="shared" si="472"/>
        <v>-0.12222152900771403</v>
      </c>
      <c r="BF283" s="45">
        <f t="shared" si="473"/>
        <v>1.9428132568574878</v>
      </c>
      <c r="BG283" s="45">
        <f t="shared" si="474"/>
        <v>113.19340415118391</v>
      </c>
      <c r="BH283" s="45">
        <f t="shared" si="475"/>
        <v>5.5217512849032397</v>
      </c>
      <c r="BI283" s="45">
        <f t="shared" si="476"/>
        <v>293.19340415118393</v>
      </c>
      <c r="BJ283" s="45">
        <f t="shared" si="477"/>
        <v>293</v>
      </c>
      <c r="BK283" s="45">
        <f t="shared" si="478"/>
        <v>11</v>
      </c>
      <c r="BL283" s="45">
        <f t="shared" si="479"/>
        <v>36</v>
      </c>
      <c r="BM283" s="45">
        <f t="shared" si="480"/>
        <v>-29.123544441386457</v>
      </c>
      <c r="BN283" s="45" t="str">
        <f t="shared" si="481"/>
        <v>NEGATIF</v>
      </c>
      <c r="BO283" s="45">
        <f t="shared" si="482"/>
        <v>29</v>
      </c>
      <c r="BP283" s="45">
        <f t="shared" si="483"/>
        <v>7</v>
      </c>
      <c r="BQ283" s="45">
        <f t="shared" si="484"/>
        <v>24</v>
      </c>
      <c r="BR283" s="45"/>
      <c r="BS283" s="45"/>
      <c r="BT283" s="45"/>
      <c r="BU283" s="45"/>
      <c r="BV283" s="45"/>
      <c r="BW283" s="45"/>
      <c r="BX283" s="45"/>
      <c r="BY283" s="45"/>
      <c r="BZ283" s="45"/>
      <c r="CA283" s="45"/>
      <c r="CB283" s="45"/>
      <c r="CC283" s="45"/>
      <c r="CD283" s="45"/>
      <c r="CE283" s="45"/>
      <c r="CF283" s="45"/>
      <c r="CG283" s="45"/>
      <c r="CH283" s="45"/>
      <c r="CI283" s="45"/>
    </row>
    <row r="284" spans="1:87">
      <c r="A284" s="45">
        <f t="shared" si="487"/>
        <v>-7.0027777777777782</v>
      </c>
      <c r="B284" s="45">
        <f t="shared" si="490"/>
        <v>111.315</v>
      </c>
      <c r="C284" s="45">
        <f>INT(G3/15)</f>
        <v>7</v>
      </c>
      <c r="D284" s="45">
        <f>L3</f>
        <v>2018</v>
      </c>
      <c r="E284" s="45">
        <f>L2</f>
        <v>6</v>
      </c>
      <c r="F284" s="45">
        <f>L4+1</f>
        <v>14</v>
      </c>
      <c r="G284" s="45"/>
      <c r="H284" s="45">
        <v>19</v>
      </c>
      <c r="I284" s="45">
        <v>45</v>
      </c>
      <c r="J284" s="45">
        <f t="shared" si="432"/>
        <v>19.75</v>
      </c>
      <c r="K284" s="45"/>
      <c r="L284" s="45">
        <f t="shared" si="433"/>
        <v>20</v>
      </c>
      <c r="M284" s="45">
        <f t="shared" si="434"/>
        <v>-13</v>
      </c>
      <c r="N284" s="45">
        <f t="shared" si="435"/>
        <v>2458284.03125</v>
      </c>
      <c r="O284" s="45">
        <f t="shared" si="431"/>
        <v>8.1908796641232031E-4</v>
      </c>
      <c r="P284" s="45">
        <f t="shared" si="488"/>
        <v>2458284.032069088</v>
      </c>
      <c r="Q284" s="45">
        <f t="shared" si="489"/>
        <v>0.18450464254860943</v>
      </c>
      <c r="R284" s="45">
        <f t="shared" si="485"/>
        <v>82.775233423773898</v>
      </c>
      <c r="S284" s="45">
        <f t="shared" si="436"/>
        <v>159.52100769091157</v>
      </c>
      <c r="T284" s="45">
        <f t="shared" si="437"/>
        <v>0.65675855072331357</v>
      </c>
      <c r="U284" s="45">
        <f t="shared" si="438"/>
        <v>1.4447003623517132</v>
      </c>
      <c r="V284" s="45">
        <f t="shared" si="439"/>
        <v>2.7841668103056039</v>
      </c>
      <c r="W284" s="45">
        <f t="shared" si="440"/>
        <v>1.6700850805012959E-2</v>
      </c>
      <c r="X284" s="45">
        <f t="shared" si="441"/>
        <v>83.431991974497208</v>
      </c>
      <c r="Y284" s="45">
        <f t="shared" si="442"/>
        <v>160.17776624163488</v>
      </c>
      <c r="Z284" s="45">
        <f t="shared" si="443"/>
        <v>2.7956294094063519</v>
      </c>
      <c r="AA284" s="45">
        <f t="shared" si="444"/>
        <v>128.1874007083957</v>
      </c>
      <c r="AB284" s="45">
        <f t="shared" si="445"/>
        <v>2.2372922019348165</v>
      </c>
      <c r="AC284" s="45">
        <f t="shared" si="446"/>
        <v>23.436891780262506</v>
      </c>
      <c r="AD284" s="45">
        <f t="shared" si="447"/>
        <v>-1.7332602506251659E-3</v>
      </c>
      <c r="AE284" s="45">
        <f t="shared" si="448"/>
        <v>23.435158520011882</v>
      </c>
      <c r="AF284" s="45">
        <f t="shared" si="449"/>
        <v>2458283.5</v>
      </c>
      <c r="AG284" s="45">
        <f t="shared" si="450"/>
        <v>0.18449007529089664</v>
      </c>
      <c r="AH284" s="45">
        <f t="shared" si="451"/>
        <v>17.483027286587514</v>
      </c>
      <c r="AI284" s="45">
        <f t="shared" si="452"/>
        <v>6.2679356308000145</v>
      </c>
      <c r="AJ284" s="45">
        <f t="shared" si="453"/>
        <v>0.4090206769010088</v>
      </c>
      <c r="AK284" s="45">
        <f t="shared" si="454"/>
        <v>13.688935630800014</v>
      </c>
      <c r="AL284" s="45">
        <f t="shared" si="486"/>
        <v>122.49694602495202</v>
      </c>
      <c r="AM284" s="45">
        <f t="shared" si="455"/>
        <v>2.1379750317731929</v>
      </c>
      <c r="AN284" s="45">
        <f t="shared" si="456"/>
        <v>1.01567976181273</v>
      </c>
      <c r="AO284" s="45" t="s">
        <v>138</v>
      </c>
      <c r="AP284" s="45">
        <f t="shared" si="457"/>
        <v>83.422544928618578</v>
      </c>
      <c r="AQ284" s="45">
        <f t="shared" si="458"/>
        <v>83</v>
      </c>
      <c r="AR284" s="45">
        <f t="shared" si="459"/>
        <v>25</v>
      </c>
      <c r="AS284" s="45">
        <f t="shared" si="460"/>
        <v>21</v>
      </c>
      <c r="AT284" s="45">
        <f t="shared" si="461"/>
        <v>1.4559980793972922</v>
      </c>
      <c r="AU284" s="45">
        <f t="shared" si="462"/>
        <v>82.83708843704818</v>
      </c>
      <c r="AV284" s="148">
        <f t="shared" si="463"/>
        <v>5.5224725624698783</v>
      </c>
      <c r="AW284" s="45">
        <f t="shared" si="464"/>
        <v>1.4457799359922143</v>
      </c>
      <c r="AX284" s="45">
        <f t="shared" si="465"/>
        <v>23.271787563619714</v>
      </c>
      <c r="AY284" s="45" t="str">
        <f t="shared" si="466"/>
        <v>POSITIF</v>
      </c>
      <c r="AZ284" s="45">
        <f t="shared" si="467"/>
        <v>23</v>
      </c>
      <c r="BA284" s="45">
        <f t="shared" si="468"/>
        <v>16</v>
      </c>
      <c r="BB284" s="45">
        <f t="shared" si="469"/>
        <v>18</v>
      </c>
      <c r="BC284" s="45">
        <f t="shared" si="470"/>
        <v>0.40616931580983334</v>
      </c>
      <c r="BD284" s="45">
        <f t="shared" si="471"/>
        <v>1.9755975939787764</v>
      </c>
      <c r="BE284" s="45">
        <f t="shared" si="472"/>
        <v>-0.12222152900771403</v>
      </c>
      <c r="BF284" s="45">
        <f t="shared" si="473"/>
        <v>1.9428132568574878</v>
      </c>
      <c r="BG284" s="45">
        <f t="shared" si="474"/>
        <v>113.74648553383636</v>
      </c>
      <c r="BH284" s="45">
        <f t="shared" si="475"/>
        <v>5.5224725624698783</v>
      </c>
      <c r="BI284" s="45">
        <f t="shared" si="476"/>
        <v>293.74648553383633</v>
      </c>
      <c r="BJ284" s="45">
        <f t="shared" si="477"/>
        <v>293</v>
      </c>
      <c r="BK284" s="45">
        <f t="shared" si="478"/>
        <v>44</v>
      </c>
      <c r="BL284" s="45">
        <f t="shared" si="479"/>
        <v>47</v>
      </c>
      <c r="BM284" s="45">
        <f t="shared" si="480"/>
        <v>-32.549715333747081</v>
      </c>
      <c r="BN284" s="45" t="str">
        <f t="shared" si="481"/>
        <v>NEGATIF</v>
      </c>
      <c r="BO284" s="45">
        <f t="shared" si="482"/>
        <v>32</v>
      </c>
      <c r="BP284" s="45">
        <f t="shared" si="483"/>
        <v>32</v>
      </c>
      <c r="BQ284" s="45">
        <f t="shared" si="484"/>
        <v>58</v>
      </c>
      <c r="BR284" s="45"/>
      <c r="BS284" s="45"/>
      <c r="BT284" s="45"/>
      <c r="BU284" s="45"/>
      <c r="BV284" s="45"/>
      <c r="BW284" s="45"/>
      <c r="BX284" s="45"/>
      <c r="BY284" s="45"/>
      <c r="BZ284" s="45"/>
      <c r="CA284" s="45"/>
      <c r="CB284" s="45"/>
      <c r="CC284" s="45"/>
      <c r="CD284" s="45"/>
      <c r="CE284" s="45"/>
      <c r="CF284" s="45"/>
      <c r="CG284" s="45"/>
      <c r="CH284" s="45"/>
      <c r="CI284" s="45"/>
    </row>
    <row r="285" spans="1:87">
      <c r="A285" s="45">
        <f t="shared" si="487"/>
        <v>-7.0027777777777782</v>
      </c>
      <c r="B285" s="45">
        <f t="shared" si="490"/>
        <v>111.315</v>
      </c>
      <c r="C285" s="45">
        <f>INT(G3/15)</f>
        <v>7</v>
      </c>
      <c r="D285" s="45">
        <f>L3</f>
        <v>2018</v>
      </c>
      <c r="E285" s="45">
        <f>L2</f>
        <v>6</v>
      </c>
      <c r="F285" s="45">
        <f>L4+1</f>
        <v>14</v>
      </c>
      <c r="G285" s="45"/>
      <c r="H285" s="45">
        <v>20</v>
      </c>
      <c r="I285" s="45">
        <v>0</v>
      </c>
      <c r="J285" s="45">
        <f t="shared" si="432"/>
        <v>20</v>
      </c>
      <c r="K285" s="45"/>
      <c r="L285" s="45">
        <f t="shared" si="433"/>
        <v>20</v>
      </c>
      <c r="M285" s="45">
        <f t="shared" si="434"/>
        <v>-13</v>
      </c>
      <c r="N285" s="45">
        <f t="shared" si="435"/>
        <v>2458284.041666667</v>
      </c>
      <c r="O285" s="45">
        <f t="shared" si="431"/>
        <v>8.1908796641232031E-4</v>
      </c>
      <c r="P285" s="45">
        <f t="shared" si="488"/>
        <v>2458284.0424857549</v>
      </c>
      <c r="Q285" s="45">
        <f t="shared" si="489"/>
        <v>0.18450492774140825</v>
      </c>
      <c r="R285" s="45">
        <f t="shared" si="485"/>
        <v>82.785500584072906</v>
      </c>
      <c r="S285" s="45">
        <f t="shared" si="436"/>
        <v>159.53127436082104</v>
      </c>
      <c r="T285" s="45">
        <f t="shared" si="437"/>
        <v>0.65644260776334606</v>
      </c>
      <c r="U285" s="45">
        <f t="shared" si="438"/>
        <v>1.444879558103761</v>
      </c>
      <c r="V285" s="45">
        <f t="shared" si="439"/>
        <v>2.7843459974987397</v>
      </c>
      <c r="W285" s="45">
        <f t="shared" si="440"/>
        <v>1.670085079303486E-2</v>
      </c>
      <c r="X285" s="45">
        <f t="shared" si="441"/>
        <v>83.441943191836259</v>
      </c>
      <c r="Y285" s="45">
        <f t="shared" si="442"/>
        <v>160.1877169685844</v>
      </c>
      <c r="Z285" s="45">
        <f t="shared" si="443"/>
        <v>2.7958030823545879</v>
      </c>
      <c r="AA285" s="45">
        <f t="shared" si="444"/>
        <v>128.18684910666238</v>
      </c>
      <c r="AB285" s="45">
        <f t="shared" si="445"/>
        <v>2.2372825746684106</v>
      </c>
      <c r="AC285" s="45">
        <f t="shared" si="446"/>
        <v>23.436891776553811</v>
      </c>
      <c r="AD285" s="45">
        <f t="shared" si="447"/>
        <v>-1.7332550624096473E-3</v>
      </c>
      <c r="AE285" s="45">
        <f t="shared" si="448"/>
        <v>23.435158521491402</v>
      </c>
      <c r="AF285" s="45">
        <f t="shared" si="449"/>
        <v>2458283.5</v>
      </c>
      <c r="AG285" s="45">
        <f t="shared" si="450"/>
        <v>0.18449007529089664</v>
      </c>
      <c r="AH285" s="45">
        <f t="shared" si="451"/>
        <v>17.483027286587514</v>
      </c>
      <c r="AI285" s="45">
        <f t="shared" si="452"/>
        <v>6.5186201081375117</v>
      </c>
      <c r="AJ285" s="45">
        <f t="shared" si="453"/>
        <v>0.40902067692683125</v>
      </c>
      <c r="AK285" s="45">
        <f t="shared" si="454"/>
        <v>13.939620108137511</v>
      </c>
      <c r="AL285" s="45">
        <f t="shared" si="486"/>
        <v>126.24639396250919</v>
      </c>
      <c r="AM285" s="45">
        <f t="shared" si="455"/>
        <v>2.2034152434156762</v>
      </c>
      <c r="AN285" s="45">
        <f t="shared" si="456"/>
        <v>1.0156807764894826</v>
      </c>
      <c r="AO285" s="45" t="s">
        <v>138</v>
      </c>
      <c r="AP285" s="45">
        <f t="shared" si="457"/>
        <v>83.43249611750764</v>
      </c>
      <c r="AQ285" s="45">
        <f t="shared" si="458"/>
        <v>83</v>
      </c>
      <c r="AR285" s="45">
        <f t="shared" si="459"/>
        <v>25</v>
      </c>
      <c r="AS285" s="45">
        <f t="shared" si="460"/>
        <v>56</v>
      </c>
      <c r="AT285" s="45">
        <f t="shared" si="461"/>
        <v>1.4561717604078941</v>
      </c>
      <c r="AU285" s="45">
        <f t="shared" si="462"/>
        <v>82.847907659553471</v>
      </c>
      <c r="AV285" s="148">
        <f t="shared" si="463"/>
        <v>5.5231938439702315</v>
      </c>
      <c r="AW285" s="45">
        <f t="shared" si="464"/>
        <v>1.4459687670474375</v>
      </c>
      <c r="AX285" s="45">
        <f t="shared" si="465"/>
        <v>23.27228068352521</v>
      </c>
      <c r="AY285" s="45" t="str">
        <f t="shared" si="466"/>
        <v>POSITIF</v>
      </c>
      <c r="AZ285" s="45">
        <f t="shared" si="467"/>
        <v>23</v>
      </c>
      <c r="BA285" s="45">
        <f t="shared" si="468"/>
        <v>16</v>
      </c>
      <c r="BB285" s="45">
        <f t="shared" si="469"/>
        <v>20</v>
      </c>
      <c r="BC285" s="45">
        <f t="shared" si="470"/>
        <v>0.40617792237579137</v>
      </c>
      <c r="BD285" s="45">
        <f t="shared" si="471"/>
        <v>1.9852506851375444</v>
      </c>
      <c r="BE285" s="45">
        <f t="shared" si="472"/>
        <v>-0.12222152900771403</v>
      </c>
      <c r="BF285" s="45">
        <f t="shared" si="473"/>
        <v>1.9428132568574878</v>
      </c>
      <c r="BG285" s="45">
        <f t="shared" si="474"/>
        <v>114.46334389884156</v>
      </c>
      <c r="BH285" s="45">
        <f t="shared" si="475"/>
        <v>5.5231938439702315</v>
      </c>
      <c r="BI285" s="45">
        <f t="shared" si="476"/>
        <v>294.46334389884157</v>
      </c>
      <c r="BJ285" s="45">
        <f t="shared" si="477"/>
        <v>294</v>
      </c>
      <c r="BK285" s="45">
        <f t="shared" si="478"/>
        <v>27</v>
      </c>
      <c r="BL285" s="45">
        <f t="shared" si="479"/>
        <v>48</v>
      </c>
      <c r="BM285" s="45">
        <f t="shared" si="480"/>
        <v>-35.963560639964257</v>
      </c>
      <c r="BN285" s="45" t="str">
        <f t="shared" si="481"/>
        <v>NEGATIF</v>
      </c>
      <c r="BO285" s="45">
        <f t="shared" si="482"/>
        <v>35</v>
      </c>
      <c r="BP285" s="45">
        <f t="shared" si="483"/>
        <v>57</v>
      </c>
      <c r="BQ285" s="45">
        <f t="shared" si="484"/>
        <v>48</v>
      </c>
      <c r="BR285" s="45"/>
      <c r="BS285" s="45"/>
      <c r="BT285" s="45"/>
      <c r="BU285" s="45"/>
      <c r="BV285" s="45"/>
      <c r="BW285" s="45"/>
      <c r="BX285" s="45"/>
      <c r="BY285" s="45"/>
      <c r="BZ285" s="45"/>
      <c r="CA285" s="45"/>
      <c r="CB285" s="45"/>
      <c r="CC285" s="45"/>
      <c r="CD285" s="45"/>
      <c r="CE285" s="45"/>
      <c r="CF285" s="45"/>
      <c r="CG285" s="45"/>
      <c r="CH285" s="45"/>
      <c r="CI285" s="45"/>
    </row>
    <row r="286" spans="1:87">
      <c r="A286" s="45">
        <f t="shared" si="487"/>
        <v>-7.0027777777777782</v>
      </c>
      <c r="B286" s="45">
        <f t="shared" si="490"/>
        <v>111.315</v>
      </c>
      <c r="C286" s="45">
        <f>INT(G3/15)</f>
        <v>7</v>
      </c>
      <c r="D286" s="45">
        <f>L3</f>
        <v>2018</v>
      </c>
      <c r="E286" s="45">
        <f>L2</f>
        <v>6</v>
      </c>
      <c r="F286" s="45">
        <f>L4+1</f>
        <v>14</v>
      </c>
      <c r="G286" s="45"/>
      <c r="H286" s="45">
        <v>20</v>
      </c>
      <c r="I286" s="45">
        <v>15</v>
      </c>
      <c r="J286" s="45">
        <f t="shared" si="432"/>
        <v>20.25</v>
      </c>
      <c r="K286" s="45"/>
      <c r="L286" s="45">
        <f t="shared" si="433"/>
        <v>20</v>
      </c>
      <c r="M286" s="45">
        <f t="shared" si="434"/>
        <v>-13</v>
      </c>
      <c r="N286" s="45">
        <f t="shared" si="435"/>
        <v>2458284.0520833335</v>
      </c>
      <c r="O286" s="45">
        <f t="shared" si="431"/>
        <v>8.1908796641232031E-4</v>
      </c>
      <c r="P286" s="45">
        <f t="shared" si="488"/>
        <v>2458284.0529024214</v>
      </c>
      <c r="Q286" s="45">
        <f t="shared" si="489"/>
        <v>0.18450521293419433</v>
      </c>
      <c r="R286" s="45">
        <f t="shared" si="485"/>
        <v>82.79576774391353</v>
      </c>
      <c r="S286" s="45">
        <f t="shared" si="436"/>
        <v>159.54154103027304</v>
      </c>
      <c r="T286" s="45">
        <f t="shared" si="437"/>
        <v>0.65612664492915262</v>
      </c>
      <c r="U286" s="45">
        <f t="shared" si="438"/>
        <v>1.4450587538478084</v>
      </c>
      <c r="V286" s="45">
        <f t="shared" si="439"/>
        <v>2.7845251846838908</v>
      </c>
      <c r="W286" s="45">
        <f t="shared" si="440"/>
        <v>1.6700850781056764E-2</v>
      </c>
      <c r="X286" s="45">
        <f t="shared" si="441"/>
        <v>83.451894388842689</v>
      </c>
      <c r="Y286" s="45">
        <f t="shared" si="442"/>
        <v>160.19766767520218</v>
      </c>
      <c r="Z286" s="45">
        <f t="shared" si="443"/>
        <v>2.7959767549479682</v>
      </c>
      <c r="AA286" s="45">
        <f t="shared" si="444"/>
        <v>128.18629750495373</v>
      </c>
      <c r="AB286" s="45">
        <f t="shared" si="445"/>
        <v>2.2372729474024347</v>
      </c>
      <c r="AC286" s="45">
        <f t="shared" si="446"/>
        <v>23.436891772845115</v>
      </c>
      <c r="AD286" s="45">
        <f t="shared" si="447"/>
        <v>-1.7332498543523754E-3</v>
      </c>
      <c r="AE286" s="45">
        <f t="shared" si="448"/>
        <v>23.435158522990761</v>
      </c>
      <c r="AF286" s="45">
        <f t="shared" si="449"/>
        <v>2458283.5</v>
      </c>
      <c r="AG286" s="45">
        <f t="shared" si="450"/>
        <v>0.18449007529089664</v>
      </c>
      <c r="AH286" s="45">
        <f t="shared" si="451"/>
        <v>17.483027286587514</v>
      </c>
      <c r="AI286" s="45">
        <f t="shared" si="452"/>
        <v>6.7693045854750125</v>
      </c>
      <c r="AJ286" s="45">
        <f t="shared" si="453"/>
        <v>0.40902067695300004</v>
      </c>
      <c r="AK286" s="45">
        <f t="shared" si="454"/>
        <v>14.190304585475012</v>
      </c>
      <c r="AL286" s="45">
        <f t="shared" si="486"/>
        <v>129.9958418421358</v>
      </c>
      <c r="AM286" s="45">
        <f t="shared" si="455"/>
        <v>2.2688554540470807</v>
      </c>
      <c r="AN286" s="45">
        <f t="shared" si="456"/>
        <v>1.0156817906771538</v>
      </c>
      <c r="AO286" s="45" t="s">
        <v>138</v>
      </c>
      <c r="AP286" s="45">
        <f t="shared" si="457"/>
        <v>83.442447286064422</v>
      </c>
      <c r="AQ286" s="45">
        <f t="shared" si="458"/>
        <v>83</v>
      </c>
      <c r="AR286" s="45">
        <f t="shared" si="459"/>
        <v>26</v>
      </c>
      <c r="AS286" s="45">
        <f t="shared" si="460"/>
        <v>32</v>
      </c>
      <c r="AT286" s="45">
        <f t="shared" si="461"/>
        <v>1.456345441063631</v>
      </c>
      <c r="AU286" s="45">
        <f t="shared" si="462"/>
        <v>82.858726939989367</v>
      </c>
      <c r="AV286" s="148">
        <f t="shared" si="463"/>
        <v>5.5239151293326243</v>
      </c>
      <c r="AW286" s="45">
        <f t="shared" si="464"/>
        <v>1.4461575991137405</v>
      </c>
      <c r="AX286" s="45">
        <f t="shared" si="465"/>
        <v>23.272773060921239</v>
      </c>
      <c r="AY286" s="45" t="str">
        <f t="shared" si="466"/>
        <v>POSITIF</v>
      </c>
      <c r="AZ286" s="45">
        <f t="shared" si="467"/>
        <v>23</v>
      </c>
      <c r="BA286" s="45">
        <f t="shared" si="468"/>
        <v>16</v>
      </c>
      <c r="BB286" s="45">
        <f t="shared" si="469"/>
        <v>21</v>
      </c>
      <c r="BC286" s="45">
        <f t="shared" si="470"/>
        <v>0.40618651598251448</v>
      </c>
      <c r="BD286" s="45">
        <f t="shared" si="471"/>
        <v>1.9977622238773485</v>
      </c>
      <c r="BE286" s="45">
        <f t="shared" si="472"/>
        <v>-0.12222152900771403</v>
      </c>
      <c r="BF286" s="45">
        <f t="shared" si="473"/>
        <v>1.9428132568574878</v>
      </c>
      <c r="BG286" s="45">
        <f t="shared" si="474"/>
        <v>115.37252282048524</v>
      </c>
      <c r="BH286" s="45">
        <f t="shared" si="475"/>
        <v>5.5239151293326243</v>
      </c>
      <c r="BI286" s="45">
        <f t="shared" si="476"/>
        <v>295.37252282048524</v>
      </c>
      <c r="BJ286" s="45">
        <f t="shared" si="477"/>
        <v>295</v>
      </c>
      <c r="BK286" s="45">
        <f t="shared" si="478"/>
        <v>22</v>
      </c>
      <c r="BL286" s="45">
        <f t="shared" si="479"/>
        <v>21</v>
      </c>
      <c r="BM286" s="45">
        <f t="shared" si="480"/>
        <v>-39.360809818177643</v>
      </c>
      <c r="BN286" s="45" t="str">
        <f t="shared" si="481"/>
        <v>NEGATIF</v>
      </c>
      <c r="BO286" s="45">
        <f t="shared" si="482"/>
        <v>39</v>
      </c>
      <c r="BP286" s="45">
        <f t="shared" si="483"/>
        <v>21</v>
      </c>
      <c r="BQ286" s="45">
        <f t="shared" si="484"/>
        <v>38</v>
      </c>
      <c r="BR286" s="45"/>
      <c r="BS286" s="45"/>
      <c r="BT286" s="45"/>
      <c r="BU286" s="45"/>
      <c r="BV286" s="45"/>
      <c r="BW286" s="45"/>
      <c r="BX286" s="45"/>
      <c r="BY286" s="45"/>
      <c r="BZ286" s="45"/>
      <c r="CA286" s="45"/>
      <c r="CB286" s="45"/>
      <c r="CC286" s="45"/>
      <c r="CD286" s="45"/>
      <c r="CE286" s="45"/>
      <c r="CF286" s="45"/>
      <c r="CG286" s="45"/>
      <c r="CH286" s="45"/>
      <c r="CI286" s="45"/>
    </row>
    <row r="287" spans="1:87">
      <c r="A287" s="45">
        <f t="shared" si="487"/>
        <v>-7.0027777777777782</v>
      </c>
      <c r="B287" s="45">
        <f t="shared" si="490"/>
        <v>111.315</v>
      </c>
      <c r="C287" s="45">
        <f>INT(G3/15)</f>
        <v>7</v>
      </c>
      <c r="D287" s="45">
        <f>L3</f>
        <v>2018</v>
      </c>
      <c r="E287" s="45">
        <f>L2</f>
        <v>6</v>
      </c>
      <c r="F287" s="45">
        <f>L4+1</f>
        <v>14</v>
      </c>
      <c r="G287" s="45"/>
      <c r="H287" s="45">
        <v>20</v>
      </c>
      <c r="I287" s="45">
        <v>30</v>
      </c>
      <c r="J287" s="45">
        <f t="shared" si="432"/>
        <v>20.5</v>
      </c>
      <c r="K287" s="45"/>
      <c r="L287" s="45">
        <f t="shared" si="433"/>
        <v>20</v>
      </c>
      <c r="M287" s="45">
        <f t="shared" si="434"/>
        <v>-13</v>
      </c>
      <c r="N287" s="45">
        <f t="shared" si="435"/>
        <v>2458284.0625</v>
      </c>
      <c r="O287" s="45">
        <f t="shared" si="431"/>
        <v>8.1908796641232031E-4</v>
      </c>
      <c r="P287" s="45">
        <f t="shared" si="488"/>
        <v>2458284.063319088</v>
      </c>
      <c r="Q287" s="45">
        <f t="shared" si="489"/>
        <v>0.18450549812698042</v>
      </c>
      <c r="R287" s="45">
        <f t="shared" si="485"/>
        <v>82.806034903754153</v>
      </c>
      <c r="S287" s="45">
        <f t="shared" si="436"/>
        <v>159.55180769972412</v>
      </c>
      <c r="T287" s="45">
        <f t="shared" si="437"/>
        <v>0.65581066221632767</v>
      </c>
      <c r="U287" s="45">
        <f t="shared" si="438"/>
        <v>1.4452379495918557</v>
      </c>
      <c r="V287" s="45">
        <f t="shared" si="439"/>
        <v>2.7847043718690263</v>
      </c>
      <c r="W287" s="45">
        <f t="shared" si="440"/>
        <v>1.6700850769078669E-2</v>
      </c>
      <c r="X287" s="45">
        <f t="shared" si="441"/>
        <v>83.461845565970478</v>
      </c>
      <c r="Y287" s="45">
        <f t="shared" si="442"/>
        <v>160.20761836194046</v>
      </c>
      <c r="Z287" s="45">
        <f t="shared" si="443"/>
        <v>2.7961504271943856</v>
      </c>
      <c r="AA287" s="45">
        <f t="shared" si="444"/>
        <v>128.18574590324508</v>
      </c>
      <c r="AB287" s="45">
        <f t="shared" si="445"/>
        <v>2.2372633201364591</v>
      </c>
      <c r="AC287" s="45">
        <f t="shared" si="446"/>
        <v>23.43689176913642</v>
      </c>
      <c r="AD287" s="45">
        <f t="shared" si="447"/>
        <v>-1.7332446264513065E-3</v>
      </c>
      <c r="AE287" s="45">
        <f t="shared" si="448"/>
        <v>23.435158524509969</v>
      </c>
      <c r="AF287" s="45">
        <f t="shared" si="449"/>
        <v>2458283.5</v>
      </c>
      <c r="AG287" s="45">
        <f t="shared" si="450"/>
        <v>0.18449007529089664</v>
      </c>
      <c r="AH287" s="45">
        <f t="shared" si="451"/>
        <v>17.483027286587514</v>
      </c>
      <c r="AI287" s="45">
        <f t="shared" si="452"/>
        <v>7.0199890628125132</v>
      </c>
      <c r="AJ287" s="45">
        <f t="shared" si="453"/>
        <v>0.40902067697951522</v>
      </c>
      <c r="AK287" s="45">
        <f t="shared" si="454"/>
        <v>14.440989062812513</v>
      </c>
      <c r="AL287" s="45">
        <f t="shared" si="486"/>
        <v>133.7452896634567</v>
      </c>
      <c r="AM287" s="45">
        <f t="shared" si="455"/>
        <v>2.3342956636608583</v>
      </c>
      <c r="AN287" s="45">
        <f t="shared" si="456"/>
        <v>1.01568280437576</v>
      </c>
      <c r="AO287" s="45" t="s">
        <v>138</v>
      </c>
      <c r="AP287" s="45">
        <f t="shared" si="457"/>
        <v>83.452398434742904</v>
      </c>
      <c r="AQ287" s="45">
        <f t="shared" si="458"/>
        <v>83</v>
      </c>
      <c r="AR287" s="45">
        <f t="shared" si="459"/>
        <v>27</v>
      </c>
      <c r="AS287" s="45">
        <f t="shared" si="460"/>
        <v>8</v>
      </c>
      <c r="AT287" s="45">
        <f t="shared" si="461"/>
        <v>1.456519121372426</v>
      </c>
      <c r="AU287" s="45">
        <f t="shared" si="462"/>
        <v>82.869546278731008</v>
      </c>
      <c r="AV287" s="148">
        <f t="shared" si="463"/>
        <v>5.5246364185820669</v>
      </c>
      <c r="AW287" s="45">
        <f t="shared" si="464"/>
        <v>1.4463464321976707</v>
      </c>
      <c r="AX287" s="45">
        <f t="shared" si="465"/>
        <v>23.273264695811729</v>
      </c>
      <c r="AY287" s="45" t="str">
        <f t="shared" si="466"/>
        <v>POSITIF</v>
      </c>
      <c r="AZ287" s="45">
        <f t="shared" si="467"/>
        <v>23</v>
      </c>
      <c r="BA287" s="45">
        <f t="shared" si="468"/>
        <v>16</v>
      </c>
      <c r="BB287" s="45">
        <f t="shared" si="469"/>
        <v>23</v>
      </c>
      <c r="BC287" s="45">
        <f t="shared" si="470"/>
        <v>0.40619509663007125</v>
      </c>
      <c r="BD287" s="45">
        <f t="shared" si="471"/>
        <v>2.0136303895497623</v>
      </c>
      <c r="BE287" s="45">
        <f t="shared" si="472"/>
        <v>-0.12222152900771403</v>
      </c>
      <c r="BF287" s="45">
        <f t="shared" si="473"/>
        <v>1.9428132568574878</v>
      </c>
      <c r="BG287" s="45">
        <f t="shared" si="474"/>
        <v>116.51130556796534</v>
      </c>
      <c r="BH287" s="45">
        <f t="shared" si="475"/>
        <v>5.5246364185820669</v>
      </c>
      <c r="BI287" s="45">
        <f t="shared" si="476"/>
        <v>296.51130556796534</v>
      </c>
      <c r="BJ287" s="45">
        <f t="shared" si="477"/>
        <v>296</v>
      </c>
      <c r="BK287" s="45">
        <f t="shared" si="478"/>
        <v>30</v>
      </c>
      <c r="BL287" s="45">
        <f t="shared" si="479"/>
        <v>40</v>
      </c>
      <c r="BM287" s="45">
        <f t="shared" si="480"/>
        <v>-42.736207098834768</v>
      </c>
      <c r="BN287" s="45" t="str">
        <f t="shared" si="481"/>
        <v>NEGATIF</v>
      </c>
      <c r="BO287" s="45">
        <f t="shared" si="482"/>
        <v>42</v>
      </c>
      <c r="BP287" s="45">
        <f t="shared" si="483"/>
        <v>44</v>
      </c>
      <c r="BQ287" s="45">
        <f t="shared" si="484"/>
        <v>10</v>
      </c>
      <c r="BR287" s="45"/>
      <c r="BS287" s="45"/>
      <c r="BT287" s="45"/>
      <c r="BU287" s="45"/>
      <c r="BV287" s="45"/>
      <c r="BW287" s="45"/>
      <c r="BX287" s="45"/>
      <c r="BY287" s="45"/>
      <c r="BZ287" s="45"/>
      <c r="CA287" s="45"/>
      <c r="CB287" s="45"/>
      <c r="CC287" s="45"/>
      <c r="CD287" s="45"/>
      <c r="CE287" s="45"/>
      <c r="CF287" s="45"/>
      <c r="CG287" s="45"/>
      <c r="CH287" s="45"/>
      <c r="CI287" s="45"/>
    </row>
    <row r="288" spans="1:87">
      <c r="A288" s="45">
        <f t="shared" si="487"/>
        <v>-7.0027777777777782</v>
      </c>
      <c r="B288" s="45">
        <f t="shared" si="490"/>
        <v>111.315</v>
      </c>
      <c r="C288" s="45">
        <f>INT(G3/15)</f>
        <v>7</v>
      </c>
      <c r="D288" s="45">
        <f>L3</f>
        <v>2018</v>
      </c>
      <c r="E288" s="45">
        <f>L2</f>
        <v>6</v>
      </c>
      <c r="F288" s="45">
        <f>L4+1</f>
        <v>14</v>
      </c>
      <c r="G288" s="45"/>
      <c r="H288" s="45">
        <v>20</v>
      </c>
      <c r="I288" s="45">
        <v>45</v>
      </c>
      <c r="J288" s="45">
        <f t="shared" si="432"/>
        <v>20.75</v>
      </c>
      <c r="K288" s="45"/>
      <c r="L288" s="45">
        <f t="shared" si="433"/>
        <v>20</v>
      </c>
      <c r="M288" s="45">
        <f t="shared" si="434"/>
        <v>-13</v>
      </c>
      <c r="N288" s="45">
        <f t="shared" si="435"/>
        <v>2458284.072916667</v>
      </c>
      <c r="O288" s="45">
        <f t="shared" si="431"/>
        <v>8.1908796641232031E-4</v>
      </c>
      <c r="P288" s="45">
        <f t="shared" si="488"/>
        <v>2458284.0737357549</v>
      </c>
      <c r="Q288" s="45">
        <f t="shared" si="489"/>
        <v>0.18450578331977924</v>
      </c>
      <c r="R288" s="45">
        <f t="shared" si="485"/>
        <v>82.816302064053161</v>
      </c>
      <c r="S288" s="45">
        <f t="shared" si="436"/>
        <v>159.56207436963359</v>
      </c>
      <c r="T288" s="45">
        <f t="shared" si="437"/>
        <v>0.65549465962038211</v>
      </c>
      <c r="U288" s="45">
        <f t="shared" si="438"/>
        <v>1.4454171453439035</v>
      </c>
      <c r="V288" s="45">
        <f t="shared" si="439"/>
        <v>2.7848835590621617</v>
      </c>
      <c r="W288" s="45">
        <f t="shared" si="440"/>
        <v>1.6700850757100569E-2</v>
      </c>
      <c r="X288" s="45">
        <f t="shared" si="441"/>
        <v>83.471796723673549</v>
      </c>
      <c r="Y288" s="45">
        <f t="shared" si="442"/>
        <v>160.21756902925398</v>
      </c>
      <c r="Z288" s="45">
        <f t="shared" si="443"/>
        <v>2.7963240991017773</v>
      </c>
      <c r="AA288" s="45">
        <f t="shared" si="444"/>
        <v>128.18519430151181</v>
      </c>
      <c r="AB288" s="45">
        <f t="shared" si="445"/>
        <v>2.2372536928700542</v>
      </c>
      <c r="AC288" s="45">
        <f t="shared" si="446"/>
        <v>23.436891765427724</v>
      </c>
      <c r="AD288" s="45">
        <f t="shared" si="447"/>
        <v>-1.733239378704395E-3</v>
      </c>
      <c r="AE288" s="45">
        <f t="shared" si="448"/>
        <v>23.435158526049019</v>
      </c>
      <c r="AF288" s="45">
        <f t="shared" si="449"/>
        <v>2458283.5</v>
      </c>
      <c r="AG288" s="45">
        <f t="shared" si="450"/>
        <v>0.18449007529089664</v>
      </c>
      <c r="AH288" s="45">
        <f t="shared" si="451"/>
        <v>17.483027286587514</v>
      </c>
      <c r="AI288" s="45">
        <f t="shared" si="452"/>
        <v>7.270673540150014</v>
      </c>
      <c r="AJ288" s="45">
        <f t="shared" si="453"/>
        <v>0.40902067700637668</v>
      </c>
      <c r="AK288" s="45">
        <f t="shared" si="454"/>
        <v>14.691673540150013</v>
      </c>
      <c r="AL288" s="45">
        <f t="shared" si="486"/>
        <v>137.49473742609672</v>
      </c>
      <c r="AM288" s="45">
        <f t="shared" si="455"/>
        <v>2.3997358722504614</v>
      </c>
      <c r="AN288" s="45">
        <f t="shared" si="456"/>
        <v>1.015683817585316</v>
      </c>
      <c r="AO288" s="45" t="s">
        <v>138</v>
      </c>
      <c r="AP288" s="45">
        <f t="shared" si="457"/>
        <v>83.462349563997023</v>
      </c>
      <c r="AQ288" s="45">
        <f t="shared" si="458"/>
        <v>83</v>
      </c>
      <c r="AR288" s="45">
        <f t="shared" si="459"/>
        <v>27</v>
      </c>
      <c r="AS288" s="45">
        <f t="shared" si="460"/>
        <v>44</v>
      </c>
      <c r="AT288" s="45">
        <f t="shared" si="461"/>
        <v>1.4566928013422018</v>
      </c>
      <c r="AU288" s="45">
        <f t="shared" si="462"/>
        <v>82.880365676153474</v>
      </c>
      <c r="AV288" s="148">
        <f t="shared" si="463"/>
        <v>5.525357711743565</v>
      </c>
      <c r="AW288" s="45">
        <f t="shared" si="464"/>
        <v>1.4465352663057744</v>
      </c>
      <c r="AX288" s="45">
        <f t="shared" si="465"/>
        <v>23.273755588200491</v>
      </c>
      <c r="AY288" s="45" t="str">
        <f t="shared" si="466"/>
        <v>POSITIF</v>
      </c>
      <c r="AZ288" s="45">
        <f t="shared" si="467"/>
        <v>23</v>
      </c>
      <c r="BA288" s="45">
        <f t="shared" si="468"/>
        <v>16</v>
      </c>
      <c r="BB288" s="45">
        <f t="shared" si="469"/>
        <v>25</v>
      </c>
      <c r="BC288" s="45">
        <f t="shared" si="470"/>
        <v>0.40620366431852811</v>
      </c>
      <c r="BD288" s="45">
        <f t="shared" si="471"/>
        <v>2.033505897958197</v>
      </c>
      <c r="BE288" s="45">
        <f t="shared" si="472"/>
        <v>-0.12222152900771403</v>
      </c>
      <c r="BF288" s="45">
        <f t="shared" si="473"/>
        <v>1.9428132568574878</v>
      </c>
      <c r="BG288" s="45">
        <f t="shared" si="474"/>
        <v>117.92869065294106</v>
      </c>
      <c r="BH288" s="45">
        <f t="shared" si="475"/>
        <v>5.525357711743565</v>
      </c>
      <c r="BI288" s="45">
        <f t="shared" si="476"/>
        <v>297.92869065294104</v>
      </c>
      <c r="BJ288" s="45">
        <f t="shared" si="477"/>
        <v>297</v>
      </c>
      <c r="BK288" s="45">
        <f t="shared" si="478"/>
        <v>55</v>
      </c>
      <c r="BL288" s="45">
        <f t="shared" si="479"/>
        <v>43</v>
      </c>
      <c r="BM288" s="45">
        <f t="shared" si="480"/>
        <v>-46.083126146729896</v>
      </c>
      <c r="BN288" s="45" t="str">
        <f t="shared" si="481"/>
        <v>NEGATIF</v>
      </c>
      <c r="BO288" s="45">
        <f t="shared" si="482"/>
        <v>46</v>
      </c>
      <c r="BP288" s="45">
        <f t="shared" si="483"/>
        <v>4</v>
      </c>
      <c r="BQ288" s="45">
        <f t="shared" si="484"/>
        <v>59</v>
      </c>
      <c r="BR288" s="45"/>
      <c r="BS288" s="45"/>
      <c r="BT288" s="45"/>
      <c r="BU288" s="45"/>
      <c r="BV288" s="45"/>
      <c r="BW288" s="45"/>
      <c r="BX288" s="45"/>
      <c r="BY288" s="45"/>
      <c r="BZ288" s="45"/>
      <c r="CA288" s="45"/>
      <c r="CB288" s="45"/>
      <c r="CC288" s="45"/>
      <c r="CD288" s="45"/>
      <c r="CE288" s="45"/>
      <c r="CF288" s="45"/>
      <c r="CG288" s="45"/>
      <c r="CH288" s="45"/>
      <c r="CI288" s="45"/>
    </row>
    <row r="289" spans="1:87">
      <c r="A289" s="45">
        <f t="shared" si="487"/>
        <v>-7.0027777777777782</v>
      </c>
      <c r="B289" s="45">
        <f t="shared" si="490"/>
        <v>111.315</v>
      </c>
      <c r="C289" s="45">
        <f>INT(G3/15)</f>
        <v>7</v>
      </c>
      <c r="D289" s="45">
        <f>L3</f>
        <v>2018</v>
      </c>
      <c r="E289" s="45">
        <f>L2</f>
        <v>6</v>
      </c>
      <c r="F289" s="45">
        <f>L4+1</f>
        <v>14</v>
      </c>
      <c r="G289" s="45"/>
      <c r="H289" s="45">
        <v>21</v>
      </c>
      <c r="I289" s="45">
        <v>0</v>
      </c>
      <c r="J289" s="45">
        <f t="shared" si="432"/>
        <v>21</v>
      </c>
      <c r="K289" s="45"/>
      <c r="L289" s="45">
        <f t="shared" si="433"/>
        <v>20</v>
      </c>
      <c r="M289" s="45">
        <f t="shared" si="434"/>
        <v>-13</v>
      </c>
      <c r="N289" s="45">
        <f t="shared" si="435"/>
        <v>2458284.0833333335</v>
      </c>
      <c r="O289" s="45">
        <f t="shared" si="431"/>
        <v>8.1908796641232031E-4</v>
      </c>
      <c r="P289" s="45">
        <f t="shared" si="488"/>
        <v>2458284.0841524214</v>
      </c>
      <c r="Q289" s="45">
        <f t="shared" si="489"/>
        <v>0.18450606851256532</v>
      </c>
      <c r="R289" s="45">
        <f t="shared" si="485"/>
        <v>82.826569223892875</v>
      </c>
      <c r="S289" s="45">
        <f t="shared" si="436"/>
        <v>159.57234103908559</v>
      </c>
      <c r="T289" s="45">
        <f t="shared" si="437"/>
        <v>0.65517863717915037</v>
      </c>
      <c r="U289" s="45">
        <f t="shared" si="438"/>
        <v>1.4455963410879351</v>
      </c>
      <c r="V289" s="45">
        <f t="shared" si="439"/>
        <v>2.7850627462473132</v>
      </c>
      <c r="W289" s="45">
        <f t="shared" si="440"/>
        <v>1.6700850745122474E-2</v>
      </c>
      <c r="X289" s="45">
        <f t="shared" si="441"/>
        <v>83.481747861072023</v>
      </c>
      <c r="Y289" s="45">
        <f t="shared" si="442"/>
        <v>160.22751967626473</v>
      </c>
      <c r="Z289" s="45">
        <f t="shared" si="443"/>
        <v>2.7964977706548186</v>
      </c>
      <c r="AA289" s="45">
        <f t="shared" si="444"/>
        <v>128.18464269980316</v>
      </c>
      <c r="AB289" s="45">
        <f t="shared" si="445"/>
        <v>2.2372440656040786</v>
      </c>
      <c r="AC289" s="45">
        <f t="shared" si="446"/>
        <v>23.436891761719028</v>
      </c>
      <c r="AD289" s="45">
        <f t="shared" si="447"/>
        <v>-1.7332341111102999E-3</v>
      </c>
      <c r="AE289" s="45">
        <f t="shared" si="448"/>
        <v>23.435158527607918</v>
      </c>
      <c r="AF289" s="45">
        <f t="shared" si="449"/>
        <v>2458283.5</v>
      </c>
      <c r="AG289" s="45">
        <f t="shared" si="450"/>
        <v>0.18449007529089664</v>
      </c>
      <c r="AH289" s="45">
        <f t="shared" si="451"/>
        <v>17.483027286587514</v>
      </c>
      <c r="AI289" s="45">
        <f t="shared" si="452"/>
        <v>7.5213580174875148</v>
      </c>
      <c r="AJ289" s="45">
        <f t="shared" si="453"/>
        <v>0.40902067703358458</v>
      </c>
      <c r="AK289" s="45">
        <f t="shared" si="454"/>
        <v>14.942358017487514</v>
      </c>
      <c r="AL289" s="45">
        <f t="shared" si="486"/>
        <v>141.24418513113105</v>
      </c>
      <c r="AM289" s="45">
        <f t="shared" si="455"/>
        <v>2.4651760798346554</v>
      </c>
      <c r="AN289" s="45">
        <f t="shared" si="456"/>
        <v>1.0156848303057024</v>
      </c>
      <c r="AO289" s="45" t="s">
        <v>138</v>
      </c>
      <c r="AP289" s="45">
        <f t="shared" si="457"/>
        <v>83.472300672946901</v>
      </c>
      <c r="AQ289" s="45">
        <f t="shared" si="458"/>
        <v>83</v>
      </c>
      <c r="AR289" s="45">
        <f t="shared" si="459"/>
        <v>28</v>
      </c>
      <c r="AS289" s="45">
        <f t="shared" si="460"/>
        <v>20</v>
      </c>
      <c r="AT289" s="45">
        <f t="shared" si="461"/>
        <v>1.4568664809576017</v>
      </c>
      <c r="AU289" s="45">
        <f t="shared" si="462"/>
        <v>82.891185131181658</v>
      </c>
      <c r="AV289" s="148">
        <f t="shared" si="463"/>
        <v>5.5260790087454437</v>
      </c>
      <c r="AW289" s="45">
        <f t="shared" si="464"/>
        <v>1.4467241014192878</v>
      </c>
      <c r="AX289" s="45">
        <f t="shared" si="465"/>
        <v>23.274245738025602</v>
      </c>
      <c r="AY289" s="45" t="str">
        <f t="shared" si="466"/>
        <v>POSITIF</v>
      </c>
      <c r="AZ289" s="45">
        <f t="shared" si="467"/>
        <v>23</v>
      </c>
      <c r="BA289" s="45">
        <f t="shared" si="468"/>
        <v>16</v>
      </c>
      <c r="BB289" s="45">
        <f t="shared" si="469"/>
        <v>27</v>
      </c>
      <c r="BC289" s="45">
        <f t="shared" si="470"/>
        <v>0.40621221904680438</v>
      </c>
      <c r="BD289" s="45">
        <f t="shared" si="471"/>
        <v>2.058243934459683</v>
      </c>
      <c r="BE289" s="45">
        <f t="shared" si="472"/>
        <v>-0.12222152900771403</v>
      </c>
      <c r="BF289" s="45">
        <f t="shared" si="473"/>
        <v>1.9428132568574878</v>
      </c>
      <c r="BG289" s="45">
        <f t="shared" si="474"/>
        <v>119.68954704630333</v>
      </c>
      <c r="BH289" s="45">
        <f t="shared" si="475"/>
        <v>5.5260790087454437</v>
      </c>
      <c r="BI289" s="45">
        <f t="shared" si="476"/>
        <v>299.68954704630335</v>
      </c>
      <c r="BJ289" s="45">
        <f t="shared" si="477"/>
        <v>299</v>
      </c>
      <c r="BK289" s="45">
        <f t="shared" si="478"/>
        <v>41</v>
      </c>
      <c r="BL289" s="45">
        <f t="shared" si="479"/>
        <v>22</v>
      </c>
      <c r="BM289" s="45">
        <f t="shared" si="480"/>
        <v>-49.393017106799938</v>
      </c>
      <c r="BN289" s="45" t="str">
        <f t="shared" si="481"/>
        <v>NEGATIF</v>
      </c>
      <c r="BO289" s="45">
        <f t="shared" si="482"/>
        <v>49</v>
      </c>
      <c r="BP289" s="45">
        <f t="shared" si="483"/>
        <v>23</v>
      </c>
      <c r="BQ289" s="45">
        <f t="shared" si="484"/>
        <v>34</v>
      </c>
      <c r="BR289" s="45"/>
      <c r="BS289" s="45"/>
      <c r="BT289" s="45"/>
      <c r="BU289" s="45"/>
      <c r="BV289" s="45"/>
      <c r="BW289" s="45"/>
      <c r="BX289" s="45"/>
      <c r="BY289" s="45"/>
      <c r="BZ289" s="45"/>
      <c r="CA289" s="45"/>
      <c r="CB289" s="45"/>
      <c r="CC289" s="45"/>
      <c r="CD289" s="45"/>
      <c r="CE289" s="45"/>
      <c r="CF289" s="45"/>
      <c r="CG289" s="45"/>
      <c r="CH289" s="45"/>
      <c r="CI289" s="45"/>
    </row>
    <row r="290" spans="1:87">
      <c r="A290" s="45">
        <f t="shared" si="487"/>
        <v>-7.0027777777777782</v>
      </c>
      <c r="B290" s="45">
        <f t="shared" si="490"/>
        <v>111.315</v>
      </c>
      <c r="C290" s="45">
        <f>INT(G3/15)</f>
        <v>7</v>
      </c>
      <c r="D290" s="45">
        <f>L3</f>
        <v>2018</v>
      </c>
      <c r="E290" s="45">
        <f>L2</f>
        <v>6</v>
      </c>
      <c r="F290" s="45">
        <f>L4+1</f>
        <v>14</v>
      </c>
      <c r="G290" s="45"/>
      <c r="H290" s="45">
        <v>21</v>
      </c>
      <c r="I290" s="45">
        <v>15</v>
      </c>
      <c r="J290" s="45">
        <f t="shared" si="432"/>
        <v>21.25</v>
      </c>
      <c r="K290" s="45"/>
      <c r="L290" s="45">
        <f t="shared" si="433"/>
        <v>20</v>
      </c>
      <c r="M290" s="45">
        <f t="shared" si="434"/>
        <v>-13</v>
      </c>
      <c r="N290" s="45">
        <f t="shared" si="435"/>
        <v>2458284.09375</v>
      </c>
      <c r="O290" s="45">
        <f t="shared" si="431"/>
        <v>8.1908796641232031E-4</v>
      </c>
      <c r="P290" s="45">
        <f t="shared" si="488"/>
        <v>2458284.094569088</v>
      </c>
      <c r="Q290" s="45">
        <f t="shared" si="489"/>
        <v>0.1845063537053514</v>
      </c>
      <c r="R290" s="45">
        <f t="shared" si="485"/>
        <v>82.836836383733498</v>
      </c>
      <c r="S290" s="45">
        <f t="shared" si="436"/>
        <v>159.58260770853667</v>
      </c>
      <c r="T290" s="45">
        <f t="shared" si="437"/>
        <v>0.65486259488822929</v>
      </c>
      <c r="U290" s="45">
        <f t="shared" si="438"/>
        <v>1.4457755368319825</v>
      </c>
      <c r="V290" s="45">
        <f t="shared" si="439"/>
        <v>2.7852419334324483</v>
      </c>
      <c r="W290" s="45">
        <f t="shared" si="440"/>
        <v>1.6700850733144375E-2</v>
      </c>
      <c r="X290" s="45">
        <f t="shared" si="441"/>
        <v>83.491698978621727</v>
      </c>
      <c r="Y290" s="45">
        <f t="shared" si="442"/>
        <v>160.23747030342491</v>
      </c>
      <c r="Z290" s="45">
        <f t="shared" si="443"/>
        <v>2.796671441861402</v>
      </c>
      <c r="AA290" s="45">
        <f t="shared" si="444"/>
        <v>128.18409109809451</v>
      </c>
      <c r="AB290" s="45">
        <f t="shared" si="445"/>
        <v>2.2372344383381031</v>
      </c>
      <c r="AC290" s="45">
        <f t="shared" si="446"/>
        <v>23.436891758010336</v>
      </c>
      <c r="AD290" s="45">
        <f t="shared" si="447"/>
        <v>-1.7332288236669834E-3</v>
      </c>
      <c r="AE290" s="45">
        <f t="shared" si="448"/>
        <v>23.435158529186669</v>
      </c>
      <c r="AF290" s="45">
        <f t="shared" si="449"/>
        <v>2458283.5</v>
      </c>
      <c r="AG290" s="45">
        <f t="shared" si="450"/>
        <v>0.18449007529089664</v>
      </c>
      <c r="AH290" s="45">
        <f t="shared" si="451"/>
        <v>17.483027286587514</v>
      </c>
      <c r="AI290" s="45">
        <f t="shared" si="452"/>
        <v>7.7720424948250155</v>
      </c>
      <c r="AJ290" s="45">
        <f t="shared" si="453"/>
        <v>0.40902067706113904</v>
      </c>
      <c r="AK290" s="45">
        <f t="shared" si="454"/>
        <v>15.193042494825015</v>
      </c>
      <c r="AL290" s="45">
        <f t="shared" si="486"/>
        <v>144.99363277818253</v>
      </c>
      <c r="AM290" s="45">
        <f t="shared" si="455"/>
        <v>2.530616286406858</v>
      </c>
      <c r="AN290" s="45">
        <f t="shared" si="456"/>
        <v>1.0156858425369348</v>
      </c>
      <c r="AO290" s="45" t="s">
        <v>138</v>
      </c>
      <c r="AP290" s="45">
        <f t="shared" si="457"/>
        <v>83.48225176204835</v>
      </c>
      <c r="AQ290" s="45">
        <f t="shared" si="458"/>
        <v>83</v>
      </c>
      <c r="AR290" s="45">
        <f t="shared" si="459"/>
        <v>28</v>
      </c>
      <c r="AS290" s="45">
        <f t="shared" si="460"/>
        <v>56</v>
      </c>
      <c r="AT290" s="45">
        <f t="shared" si="461"/>
        <v>1.4570401602265814</v>
      </c>
      <c r="AU290" s="45">
        <f t="shared" si="462"/>
        <v>82.902004644192687</v>
      </c>
      <c r="AV290" s="148">
        <f t="shared" si="463"/>
        <v>5.5268003096128462</v>
      </c>
      <c r="AW290" s="45">
        <f t="shared" si="464"/>
        <v>1.4469129375447927</v>
      </c>
      <c r="AX290" s="45">
        <f t="shared" si="465"/>
        <v>23.274735145291075</v>
      </c>
      <c r="AY290" s="45" t="str">
        <f t="shared" si="466"/>
        <v>POSITIF</v>
      </c>
      <c r="AZ290" s="45">
        <f t="shared" si="467"/>
        <v>23</v>
      </c>
      <c r="BA290" s="45">
        <f t="shared" si="468"/>
        <v>16</v>
      </c>
      <c r="BB290" s="45">
        <f t="shared" si="469"/>
        <v>29</v>
      </c>
      <c r="BC290" s="45">
        <f t="shared" si="470"/>
        <v>0.40622076081497005</v>
      </c>
      <c r="BD290" s="45">
        <f t="shared" si="471"/>
        <v>2.088976676178647</v>
      </c>
      <c r="BE290" s="45">
        <f t="shared" si="472"/>
        <v>-0.12222152900771403</v>
      </c>
      <c r="BF290" s="45">
        <f t="shared" si="473"/>
        <v>1.9428132568574878</v>
      </c>
      <c r="BG290" s="45">
        <f t="shared" si="474"/>
        <v>121.88037140911355</v>
      </c>
      <c r="BH290" s="45">
        <f t="shared" si="475"/>
        <v>5.5268003096128462</v>
      </c>
      <c r="BI290" s="45">
        <f t="shared" si="476"/>
        <v>301.88037140911354</v>
      </c>
      <c r="BJ290" s="45">
        <f t="shared" si="477"/>
        <v>301</v>
      </c>
      <c r="BK290" s="45">
        <f t="shared" si="478"/>
        <v>52</v>
      </c>
      <c r="BL290" s="45">
        <f t="shared" si="479"/>
        <v>49</v>
      </c>
      <c r="BM290" s="45">
        <f t="shared" si="480"/>
        <v>-52.654598364402986</v>
      </c>
      <c r="BN290" s="45" t="str">
        <f t="shared" si="481"/>
        <v>NEGATIF</v>
      </c>
      <c r="BO290" s="45">
        <f t="shared" si="482"/>
        <v>52</v>
      </c>
      <c r="BP290" s="45">
        <f t="shared" si="483"/>
        <v>39</v>
      </c>
      <c r="BQ290" s="45">
        <f t="shared" si="484"/>
        <v>16</v>
      </c>
      <c r="BR290" s="45"/>
      <c r="BS290" s="45"/>
      <c r="BT290" s="45"/>
      <c r="BU290" s="45"/>
      <c r="BV290" s="45"/>
      <c r="BW290" s="45"/>
      <c r="BX290" s="45"/>
      <c r="BY290" s="45"/>
      <c r="BZ290" s="45"/>
      <c r="CA290" s="45"/>
      <c r="CB290" s="45"/>
      <c r="CC290" s="45"/>
      <c r="CD290" s="45"/>
      <c r="CE290" s="45"/>
      <c r="CF290" s="45"/>
      <c r="CG290" s="45"/>
      <c r="CH290" s="45"/>
      <c r="CI290" s="45"/>
    </row>
    <row r="291" spans="1:87">
      <c r="A291" s="45">
        <f t="shared" si="487"/>
        <v>-7.0027777777777782</v>
      </c>
      <c r="B291" s="45">
        <f t="shared" si="490"/>
        <v>111.315</v>
      </c>
      <c r="C291" s="45">
        <f>INT(G3/15)</f>
        <v>7</v>
      </c>
      <c r="D291" s="45">
        <f>L3</f>
        <v>2018</v>
      </c>
      <c r="E291" s="45">
        <f>L2</f>
        <v>6</v>
      </c>
      <c r="F291" s="45">
        <f>L4+1</f>
        <v>14</v>
      </c>
      <c r="G291" s="45"/>
      <c r="H291" s="45">
        <v>21</v>
      </c>
      <c r="I291" s="45">
        <v>30</v>
      </c>
      <c r="J291" s="45">
        <f t="shared" si="432"/>
        <v>21.5</v>
      </c>
      <c r="K291" s="45"/>
      <c r="L291" s="45">
        <f t="shared" si="433"/>
        <v>20</v>
      </c>
      <c r="M291" s="45">
        <f t="shared" si="434"/>
        <v>-13</v>
      </c>
      <c r="N291" s="45">
        <f t="shared" si="435"/>
        <v>2458284.104166667</v>
      </c>
      <c r="O291" s="45">
        <f t="shared" si="431"/>
        <v>8.1908796641232031E-4</v>
      </c>
      <c r="P291" s="45">
        <f t="shared" si="488"/>
        <v>2458284.1049857549</v>
      </c>
      <c r="Q291" s="45">
        <f t="shared" si="489"/>
        <v>0.18450663889815022</v>
      </c>
      <c r="R291" s="45">
        <f t="shared" si="485"/>
        <v>82.847103544032507</v>
      </c>
      <c r="S291" s="45">
        <f t="shared" si="436"/>
        <v>159.59287437844705</v>
      </c>
      <c r="T291" s="45">
        <f t="shared" si="437"/>
        <v>0.65454653274309682</v>
      </c>
      <c r="U291" s="45">
        <f t="shared" si="438"/>
        <v>1.4459547325840303</v>
      </c>
      <c r="V291" s="45">
        <f t="shared" si="439"/>
        <v>2.7854211206256001</v>
      </c>
      <c r="W291" s="45">
        <f t="shared" si="440"/>
        <v>1.6700850721166279E-2</v>
      </c>
      <c r="X291" s="45">
        <f t="shared" si="441"/>
        <v>83.501650076775604</v>
      </c>
      <c r="Y291" s="45">
        <f t="shared" si="442"/>
        <v>160.24742091119015</v>
      </c>
      <c r="Z291" s="45">
        <f t="shared" si="443"/>
        <v>2.7968451127294798</v>
      </c>
      <c r="AA291" s="45">
        <f t="shared" si="444"/>
        <v>128.18353949636119</v>
      </c>
      <c r="AB291" s="45">
        <f t="shared" si="445"/>
        <v>2.2372248110716968</v>
      </c>
      <c r="AC291" s="45">
        <f t="shared" si="446"/>
        <v>23.436891754301637</v>
      </c>
      <c r="AD291" s="45">
        <f t="shared" si="447"/>
        <v>-1.7332235163724024E-3</v>
      </c>
      <c r="AE291" s="45">
        <f t="shared" si="448"/>
        <v>23.435158530785266</v>
      </c>
      <c r="AF291" s="45">
        <f t="shared" si="449"/>
        <v>2458283.5</v>
      </c>
      <c r="AG291" s="45">
        <f t="shared" si="450"/>
        <v>0.18449007529089664</v>
      </c>
      <c r="AH291" s="45">
        <f t="shared" si="451"/>
        <v>17.483027286587514</v>
      </c>
      <c r="AI291" s="45">
        <f t="shared" si="452"/>
        <v>8.0227269721625163</v>
      </c>
      <c r="AJ291" s="45">
        <f t="shared" si="453"/>
        <v>0.40902067708903977</v>
      </c>
      <c r="AK291" s="45">
        <f t="shared" si="454"/>
        <v>15.443726972162516</v>
      </c>
      <c r="AL291" s="45">
        <f t="shared" si="486"/>
        <v>148.74308036687722</v>
      </c>
      <c r="AM291" s="45">
        <f t="shared" si="455"/>
        <v>2.5960564919605429</v>
      </c>
      <c r="AN291" s="45">
        <f t="shared" si="456"/>
        <v>1.0156868542790289</v>
      </c>
      <c r="AO291" s="45" t="s">
        <v>138</v>
      </c>
      <c r="AP291" s="45">
        <f t="shared" si="457"/>
        <v>83.492202831754327</v>
      </c>
      <c r="AQ291" s="45">
        <f t="shared" si="458"/>
        <v>83</v>
      </c>
      <c r="AR291" s="45">
        <f t="shared" si="459"/>
        <v>29</v>
      </c>
      <c r="AS291" s="45">
        <f t="shared" si="460"/>
        <v>31</v>
      </c>
      <c r="AT291" s="45">
        <f t="shared" si="461"/>
        <v>1.4572138391570462</v>
      </c>
      <c r="AU291" s="45">
        <f t="shared" si="462"/>
        <v>82.912824215560505</v>
      </c>
      <c r="AV291" s="148">
        <f t="shared" si="463"/>
        <v>5.5275216143707002</v>
      </c>
      <c r="AW291" s="45">
        <f t="shared" si="464"/>
        <v>1.4471017746888155</v>
      </c>
      <c r="AX291" s="45">
        <f t="shared" si="465"/>
        <v>23.275223810000657</v>
      </c>
      <c r="AY291" s="45" t="str">
        <f t="shared" si="466"/>
        <v>POSITIF</v>
      </c>
      <c r="AZ291" s="45">
        <f t="shared" si="467"/>
        <v>23</v>
      </c>
      <c r="BA291" s="45">
        <f t="shared" si="468"/>
        <v>16</v>
      </c>
      <c r="BB291" s="45">
        <f t="shared" si="469"/>
        <v>30</v>
      </c>
      <c r="BC291" s="45">
        <f t="shared" si="470"/>
        <v>0.40622928962309057</v>
      </c>
      <c r="BD291" s="45">
        <f t="shared" si="471"/>
        <v>2.1272137746425921</v>
      </c>
      <c r="BE291" s="45">
        <f t="shared" si="472"/>
        <v>-0.12222152900771403</v>
      </c>
      <c r="BF291" s="45">
        <f t="shared" si="473"/>
        <v>1.9428132568574878</v>
      </c>
      <c r="BG291" s="45">
        <f t="shared" si="474"/>
        <v>124.61706486222242</v>
      </c>
      <c r="BH291" s="45">
        <f t="shared" si="475"/>
        <v>5.5275216143707002</v>
      </c>
      <c r="BI291" s="45">
        <f t="shared" si="476"/>
        <v>304.61706486222243</v>
      </c>
      <c r="BJ291" s="45">
        <f t="shared" si="477"/>
        <v>304</v>
      </c>
      <c r="BK291" s="45">
        <f t="shared" si="478"/>
        <v>37</v>
      </c>
      <c r="BL291" s="45">
        <f t="shared" si="479"/>
        <v>1</v>
      </c>
      <c r="BM291" s="45">
        <f t="shared" si="480"/>
        <v>-55.852656335385376</v>
      </c>
      <c r="BN291" s="45" t="str">
        <f t="shared" si="481"/>
        <v>NEGATIF</v>
      </c>
      <c r="BO291" s="45">
        <f t="shared" si="482"/>
        <v>55</v>
      </c>
      <c r="BP291" s="45">
        <f t="shared" si="483"/>
        <v>51</v>
      </c>
      <c r="BQ291" s="45">
        <f t="shared" si="484"/>
        <v>9</v>
      </c>
      <c r="BR291" s="45"/>
      <c r="BS291" s="45"/>
      <c r="BT291" s="45"/>
      <c r="BU291" s="45"/>
      <c r="BV291" s="45"/>
      <c r="BW291" s="45"/>
      <c r="BX291" s="45"/>
      <c r="BY291" s="45"/>
      <c r="BZ291" s="45"/>
      <c r="CA291" s="45"/>
      <c r="CB291" s="45"/>
      <c r="CC291" s="45"/>
      <c r="CD291" s="45"/>
      <c r="CE291" s="45"/>
      <c r="CF291" s="45"/>
      <c r="CG291" s="45"/>
      <c r="CH291" s="45"/>
      <c r="CI291" s="45"/>
    </row>
    <row r="292" spans="1:87">
      <c r="A292" s="45">
        <f t="shared" si="487"/>
        <v>-7.0027777777777782</v>
      </c>
      <c r="B292" s="45">
        <f t="shared" si="490"/>
        <v>111.315</v>
      </c>
      <c r="C292" s="45">
        <f>INT(G3/15)</f>
        <v>7</v>
      </c>
      <c r="D292" s="45">
        <f>L3</f>
        <v>2018</v>
      </c>
      <c r="E292" s="45">
        <f>L2</f>
        <v>6</v>
      </c>
      <c r="F292" s="45">
        <f>L4+1</f>
        <v>14</v>
      </c>
      <c r="G292" s="45"/>
      <c r="H292" s="45">
        <v>21</v>
      </c>
      <c r="I292" s="45">
        <v>45</v>
      </c>
      <c r="J292" s="45">
        <f t="shared" si="432"/>
        <v>21.75</v>
      </c>
      <c r="K292" s="45"/>
      <c r="L292" s="45">
        <f t="shared" si="433"/>
        <v>20</v>
      </c>
      <c r="M292" s="45">
        <f t="shared" si="434"/>
        <v>-13</v>
      </c>
      <c r="N292" s="45">
        <f t="shared" si="435"/>
        <v>2458284.1145833335</v>
      </c>
      <c r="O292" s="45">
        <f t="shared" si="431"/>
        <v>8.1908796641232031E-4</v>
      </c>
      <c r="P292" s="45">
        <f t="shared" si="488"/>
        <v>2458284.1154024214</v>
      </c>
      <c r="Q292" s="45">
        <f t="shared" si="489"/>
        <v>0.1845069240909363</v>
      </c>
      <c r="R292" s="45">
        <f t="shared" si="485"/>
        <v>82.85737070387313</v>
      </c>
      <c r="S292" s="45">
        <f t="shared" si="436"/>
        <v>159.60314104789813</v>
      </c>
      <c r="T292" s="45">
        <f t="shared" si="437"/>
        <v>0.6542304507816824</v>
      </c>
      <c r="U292" s="45">
        <f t="shared" si="438"/>
        <v>1.4461339283280776</v>
      </c>
      <c r="V292" s="45">
        <f t="shared" si="439"/>
        <v>2.7856003078107352</v>
      </c>
      <c r="W292" s="45">
        <f t="shared" si="440"/>
        <v>1.670085070918818E-2</v>
      </c>
      <c r="X292" s="45">
        <f t="shared" si="441"/>
        <v>83.511601154654812</v>
      </c>
      <c r="Y292" s="45">
        <f t="shared" si="442"/>
        <v>160.25737149867982</v>
      </c>
      <c r="Z292" s="45">
        <f t="shared" si="443"/>
        <v>2.7970187832436824</v>
      </c>
      <c r="AA292" s="45">
        <f t="shared" si="444"/>
        <v>128.18298789465254</v>
      </c>
      <c r="AB292" s="45">
        <f t="shared" si="445"/>
        <v>2.2372151838057213</v>
      </c>
      <c r="AC292" s="45">
        <f t="shared" si="446"/>
        <v>23.436891750592945</v>
      </c>
      <c r="AD292" s="45">
        <f t="shared" si="447"/>
        <v>-1.733218189225235E-3</v>
      </c>
      <c r="AE292" s="45">
        <f t="shared" si="448"/>
        <v>23.435158532403719</v>
      </c>
      <c r="AF292" s="45">
        <f t="shared" si="449"/>
        <v>2458283.5</v>
      </c>
      <c r="AG292" s="45">
        <f t="shared" si="450"/>
        <v>0.18449007529089664</v>
      </c>
      <c r="AH292" s="45">
        <f t="shared" si="451"/>
        <v>17.483027286587514</v>
      </c>
      <c r="AI292" s="45">
        <f t="shared" si="452"/>
        <v>8.2734114495000171</v>
      </c>
      <c r="AJ292" s="45">
        <f t="shared" si="453"/>
        <v>0.40902067711728712</v>
      </c>
      <c r="AK292" s="45">
        <f t="shared" si="454"/>
        <v>15.694411449500016</v>
      </c>
      <c r="AL292" s="45">
        <f t="shared" si="486"/>
        <v>152.49252789828915</v>
      </c>
      <c r="AM292" s="45">
        <f t="shared" si="455"/>
        <v>2.6614966965144542</v>
      </c>
      <c r="AN292" s="45">
        <f t="shared" si="456"/>
        <v>1.0156878655318642</v>
      </c>
      <c r="AO292" s="45" t="s">
        <v>138</v>
      </c>
      <c r="AP292" s="45">
        <f t="shared" si="457"/>
        <v>83.502153881185976</v>
      </c>
      <c r="AQ292" s="45">
        <f t="shared" si="458"/>
        <v>83</v>
      </c>
      <c r="AR292" s="45">
        <f t="shared" si="459"/>
        <v>30</v>
      </c>
      <c r="AS292" s="45">
        <f t="shared" si="460"/>
        <v>7</v>
      </c>
      <c r="AT292" s="45">
        <f t="shared" si="461"/>
        <v>1.4573875177336573</v>
      </c>
      <c r="AU292" s="45">
        <f t="shared" si="462"/>
        <v>82.923643844211099</v>
      </c>
      <c r="AV292" s="148">
        <f t="shared" si="463"/>
        <v>5.528242922947407</v>
      </c>
      <c r="AW292" s="45">
        <f t="shared" si="464"/>
        <v>1.4472906128326115</v>
      </c>
      <c r="AX292" s="45">
        <f t="shared" si="465"/>
        <v>23.275711732092777</v>
      </c>
      <c r="AY292" s="45" t="str">
        <f t="shared" si="466"/>
        <v>POSITIF</v>
      </c>
      <c r="AZ292" s="45">
        <f t="shared" si="467"/>
        <v>23</v>
      </c>
      <c r="BA292" s="45">
        <f t="shared" si="468"/>
        <v>16</v>
      </c>
      <c r="BB292" s="45">
        <f t="shared" si="469"/>
        <v>32</v>
      </c>
      <c r="BC292" s="45">
        <f t="shared" si="470"/>
        <v>0.40623780547009125</v>
      </c>
      <c r="BD292" s="45">
        <f t="shared" si="471"/>
        <v>2.1749780860171151</v>
      </c>
      <c r="BE292" s="45">
        <f t="shared" si="472"/>
        <v>-0.12222152900771403</v>
      </c>
      <c r="BF292" s="45">
        <f t="shared" si="473"/>
        <v>1.9428132568574878</v>
      </c>
      <c r="BG292" s="45">
        <f t="shared" si="474"/>
        <v>128.05477718781961</v>
      </c>
      <c r="BH292" s="45">
        <f t="shared" si="475"/>
        <v>5.528242922947407</v>
      </c>
      <c r="BI292" s="45">
        <f t="shared" si="476"/>
        <v>308.05477718781958</v>
      </c>
      <c r="BJ292" s="45">
        <f t="shared" si="477"/>
        <v>308</v>
      </c>
      <c r="BK292" s="45">
        <f t="shared" si="478"/>
        <v>3</v>
      </c>
      <c r="BL292" s="45">
        <f t="shared" si="479"/>
        <v>17</v>
      </c>
      <c r="BM292" s="45">
        <f t="shared" si="480"/>
        <v>-58.966242766109659</v>
      </c>
      <c r="BN292" s="45" t="str">
        <f t="shared" si="481"/>
        <v>NEGATIF</v>
      </c>
      <c r="BO292" s="45">
        <f t="shared" si="482"/>
        <v>58</v>
      </c>
      <c r="BP292" s="45">
        <f t="shared" si="483"/>
        <v>57</v>
      </c>
      <c r="BQ292" s="45">
        <f t="shared" si="484"/>
        <v>58</v>
      </c>
      <c r="BR292" s="45"/>
      <c r="BS292" s="45"/>
      <c r="BT292" s="45"/>
      <c r="BU292" s="45"/>
      <c r="BV292" s="45"/>
      <c r="BW292" s="45"/>
      <c r="BX292" s="45"/>
      <c r="BY292" s="45"/>
      <c r="BZ292" s="45"/>
      <c r="CA292" s="45"/>
      <c r="CB292" s="45"/>
      <c r="CC292" s="45"/>
      <c r="CD292" s="45"/>
      <c r="CE292" s="45"/>
      <c r="CF292" s="45"/>
      <c r="CG292" s="45"/>
      <c r="CH292" s="45"/>
      <c r="CI292" s="45"/>
    </row>
    <row r="293" spans="1:87">
      <c r="A293" s="45">
        <f t="shared" si="487"/>
        <v>-7.0027777777777782</v>
      </c>
      <c r="B293" s="45">
        <f t="shared" si="490"/>
        <v>111.315</v>
      </c>
      <c r="C293" s="45">
        <f>INT(G3/15)</f>
        <v>7</v>
      </c>
      <c r="D293" s="45">
        <f>L3</f>
        <v>2018</v>
      </c>
      <c r="E293" s="45">
        <f>L2</f>
        <v>6</v>
      </c>
      <c r="F293" s="45">
        <f>L4+1</f>
        <v>14</v>
      </c>
      <c r="G293" s="45"/>
      <c r="H293" s="45">
        <v>22</v>
      </c>
      <c r="I293" s="45">
        <v>0</v>
      </c>
      <c r="J293" s="45">
        <f t="shared" si="432"/>
        <v>22</v>
      </c>
      <c r="K293" s="45"/>
      <c r="L293" s="45">
        <f t="shared" si="433"/>
        <v>20</v>
      </c>
      <c r="M293" s="45">
        <f t="shared" si="434"/>
        <v>-13</v>
      </c>
      <c r="N293" s="45">
        <f t="shared" si="435"/>
        <v>2458284.125</v>
      </c>
      <c r="O293" s="45">
        <f t="shared" si="431"/>
        <v>8.1908796641232031E-4</v>
      </c>
      <c r="P293" s="45">
        <f t="shared" si="488"/>
        <v>2458284.125819088</v>
      </c>
      <c r="Q293" s="45">
        <f t="shared" si="489"/>
        <v>0.18450720928372238</v>
      </c>
      <c r="R293" s="45">
        <f t="shared" si="485"/>
        <v>82.867637863712844</v>
      </c>
      <c r="S293" s="45">
        <f t="shared" si="436"/>
        <v>159.61340771734922</v>
      </c>
      <c r="T293" s="45">
        <f t="shared" si="437"/>
        <v>0.65391434899949352</v>
      </c>
      <c r="U293" s="45">
        <f t="shared" si="438"/>
        <v>1.4463131240721092</v>
      </c>
      <c r="V293" s="45">
        <f t="shared" si="439"/>
        <v>2.7857794949958707</v>
      </c>
      <c r="W293" s="45">
        <f t="shared" si="440"/>
        <v>1.6700850697210085E-2</v>
      </c>
      <c r="X293" s="45">
        <f t="shared" si="441"/>
        <v>83.521552212712336</v>
      </c>
      <c r="Y293" s="45">
        <f t="shared" si="442"/>
        <v>160.26732206634873</v>
      </c>
      <c r="Z293" s="45">
        <f t="shared" si="443"/>
        <v>2.7971924534119474</v>
      </c>
      <c r="AA293" s="45">
        <f t="shared" si="444"/>
        <v>128.18243629294389</v>
      </c>
      <c r="AB293" s="45">
        <f t="shared" si="445"/>
        <v>2.2372055565397457</v>
      </c>
      <c r="AC293" s="45">
        <f t="shared" si="446"/>
        <v>23.43689174688425</v>
      </c>
      <c r="AD293" s="45">
        <f t="shared" si="447"/>
        <v>-1.7332128422234429E-3</v>
      </c>
      <c r="AE293" s="45">
        <f t="shared" si="448"/>
        <v>23.435158534042028</v>
      </c>
      <c r="AF293" s="45">
        <f t="shared" si="449"/>
        <v>2458283.5</v>
      </c>
      <c r="AG293" s="45">
        <f t="shared" si="450"/>
        <v>0.18449007529089664</v>
      </c>
      <c r="AH293" s="45">
        <f t="shared" si="451"/>
        <v>17.483027286587514</v>
      </c>
      <c r="AI293" s="45">
        <f t="shared" si="452"/>
        <v>8.5240959268375178</v>
      </c>
      <c r="AJ293" s="45">
        <f t="shared" si="453"/>
        <v>0.40902067714588103</v>
      </c>
      <c r="AK293" s="45">
        <f t="shared" si="454"/>
        <v>15.945095926837517</v>
      </c>
      <c r="AL293" s="45">
        <f t="shared" si="486"/>
        <v>156.24197537204432</v>
      </c>
      <c r="AM293" s="45">
        <f t="shared" si="455"/>
        <v>2.7269369000620656</v>
      </c>
      <c r="AN293" s="45">
        <f t="shared" si="456"/>
        <v>1.015688876295457</v>
      </c>
      <c r="AO293" s="45" t="s">
        <v>138</v>
      </c>
      <c r="AP293" s="45">
        <f t="shared" si="457"/>
        <v>83.512104910796282</v>
      </c>
      <c r="AQ293" s="45">
        <f t="shared" si="458"/>
        <v>83</v>
      </c>
      <c r="AR293" s="45">
        <f t="shared" si="459"/>
        <v>30</v>
      </c>
      <c r="AS293" s="45">
        <f t="shared" si="460"/>
        <v>43</v>
      </c>
      <c r="AT293" s="45">
        <f t="shared" si="461"/>
        <v>1.4575611959643204</v>
      </c>
      <c r="AU293" s="45">
        <f t="shared" si="462"/>
        <v>82.934463530518443</v>
      </c>
      <c r="AV293" s="148">
        <f t="shared" si="463"/>
        <v>5.5289642353678961</v>
      </c>
      <c r="AW293" s="45">
        <f t="shared" si="464"/>
        <v>1.4474794519827077</v>
      </c>
      <c r="AX293" s="45">
        <f t="shared" si="465"/>
        <v>23.276198911571292</v>
      </c>
      <c r="AY293" s="45" t="str">
        <f t="shared" si="466"/>
        <v>POSITIF</v>
      </c>
      <c r="AZ293" s="45">
        <f t="shared" si="467"/>
        <v>23</v>
      </c>
      <c r="BA293" s="45">
        <f t="shared" si="468"/>
        <v>16</v>
      </c>
      <c r="BB293" s="45">
        <f t="shared" si="469"/>
        <v>34</v>
      </c>
      <c r="BC293" s="45">
        <f t="shared" si="470"/>
        <v>0.40624630835603953</v>
      </c>
      <c r="BD293" s="45">
        <f t="shared" si="471"/>
        <v>2.2349774848351776</v>
      </c>
      <c r="BE293" s="45">
        <f t="shared" si="472"/>
        <v>-0.12222152900771403</v>
      </c>
      <c r="BF293" s="45">
        <f t="shared" si="473"/>
        <v>1.9428132568574878</v>
      </c>
      <c r="BG293" s="45">
        <f t="shared" si="474"/>
        <v>132.39837450152456</v>
      </c>
      <c r="BH293" s="45">
        <f t="shared" si="475"/>
        <v>5.5289642353678961</v>
      </c>
      <c r="BI293" s="45">
        <f t="shared" si="476"/>
        <v>312.39837450152459</v>
      </c>
      <c r="BJ293" s="45">
        <f t="shared" si="477"/>
        <v>312</v>
      </c>
      <c r="BK293" s="45">
        <f t="shared" si="478"/>
        <v>23</v>
      </c>
      <c r="BL293" s="45">
        <f t="shared" si="479"/>
        <v>54</v>
      </c>
      <c r="BM293" s="45">
        <f t="shared" si="480"/>
        <v>-61.965959161007859</v>
      </c>
      <c r="BN293" s="45" t="str">
        <f t="shared" si="481"/>
        <v>NEGATIF</v>
      </c>
      <c r="BO293" s="45">
        <f t="shared" si="482"/>
        <v>61</v>
      </c>
      <c r="BP293" s="45">
        <f t="shared" si="483"/>
        <v>57</v>
      </c>
      <c r="BQ293" s="45">
        <f t="shared" si="484"/>
        <v>57</v>
      </c>
      <c r="BR293" s="45"/>
      <c r="BS293" s="45"/>
      <c r="BT293" s="45"/>
      <c r="BU293" s="45"/>
      <c r="BV293" s="45"/>
      <c r="BW293" s="45"/>
      <c r="BX293" s="45"/>
      <c r="BY293" s="45"/>
      <c r="BZ293" s="45"/>
      <c r="CA293" s="45"/>
      <c r="CB293" s="45"/>
      <c r="CC293" s="45"/>
      <c r="CD293" s="45"/>
      <c r="CE293" s="45"/>
      <c r="CF293" s="45"/>
      <c r="CG293" s="45"/>
      <c r="CH293" s="45"/>
      <c r="CI293" s="45"/>
    </row>
    <row r="294" spans="1:87">
      <c r="A294" s="45">
        <f t="shared" si="487"/>
        <v>-7.0027777777777782</v>
      </c>
      <c r="B294" s="45">
        <f t="shared" si="490"/>
        <v>111.315</v>
      </c>
      <c r="C294" s="45">
        <f>INT(G3/15)</f>
        <v>7</v>
      </c>
      <c r="D294" s="45">
        <f>L3</f>
        <v>2018</v>
      </c>
      <c r="E294" s="45">
        <f>L2</f>
        <v>6</v>
      </c>
      <c r="F294" s="45">
        <f>L4+1</f>
        <v>14</v>
      </c>
      <c r="G294" s="45"/>
      <c r="H294" s="45">
        <v>22</v>
      </c>
      <c r="I294" s="45">
        <v>15</v>
      </c>
      <c r="J294" s="45">
        <f t="shared" si="432"/>
        <v>22.25</v>
      </c>
      <c r="K294" s="45"/>
      <c r="L294" s="45">
        <f t="shared" si="433"/>
        <v>20</v>
      </c>
      <c r="M294" s="45">
        <f t="shared" si="434"/>
        <v>-13</v>
      </c>
      <c r="N294" s="45">
        <f t="shared" si="435"/>
        <v>2458284.135416667</v>
      </c>
      <c r="O294" s="45">
        <f t="shared" si="431"/>
        <v>8.1908796641232031E-4</v>
      </c>
      <c r="P294" s="45">
        <f t="shared" si="488"/>
        <v>2458284.1362357549</v>
      </c>
      <c r="Q294" s="45">
        <f t="shared" si="489"/>
        <v>0.18450749447652121</v>
      </c>
      <c r="R294" s="45">
        <f t="shared" si="485"/>
        <v>82.877905024011852</v>
      </c>
      <c r="S294" s="45">
        <f t="shared" si="436"/>
        <v>159.6236743872596</v>
      </c>
      <c r="T294" s="45">
        <f t="shared" si="437"/>
        <v>0.65359822739203866</v>
      </c>
      <c r="U294" s="45">
        <f t="shared" si="438"/>
        <v>1.4464923198241568</v>
      </c>
      <c r="V294" s="45">
        <f t="shared" si="439"/>
        <v>2.7859586821890221</v>
      </c>
      <c r="W294" s="45">
        <f t="shared" si="440"/>
        <v>1.6700850685231985E-2</v>
      </c>
      <c r="X294" s="45">
        <f t="shared" si="441"/>
        <v>83.53150325140389</v>
      </c>
      <c r="Y294" s="45">
        <f t="shared" si="442"/>
        <v>160.27727261465165</v>
      </c>
      <c r="Z294" s="45">
        <f t="shared" si="443"/>
        <v>2.7973661232422122</v>
      </c>
      <c r="AA294" s="45">
        <f t="shared" si="444"/>
        <v>128.18188469121063</v>
      </c>
      <c r="AB294" s="45">
        <f t="shared" si="445"/>
        <v>2.2371959292733403</v>
      </c>
      <c r="AC294" s="45">
        <f t="shared" si="446"/>
        <v>23.436891743175554</v>
      </c>
      <c r="AD294" s="45">
        <f t="shared" si="447"/>
        <v>-1.7332074753649931E-3</v>
      </c>
      <c r="AE294" s="45">
        <f t="shared" si="448"/>
        <v>23.435158535700189</v>
      </c>
      <c r="AF294" s="45">
        <f t="shared" si="449"/>
        <v>2458283.5</v>
      </c>
      <c r="AG294" s="45">
        <f t="shared" si="450"/>
        <v>0.18449007529089664</v>
      </c>
      <c r="AH294" s="45">
        <f t="shared" si="451"/>
        <v>17.483027286587514</v>
      </c>
      <c r="AI294" s="45">
        <f t="shared" si="452"/>
        <v>8.7747804041750115</v>
      </c>
      <c r="AJ294" s="45">
        <f t="shared" si="453"/>
        <v>0.40902067717482138</v>
      </c>
      <c r="AK294" s="45">
        <f t="shared" si="454"/>
        <v>16.195780404175011</v>
      </c>
      <c r="AL294" s="45">
        <f t="shared" si="486"/>
        <v>159.99142278776563</v>
      </c>
      <c r="AM294" s="45">
        <f t="shared" si="455"/>
        <v>2.7923771025967952</v>
      </c>
      <c r="AN294" s="45">
        <f t="shared" si="456"/>
        <v>1.0156898865698227</v>
      </c>
      <c r="AO294" s="45" t="s">
        <v>138</v>
      </c>
      <c r="AP294" s="45">
        <f t="shared" si="457"/>
        <v>83.522055921040973</v>
      </c>
      <c r="AQ294" s="45">
        <f t="shared" si="458"/>
        <v>83</v>
      </c>
      <c r="AR294" s="45">
        <f t="shared" si="459"/>
        <v>31</v>
      </c>
      <c r="AS294" s="45">
        <f t="shared" si="460"/>
        <v>19</v>
      </c>
      <c r="AT294" s="45">
        <f t="shared" si="461"/>
        <v>1.45773487385699</v>
      </c>
      <c r="AU294" s="45">
        <f t="shared" si="462"/>
        <v>82.94528327485952</v>
      </c>
      <c r="AV294" s="148">
        <f t="shared" si="463"/>
        <v>5.5296855516573009</v>
      </c>
      <c r="AW294" s="45">
        <f t="shared" si="464"/>
        <v>1.4476682921456834</v>
      </c>
      <c r="AX294" s="45">
        <f t="shared" si="465"/>
        <v>23.2766853484401</v>
      </c>
      <c r="AY294" s="45" t="str">
        <f t="shared" si="466"/>
        <v>POSITIF</v>
      </c>
      <c r="AZ294" s="45">
        <f t="shared" si="467"/>
        <v>23</v>
      </c>
      <c r="BA294" s="45">
        <f t="shared" si="468"/>
        <v>16</v>
      </c>
      <c r="BB294" s="45">
        <f t="shared" si="469"/>
        <v>36</v>
      </c>
      <c r="BC294" s="45">
        <f t="shared" si="470"/>
        <v>0.4062547982810033</v>
      </c>
      <c r="BD294" s="45">
        <f t="shared" si="471"/>
        <v>2.3107875593401097</v>
      </c>
      <c r="BE294" s="45">
        <f t="shared" si="472"/>
        <v>-0.12222152900771403</v>
      </c>
      <c r="BF294" s="45">
        <f t="shared" si="473"/>
        <v>1.9428132568574878</v>
      </c>
      <c r="BG294" s="45">
        <f t="shared" si="474"/>
        <v>137.9076340951662</v>
      </c>
      <c r="BH294" s="45">
        <f t="shared" si="475"/>
        <v>5.5296855516573009</v>
      </c>
      <c r="BI294" s="45">
        <f t="shared" si="476"/>
        <v>317.9076340951662</v>
      </c>
      <c r="BJ294" s="45">
        <f t="shared" si="477"/>
        <v>317</v>
      </c>
      <c r="BK294" s="45">
        <f t="shared" si="478"/>
        <v>54</v>
      </c>
      <c r="BL294" s="45">
        <f t="shared" si="479"/>
        <v>27</v>
      </c>
      <c r="BM294" s="45">
        <f t="shared" si="480"/>
        <v>-64.809923239913445</v>
      </c>
      <c r="BN294" s="45" t="str">
        <f t="shared" si="481"/>
        <v>NEGATIF</v>
      </c>
      <c r="BO294" s="45">
        <f t="shared" si="482"/>
        <v>64</v>
      </c>
      <c r="BP294" s="45">
        <f t="shared" si="483"/>
        <v>48</v>
      </c>
      <c r="BQ294" s="45">
        <f t="shared" si="484"/>
        <v>35</v>
      </c>
      <c r="BR294" s="45"/>
      <c r="BS294" s="45"/>
      <c r="BT294" s="45"/>
      <c r="BU294" s="45"/>
      <c r="BV294" s="45"/>
      <c r="BW294" s="45"/>
      <c r="BX294" s="45"/>
      <c r="BY294" s="45"/>
      <c r="BZ294" s="45"/>
      <c r="CA294" s="45"/>
      <c r="CB294" s="45"/>
      <c r="CC294" s="45"/>
      <c r="CD294" s="45"/>
      <c r="CE294" s="45"/>
      <c r="CF294" s="45"/>
      <c r="CG294" s="45"/>
      <c r="CH294" s="45"/>
      <c r="CI294" s="45"/>
    </row>
    <row r="295" spans="1:87">
      <c r="A295" s="45">
        <f t="shared" si="487"/>
        <v>-7.0027777777777782</v>
      </c>
      <c r="B295" s="45">
        <f t="shared" si="490"/>
        <v>111.315</v>
      </c>
      <c r="C295" s="45">
        <f>INT(G3/15)</f>
        <v>7</v>
      </c>
      <c r="D295" s="45">
        <f>L3</f>
        <v>2018</v>
      </c>
      <c r="E295" s="45">
        <f>L2</f>
        <v>6</v>
      </c>
      <c r="F295" s="45">
        <f>L4+1</f>
        <v>14</v>
      </c>
      <c r="G295" s="45"/>
      <c r="H295" s="45">
        <v>22</v>
      </c>
      <c r="I295" s="45">
        <v>30</v>
      </c>
      <c r="J295" s="45">
        <f t="shared" si="432"/>
        <v>22.5</v>
      </c>
      <c r="K295" s="45"/>
      <c r="L295" s="45">
        <f t="shared" si="433"/>
        <v>20</v>
      </c>
      <c r="M295" s="45">
        <f t="shared" si="434"/>
        <v>-13</v>
      </c>
      <c r="N295" s="45">
        <f t="shared" si="435"/>
        <v>2458284.1458333335</v>
      </c>
      <c r="O295" s="45">
        <f t="shared" si="431"/>
        <v>8.1908796641232031E-4</v>
      </c>
      <c r="P295" s="45">
        <f t="shared" si="488"/>
        <v>2458284.1466524214</v>
      </c>
      <c r="Q295" s="45">
        <f t="shared" si="489"/>
        <v>0.18450777966930729</v>
      </c>
      <c r="R295" s="45">
        <f t="shared" si="485"/>
        <v>82.888172183852475</v>
      </c>
      <c r="S295" s="45">
        <f t="shared" si="436"/>
        <v>159.63394105671068</v>
      </c>
      <c r="T295" s="45">
        <f t="shared" si="437"/>
        <v>0.65328208599725046</v>
      </c>
      <c r="U295" s="45">
        <f t="shared" si="438"/>
        <v>1.4466715155682044</v>
      </c>
      <c r="V295" s="45">
        <f t="shared" si="439"/>
        <v>2.7861378693741576</v>
      </c>
      <c r="W295" s="45">
        <f t="shared" si="440"/>
        <v>1.670085067325389E-2</v>
      </c>
      <c r="X295" s="45">
        <f t="shared" si="441"/>
        <v>83.541454269849723</v>
      </c>
      <c r="Y295" s="45">
        <f t="shared" si="442"/>
        <v>160.28722314270794</v>
      </c>
      <c r="Z295" s="45">
        <f t="shared" si="443"/>
        <v>2.7975397927191064</v>
      </c>
      <c r="AA295" s="45">
        <f t="shared" si="444"/>
        <v>128.18133308950198</v>
      </c>
      <c r="AB295" s="45">
        <f t="shared" si="445"/>
        <v>2.2371863020073648</v>
      </c>
      <c r="AC295" s="45">
        <f t="shared" si="446"/>
        <v>23.436891739466859</v>
      </c>
      <c r="AD295" s="45">
        <f t="shared" si="447"/>
        <v>-1.7332020886485708E-3</v>
      </c>
      <c r="AE295" s="45">
        <f t="shared" si="448"/>
        <v>23.435158537378211</v>
      </c>
      <c r="AF295" s="45">
        <f t="shared" si="449"/>
        <v>2458283.5</v>
      </c>
      <c r="AG295" s="45">
        <f t="shared" si="450"/>
        <v>0.18449007529089664</v>
      </c>
      <c r="AH295" s="45">
        <f t="shared" si="451"/>
        <v>17.483027286587514</v>
      </c>
      <c r="AI295" s="45">
        <f t="shared" si="452"/>
        <v>9.0254648815125122</v>
      </c>
      <c r="AJ295" s="45">
        <f t="shared" si="453"/>
        <v>0.4090206772041084</v>
      </c>
      <c r="AK295" s="45">
        <f t="shared" si="454"/>
        <v>16.446464881512512</v>
      </c>
      <c r="AL295" s="45">
        <f t="shared" si="486"/>
        <v>163.74087014652844</v>
      </c>
      <c r="AM295" s="45">
        <f t="shared" si="455"/>
        <v>2.8578173041374111</v>
      </c>
      <c r="AN295" s="45">
        <f t="shared" si="456"/>
        <v>1.0156908963548412</v>
      </c>
      <c r="AO295" s="45" t="s">
        <v>138</v>
      </c>
      <c r="AP295" s="45">
        <f t="shared" si="457"/>
        <v>83.532006911040298</v>
      </c>
      <c r="AQ295" s="45">
        <f t="shared" si="458"/>
        <v>83</v>
      </c>
      <c r="AR295" s="45">
        <f t="shared" si="459"/>
        <v>31</v>
      </c>
      <c r="AS295" s="45">
        <f t="shared" si="460"/>
        <v>55</v>
      </c>
      <c r="AT295" s="45">
        <f t="shared" si="461"/>
        <v>1.4579085513963113</v>
      </c>
      <c r="AU295" s="45">
        <f t="shared" si="462"/>
        <v>82.956103076159238</v>
      </c>
      <c r="AV295" s="148">
        <f t="shared" si="463"/>
        <v>5.5304068717439492</v>
      </c>
      <c r="AW295" s="45">
        <f t="shared" si="464"/>
        <v>1.447857133302775</v>
      </c>
      <c r="AX295" s="45">
        <f t="shared" si="465"/>
        <v>23.277171042637868</v>
      </c>
      <c r="AY295" s="45" t="str">
        <f t="shared" si="466"/>
        <v>POSITIF</v>
      </c>
      <c r="AZ295" s="45">
        <f t="shared" si="467"/>
        <v>23</v>
      </c>
      <c r="BA295" s="45">
        <f t="shared" si="468"/>
        <v>16</v>
      </c>
      <c r="BB295" s="45">
        <f t="shared" si="469"/>
        <v>37</v>
      </c>
      <c r="BC295" s="45">
        <f t="shared" si="470"/>
        <v>0.40626327524391215</v>
      </c>
      <c r="BD295" s="45">
        <f t="shared" si="471"/>
        <v>2.4069422785962411</v>
      </c>
      <c r="BE295" s="45">
        <f t="shared" si="472"/>
        <v>-0.12222152900771403</v>
      </c>
      <c r="BF295" s="45">
        <f t="shared" si="473"/>
        <v>1.9428132568574878</v>
      </c>
      <c r="BG295" s="45">
        <f t="shared" si="474"/>
        <v>144.88042961622631</v>
      </c>
      <c r="BH295" s="45">
        <f t="shared" si="475"/>
        <v>5.5304068717439492</v>
      </c>
      <c r="BI295" s="45">
        <f t="shared" si="476"/>
        <v>324.88042961622631</v>
      </c>
      <c r="BJ295" s="45">
        <f t="shared" si="477"/>
        <v>324</v>
      </c>
      <c r="BK295" s="45">
        <f t="shared" si="478"/>
        <v>52</v>
      </c>
      <c r="BL295" s="45">
        <f t="shared" si="479"/>
        <v>49</v>
      </c>
      <c r="BM295" s="45">
        <f t="shared" si="480"/>
        <v>-67.438071528213669</v>
      </c>
      <c r="BN295" s="45" t="str">
        <f t="shared" si="481"/>
        <v>NEGATIF</v>
      </c>
      <c r="BO295" s="45">
        <f t="shared" si="482"/>
        <v>67</v>
      </c>
      <c r="BP295" s="45">
        <f t="shared" si="483"/>
        <v>26</v>
      </c>
      <c r="BQ295" s="45">
        <f t="shared" si="484"/>
        <v>17</v>
      </c>
      <c r="BR295" s="45"/>
      <c r="BS295" s="45"/>
      <c r="BT295" s="45"/>
      <c r="BU295" s="45"/>
      <c r="BV295" s="45"/>
      <c r="BW295" s="45"/>
      <c r="BX295" s="45"/>
      <c r="BY295" s="45"/>
      <c r="BZ295" s="45"/>
      <c r="CA295" s="45"/>
      <c r="CB295" s="45"/>
      <c r="CC295" s="45"/>
      <c r="CD295" s="45"/>
      <c r="CE295" s="45"/>
      <c r="CF295" s="45"/>
      <c r="CG295" s="45"/>
      <c r="CH295" s="45"/>
      <c r="CI295" s="45"/>
    </row>
    <row r="296" spans="1:87">
      <c r="A296" s="45">
        <f t="shared" si="487"/>
        <v>-7.0027777777777782</v>
      </c>
      <c r="B296" s="45">
        <f t="shared" si="490"/>
        <v>111.315</v>
      </c>
      <c r="C296" s="45">
        <f>INT(G3/15)</f>
        <v>7</v>
      </c>
      <c r="D296" s="45">
        <f>L3</f>
        <v>2018</v>
      </c>
      <c r="E296" s="45">
        <f>L2</f>
        <v>6</v>
      </c>
      <c r="F296" s="45">
        <f>L4+1</f>
        <v>14</v>
      </c>
      <c r="G296" s="45"/>
      <c r="H296" s="45">
        <v>22</v>
      </c>
      <c r="I296" s="45">
        <v>45</v>
      </c>
      <c r="J296" s="45">
        <f t="shared" si="432"/>
        <v>22.75</v>
      </c>
      <c r="K296" s="45"/>
      <c r="L296" s="45">
        <f t="shared" si="433"/>
        <v>20</v>
      </c>
      <c r="M296" s="45">
        <f t="shared" si="434"/>
        <v>-13</v>
      </c>
      <c r="N296" s="45">
        <f t="shared" si="435"/>
        <v>2458284.15625</v>
      </c>
      <c r="O296" s="45">
        <f t="shared" si="431"/>
        <v>8.1908796641232031E-4</v>
      </c>
      <c r="P296" s="45">
        <f t="shared" si="488"/>
        <v>2458284.157069088</v>
      </c>
      <c r="Q296" s="45">
        <f t="shared" si="489"/>
        <v>0.18450806486209337</v>
      </c>
      <c r="R296" s="45">
        <f t="shared" si="485"/>
        <v>82.898439343693099</v>
      </c>
      <c r="S296" s="45">
        <f t="shared" si="436"/>
        <v>159.64420772616177</v>
      </c>
      <c r="T296" s="45">
        <f t="shared" si="437"/>
        <v>0.65296592481063875</v>
      </c>
      <c r="U296" s="45">
        <f t="shared" si="438"/>
        <v>1.4468507113122517</v>
      </c>
      <c r="V296" s="45">
        <f t="shared" si="439"/>
        <v>2.7863170565592927</v>
      </c>
      <c r="W296" s="45">
        <f t="shared" si="440"/>
        <v>1.6700850661275794E-2</v>
      </c>
      <c r="X296" s="45">
        <f t="shared" si="441"/>
        <v>83.551405268503743</v>
      </c>
      <c r="Y296" s="45">
        <f t="shared" si="442"/>
        <v>160.29717365097241</v>
      </c>
      <c r="Z296" s="45">
        <f t="shared" si="443"/>
        <v>2.7977134618505684</v>
      </c>
      <c r="AA296" s="45">
        <f t="shared" si="444"/>
        <v>128.18078148779333</v>
      </c>
      <c r="AB296" s="45">
        <f t="shared" si="445"/>
        <v>2.2371766747413893</v>
      </c>
      <c r="AC296" s="45">
        <f t="shared" si="446"/>
        <v>23.436891735758163</v>
      </c>
      <c r="AD296" s="45">
        <f t="shared" si="447"/>
        <v>-1.7331966820721468E-3</v>
      </c>
      <c r="AE296" s="45">
        <f t="shared" si="448"/>
        <v>23.435158539076092</v>
      </c>
      <c r="AF296" s="45">
        <f t="shared" si="449"/>
        <v>2458283.5</v>
      </c>
      <c r="AG296" s="45">
        <f t="shared" si="450"/>
        <v>0.18449007529089664</v>
      </c>
      <c r="AH296" s="45">
        <f t="shared" si="451"/>
        <v>17.483027286587514</v>
      </c>
      <c r="AI296" s="45">
        <f t="shared" si="452"/>
        <v>9.276149358850013</v>
      </c>
      <c r="AJ296" s="45">
        <f t="shared" si="453"/>
        <v>0.40902067723374202</v>
      </c>
      <c r="AK296" s="45">
        <f t="shared" si="454"/>
        <v>16.697149358850012</v>
      </c>
      <c r="AL296" s="45">
        <f t="shared" si="486"/>
        <v>167.49031744795764</v>
      </c>
      <c r="AM296" s="45">
        <f t="shared" si="455"/>
        <v>2.923257504677367</v>
      </c>
      <c r="AN296" s="45">
        <f t="shared" si="456"/>
        <v>1.0156919056505289</v>
      </c>
      <c r="AO296" s="45" t="s">
        <v>138</v>
      </c>
      <c r="AP296" s="45">
        <f t="shared" si="457"/>
        <v>83.541957881248152</v>
      </c>
      <c r="AQ296" s="45">
        <f t="shared" si="458"/>
        <v>83</v>
      </c>
      <c r="AR296" s="45">
        <f t="shared" si="459"/>
        <v>32</v>
      </c>
      <c r="AS296" s="45">
        <f t="shared" si="460"/>
        <v>31</v>
      </c>
      <c r="AT296" s="45">
        <f t="shared" si="461"/>
        <v>1.4580822285902062</v>
      </c>
      <c r="AU296" s="45">
        <f t="shared" si="462"/>
        <v>82.966922934792564</v>
      </c>
      <c r="AV296" s="148">
        <f t="shared" si="463"/>
        <v>5.5311281956528378</v>
      </c>
      <c r="AW296" s="45">
        <f t="shared" si="464"/>
        <v>1.4480459754605268</v>
      </c>
      <c r="AX296" s="45">
        <f t="shared" si="465"/>
        <v>23.277655994168491</v>
      </c>
      <c r="AY296" s="45" t="str">
        <f t="shared" si="466"/>
        <v>POSITIF</v>
      </c>
      <c r="AZ296" s="45">
        <f t="shared" si="467"/>
        <v>23</v>
      </c>
      <c r="BA296" s="45">
        <f t="shared" si="468"/>
        <v>16</v>
      </c>
      <c r="BB296" s="45">
        <f t="shared" si="469"/>
        <v>39</v>
      </c>
      <c r="BC296" s="45">
        <f t="shared" si="470"/>
        <v>0.40627173924483412</v>
      </c>
      <c r="BD296" s="45">
        <f t="shared" si="471"/>
        <v>2.5286405185070535</v>
      </c>
      <c r="BE296" s="45">
        <f t="shared" si="472"/>
        <v>-0.12222152900771403</v>
      </c>
      <c r="BF296" s="45">
        <f t="shared" si="473"/>
        <v>1.9428132568574878</v>
      </c>
      <c r="BG296" s="45">
        <f t="shared" si="474"/>
        <v>153.57804653294517</v>
      </c>
      <c r="BH296" s="45">
        <f t="shared" si="475"/>
        <v>5.5311281956528378</v>
      </c>
      <c r="BI296" s="45">
        <f t="shared" si="476"/>
        <v>333.57804653294517</v>
      </c>
      <c r="BJ296" s="45">
        <f t="shared" si="477"/>
        <v>333</v>
      </c>
      <c r="BK296" s="45">
        <f t="shared" si="478"/>
        <v>34</v>
      </c>
      <c r="BL296" s="45">
        <f t="shared" si="479"/>
        <v>40</v>
      </c>
      <c r="BM296" s="45">
        <f t="shared" si="480"/>
        <v>-69.7651512584589</v>
      </c>
      <c r="BN296" s="45" t="str">
        <f t="shared" si="481"/>
        <v>NEGATIF</v>
      </c>
      <c r="BO296" s="45">
        <f t="shared" si="482"/>
        <v>69</v>
      </c>
      <c r="BP296" s="45">
        <f t="shared" si="483"/>
        <v>45</v>
      </c>
      <c r="BQ296" s="45">
        <f t="shared" si="484"/>
        <v>54</v>
      </c>
      <c r="BR296" s="45"/>
      <c r="BS296" s="45"/>
      <c r="BT296" s="45"/>
      <c r="BU296" s="45"/>
      <c r="BV296" s="45"/>
      <c r="BW296" s="45"/>
      <c r="BX296" s="45"/>
      <c r="BY296" s="45"/>
      <c r="BZ296" s="45"/>
      <c r="CA296" s="45"/>
      <c r="CB296" s="45"/>
      <c r="CC296" s="45"/>
      <c r="CD296" s="45"/>
      <c r="CE296" s="45"/>
      <c r="CF296" s="45"/>
      <c r="CG296" s="45"/>
      <c r="CH296" s="45"/>
      <c r="CI296" s="45"/>
    </row>
    <row r="297" spans="1:87">
      <c r="A297" s="45">
        <f t="shared" si="487"/>
        <v>-7.0027777777777782</v>
      </c>
      <c r="B297" s="45">
        <f t="shared" si="490"/>
        <v>111.315</v>
      </c>
      <c r="C297" s="45">
        <f>INT(G3/15)</f>
        <v>7</v>
      </c>
      <c r="D297" s="45">
        <f>L3</f>
        <v>2018</v>
      </c>
      <c r="E297" s="45">
        <f>L2</f>
        <v>6</v>
      </c>
      <c r="F297" s="45">
        <f>L4+1</f>
        <v>14</v>
      </c>
      <c r="G297" s="45"/>
      <c r="H297" s="45">
        <v>23</v>
      </c>
      <c r="I297" s="45">
        <v>0</v>
      </c>
      <c r="J297" s="45">
        <f t="shared" si="432"/>
        <v>23</v>
      </c>
      <c r="K297" s="45"/>
      <c r="L297" s="45">
        <f t="shared" si="433"/>
        <v>20</v>
      </c>
      <c r="M297" s="45">
        <f t="shared" si="434"/>
        <v>-13</v>
      </c>
      <c r="N297" s="45">
        <f t="shared" si="435"/>
        <v>2458284.166666667</v>
      </c>
      <c r="O297" s="45">
        <f t="shared" si="431"/>
        <v>8.1908796641232031E-4</v>
      </c>
      <c r="P297" s="45">
        <f t="shared" si="488"/>
        <v>2458284.1674857549</v>
      </c>
      <c r="Q297" s="45">
        <f t="shared" si="489"/>
        <v>0.18450835005489219</v>
      </c>
      <c r="R297" s="45">
        <f t="shared" si="485"/>
        <v>82.908706503992107</v>
      </c>
      <c r="S297" s="45">
        <f t="shared" si="436"/>
        <v>159.65447439607215</v>
      </c>
      <c r="T297" s="45">
        <f t="shared" si="437"/>
        <v>0.65264974382770746</v>
      </c>
      <c r="U297" s="45">
        <f t="shared" si="438"/>
        <v>1.4470299070642996</v>
      </c>
      <c r="V297" s="45">
        <f t="shared" si="439"/>
        <v>2.7864962437524445</v>
      </c>
      <c r="W297" s="45">
        <f t="shared" si="440"/>
        <v>1.6700850649297695E-2</v>
      </c>
      <c r="X297" s="45">
        <f t="shared" si="441"/>
        <v>83.561356247819816</v>
      </c>
      <c r="Y297" s="45">
        <f t="shared" si="442"/>
        <v>160.30712413989986</v>
      </c>
      <c r="Z297" s="45">
        <f t="shared" si="443"/>
        <v>2.7978871306445354</v>
      </c>
      <c r="AA297" s="45">
        <f t="shared" si="444"/>
        <v>128.18022988606</v>
      </c>
      <c r="AB297" s="45">
        <f t="shared" si="445"/>
        <v>2.237167047474983</v>
      </c>
      <c r="AC297" s="45">
        <f t="shared" si="446"/>
        <v>23.436891732049467</v>
      </c>
      <c r="AD297" s="45">
        <f t="shared" si="447"/>
        <v>-1.7331912556336881E-3</v>
      </c>
      <c r="AE297" s="45">
        <f t="shared" si="448"/>
        <v>23.435158540793832</v>
      </c>
      <c r="AF297" s="45">
        <f t="shared" si="449"/>
        <v>2458283.5</v>
      </c>
      <c r="AG297" s="45">
        <f t="shared" si="450"/>
        <v>0.18449007529089664</v>
      </c>
      <c r="AH297" s="45">
        <f t="shared" si="451"/>
        <v>17.483027286587514</v>
      </c>
      <c r="AI297" s="45">
        <f t="shared" si="452"/>
        <v>9.5268338361875138</v>
      </c>
      <c r="AJ297" s="45">
        <f t="shared" si="453"/>
        <v>0.40902067726372221</v>
      </c>
      <c r="AK297" s="45">
        <f t="shared" si="454"/>
        <v>16.947833836187513</v>
      </c>
      <c r="AL297" s="45">
        <f t="shared" si="486"/>
        <v>171.23976469167826</v>
      </c>
      <c r="AM297" s="45">
        <f t="shared" si="455"/>
        <v>2.9886977042101184</v>
      </c>
      <c r="AN297" s="45">
        <f t="shared" si="456"/>
        <v>1.0156929144569007</v>
      </c>
      <c r="AO297" s="45" t="s">
        <v>138</v>
      </c>
      <c r="AP297" s="45">
        <f t="shared" si="457"/>
        <v>83.5519088321184</v>
      </c>
      <c r="AQ297" s="45">
        <f t="shared" si="458"/>
        <v>83</v>
      </c>
      <c r="AR297" s="45">
        <f t="shared" si="459"/>
        <v>33</v>
      </c>
      <c r="AS297" s="45">
        <f t="shared" si="460"/>
        <v>6</v>
      </c>
      <c r="AT297" s="45">
        <f t="shared" si="461"/>
        <v>1.4582559054465962</v>
      </c>
      <c r="AU297" s="45">
        <f t="shared" si="462"/>
        <v>82.977742851134423</v>
      </c>
      <c r="AV297" s="148">
        <f t="shared" si="463"/>
        <v>5.5318495234089617</v>
      </c>
      <c r="AW297" s="45">
        <f t="shared" si="464"/>
        <v>1.4482348186254828</v>
      </c>
      <c r="AX297" s="45">
        <f t="shared" si="465"/>
        <v>23.278140203035765</v>
      </c>
      <c r="AY297" s="45" t="str">
        <f t="shared" si="466"/>
        <v>POSITIF</v>
      </c>
      <c r="AZ297" s="45">
        <f t="shared" si="467"/>
        <v>23</v>
      </c>
      <c r="BA297" s="45">
        <f t="shared" si="468"/>
        <v>16</v>
      </c>
      <c r="BB297" s="45">
        <f t="shared" si="469"/>
        <v>41</v>
      </c>
      <c r="BC297" s="45">
        <f t="shared" si="470"/>
        <v>0.40628019028383544</v>
      </c>
      <c r="BD297" s="45">
        <f t="shared" si="471"/>
        <v>2.6804425707809552</v>
      </c>
      <c r="BE297" s="45">
        <f t="shared" si="472"/>
        <v>-0.12222152900771403</v>
      </c>
      <c r="BF297" s="45">
        <f t="shared" si="473"/>
        <v>1.9428132568574878</v>
      </c>
      <c r="BG297" s="45">
        <f t="shared" si="474"/>
        <v>164.04783459555185</v>
      </c>
      <c r="BH297" s="45">
        <f t="shared" si="475"/>
        <v>5.5318495234089617</v>
      </c>
      <c r="BI297" s="45">
        <f t="shared" si="476"/>
        <v>344.04783459555188</v>
      </c>
      <c r="BJ297" s="45">
        <f t="shared" si="477"/>
        <v>344</v>
      </c>
      <c r="BK297" s="45">
        <f t="shared" si="478"/>
        <v>2</v>
      </c>
      <c r="BL297" s="45">
        <f t="shared" si="479"/>
        <v>52</v>
      </c>
      <c r="BM297" s="45">
        <f t="shared" si="480"/>
        <v>-71.675252763715051</v>
      </c>
      <c r="BN297" s="45" t="str">
        <f t="shared" si="481"/>
        <v>NEGATIF</v>
      </c>
      <c r="BO297" s="45">
        <f t="shared" si="482"/>
        <v>71</v>
      </c>
      <c r="BP297" s="45">
        <f t="shared" si="483"/>
        <v>40</v>
      </c>
      <c r="BQ297" s="45">
        <f t="shared" si="484"/>
        <v>30</v>
      </c>
      <c r="BR297" s="45"/>
      <c r="BS297" s="45"/>
      <c r="BT297" s="45"/>
      <c r="BU297" s="45"/>
      <c r="BV297" s="45"/>
      <c r="BW297" s="45"/>
      <c r="BX297" s="45"/>
      <c r="BY297" s="45"/>
      <c r="BZ297" s="45"/>
      <c r="CA297" s="45"/>
      <c r="CB297" s="45"/>
      <c r="CC297" s="45"/>
      <c r="CD297" s="45"/>
      <c r="CE297" s="45"/>
      <c r="CF297" s="45"/>
      <c r="CG297" s="45"/>
      <c r="CH297" s="45"/>
      <c r="CI297" s="45"/>
    </row>
    <row r="298" spans="1:87">
      <c r="A298" s="45">
        <f t="shared" si="487"/>
        <v>-7.0027777777777782</v>
      </c>
      <c r="B298" s="45">
        <f t="shared" si="490"/>
        <v>111.315</v>
      </c>
      <c r="C298" s="45">
        <f>INT(G3/15)</f>
        <v>7</v>
      </c>
      <c r="D298" s="45">
        <f>L3</f>
        <v>2018</v>
      </c>
      <c r="E298" s="45">
        <f>L2</f>
        <v>6</v>
      </c>
      <c r="F298" s="45">
        <f>L4+1</f>
        <v>14</v>
      </c>
      <c r="G298" s="45"/>
      <c r="H298" s="45">
        <v>23</v>
      </c>
      <c r="I298" s="45">
        <v>15</v>
      </c>
      <c r="J298" s="45">
        <f t="shared" si="432"/>
        <v>23.25</v>
      </c>
      <c r="K298" s="45"/>
      <c r="L298" s="45">
        <f t="shared" si="433"/>
        <v>20</v>
      </c>
      <c r="M298" s="45">
        <f t="shared" si="434"/>
        <v>-13</v>
      </c>
      <c r="N298" s="45">
        <f t="shared" si="435"/>
        <v>2458284.1770833335</v>
      </c>
      <c r="O298" s="45">
        <f t="shared" si="431"/>
        <v>8.1908796641232031E-4</v>
      </c>
      <c r="P298" s="45">
        <f t="shared" si="488"/>
        <v>2458284.1779024214</v>
      </c>
      <c r="Q298" s="45">
        <f t="shared" si="489"/>
        <v>0.18450863524767827</v>
      </c>
      <c r="R298" s="45">
        <f t="shared" si="485"/>
        <v>82.918973663831821</v>
      </c>
      <c r="S298" s="45">
        <f t="shared" si="436"/>
        <v>159.66474106552323</v>
      </c>
      <c r="T298" s="45">
        <f t="shared" si="437"/>
        <v>0.65233354308639957</v>
      </c>
      <c r="U298" s="45">
        <f t="shared" si="438"/>
        <v>1.4472091028083309</v>
      </c>
      <c r="V298" s="45">
        <f t="shared" si="439"/>
        <v>2.7866754309375796</v>
      </c>
      <c r="W298" s="45">
        <f t="shared" si="440"/>
        <v>1.67008506373196E-2</v>
      </c>
      <c r="X298" s="45">
        <f t="shared" si="441"/>
        <v>83.57130720691822</v>
      </c>
      <c r="Y298" s="45">
        <f t="shared" si="442"/>
        <v>160.31707460860963</v>
      </c>
      <c r="Z298" s="45">
        <f t="shared" si="443"/>
        <v>2.7980607990856377</v>
      </c>
      <c r="AA298" s="45">
        <f t="shared" si="444"/>
        <v>128.17967828435135</v>
      </c>
      <c r="AB298" s="45">
        <f t="shared" si="445"/>
        <v>2.2371574202090074</v>
      </c>
      <c r="AC298" s="45">
        <f t="shared" si="446"/>
        <v>23.436891728340772</v>
      </c>
      <c r="AD298" s="45">
        <f t="shared" si="447"/>
        <v>-1.7331858093318972E-3</v>
      </c>
      <c r="AE298" s="45">
        <f t="shared" si="448"/>
        <v>23.43515854253144</v>
      </c>
      <c r="AF298" s="45">
        <f t="shared" si="449"/>
        <v>2458283.5</v>
      </c>
      <c r="AG298" s="45">
        <f t="shared" si="450"/>
        <v>0.18449007529089664</v>
      </c>
      <c r="AH298" s="45">
        <f t="shared" si="451"/>
        <v>17.483027286587514</v>
      </c>
      <c r="AI298" s="45">
        <f t="shared" si="452"/>
        <v>9.7775183135250145</v>
      </c>
      <c r="AJ298" s="45">
        <f t="shared" si="453"/>
        <v>0.40902067729404917</v>
      </c>
      <c r="AK298" s="45">
        <f t="shared" si="454"/>
        <v>17.198518313525014</v>
      </c>
      <c r="AL298" s="45">
        <f t="shared" si="486"/>
        <v>174.98921187876553</v>
      </c>
      <c r="AM298" s="45">
        <f t="shared" si="455"/>
        <v>3.0541379027544311</v>
      </c>
      <c r="AN298" s="45">
        <f t="shared" si="456"/>
        <v>1.0156939227738375</v>
      </c>
      <c r="AO298" s="45" t="s">
        <v>138</v>
      </c>
      <c r="AP298" s="45">
        <f t="shared" si="457"/>
        <v>83.561859762771348</v>
      </c>
      <c r="AQ298" s="45">
        <f t="shared" si="458"/>
        <v>83</v>
      </c>
      <c r="AR298" s="45">
        <f t="shared" si="459"/>
        <v>33</v>
      </c>
      <c r="AS298" s="45">
        <f t="shared" si="460"/>
        <v>42</v>
      </c>
      <c r="AT298" s="45">
        <f t="shared" si="461"/>
        <v>1.4584295819501278</v>
      </c>
      <c r="AU298" s="45">
        <f t="shared" si="462"/>
        <v>82.988562824109692</v>
      </c>
      <c r="AV298" s="148">
        <f t="shared" si="463"/>
        <v>5.532570854940646</v>
      </c>
      <c r="AW298" s="45">
        <f t="shared" si="464"/>
        <v>1.448423662778878</v>
      </c>
      <c r="AX298" s="45">
        <f t="shared" si="465"/>
        <v>23.278623669178664</v>
      </c>
      <c r="AY298" s="45" t="str">
        <f t="shared" si="466"/>
        <v>POSITIF</v>
      </c>
      <c r="AZ298" s="45">
        <f t="shared" si="467"/>
        <v>23</v>
      </c>
      <c r="BA298" s="45">
        <f t="shared" si="468"/>
        <v>16</v>
      </c>
      <c r="BB298" s="45">
        <f t="shared" si="469"/>
        <v>43</v>
      </c>
      <c r="BC298" s="45">
        <f t="shared" si="470"/>
        <v>0.40628862835985091</v>
      </c>
      <c r="BD298" s="45">
        <f t="shared" si="471"/>
        <v>2.86317484445944</v>
      </c>
      <c r="BE298" s="45">
        <f t="shared" si="472"/>
        <v>-0.12222152900771403</v>
      </c>
      <c r="BF298" s="45">
        <f t="shared" si="473"/>
        <v>1.9428132568574878</v>
      </c>
      <c r="BG298" s="45">
        <f t="shared" si="474"/>
        <v>175.87381379102874</v>
      </c>
      <c r="BH298" s="45">
        <f t="shared" si="475"/>
        <v>5.532570854940646</v>
      </c>
      <c r="BI298" s="45">
        <f t="shared" si="476"/>
        <v>355.87381379102874</v>
      </c>
      <c r="BJ298" s="45">
        <f t="shared" si="477"/>
        <v>355</v>
      </c>
      <c r="BK298" s="45">
        <f t="shared" si="478"/>
        <v>52</v>
      </c>
      <c r="BL298" s="45">
        <f t="shared" si="479"/>
        <v>25</v>
      </c>
      <c r="BM298" s="45">
        <f t="shared" si="480"/>
        <v>-73.026346595372999</v>
      </c>
      <c r="BN298" s="45" t="str">
        <f t="shared" si="481"/>
        <v>NEGATIF</v>
      </c>
      <c r="BO298" s="45">
        <f t="shared" si="482"/>
        <v>73</v>
      </c>
      <c r="BP298" s="45">
        <f t="shared" si="483"/>
        <v>1</v>
      </c>
      <c r="BQ298" s="45">
        <f t="shared" si="484"/>
        <v>34</v>
      </c>
      <c r="BR298" s="45"/>
      <c r="BS298" s="45"/>
      <c r="BT298" s="45"/>
      <c r="BU298" s="45"/>
      <c r="BV298" s="45"/>
      <c r="BW298" s="45"/>
      <c r="BX298" s="45"/>
      <c r="BY298" s="45"/>
      <c r="BZ298" s="45"/>
      <c r="CA298" s="45"/>
      <c r="CB298" s="45"/>
      <c r="CC298" s="45"/>
      <c r="CD298" s="45"/>
      <c r="CE298" s="45"/>
      <c r="CF298" s="45"/>
      <c r="CG298" s="45"/>
      <c r="CH298" s="45"/>
      <c r="CI298" s="45"/>
    </row>
    <row r="299" spans="1:87">
      <c r="A299" s="45">
        <f t="shared" si="487"/>
        <v>-7.0027777777777782</v>
      </c>
      <c r="B299" s="45">
        <f t="shared" si="490"/>
        <v>111.315</v>
      </c>
      <c r="C299" s="45">
        <f>INT(G3/15)</f>
        <v>7</v>
      </c>
      <c r="D299" s="45">
        <f>L3</f>
        <v>2018</v>
      </c>
      <c r="E299" s="45">
        <f>L2</f>
        <v>6</v>
      </c>
      <c r="F299" s="45">
        <f>L4+1</f>
        <v>14</v>
      </c>
      <c r="G299" s="45"/>
      <c r="H299" s="45">
        <v>23</v>
      </c>
      <c r="I299" s="45">
        <v>30</v>
      </c>
      <c r="J299" s="45">
        <f t="shared" si="432"/>
        <v>23.5</v>
      </c>
      <c r="K299" s="45"/>
      <c r="L299" s="45">
        <f t="shared" si="433"/>
        <v>20</v>
      </c>
      <c r="M299" s="45">
        <f t="shared" si="434"/>
        <v>-13</v>
      </c>
      <c r="N299" s="45">
        <f t="shared" si="435"/>
        <v>2458284.1875</v>
      </c>
      <c r="O299" s="45">
        <f t="shared" si="431"/>
        <v>8.1908796641232031E-4</v>
      </c>
      <c r="P299" s="45">
        <f t="shared" si="488"/>
        <v>2458284.188319088</v>
      </c>
      <c r="Q299" s="45">
        <f t="shared" si="489"/>
        <v>0.18450892044046432</v>
      </c>
      <c r="R299" s="45">
        <f t="shared" si="485"/>
        <v>82.929240823671535</v>
      </c>
      <c r="S299" s="45">
        <f t="shared" si="436"/>
        <v>159.67500773497341</v>
      </c>
      <c r="T299" s="45">
        <f t="shared" si="437"/>
        <v>0.65201732258224843</v>
      </c>
      <c r="U299" s="45">
        <f t="shared" si="438"/>
        <v>1.4473882985523625</v>
      </c>
      <c r="V299" s="45">
        <f t="shared" si="439"/>
        <v>2.7868546181226992</v>
      </c>
      <c r="W299" s="45">
        <f t="shared" si="440"/>
        <v>1.6700850625341501E-2</v>
      </c>
      <c r="X299" s="45">
        <f t="shared" si="441"/>
        <v>83.581258146253788</v>
      </c>
      <c r="Y299" s="45">
        <f t="shared" si="442"/>
        <v>160.32702505755566</v>
      </c>
      <c r="Z299" s="45">
        <f t="shared" si="443"/>
        <v>2.7982344671817976</v>
      </c>
      <c r="AA299" s="45">
        <f t="shared" si="444"/>
        <v>128.17912668264276</v>
      </c>
      <c r="AB299" s="45">
        <f t="shared" si="445"/>
        <v>2.2371477929430328</v>
      </c>
      <c r="AC299" s="45">
        <f t="shared" si="446"/>
        <v>23.436891724632076</v>
      </c>
      <c r="AD299" s="45">
        <f t="shared" si="447"/>
        <v>-1.7331803431647501E-3</v>
      </c>
      <c r="AE299" s="45">
        <f t="shared" si="448"/>
        <v>23.43515854428891</v>
      </c>
      <c r="AF299" s="45">
        <f t="shared" si="449"/>
        <v>2458283.5</v>
      </c>
      <c r="AG299" s="45">
        <f t="shared" si="450"/>
        <v>0.18449007529089664</v>
      </c>
      <c r="AH299" s="45">
        <f t="shared" si="451"/>
        <v>17.483027286587514</v>
      </c>
      <c r="AI299" s="45">
        <f t="shared" si="452"/>
        <v>10.028202790862515</v>
      </c>
      <c r="AJ299" s="45">
        <f t="shared" si="453"/>
        <v>0.40902067732472286</v>
      </c>
      <c r="AK299" s="45">
        <f t="shared" si="454"/>
        <v>17.449202790862515</v>
      </c>
      <c r="AL299" s="45">
        <f t="shared" si="486"/>
        <v>178.7386590088434</v>
      </c>
      <c r="AM299" s="45">
        <f t="shared" si="455"/>
        <v>3.1195781003037419</v>
      </c>
      <c r="AN299" s="45">
        <f t="shared" si="456"/>
        <v>1.0156949306013545</v>
      </c>
      <c r="AO299" s="45" t="s">
        <v>138</v>
      </c>
      <c r="AP299" s="45">
        <f t="shared" si="457"/>
        <v>83.571810673661787</v>
      </c>
      <c r="AQ299" s="45">
        <f t="shared" si="458"/>
        <v>83</v>
      </c>
      <c r="AR299" s="45">
        <f t="shared" si="459"/>
        <v>34</v>
      </c>
      <c r="AS299" s="45">
        <f t="shared" si="460"/>
        <v>18</v>
      </c>
      <c r="AT299" s="45">
        <f t="shared" si="461"/>
        <v>1.4586032581087385</v>
      </c>
      <c r="AU299" s="45">
        <f t="shared" si="462"/>
        <v>82.999382854094307</v>
      </c>
      <c r="AV299" s="148">
        <f t="shared" si="463"/>
        <v>5.5332921902729542</v>
      </c>
      <c r="AW299" s="45">
        <f t="shared" si="464"/>
        <v>1.448612507927274</v>
      </c>
      <c r="AX299" s="45">
        <f t="shared" si="465"/>
        <v>23.279106392601129</v>
      </c>
      <c r="AY299" s="45" t="str">
        <f t="shared" si="466"/>
        <v>POSITIF</v>
      </c>
      <c r="AZ299" s="45">
        <f t="shared" si="467"/>
        <v>23</v>
      </c>
      <c r="BA299" s="45">
        <f t="shared" si="468"/>
        <v>16</v>
      </c>
      <c r="BB299" s="45">
        <f t="shared" si="469"/>
        <v>44</v>
      </c>
      <c r="BC299" s="45">
        <f t="shared" si="470"/>
        <v>0.40629705347294942</v>
      </c>
      <c r="BD299" s="45">
        <f t="shared" si="471"/>
        <v>3.069577118692862</v>
      </c>
      <c r="BE299" s="45">
        <f t="shared" si="472"/>
        <v>-0.12222152900771403</v>
      </c>
      <c r="BF299" s="45">
        <f t="shared" si="473"/>
        <v>1.9428132568574878</v>
      </c>
      <c r="BG299" s="45">
        <f t="shared" si="474"/>
        <v>-171.90537166073119</v>
      </c>
      <c r="BH299" s="45">
        <f t="shared" si="475"/>
        <v>5.5332921902729542</v>
      </c>
      <c r="BI299" s="45">
        <f t="shared" si="476"/>
        <v>8.0946283392688088</v>
      </c>
      <c r="BJ299" s="45">
        <f t="shared" si="477"/>
        <v>8</v>
      </c>
      <c r="BK299" s="45">
        <f t="shared" si="478"/>
        <v>5</v>
      </c>
      <c r="BL299" s="45">
        <f t="shared" si="479"/>
        <v>40</v>
      </c>
      <c r="BM299" s="45">
        <f t="shared" si="480"/>
        <v>-73.678568627546326</v>
      </c>
      <c r="BN299" s="45" t="str">
        <f t="shared" si="481"/>
        <v>NEGATIF</v>
      </c>
      <c r="BO299" s="45">
        <f t="shared" si="482"/>
        <v>73</v>
      </c>
      <c r="BP299" s="45">
        <f t="shared" si="483"/>
        <v>40</v>
      </c>
      <c r="BQ299" s="45">
        <f t="shared" si="484"/>
        <v>42</v>
      </c>
      <c r="BR299" s="45"/>
      <c r="BS299" s="45"/>
      <c r="BT299" s="45"/>
      <c r="BU299" s="45"/>
      <c r="BV299" s="45"/>
      <c r="BW299" s="45"/>
      <c r="BX299" s="45"/>
      <c r="BY299" s="45"/>
      <c r="BZ299" s="45"/>
      <c r="CA299" s="45"/>
      <c r="CB299" s="45"/>
      <c r="CC299" s="45"/>
      <c r="CD299" s="45"/>
      <c r="CE299" s="45"/>
      <c r="CF299" s="45"/>
      <c r="CG299" s="45"/>
      <c r="CH299" s="45"/>
      <c r="CI299" s="45"/>
    </row>
    <row r="300" spans="1:87">
      <c r="A300" s="45">
        <f t="shared" si="487"/>
        <v>-7.0027777777777782</v>
      </c>
      <c r="B300" s="45">
        <f t="shared" si="490"/>
        <v>111.315</v>
      </c>
      <c r="C300" s="45">
        <f>INT(G3/15)</f>
        <v>7</v>
      </c>
      <c r="D300" s="45">
        <f>L3</f>
        <v>2018</v>
      </c>
      <c r="E300" s="45">
        <f>L2</f>
        <v>6</v>
      </c>
      <c r="F300" s="45">
        <f>L4+1</f>
        <v>14</v>
      </c>
      <c r="G300" s="45"/>
      <c r="H300" s="45">
        <v>23</v>
      </c>
      <c r="I300" s="45">
        <v>45</v>
      </c>
      <c r="J300" s="45">
        <f t="shared" si="432"/>
        <v>23.75</v>
      </c>
      <c r="K300" s="45"/>
      <c r="L300" s="45">
        <f t="shared" si="433"/>
        <v>20</v>
      </c>
      <c r="M300" s="45">
        <f t="shared" si="434"/>
        <v>-13</v>
      </c>
      <c r="N300" s="45">
        <f t="shared" si="435"/>
        <v>2458284.197916667</v>
      </c>
      <c r="O300" s="45">
        <f t="shared" ref="O300:O304" si="491">O274</f>
        <v>8.1908796641232031E-4</v>
      </c>
      <c r="P300" s="45">
        <f t="shared" si="488"/>
        <v>2458284.1987357549</v>
      </c>
      <c r="Q300" s="45">
        <f t="shared" si="489"/>
        <v>0.18450920563326317</v>
      </c>
      <c r="R300" s="45">
        <f t="shared" si="485"/>
        <v>82.939507983971453</v>
      </c>
      <c r="S300" s="45">
        <f t="shared" si="436"/>
        <v>159.68527440488469</v>
      </c>
      <c r="T300" s="45">
        <f t="shared" si="437"/>
        <v>0.65170108231067547</v>
      </c>
      <c r="U300" s="45">
        <f t="shared" si="438"/>
        <v>1.4475674943044261</v>
      </c>
      <c r="V300" s="45">
        <f t="shared" si="439"/>
        <v>2.7870338053158665</v>
      </c>
      <c r="W300" s="45">
        <f t="shared" si="440"/>
        <v>1.6700850613363405E-2</v>
      </c>
      <c r="X300" s="45">
        <f t="shared" si="441"/>
        <v>83.591209066282133</v>
      </c>
      <c r="Y300" s="45">
        <f t="shared" si="442"/>
        <v>160.33697548719536</v>
      </c>
      <c r="Z300" s="45">
        <f t="shared" si="443"/>
        <v>2.7984081349409982</v>
      </c>
      <c r="AA300" s="45">
        <f t="shared" si="444"/>
        <v>128.17857508090944</v>
      </c>
      <c r="AB300" s="45">
        <f t="shared" si="445"/>
        <v>2.2371381656766269</v>
      </c>
      <c r="AC300" s="45">
        <f t="shared" si="446"/>
        <v>23.436891720923381</v>
      </c>
      <c r="AD300" s="45">
        <f t="shared" si="447"/>
        <v>-1.7331748571302193E-3</v>
      </c>
      <c r="AE300" s="45">
        <f t="shared" si="448"/>
        <v>23.435158546066251</v>
      </c>
      <c r="AF300" s="45">
        <f t="shared" si="449"/>
        <v>2458283.5</v>
      </c>
      <c r="AG300" s="45">
        <f t="shared" si="450"/>
        <v>0.18449007529089664</v>
      </c>
      <c r="AH300" s="45">
        <f t="shared" si="451"/>
        <v>17.483027286587514</v>
      </c>
      <c r="AI300" s="45">
        <f t="shared" si="452"/>
        <v>10.278887268200009</v>
      </c>
      <c r="AJ300" s="45">
        <f t="shared" si="453"/>
        <v>0.40902067735574332</v>
      </c>
      <c r="AK300" s="45">
        <f t="shared" si="454"/>
        <v>17.699887268200008</v>
      </c>
      <c r="AL300" s="45">
        <f t="shared" si="486"/>
        <v>182.48810608153502</v>
      </c>
      <c r="AM300" s="45">
        <f t="shared" si="455"/>
        <v>3.185018296851474</v>
      </c>
      <c r="AN300" s="45">
        <f t="shared" si="456"/>
        <v>1.0156959379394679</v>
      </c>
      <c r="AO300" s="45" t="s">
        <v>138</v>
      </c>
      <c r="AP300" s="45">
        <f t="shared" si="457"/>
        <v>83.581761565245358</v>
      </c>
      <c r="AQ300" s="45">
        <f t="shared" si="458"/>
        <v>83</v>
      </c>
      <c r="AR300" s="45">
        <f t="shared" si="459"/>
        <v>34</v>
      </c>
      <c r="AS300" s="45">
        <f t="shared" si="460"/>
        <v>54</v>
      </c>
      <c r="AT300" s="45">
        <f t="shared" si="461"/>
        <v>1.4587769339303809</v>
      </c>
      <c r="AU300" s="45">
        <f t="shared" si="462"/>
        <v>83.01020294146511</v>
      </c>
      <c r="AV300" s="148">
        <f t="shared" si="463"/>
        <v>5.5340135294310073</v>
      </c>
      <c r="AW300" s="45">
        <f t="shared" si="464"/>
        <v>1.448801354077248</v>
      </c>
      <c r="AX300" s="45">
        <f t="shared" si="465"/>
        <v>23.279588373307039</v>
      </c>
      <c r="AY300" s="45" t="str">
        <f t="shared" si="466"/>
        <v>POSITIF</v>
      </c>
      <c r="AZ300" s="45">
        <f t="shared" si="467"/>
        <v>23</v>
      </c>
      <c r="BA300" s="45">
        <f t="shared" si="468"/>
        <v>16</v>
      </c>
      <c r="BB300" s="45">
        <f t="shared" si="469"/>
        <v>46</v>
      </c>
      <c r="BC300" s="45">
        <f t="shared" si="470"/>
        <v>0.40630546562319864</v>
      </c>
      <c r="BD300" s="45">
        <f t="shared" si="471"/>
        <v>-3.0003147373443118</v>
      </c>
      <c r="BE300" s="45">
        <f t="shared" si="472"/>
        <v>-0.12222152900771403</v>
      </c>
      <c r="BF300" s="45">
        <f t="shared" si="473"/>
        <v>1.9428132568574878</v>
      </c>
      <c r="BG300" s="45">
        <f t="shared" si="474"/>
        <v>-160.44282344677131</v>
      </c>
      <c r="BH300" s="45">
        <f t="shared" si="475"/>
        <v>5.5340135294310073</v>
      </c>
      <c r="BI300" s="45">
        <f t="shared" si="476"/>
        <v>19.557176553228686</v>
      </c>
      <c r="BJ300" s="45">
        <f t="shared" si="477"/>
        <v>19</v>
      </c>
      <c r="BK300" s="45">
        <f t="shared" si="478"/>
        <v>33</v>
      </c>
      <c r="BL300" s="45">
        <f t="shared" si="479"/>
        <v>25</v>
      </c>
      <c r="BM300" s="45">
        <f t="shared" si="480"/>
        <v>-73.548392480318469</v>
      </c>
      <c r="BN300" s="45" t="str">
        <f t="shared" si="481"/>
        <v>NEGATIF</v>
      </c>
      <c r="BO300" s="45">
        <f t="shared" si="482"/>
        <v>73</v>
      </c>
      <c r="BP300" s="45">
        <f t="shared" si="483"/>
        <v>32</v>
      </c>
      <c r="BQ300" s="45">
        <f t="shared" si="484"/>
        <v>54</v>
      </c>
      <c r="BR300" s="45"/>
      <c r="BS300" s="45"/>
      <c r="BT300" s="45"/>
      <c r="BU300" s="45"/>
      <c r="BV300" s="45"/>
      <c r="BW300" s="45"/>
      <c r="BX300" s="45"/>
      <c r="BY300" s="45"/>
      <c r="BZ300" s="45"/>
      <c r="CA300" s="45"/>
      <c r="CB300" s="45"/>
      <c r="CC300" s="45"/>
      <c r="CD300" s="45"/>
      <c r="CE300" s="45"/>
      <c r="CF300" s="45"/>
      <c r="CG300" s="45"/>
      <c r="CH300" s="45"/>
      <c r="CI300" s="45"/>
    </row>
    <row r="301" spans="1:87">
      <c r="A301" s="45">
        <f t="shared" si="487"/>
        <v>-7.0027777777777782</v>
      </c>
      <c r="B301" s="45">
        <f t="shared" si="490"/>
        <v>111.315</v>
      </c>
      <c r="C301" s="45">
        <f>INT(G3/15)</f>
        <v>7</v>
      </c>
      <c r="D301" s="45">
        <f>L3</f>
        <v>2018</v>
      </c>
      <c r="E301" s="45">
        <f>L2</f>
        <v>6</v>
      </c>
      <c r="F301" s="45">
        <f>L4+1</f>
        <v>14</v>
      </c>
      <c r="G301" s="45"/>
      <c r="H301" s="45">
        <v>24</v>
      </c>
      <c r="I301" s="45">
        <v>0</v>
      </c>
      <c r="J301" s="45">
        <f t="shared" si="432"/>
        <v>24</v>
      </c>
      <c r="K301" s="45"/>
      <c r="L301" s="45">
        <f t="shared" si="433"/>
        <v>20</v>
      </c>
      <c r="M301" s="45">
        <f t="shared" si="434"/>
        <v>-13</v>
      </c>
      <c r="N301" s="45">
        <f t="shared" si="435"/>
        <v>2458284.2083333335</v>
      </c>
      <c r="O301" s="45">
        <f t="shared" si="491"/>
        <v>8.1908796641232031E-4</v>
      </c>
      <c r="P301" s="45">
        <f t="shared" si="488"/>
        <v>2458284.2091524214</v>
      </c>
      <c r="Q301" s="45">
        <f t="shared" si="489"/>
        <v>0.18450949082604923</v>
      </c>
      <c r="R301" s="45">
        <f t="shared" si="485"/>
        <v>82.949775143811166</v>
      </c>
      <c r="S301" s="45">
        <f t="shared" si="436"/>
        <v>159.69554107433487</v>
      </c>
      <c r="T301" s="45">
        <f t="shared" si="437"/>
        <v>0.65138482230974015</v>
      </c>
      <c r="U301" s="45">
        <f t="shared" si="438"/>
        <v>1.4477466900484577</v>
      </c>
      <c r="V301" s="45">
        <f t="shared" si="439"/>
        <v>2.7872129925009861</v>
      </c>
      <c r="W301" s="45">
        <f t="shared" si="440"/>
        <v>1.6700850601385306E-2</v>
      </c>
      <c r="X301" s="45">
        <f t="shared" si="441"/>
        <v>83.601159966120903</v>
      </c>
      <c r="Y301" s="45">
        <f t="shared" si="442"/>
        <v>160.34692589664462</v>
      </c>
      <c r="Z301" s="45">
        <f t="shared" si="443"/>
        <v>2.7985818023478095</v>
      </c>
      <c r="AA301" s="45">
        <f t="shared" si="444"/>
        <v>128.17802347920085</v>
      </c>
      <c r="AB301" s="45">
        <f t="shared" si="445"/>
        <v>2.2371285384106523</v>
      </c>
      <c r="AC301" s="45">
        <f t="shared" si="446"/>
        <v>23.436891717214685</v>
      </c>
      <c r="AD301" s="45">
        <f t="shared" si="447"/>
        <v>-1.7331693512270176E-3</v>
      </c>
      <c r="AE301" s="45">
        <f t="shared" si="448"/>
        <v>23.435158547863459</v>
      </c>
      <c r="AF301" s="45">
        <f t="shared" si="449"/>
        <v>2458283.5</v>
      </c>
      <c r="AG301" s="45">
        <f t="shared" si="450"/>
        <v>0.18449007529089664</v>
      </c>
      <c r="AH301" s="45">
        <f t="shared" si="451"/>
        <v>17.483027286587514</v>
      </c>
      <c r="AI301" s="45">
        <f t="shared" si="452"/>
        <v>10.52957174553751</v>
      </c>
      <c r="AJ301" s="45">
        <f t="shared" si="453"/>
        <v>0.40902067738711051</v>
      </c>
      <c r="AK301" s="45">
        <f t="shared" si="454"/>
        <v>17.950571745537509</v>
      </c>
      <c r="AL301" s="45">
        <f t="shared" si="486"/>
        <v>186.23755309791864</v>
      </c>
      <c r="AM301" s="45">
        <f t="shared" si="455"/>
        <v>3.2504584924164455</v>
      </c>
      <c r="AN301" s="45">
        <f t="shared" si="456"/>
        <v>1.0156969447880573</v>
      </c>
      <c r="AO301" s="45" t="s">
        <v>138</v>
      </c>
      <c r="AP301" s="45">
        <f t="shared" si="457"/>
        <v>83.59171243663971</v>
      </c>
      <c r="AQ301" s="45">
        <f t="shared" si="458"/>
        <v>83</v>
      </c>
      <c r="AR301" s="45">
        <f t="shared" si="459"/>
        <v>35</v>
      </c>
      <c r="AS301" s="45">
        <f t="shared" si="460"/>
        <v>30</v>
      </c>
      <c r="AT301" s="45">
        <f t="shared" si="461"/>
        <v>1.4589506093996547</v>
      </c>
      <c r="AU301" s="45">
        <f t="shared" si="462"/>
        <v>83.021023085144023</v>
      </c>
      <c r="AV301" s="148">
        <f t="shared" si="463"/>
        <v>5.534734872342935</v>
      </c>
      <c r="AW301" s="45">
        <f t="shared" si="464"/>
        <v>1.4489902012099838</v>
      </c>
      <c r="AX301" s="45">
        <f t="shared" si="465"/>
        <v>23.280069611235508</v>
      </c>
      <c r="AY301" s="45" t="str">
        <f t="shared" si="466"/>
        <v>POSITIF</v>
      </c>
      <c r="AZ301" s="45">
        <f t="shared" si="467"/>
        <v>23</v>
      </c>
      <c r="BA301" s="45">
        <f t="shared" si="468"/>
        <v>16</v>
      </c>
      <c r="BB301" s="45">
        <f t="shared" si="469"/>
        <v>48</v>
      </c>
      <c r="BC301" s="45">
        <f t="shared" si="470"/>
        <v>0.40631386480953591</v>
      </c>
      <c r="BD301" s="45">
        <f t="shared" si="471"/>
        <v>-2.8002555303421164</v>
      </c>
      <c r="BE301" s="45">
        <f t="shared" si="472"/>
        <v>-0.12222152900771403</v>
      </c>
      <c r="BF301" s="45">
        <f t="shared" si="473"/>
        <v>1.9428132568574878</v>
      </c>
      <c r="BG301" s="45">
        <f t="shared" si="474"/>
        <v>-150.53670990744308</v>
      </c>
      <c r="BH301" s="45">
        <f t="shared" si="475"/>
        <v>5.534734872342935</v>
      </c>
      <c r="BI301" s="45">
        <f t="shared" si="476"/>
        <v>29.463290092556917</v>
      </c>
      <c r="BJ301" s="45">
        <f t="shared" si="477"/>
        <v>29</v>
      </c>
      <c r="BK301" s="45">
        <f t="shared" si="478"/>
        <v>27</v>
      </c>
      <c r="BL301" s="45">
        <f t="shared" si="479"/>
        <v>47</v>
      </c>
      <c r="BM301" s="45">
        <f t="shared" si="480"/>
        <v>-72.653467185167031</v>
      </c>
      <c r="BN301" s="45" t="str">
        <f t="shared" si="481"/>
        <v>NEGATIF</v>
      </c>
      <c r="BO301" s="45">
        <f t="shared" si="482"/>
        <v>72</v>
      </c>
      <c r="BP301" s="45">
        <f t="shared" si="483"/>
        <v>39</v>
      </c>
      <c r="BQ301" s="45">
        <f t="shared" si="484"/>
        <v>12</v>
      </c>
      <c r="BR301" s="45"/>
      <c r="BS301" s="45"/>
      <c r="BT301" s="45"/>
      <c r="BU301" s="45"/>
      <c r="BV301" s="45"/>
      <c r="BW301" s="45"/>
      <c r="BX301" s="45"/>
      <c r="BY301" s="45"/>
      <c r="BZ301" s="45"/>
      <c r="CA301" s="45"/>
      <c r="CB301" s="45"/>
      <c r="CC301" s="45"/>
      <c r="CD301" s="45"/>
      <c r="CE301" s="45"/>
      <c r="CF301" s="45"/>
      <c r="CG301" s="45"/>
      <c r="CH301" s="45"/>
      <c r="CI301" s="45"/>
    </row>
    <row r="302" spans="1:87">
      <c r="A302" s="45">
        <f t="shared" si="487"/>
        <v>-7.0027777777777782</v>
      </c>
      <c r="B302" s="45">
        <f t="shared" si="490"/>
        <v>111.315</v>
      </c>
      <c r="C302" s="45">
        <f>INT(G3/15)</f>
        <v>7</v>
      </c>
      <c r="D302" s="45">
        <f>L3</f>
        <v>2018</v>
      </c>
      <c r="E302" s="45">
        <f>L2</f>
        <v>6</v>
      </c>
      <c r="F302" s="45">
        <f>L4+1</f>
        <v>14</v>
      </c>
      <c r="G302" s="45"/>
      <c r="H302" s="45">
        <v>24</v>
      </c>
      <c r="I302" s="45">
        <v>15</v>
      </c>
      <c r="J302" s="45">
        <f t="shared" si="432"/>
        <v>24.25</v>
      </c>
      <c r="K302" s="45"/>
      <c r="L302" s="45">
        <f t="shared" si="433"/>
        <v>20</v>
      </c>
      <c r="M302" s="45">
        <f t="shared" si="434"/>
        <v>-13</v>
      </c>
      <c r="N302" s="45">
        <f t="shared" si="435"/>
        <v>2458284.21875</v>
      </c>
      <c r="O302" s="45">
        <f t="shared" si="491"/>
        <v>8.1908796641232031E-4</v>
      </c>
      <c r="P302" s="45">
        <f t="shared" si="488"/>
        <v>2458284.219569088</v>
      </c>
      <c r="Q302" s="45">
        <f t="shared" si="489"/>
        <v>0.18450977601883531</v>
      </c>
      <c r="R302" s="45">
        <f t="shared" si="485"/>
        <v>82.96004230365088</v>
      </c>
      <c r="S302" s="45">
        <f t="shared" si="436"/>
        <v>159.70580774378595</v>
      </c>
      <c r="T302" s="45">
        <f t="shared" si="437"/>
        <v>0.65106854257486413</v>
      </c>
      <c r="U302" s="45">
        <f t="shared" si="438"/>
        <v>1.4479258857924893</v>
      </c>
      <c r="V302" s="45">
        <f t="shared" si="439"/>
        <v>2.7873921796861216</v>
      </c>
      <c r="W302" s="45">
        <f t="shared" si="440"/>
        <v>1.670085058940721E-2</v>
      </c>
      <c r="X302" s="45">
        <f t="shared" si="441"/>
        <v>83.611110846225742</v>
      </c>
      <c r="Y302" s="45">
        <f t="shared" si="442"/>
        <v>160.35687628636083</v>
      </c>
      <c r="Z302" s="45">
        <f t="shared" si="443"/>
        <v>2.7987554694102137</v>
      </c>
      <c r="AA302" s="45">
        <f t="shared" si="444"/>
        <v>128.1774718774922</v>
      </c>
      <c r="AB302" s="45">
        <f t="shared" si="445"/>
        <v>2.2371189111446768</v>
      </c>
      <c r="AC302" s="45">
        <f t="shared" si="446"/>
        <v>23.43689171350599</v>
      </c>
      <c r="AD302" s="45">
        <f t="shared" si="447"/>
        <v>-1.7331638254531234E-3</v>
      </c>
      <c r="AE302" s="45">
        <f t="shared" si="448"/>
        <v>23.435158549680537</v>
      </c>
      <c r="AF302" s="45">
        <f t="shared" si="449"/>
        <v>2458283.5</v>
      </c>
      <c r="AG302" s="45">
        <f t="shared" si="450"/>
        <v>0.18449007529089664</v>
      </c>
      <c r="AH302" s="45">
        <f t="shared" si="451"/>
        <v>17.483027286587514</v>
      </c>
      <c r="AI302" s="45">
        <f t="shared" si="452"/>
        <v>10.780256222875011</v>
      </c>
      <c r="AJ302" s="45">
        <f t="shared" si="453"/>
        <v>0.40902067741882447</v>
      </c>
      <c r="AK302" s="45">
        <f t="shared" si="454"/>
        <v>18.20125622287501</v>
      </c>
      <c r="AL302" s="45">
        <f t="shared" si="486"/>
        <v>189.98700005761728</v>
      </c>
      <c r="AM302" s="45">
        <f t="shared" si="455"/>
        <v>3.3158986869920781</v>
      </c>
      <c r="AN302" s="45">
        <f t="shared" si="456"/>
        <v>1.0156979511471391</v>
      </c>
      <c r="AO302" s="45" t="s">
        <v>138</v>
      </c>
      <c r="AP302" s="45">
        <f t="shared" si="457"/>
        <v>83.601663288300472</v>
      </c>
      <c r="AQ302" s="45">
        <f t="shared" si="458"/>
        <v>83</v>
      </c>
      <c r="AR302" s="45">
        <f t="shared" si="459"/>
        <v>36</v>
      </c>
      <c r="AS302" s="45">
        <f t="shared" si="460"/>
        <v>5</v>
      </c>
      <c r="AT302" s="45">
        <f t="shared" si="461"/>
        <v>1.4591242845245127</v>
      </c>
      <c r="AU302" s="45">
        <f t="shared" si="462"/>
        <v>83.031843285507875</v>
      </c>
      <c r="AV302" s="148">
        <f t="shared" si="463"/>
        <v>5.5354562190338585</v>
      </c>
      <c r="AW302" s="45">
        <f t="shared" si="464"/>
        <v>1.4491790493320587</v>
      </c>
      <c r="AX302" s="45">
        <f t="shared" si="465"/>
        <v>23.280550106390525</v>
      </c>
      <c r="AY302" s="45" t="str">
        <f t="shared" si="466"/>
        <v>POSITIF</v>
      </c>
      <c r="AZ302" s="45">
        <f t="shared" si="467"/>
        <v>23</v>
      </c>
      <c r="BA302" s="45">
        <f t="shared" si="468"/>
        <v>16</v>
      </c>
      <c r="BB302" s="45">
        <f t="shared" si="469"/>
        <v>49</v>
      </c>
      <c r="BC302" s="45">
        <f t="shared" si="470"/>
        <v>0.40632225103203085</v>
      </c>
      <c r="BD302" s="45">
        <f t="shared" si="471"/>
        <v>-2.62736123300445</v>
      </c>
      <c r="BE302" s="45">
        <f t="shared" si="472"/>
        <v>-0.12222152900771403</v>
      </c>
      <c r="BF302" s="45">
        <f t="shared" si="473"/>
        <v>1.9428132568574878</v>
      </c>
      <c r="BG302" s="45">
        <f t="shared" si="474"/>
        <v>-142.42624749035537</v>
      </c>
      <c r="BH302" s="45">
        <f t="shared" si="475"/>
        <v>5.5354562190338585</v>
      </c>
      <c r="BI302" s="45">
        <f t="shared" si="476"/>
        <v>37.573752509644635</v>
      </c>
      <c r="BJ302" s="45">
        <f t="shared" si="477"/>
        <v>37</v>
      </c>
      <c r="BK302" s="45">
        <f t="shared" si="478"/>
        <v>34</v>
      </c>
      <c r="BL302" s="45">
        <f t="shared" si="479"/>
        <v>25</v>
      </c>
      <c r="BM302" s="45">
        <f t="shared" si="480"/>
        <v>-71.102377931461447</v>
      </c>
      <c r="BN302" s="45" t="str">
        <f t="shared" si="481"/>
        <v>NEGATIF</v>
      </c>
      <c r="BO302" s="45">
        <f t="shared" si="482"/>
        <v>71</v>
      </c>
      <c r="BP302" s="45">
        <f t="shared" si="483"/>
        <v>6</v>
      </c>
      <c r="BQ302" s="45">
        <f t="shared" si="484"/>
        <v>8</v>
      </c>
      <c r="BR302" s="45"/>
      <c r="BS302" s="45"/>
      <c r="BT302" s="45"/>
      <c r="BU302" s="45"/>
      <c r="BV302" s="45"/>
      <c r="BW302" s="45"/>
      <c r="BX302" s="45"/>
      <c r="BY302" s="45"/>
      <c r="BZ302" s="45"/>
      <c r="CA302" s="45"/>
      <c r="CB302" s="45"/>
      <c r="CC302" s="45"/>
      <c r="CD302" s="45"/>
      <c r="CE302" s="45"/>
      <c r="CF302" s="45"/>
      <c r="CG302" s="45"/>
      <c r="CH302" s="45"/>
      <c r="CI302" s="45"/>
    </row>
    <row r="303" spans="1:87">
      <c r="A303" s="45">
        <f t="shared" si="487"/>
        <v>-7.0027777777777782</v>
      </c>
      <c r="B303" s="45">
        <f t="shared" si="490"/>
        <v>111.315</v>
      </c>
      <c r="C303" s="45">
        <f>INT(G3/15)</f>
        <v>7</v>
      </c>
      <c r="D303" s="45">
        <f>L3</f>
        <v>2018</v>
      </c>
      <c r="E303" s="45">
        <f>L2</f>
        <v>6</v>
      </c>
      <c r="F303" s="45">
        <f>L4+1</f>
        <v>14</v>
      </c>
      <c r="G303" s="45"/>
      <c r="H303" s="45">
        <v>24</v>
      </c>
      <c r="I303" s="45">
        <v>30</v>
      </c>
      <c r="J303" s="45">
        <f t="shared" si="432"/>
        <v>24.5</v>
      </c>
      <c r="K303" s="45"/>
      <c r="L303" s="45">
        <f t="shared" si="433"/>
        <v>20</v>
      </c>
      <c r="M303" s="45">
        <f t="shared" si="434"/>
        <v>-13</v>
      </c>
      <c r="N303" s="45">
        <f t="shared" si="435"/>
        <v>2458284.229166667</v>
      </c>
      <c r="O303" s="45">
        <f t="shared" si="491"/>
        <v>8.1908796641232031E-4</v>
      </c>
      <c r="P303" s="45">
        <f t="shared" si="488"/>
        <v>2458284.2299857549</v>
      </c>
      <c r="Q303" s="45">
        <f t="shared" si="489"/>
        <v>0.18451006121163413</v>
      </c>
      <c r="R303" s="45">
        <f t="shared" si="485"/>
        <v>82.970309463949889</v>
      </c>
      <c r="S303" s="45">
        <f t="shared" si="436"/>
        <v>159.71607441369633</v>
      </c>
      <c r="T303" s="45">
        <f t="shared" si="437"/>
        <v>0.65075224310157964</v>
      </c>
      <c r="U303" s="45">
        <f t="shared" si="438"/>
        <v>1.4481050815445371</v>
      </c>
      <c r="V303" s="45">
        <f t="shared" si="439"/>
        <v>2.787571366879273</v>
      </c>
      <c r="W303" s="45">
        <f t="shared" si="440"/>
        <v>1.6700850577429111E-2</v>
      </c>
      <c r="X303" s="45">
        <f t="shared" si="441"/>
        <v>83.621061707051467</v>
      </c>
      <c r="Y303" s="45">
        <f t="shared" si="442"/>
        <v>160.36682665679791</v>
      </c>
      <c r="Z303" s="45">
        <f t="shared" si="443"/>
        <v>2.7989291361361341</v>
      </c>
      <c r="AA303" s="45">
        <f t="shared" si="444"/>
        <v>128.17692027575887</v>
      </c>
      <c r="AB303" s="45">
        <f t="shared" si="445"/>
        <v>2.2371092838782705</v>
      </c>
      <c r="AC303" s="45">
        <f t="shared" si="446"/>
        <v>23.436891709797294</v>
      </c>
      <c r="AD303" s="45">
        <f t="shared" si="447"/>
        <v>-1.733158279806517E-3</v>
      </c>
      <c r="AE303" s="45">
        <f t="shared" si="448"/>
        <v>23.435158551517489</v>
      </c>
      <c r="AF303" s="45">
        <f t="shared" si="449"/>
        <v>2458283.5</v>
      </c>
      <c r="AG303" s="45">
        <f t="shared" si="450"/>
        <v>0.18449007529089664</v>
      </c>
      <c r="AH303" s="45">
        <f t="shared" si="451"/>
        <v>17.483027286587514</v>
      </c>
      <c r="AI303" s="45">
        <f t="shared" si="452"/>
        <v>11.030940700212511</v>
      </c>
      <c r="AJ303" s="45">
        <f t="shared" si="453"/>
        <v>0.40902067745088533</v>
      </c>
      <c r="AK303" s="45">
        <f t="shared" si="454"/>
        <v>18.451940700212511</v>
      </c>
      <c r="AL303" s="45">
        <f t="shared" si="486"/>
        <v>193.73644696025514</v>
      </c>
      <c r="AM303" s="45">
        <f t="shared" si="455"/>
        <v>3.3813388805718119</v>
      </c>
      <c r="AN303" s="45">
        <f t="shared" si="456"/>
        <v>1.015698957016729</v>
      </c>
      <c r="AO303" s="45" t="s">
        <v>138</v>
      </c>
      <c r="AP303" s="45">
        <f t="shared" si="457"/>
        <v>83.611614120682475</v>
      </c>
      <c r="AQ303" s="45">
        <f t="shared" si="458"/>
        <v>83</v>
      </c>
      <c r="AR303" s="45">
        <f t="shared" si="459"/>
        <v>36</v>
      </c>
      <c r="AS303" s="45">
        <f t="shared" si="460"/>
        <v>41</v>
      </c>
      <c r="AT303" s="45">
        <f t="shared" si="461"/>
        <v>1.4592979593128927</v>
      </c>
      <c r="AU303" s="45">
        <f t="shared" si="462"/>
        <v>83.04266354293253</v>
      </c>
      <c r="AV303" s="148">
        <f t="shared" si="463"/>
        <v>5.5361775695288351</v>
      </c>
      <c r="AW303" s="45">
        <f t="shared" si="464"/>
        <v>1.4493678984500322</v>
      </c>
      <c r="AX303" s="45">
        <f t="shared" si="465"/>
        <v>23.281029858775923</v>
      </c>
      <c r="AY303" s="45" t="str">
        <f t="shared" si="466"/>
        <v>POSITIF</v>
      </c>
      <c r="AZ303" s="45">
        <f t="shared" si="467"/>
        <v>23</v>
      </c>
      <c r="BA303" s="45">
        <f t="shared" si="468"/>
        <v>16</v>
      </c>
      <c r="BB303" s="45">
        <f t="shared" si="469"/>
        <v>51</v>
      </c>
      <c r="BC303" s="45">
        <f t="shared" si="470"/>
        <v>0.40633062429075034</v>
      </c>
      <c r="BD303" s="45">
        <f t="shared" si="471"/>
        <v>-2.4858069599670118</v>
      </c>
      <c r="BE303" s="45">
        <f t="shared" si="472"/>
        <v>-0.12222152900771403</v>
      </c>
      <c r="BF303" s="45">
        <f t="shared" si="473"/>
        <v>1.9428132568574878</v>
      </c>
      <c r="BG303" s="45">
        <f t="shared" si="474"/>
        <v>-135.96732332664496</v>
      </c>
      <c r="BH303" s="45">
        <f t="shared" si="475"/>
        <v>5.5361775695288351</v>
      </c>
      <c r="BI303" s="45">
        <f t="shared" si="476"/>
        <v>44.032676673355041</v>
      </c>
      <c r="BJ303" s="45">
        <f t="shared" si="477"/>
        <v>44</v>
      </c>
      <c r="BK303" s="45">
        <f t="shared" si="478"/>
        <v>1</v>
      </c>
      <c r="BL303" s="45">
        <f t="shared" si="479"/>
        <v>57</v>
      </c>
      <c r="BM303" s="45">
        <f t="shared" si="480"/>
        <v>-69.040713649898422</v>
      </c>
      <c r="BN303" s="45" t="str">
        <f t="shared" si="481"/>
        <v>NEGATIF</v>
      </c>
      <c r="BO303" s="45">
        <f t="shared" si="482"/>
        <v>69</v>
      </c>
      <c r="BP303" s="45">
        <f t="shared" si="483"/>
        <v>2</v>
      </c>
      <c r="BQ303" s="45">
        <f t="shared" si="484"/>
        <v>26</v>
      </c>
      <c r="BR303" s="45"/>
      <c r="BS303" s="45"/>
      <c r="BT303" s="45"/>
      <c r="BU303" s="45"/>
      <c r="BV303" s="45"/>
      <c r="BW303" s="45"/>
      <c r="BX303" s="45"/>
      <c r="BY303" s="45"/>
      <c r="BZ303" s="45"/>
      <c r="CA303" s="45"/>
      <c r="CB303" s="45"/>
      <c r="CC303" s="45"/>
      <c r="CD303" s="45"/>
      <c r="CE303" s="45"/>
      <c r="CF303" s="45"/>
      <c r="CG303" s="45"/>
      <c r="CH303" s="45"/>
      <c r="CI303" s="45"/>
    </row>
    <row r="304" spans="1:87">
      <c r="A304" s="45">
        <f t="shared" si="487"/>
        <v>-7.0027777777777782</v>
      </c>
      <c r="B304" s="45">
        <f t="shared" si="490"/>
        <v>111.315</v>
      </c>
      <c r="C304" s="45">
        <f>INT(G3/15)</f>
        <v>7</v>
      </c>
      <c r="D304" s="45">
        <f>L3</f>
        <v>2018</v>
      </c>
      <c r="E304" s="45">
        <f>L2</f>
        <v>6</v>
      </c>
      <c r="F304" s="45">
        <f>L4+1</f>
        <v>14</v>
      </c>
      <c r="G304" s="45"/>
      <c r="H304" s="45">
        <v>24</v>
      </c>
      <c r="I304" s="45">
        <v>45</v>
      </c>
      <c r="J304" s="45">
        <f t="shared" si="432"/>
        <v>24.75</v>
      </c>
      <c r="K304" s="45"/>
      <c r="L304" s="45">
        <f t="shared" si="433"/>
        <v>20</v>
      </c>
      <c r="M304" s="45">
        <f t="shared" si="434"/>
        <v>-13</v>
      </c>
      <c r="N304" s="45">
        <f t="shared" si="435"/>
        <v>2458284.2395833335</v>
      </c>
      <c r="O304" s="45">
        <f t="shared" si="491"/>
        <v>8.1908796641232031E-4</v>
      </c>
      <c r="P304" s="45">
        <f t="shared" si="488"/>
        <v>2458284.2404024214</v>
      </c>
      <c r="Q304" s="45">
        <f t="shared" si="489"/>
        <v>0.18451034640442021</v>
      </c>
      <c r="R304" s="45">
        <f t="shared" si="485"/>
        <v>82.980576623790512</v>
      </c>
      <c r="S304" s="45">
        <f t="shared" si="436"/>
        <v>159.72634108314742</v>
      </c>
      <c r="T304" s="45">
        <f t="shared" si="437"/>
        <v>0.65043592392783989</v>
      </c>
      <c r="U304" s="45">
        <f t="shared" si="438"/>
        <v>1.4482842772885844</v>
      </c>
      <c r="V304" s="45">
        <f t="shared" si="439"/>
        <v>2.7877505540644085</v>
      </c>
      <c r="W304" s="45">
        <f t="shared" si="440"/>
        <v>1.6700850565451016E-2</v>
      </c>
      <c r="X304" s="45">
        <f t="shared" si="441"/>
        <v>83.631012547718356</v>
      </c>
      <c r="Y304" s="45">
        <f t="shared" si="442"/>
        <v>160.37677700707525</v>
      </c>
      <c r="Z304" s="45">
        <f t="shared" si="443"/>
        <v>2.7991028025102005</v>
      </c>
      <c r="AA304" s="45">
        <f t="shared" si="444"/>
        <v>128.17636867405022</v>
      </c>
      <c r="AB304" s="45">
        <f t="shared" si="445"/>
        <v>2.2370996566122949</v>
      </c>
      <c r="AC304" s="45">
        <f t="shared" si="446"/>
        <v>23.436891706088598</v>
      </c>
      <c r="AD304" s="45">
        <f t="shared" si="447"/>
        <v>-1.7331527142859259E-3</v>
      </c>
      <c r="AE304" s="45">
        <f t="shared" si="448"/>
        <v>23.435158553374311</v>
      </c>
      <c r="AF304" s="45">
        <f t="shared" si="449"/>
        <v>2458283.5</v>
      </c>
      <c r="AG304" s="45">
        <f t="shared" si="450"/>
        <v>0.18449007529089664</v>
      </c>
      <c r="AH304" s="45">
        <f t="shared" si="451"/>
        <v>17.483027286587514</v>
      </c>
      <c r="AI304" s="45">
        <f t="shared" si="452"/>
        <v>11.281625177550012</v>
      </c>
      <c r="AJ304" s="45">
        <f t="shared" si="453"/>
        <v>0.40902067748329302</v>
      </c>
      <c r="AK304" s="45">
        <f t="shared" si="454"/>
        <v>18.702625177550011</v>
      </c>
      <c r="AL304" s="45">
        <f t="shared" si="486"/>
        <v>197.48589380690737</v>
      </c>
      <c r="AM304" s="45">
        <f t="shared" si="455"/>
        <v>3.4467790731744126</v>
      </c>
      <c r="AN304" s="45">
        <f t="shared" si="456"/>
        <v>1.0156999623967071</v>
      </c>
      <c r="AO304" s="45" t="s">
        <v>138</v>
      </c>
      <c r="AP304" s="45">
        <f t="shared" si="457"/>
        <v>83.621564932905983</v>
      </c>
      <c r="AQ304" s="45">
        <f t="shared" si="458"/>
        <v>83</v>
      </c>
      <c r="AR304" s="45">
        <f t="shared" si="459"/>
        <v>37</v>
      </c>
      <c r="AS304" s="45">
        <f t="shared" si="460"/>
        <v>17</v>
      </c>
      <c r="AT304" s="45">
        <f t="shared" si="461"/>
        <v>1.4594716337494407</v>
      </c>
      <c r="AU304" s="45">
        <f t="shared" si="462"/>
        <v>83.053483856342794</v>
      </c>
      <c r="AV304" s="148">
        <f t="shared" si="463"/>
        <v>5.5368989237561861</v>
      </c>
      <c r="AW304" s="45">
        <f t="shared" si="464"/>
        <v>1.4495567485451388</v>
      </c>
      <c r="AX304" s="45">
        <f t="shared" si="465"/>
        <v>23.281508868331255</v>
      </c>
      <c r="AY304" s="45" t="str">
        <f t="shared" si="466"/>
        <v>POSITIF</v>
      </c>
      <c r="AZ304" s="45">
        <f t="shared" si="467"/>
        <v>23</v>
      </c>
      <c r="BA304" s="45">
        <f t="shared" si="468"/>
        <v>16</v>
      </c>
      <c r="BB304" s="45">
        <f t="shared" si="469"/>
        <v>53</v>
      </c>
      <c r="BC304" s="45">
        <f t="shared" si="470"/>
        <v>0.40633898458463941</v>
      </c>
      <c r="BD304" s="45">
        <f t="shared" si="471"/>
        <v>-2.3730774671736441</v>
      </c>
      <c r="BE304" s="45">
        <f t="shared" si="472"/>
        <v>-0.12222152900771403</v>
      </c>
      <c r="BF304" s="45">
        <f t="shared" si="473"/>
        <v>1.9428132568574878</v>
      </c>
      <c r="BG304" s="45">
        <f t="shared" si="474"/>
        <v>0</v>
      </c>
      <c r="BH304" s="45">
        <f t="shared" si="475"/>
        <v>5.5368989237561861</v>
      </c>
      <c r="BI304" s="45">
        <f t="shared" si="476"/>
        <v>180</v>
      </c>
      <c r="BJ304" s="45">
        <f t="shared" si="477"/>
        <v>180</v>
      </c>
      <c r="BK304" s="45">
        <f t="shared" si="478"/>
        <v>0</v>
      </c>
      <c r="BL304" s="45">
        <f t="shared" si="479"/>
        <v>0</v>
      </c>
      <c r="BM304" s="45">
        <f t="shared" si="480"/>
        <v>-66.60360709192976</v>
      </c>
      <c r="BN304" s="45" t="str">
        <f t="shared" si="481"/>
        <v>NEGATIF</v>
      </c>
      <c r="BO304" s="45">
        <f t="shared" si="482"/>
        <v>66</v>
      </c>
      <c r="BP304" s="45">
        <f t="shared" si="483"/>
        <v>36</v>
      </c>
      <c r="BQ304" s="45">
        <f t="shared" si="484"/>
        <v>12</v>
      </c>
      <c r="BR304" s="45"/>
      <c r="BS304" s="45"/>
      <c r="BT304" s="45"/>
      <c r="BU304" s="45"/>
      <c r="BV304" s="45"/>
      <c r="BW304" s="45"/>
      <c r="BX304" s="45"/>
      <c r="BY304" s="45"/>
      <c r="BZ304" s="45"/>
      <c r="CA304" s="45"/>
      <c r="CB304" s="45"/>
      <c r="CC304" s="45"/>
      <c r="CD304" s="45"/>
      <c r="CE304" s="45"/>
      <c r="CF304" s="45"/>
      <c r="CG304" s="45"/>
      <c r="CH304" s="45"/>
      <c r="CI304" s="45"/>
    </row>
    <row r="305" spans="1:87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  <c r="AG305" s="45"/>
      <c r="AH305" s="45"/>
      <c r="AI305" s="45"/>
      <c r="AJ305" s="45"/>
      <c r="AK305" s="45"/>
      <c r="AL305" s="45"/>
      <c r="AM305" s="45"/>
      <c r="AN305" s="45"/>
      <c r="AO305" s="45"/>
      <c r="AP305" s="45"/>
      <c r="AQ305" s="45"/>
      <c r="AR305" s="45"/>
      <c r="AS305" s="45"/>
      <c r="AT305" s="45"/>
      <c r="AU305" s="45"/>
      <c r="AV305" s="45"/>
      <c r="AW305" s="45"/>
      <c r="AX305" s="45"/>
      <c r="AY305" s="45"/>
      <c r="AZ305" s="45"/>
      <c r="BA305" s="45"/>
      <c r="BB305" s="45"/>
      <c r="BC305" s="45"/>
      <c r="BD305" s="45"/>
      <c r="BE305" s="45"/>
      <c r="BF305" s="45"/>
      <c r="BG305" s="45"/>
      <c r="BH305" s="45"/>
      <c r="BI305" s="45"/>
      <c r="BJ305" s="45"/>
      <c r="BK305" s="45"/>
      <c r="BL305" s="45"/>
      <c r="BM305" s="45"/>
      <c r="BN305" s="45"/>
      <c r="BO305" s="45"/>
      <c r="BP305" s="45"/>
      <c r="BQ305" s="45"/>
      <c r="BR305" s="45"/>
      <c r="BS305" s="45"/>
      <c r="BT305" s="45"/>
      <c r="BU305" s="45"/>
      <c r="BV305" s="45"/>
      <c r="BW305" s="45"/>
      <c r="BX305" s="45"/>
      <c r="BY305" s="45"/>
      <c r="BZ305" s="45"/>
      <c r="CA305" s="45"/>
      <c r="CB305" s="45"/>
      <c r="CC305" s="45"/>
      <c r="CD305" s="45"/>
      <c r="CE305" s="45"/>
      <c r="CF305" s="45"/>
      <c r="CG305" s="45"/>
      <c r="CH305" s="45"/>
      <c r="CI305" s="45"/>
    </row>
    <row r="306" spans="1:87">
      <c r="A306" s="45"/>
      <c r="B306" s="45"/>
      <c r="C306" s="45" t="s">
        <v>157</v>
      </c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  <c r="AG306" s="45"/>
      <c r="AH306" s="45" t="s">
        <v>178</v>
      </c>
      <c r="AI306" s="45"/>
      <c r="AJ306" s="45" t="s">
        <v>179</v>
      </c>
      <c r="AK306" s="45"/>
      <c r="AL306" s="45"/>
      <c r="AM306" s="45"/>
      <c r="AN306" s="45"/>
      <c r="AO306" s="45"/>
      <c r="AP306" s="45"/>
      <c r="AQ306" s="45"/>
      <c r="AR306" s="45"/>
      <c r="AS306" s="45"/>
      <c r="AT306" s="45"/>
      <c r="AU306" s="45"/>
      <c r="AV306" s="45"/>
      <c r="AW306" s="45"/>
      <c r="AX306" s="45"/>
      <c r="AY306" s="45"/>
      <c r="AZ306" s="45"/>
      <c r="BA306" s="45"/>
      <c r="BB306" s="45"/>
      <c r="BC306" s="45"/>
      <c r="BD306" s="45"/>
      <c r="BE306" s="45"/>
      <c r="BF306" s="45"/>
      <c r="BG306" s="45"/>
      <c r="BH306" s="45"/>
      <c r="BI306" s="45"/>
      <c r="BJ306" s="45"/>
      <c r="BK306" s="45" t="s">
        <v>199</v>
      </c>
      <c r="BL306" s="45" t="s">
        <v>64</v>
      </c>
      <c r="BM306" s="45"/>
      <c r="BN306" s="45"/>
      <c r="BO306" s="45"/>
      <c r="BP306" s="45"/>
      <c r="BQ306" s="45"/>
      <c r="BR306" s="45"/>
      <c r="BS306" s="45"/>
      <c r="BT306" s="45" t="s">
        <v>64</v>
      </c>
      <c r="BU306" s="45"/>
      <c r="BV306" s="45"/>
      <c r="BW306" s="45"/>
      <c r="BX306" s="45"/>
      <c r="BY306" s="45" t="s">
        <v>206</v>
      </c>
      <c r="BZ306" s="45"/>
      <c r="CA306" s="45"/>
      <c r="CB306" s="45"/>
      <c r="CC306" s="45"/>
      <c r="CD306" s="45"/>
      <c r="CE306" s="45"/>
      <c r="CF306" s="45"/>
      <c r="CG306" s="45"/>
      <c r="CH306" s="45"/>
      <c r="CI306" s="45"/>
    </row>
    <row r="307" spans="1:87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 t="s">
        <v>158</v>
      </c>
      <c r="O307" s="45" t="s">
        <v>107</v>
      </c>
      <c r="P307" s="45" t="s">
        <v>160</v>
      </c>
      <c r="Q307" s="45" t="s">
        <v>161</v>
      </c>
      <c r="R307" s="45" t="s">
        <v>163</v>
      </c>
      <c r="S307" s="45" t="s">
        <v>165</v>
      </c>
      <c r="T307" s="45" t="s">
        <v>64</v>
      </c>
      <c r="U307" s="45" t="s">
        <v>168</v>
      </c>
      <c r="V307" s="45"/>
      <c r="W307" s="45" t="s">
        <v>64</v>
      </c>
      <c r="X307" s="45" t="s">
        <v>170</v>
      </c>
      <c r="Y307" s="45" t="s">
        <v>172</v>
      </c>
      <c r="Z307" s="45" t="s">
        <v>173</v>
      </c>
      <c r="AA307" s="45" t="s">
        <v>175</v>
      </c>
      <c r="AB307" s="45" t="s">
        <v>177</v>
      </c>
      <c r="AC307" s="45" t="s">
        <v>177</v>
      </c>
      <c r="AD307" s="45" t="s">
        <v>177</v>
      </c>
      <c r="AE307" s="45" t="s">
        <v>177</v>
      </c>
      <c r="AF307" s="45" t="s">
        <v>177</v>
      </c>
      <c r="AG307" s="45" t="s">
        <v>177</v>
      </c>
      <c r="AH307" s="45" t="s">
        <v>177</v>
      </c>
      <c r="AI307" s="45" t="s">
        <v>152</v>
      </c>
      <c r="AJ307" s="45" t="s">
        <v>180</v>
      </c>
      <c r="AK307" s="45" t="s">
        <v>152</v>
      </c>
      <c r="AL307" s="45" t="s">
        <v>1</v>
      </c>
      <c r="AM307" s="45" t="s">
        <v>181</v>
      </c>
      <c r="AN307" s="45"/>
      <c r="AO307" s="45"/>
      <c r="AP307" s="45" t="s">
        <v>184</v>
      </c>
      <c r="AQ307" s="45" t="s">
        <v>152</v>
      </c>
      <c r="AR307" s="45" t="s">
        <v>185</v>
      </c>
      <c r="AS307" s="45"/>
      <c r="AT307" s="45"/>
      <c r="AU307" s="45"/>
      <c r="AV307" s="45"/>
      <c r="AW307" s="45"/>
      <c r="AX307" s="45"/>
      <c r="AY307" s="45" t="s">
        <v>188</v>
      </c>
      <c r="AZ307" s="45"/>
      <c r="BA307" s="45" t="s">
        <v>190</v>
      </c>
      <c r="BB307" s="45"/>
      <c r="BC307" s="45" t="s">
        <v>193</v>
      </c>
      <c r="BD307" s="45"/>
      <c r="BE307" s="45" t="s">
        <v>124</v>
      </c>
      <c r="BF307" s="45" t="s">
        <v>195</v>
      </c>
      <c r="BG307" s="45"/>
      <c r="BH307" s="45"/>
      <c r="BI307" s="45" t="s">
        <v>197</v>
      </c>
      <c r="BJ307" s="45" t="s">
        <v>133</v>
      </c>
      <c r="BK307" s="45" t="s">
        <v>200</v>
      </c>
      <c r="BL307" s="45" t="s">
        <v>136</v>
      </c>
      <c r="BM307" s="45" t="s">
        <v>37</v>
      </c>
      <c r="BN307" s="45" t="s">
        <v>201</v>
      </c>
      <c r="BO307" s="142" t="s">
        <v>204</v>
      </c>
      <c r="BP307" s="142" t="s">
        <v>203</v>
      </c>
      <c r="BQ307" s="142" t="s">
        <v>202</v>
      </c>
      <c r="BR307" s="142" t="s">
        <v>205</v>
      </c>
      <c r="BS307" s="142" t="s">
        <v>185</v>
      </c>
      <c r="BT307" s="142" t="s">
        <v>205</v>
      </c>
      <c r="BU307" s="142" t="s">
        <v>139</v>
      </c>
      <c r="BV307" s="142" t="s">
        <v>3</v>
      </c>
      <c r="BW307" s="142" t="s">
        <v>4</v>
      </c>
      <c r="BX307" s="45" t="s">
        <v>185</v>
      </c>
      <c r="BY307" s="142" t="s">
        <v>147</v>
      </c>
      <c r="BZ307" s="142" t="s">
        <v>207</v>
      </c>
      <c r="CA307" s="142" t="s">
        <v>154</v>
      </c>
      <c r="CB307" s="142" t="s">
        <v>208</v>
      </c>
      <c r="CC307" s="45"/>
      <c r="CD307" s="45"/>
      <c r="CE307" s="45"/>
      <c r="CF307" s="45"/>
      <c r="CG307" s="45"/>
      <c r="CH307" s="45" t="s">
        <v>64</v>
      </c>
      <c r="CI307" s="45" t="s">
        <v>243</v>
      </c>
    </row>
    <row r="308" spans="1:87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 t="s">
        <v>159</v>
      </c>
      <c r="O308" s="45"/>
      <c r="P308" s="45"/>
      <c r="Q308" s="45" t="s">
        <v>162</v>
      </c>
      <c r="R308" s="45" t="s">
        <v>164</v>
      </c>
      <c r="S308" s="45" t="s">
        <v>166</v>
      </c>
      <c r="T308" s="45" t="s">
        <v>167</v>
      </c>
      <c r="U308" s="45" t="s">
        <v>169</v>
      </c>
      <c r="V308" s="45" t="s">
        <v>14</v>
      </c>
      <c r="W308" s="45" t="s">
        <v>14</v>
      </c>
      <c r="X308" s="45" t="s">
        <v>171</v>
      </c>
      <c r="Y308" s="45"/>
      <c r="Z308" s="45" t="s">
        <v>174</v>
      </c>
      <c r="AA308" s="45" t="s">
        <v>176</v>
      </c>
      <c r="AB308" s="45">
        <v>1</v>
      </c>
      <c r="AC308" s="45">
        <v>2</v>
      </c>
      <c r="AD308" s="45">
        <v>3</v>
      </c>
      <c r="AE308" s="45">
        <v>4</v>
      </c>
      <c r="AF308" s="45">
        <v>5</v>
      </c>
      <c r="AG308" s="45">
        <v>6</v>
      </c>
      <c r="AH308" s="45"/>
      <c r="AI308" s="45"/>
      <c r="AJ308" s="45"/>
      <c r="AK308" s="45" t="s">
        <v>64</v>
      </c>
      <c r="AL308" s="45" t="s">
        <v>41</v>
      </c>
      <c r="AM308" s="45" t="s">
        <v>182</v>
      </c>
      <c r="AN308" s="45" t="s">
        <v>183</v>
      </c>
      <c r="AO308" s="45"/>
      <c r="AP308" s="45"/>
      <c r="AQ308" s="45" t="s">
        <v>64</v>
      </c>
      <c r="AR308" s="45"/>
      <c r="AS308" s="45" t="s">
        <v>139</v>
      </c>
      <c r="AT308" s="45" t="s">
        <v>3</v>
      </c>
      <c r="AU308" s="45" t="s">
        <v>4</v>
      </c>
      <c r="AV308" s="45" t="s">
        <v>186</v>
      </c>
      <c r="AW308" s="45" t="s">
        <v>86</v>
      </c>
      <c r="AX308" s="45" t="s">
        <v>187</v>
      </c>
      <c r="AY308" s="45" t="s">
        <v>180</v>
      </c>
      <c r="AZ308" s="45" t="s">
        <v>189</v>
      </c>
      <c r="BA308" s="45" t="s">
        <v>191</v>
      </c>
      <c r="BB308" s="45"/>
      <c r="BC308" s="45" t="s">
        <v>116</v>
      </c>
      <c r="BD308" s="45" t="s">
        <v>14</v>
      </c>
      <c r="BE308" s="45" t="s">
        <v>194</v>
      </c>
      <c r="BF308" s="45" t="s">
        <v>124</v>
      </c>
      <c r="BG308" s="45" t="s">
        <v>124</v>
      </c>
      <c r="BH308" s="45" t="s">
        <v>196</v>
      </c>
      <c r="BI308" s="45" t="s">
        <v>198</v>
      </c>
      <c r="BJ308" s="45"/>
      <c r="BK308" s="45"/>
      <c r="BL308" s="45"/>
      <c r="BM308" s="45"/>
      <c r="BN308" s="45"/>
      <c r="BO308" s="45"/>
      <c r="BP308" s="45"/>
      <c r="BQ308" s="45"/>
      <c r="BR308" s="45"/>
      <c r="BS308" s="45"/>
      <c r="BT308" s="45"/>
      <c r="BU308" s="45"/>
      <c r="BV308" s="45"/>
      <c r="BW308" s="45"/>
      <c r="BX308" s="45"/>
      <c r="BY308" s="45"/>
      <c r="BZ308" s="45"/>
      <c r="CA308" s="45"/>
      <c r="CB308" s="45"/>
      <c r="CC308" s="45" t="s">
        <v>2</v>
      </c>
      <c r="CD308" s="45" t="s">
        <v>140</v>
      </c>
      <c r="CE308" s="45" t="s">
        <v>67</v>
      </c>
      <c r="CF308" s="45"/>
      <c r="CG308" s="45"/>
      <c r="CH308" s="45" t="s">
        <v>132</v>
      </c>
      <c r="CI308" s="45" t="s">
        <v>244</v>
      </c>
    </row>
    <row r="309" spans="1:87">
      <c r="A309" s="45">
        <f t="shared" ref="A309:F309" si="492">A15</f>
        <v>-7.0027777777777782</v>
      </c>
      <c r="B309" s="45">
        <f t="shared" si="492"/>
        <v>111.315</v>
      </c>
      <c r="C309" s="45">
        <f t="shared" si="492"/>
        <v>7</v>
      </c>
      <c r="D309" s="45">
        <f t="shared" si="492"/>
        <v>2018</v>
      </c>
      <c r="E309" s="45">
        <f t="shared" si="492"/>
        <v>6</v>
      </c>
      <c r="F309" s="45">
        <f t="shared" si="492"/>
        <v>12</v>
      </c>
      <c r="G309" s="45">
        <f>RADIANS(A309)</f>
        <v>-0.12222152900771403</v>
      </c>
      <c r="H309" s="45">
        <f>H15</f>
        <v>1</v>
      </c>
      <c r="I309" s="45">
        <f>I15</f>
        <v>0</v>
      </c>
      <c r="J309" s="45">
        <f>J15</f>
        <v>1</v>
      </c>
      <c r="K309" s="45"/>
      <c r="L309" s="45">
        <f>L15</f>
        <v>20</v>
      </c>
      <c r="M309" s="45">
        <f>M15</f>
        <v>-13</v>
      </c>
      <c r="N309" s="45">
        <f>1720994.5+INT(365.25*D309)+INT(30.60001*(E309+1))+M309+F309+(H309+I309/60)/24 -C309/24</f>
        <v>2458281.25</v>
      </c>
      <c r="O309" s="45">
        <f>O15</f>
        <v>8.1905445362562951E-4</v>
      </c>
      <c r="P309" s="45">
        <f>N309+O309</f>
        <v>2458281.2508190544</v>
      </c>
      <c r="Q309" s="45">
        <f>(P309-2451545)/36525</f>
        <v>0.18442849607267439</v>
      </c>
      <c r="R309" s="45">
        <f xml:space="preserve"> MOD(218.317 + 481267.883*O309, 360)</f>
        <v>252.50160295812839</v>
      </c>
      <c r="S309" s="45">
        <f xml:space="preserve"> MOD(134.954 + 477198.849*Q309, 360)</f>
        <v>304.02004868123913</v>
      </c>
      <c r="T309" s="45">
        <f>RADIANS(R309)</f>
        <v>4.4069843381827942</v>
      </c>
      <c r="U309" s="45">
        <f>RADIANS(S309)</f>
        <v>5.3061508415610676</v>
      </c>
      <c r="V309" s="45">
        <f xml:space="preserve"> MOD(125.041 - 1934.142*Q309, 360)</f>
        <v>128.3300997490054</v>
      </c>
      <c r="W309" s="45">
        <f>RADIANS(V309)</f>
        <v>2.2397827700328929</v>
      </c>
      <c r="X309" s="45">
        <f xml:space="preserve"> MOD(280.466 + 36000.769*Q309, 360)</f>
        <v>80.033684129758512</v>
      </c>
      <c r="Y309" s="45">
        <f>RADIANS(X309)</f>
        <v>1.3968513005654186</v>
      </c>
      <c r="Z309" s="45">
        <f xml:space="preserve"> MOD(357.526 + 35999.05*Q309, 360)</f>
        <v>156.77665154500937</v>
      </c>
      <c r="AA309" s="45">
        <f>RADIANS(Z309)</f>
        <v>2.7362687597122686</v>
      </c>
      <c r="AB309" s="45">
        <f xml:space="preserve"> 22640*SIN(U309) + 769*SIN(2*D35) + 36*SIN(3*D35)</f>
        <v>-18146.419335342762</v>
      </c>
      <c r="AC309" s="45">
        <f xml:space="preserve"> -125*SIN(T309 - X309)</f>
        <v>28.311686807145993</v>
      </c>
      <c r="AD309" s="45">
        <f xml:space="preserve"> 2370*SIN(2*(T309 - X309))</f>
        <v>-1045.6797163419003</v>
      </c>
      <c r="AE309" s="45">
        <f xml:space="preserve"> -668*SIN(Z309)</f>
        <v>199.30907305030726</v>
      </c>
      <c r="AF309" s="45">
        <f xml:space="preserve"> -412*SIN(2*(T309 - W309)) + 212*SIN(2*(T309 - Y309 - U309))</f>
        <v>593.38330474578061</v>
      </c>
      <c r="AG309" s="45">
        <f xml:space="preserve"> 4586*SIN(2*(T309 - Y309) - U309) + 206*SIN(2*(T309 - Y309) - U309 -AA309) + 192*SIN(2*(T309 - Y309) + U309) + 165*SIN(2*(T309 - Y309) - AA309) + 148*SIN(U309 - AA309) - 110*SIN(U309 + AA309)</f>
        <v>2585.2468603351617</v>
      </c>
      <c r="AH309" s="45">
        <f xml:space="preserve"> SUM(AB309:AG309)</f>
        <v>-15785.848126746267</v>
      </c>
      <c r="AI309" s="45">
        <f>AH309/3600</f>
        <v>-4.3849578129850739</v>
      </c>
      <c r="AJ309" s="45">
        <f>MOD(R309+AI309,360)</f>
        <v>248.11664514514331</v>
      </c>
      <c r="AK309" s="45">
        <f>RADIANS(AJ309)</f>
        <v>4.3304523867851543</v>
      </c>
      <c r="AL309" s="45">
        <f>INT(AJ309)</f>
        <v>248</v>
      </c>
      <c r="AM309" s="45">
        <f>INT(60*(AJ309-AL309))</f>
        <v>6</v>
      </c>
      <c r="AN309" s="45">
        <f>INT(3600*(AJ309-AL309)-60*AM309)</f>
        <v>59</v>
      </c>
      <c r="AO309" s="45"/>
      <c r="AP309" s="45">
        <f>(18520*SIN(AK309-W309+0.114*SIN(2*(T309-W309))*PI()/180+0.15*SIN(AA309)*PI()/180)-526*SIN(2*Y309-T309-W309)+44*SIN(2*Y309-T309-W309+U309)-31*SIN((2*Y309-T309-W309-U309)-23*SIN((2*Y309-T309-W309+AA309)+11*SIN((2*Y309-T309-W309-AA309)-25*SIN(T309-W309-2*U309)+21*SIN(T309-W309-U309)))))/3600</f>
        <v>4.3765706835063627</v>
      </c>
      <c r="AQ309" s="45">
        <f>RADIANS(AP309)</f>
        <v>7.6385568373444721E-2</v>
      </c>
      <c r="AR309" s="45" t="str">
        <f>IF(B51&lt;0, "NEGATIF", "POSITIF")</f>
        <v>POSITIF</v>
      </c>
      <c r="AS309" s="45">
        <f>INT(ABS(AP309))</f>
        <v>4</v>
      </c>
      <c r="AT309" s="45">
        <f>INT(60*(ABS(AP309)-AS309))</f>
        <v>22</v>
      </c>
      <c r="AU309" s="45">
        <f>INT(3600*(ABS(AP309)-AS309)-60*AT309)</f>
        <v>35</v>
      </c>
      <c r="AV309" s="45">
        <f>(3423 + 187*COS(U309)+10*COS(2*U309)+34*COS(2*(T309-Y309)-U309)+28*COS(2*(T309-Y309))+3*COS(2*(T309-Y309)+U309))/3600</f>
        <v>0.99377470308305427</v>
      </c>
      <c r="AW309" s="145">
        <f>AV309/24</f>
        <v>4.1407279295127261E-2</v>
      </c>
      <c r="AX309" s="45">
        <f>RADIANS(AV309)</f>
        <v>1.7344640591828341E-2</v>
      </c>
      <c r="AY309" s="45">
        <f>DEGREES(ASIN(0.272493*SIN(AX309)))</f>
        <v>0.27078408081029665</v>
      </c>
      <c r="AZ309" s="145">
        <f>AY309/24</f>
        <v>1.1282670033762361E-2</v>
      </c>
      <c r="BA309" s="45">
        <f>6378/SIN(AX309)</f>
        <v>367740.09623984969</v>
      </c>
      <c r="BB309" s="45" t="s">
        <v>192</v>
      </c>
      <c r="BC309" s="45">
        <f>0.0167086 - 0.000042*Q309</f>
        <v>1.6700854003164949E-2</v>
      </c>
      <c r="BD309" s="45">
        <f>MOD(125.04452-1934.13626*Q309, 360)</f>
        <v>128.33467836857287</v>
      </c>
      <c r="BE309" s="45">
        <f>23.43929111 - 0.01300417*Q309</f>
        <v>23.436892770484224</v>
      </c>
      <c r="BF309" s="45">
        <f>9.2*COS(W309)/3600 + 0.57*COS(2*Y309)/3600</f>
        <v>-1.7337813542429924E-3</v>
      </c>
      <c r="BG309" s="45">
        <f>BE309+BF309</f>
        <v>23.435158989129981</v>
      </c>
      <c r="BH309" s="151">
        <f>(P309-2451545)/36525</f>
        <v>0.18442849607267439</v>
      </c>
      <c r="BI309" s="45">
        <f>MOD(280.46061837+360.98564736629*(N309-2451545)+0.000387933*BH309*BH309+(-17.2*SIN(W309)-1.32*SIN(2*Y309))*COS(CH309)/3600,360)/15</f>
        <v>11.334943285242964</v>
      </c>
      <c r="BJ309" s="45">
        <f>MOD(BI309+B309/15,24)</f>
        <v>18.755943285242964</v>
      </c>
      <c r="BK309" s="45">
        <f>MOD(BJ309-BN309,24)*15</f>
        <v>31.343227259382278</v>
      </c>
      <c r="BL309" s="45">
        <f>RADIANS(BK309)</f>
        <v>0.54704251387705949</v>
      </c>
      <c r="BM309" s="45">
        <f>MOD(DEGREES(ATAN2(COS(AK309),SIN(AK309)*COS(CH309)-TAN(CI309)*SIN(CH309))),360)</f>
        <v>249.9959220192622</v>
      </c>
      <c r="BN309" s="45">
        <f>BM309/15</f>
        <v>16.666394801284145</v>
      </c>
      <c r="BO309" s="45">
        <f>INT(BN309)</f>
        <v>16</v>
      </c>
      <c r="BP309" s="45">
        <f>INT(60*(BN309-BO309))</f>
        <v>39</v>
      </c>
      <c r="BQ309" s="45">
        <f>INT(3600*(BN309-BO309)-60*BP309)</f>
        <v>59</v>
      </c>
      <c r="BR309" s="45">
        <f>DEGREES(ASIN(SIN(AQ309)*COS(CH309)+COS(AQ309)*SIN(CH309)*SIN(AK309)))</f>
        <v>-17.335186777672625</v>
      </c>
      <c r="BS309" s="45" t="str">
        <f>IF(BR309&lt;0, "NEGATIF", "POSITIF")</f>
        <v>NEGATIF</v>
      </c>
      <c r="BT309" s="45">
        <f>RADIANS(BR309)</f>
        <v>-0.30255608571857356</v>
      </c>
      <c r="BU309" s="45">
        <f>INT(ABS(BR309))</f>
        <v>17</v>
      </c>
      <c r="BV309" s="45">
        <f>INT(60*(BR309-BU309))</f>
        <v>-2061</v>
      </c>
      <c r="BW309" s="45">
        <f>INT(3600*(BR309-BU309)-60*BV309)</f>
        <v>53</v>
      </c>
      <c r="BX309" s="45" t="str">
        <f>IF(BR309&lt;0, "NEGATIF", "POSITIF")</f>
        <v>NEGATIF</v>
      </c>
      <c r="BY309" s="45">
        <f>DEGREES(ATAN2(COS(BL309)*SIN(G309)-TAN(BT309)*COS(G309),SIN(BL309)))</f>
        <v>68.424982913081791</v>
      </c>
      <c r="BZ309" s="45">
        <f>MOD(BY309+180,360)</f>
        <v>248.42498291308181</v>
      </c>
      <c r="CA309" s="45">
        <f>DEGREES(ASIN(SIN(G309)*SIN(BT309)+COS(G309)*COS(BT309)*COS(BL309)))</f>
        <v>57.727492866686219</v>
      </c>
      <c r="CB309" s="45" t="str">
        <f>IF(CA309&lt;0, "NEGATIF", "POSITIF")</f>
        <v>POSITIF</v>
      </c>
      <c r="CC309" s="45">
        <f>INT(ABS(CA309))</f>
        <v>57</v>
      </c>
      <c r="CD309" s="45">
        <f>INT(60*(ABS(CA309)-CC309))</f>
        <v>43</v>
      </c>
      <c r="CE309" s="45">
        <f>INT(3600*(ABS(CA309)-CC309)-60*CD309)</f>
        <v>38</v>
      </c>
      <c r="CF309" s="45"/>
      <c r="CG309" s="45">
        <f>RADIANS(BM309)</f>
        <v>4.3632519557951159</v>
      </c>
      <c r="CH309" s="45">
        <f>RADIANS(BG309)</f>
        <v>0.40902068508866418</v>
      </c>
      <c r="CI309" s="45">
        <f>RADIANS(BE309)</f>
        <v>0.40905094528180541</v>
      </c>
    </row>
    <row r="310" spans="1:87">
      <c r="A310" s="45">
        <f t="shared" ref="A310:F310" si="493">A16</f>
        <v>-7.0027777777777782</v>
      </c>
      <c r="B310" s="45">
        <f t="shared" si="493"/>
        <v>111.315</v>
      </c>
      <c r="C310" s="45">
        <f t="shared" si="493"/>
        <v>7</v>
      </c>
      <c r="D310" s="45">
        <f t="shared" si="493"/>
        <v>2018</v>
      </c>
      <c r="E310" s="45">
        <f t="shared" si="493"/>
        <v>6</v>
      </c>
      <c r="F310" s="45">
        <f t="shared" si="493"/>
        <v>12</v>
      </c>
      <c r="G310" s="45">
        <f t="shared" ref="G310:G373" si="494">RADIANS(A310)</f>
        <v>-0.12222152900771403</v>
      </c>
      <c r="H310" s="45">
        <f t="shared" ref="H310:J310" si="495">H16</f>
        <v>1</v>
      </c>
      <c r="I310" s="45">
        <f t="shared" si="495"/>
        <v>15</v>
      </c>
      <c r="J310" s="45">
        <f t="shared" si="495"/>
        <v>1.25</v>
      </c>
      <c r="K310" s="45"/>
      <c r="L310" s="45">
        <f t="shared" ref="L310:M310" si="496">L16</f>
        <v>20</v>
      </c>
      <c r="M310" s="45">
        <f t="shared" si="496"/>
        <v>-13</v>
      </c>
      <c r="N310" s="45">
        <f t="shared" ref="N310:N373" si="497">1720994.5+INT(365.25*D310)+INT(30.60001*(E310+1))+M310+F310+(H310+I310/60)/24 -C310/24</f>
        <v>2458281.260416667</v>
      </c>
      <c r="O310" s="45">
        <f t="shared" ref="O310:O373" si="498">O16</f>
        <v>8.1905445362562951E-4</v>
      </c>
      <c r="P310" s="45">
        <f t="shared" ref="P310:P373" si="499">N310+O310</f>
        <v>2458281.2612357214</v>
      </c>
      <c r="Q310" s="45">
        <f t="shared" ref="Q310:Q373" si="500">(P310-2451545)/36525</f>
        <v>0.18442878126547321</v>
      </c>
      <c r="R310" s="45">
        <f t="shared" ref="R310:R373" si="501" xml:space="preserve"> MOD(218.317 + 481267.883*O310, 360)</f>
        <v>252.50160295812839</v>
      </c>
      <c r="S310" s="45">
        <f t="shared" ref="S310:S373" si="502" xml:space="preserve"> MOD(134.954 + 477198.849*Q310, 360)</f>
        <v>304.15614235657267</v>
      </c>
      <c r="T310" s="45">
        <f t="shared" ref="T310:T373" si="503">RADIANS(R310)</f>
        <v>4.4069843381827942</v>
      </c>
      <c r="U310" s="45">
        <f t="shared" ref="U310:U373" si="504">RADIANS(S310)</f>
        <v>5.3085261242867778</v>
      </c>
      <c r="V310" s="45">
        <f t="shared" ref="V310:V373" si="505" xml:space="preserve"> MOD(125.041 - 1934.142*Q310, 360)</f>
        <v>128.3295481456351</v>
      </c>
      <c r="W310" s="45">
        <f t="shared" ref="W310:W373" si="506">RADIANS(V310)</f>
        <v>2.2397731427379162</v>
      </c>
      <c r="X310" s="45">
        <f t="shared" ref="X310:X373" si="507" xml:space="preserve"> MOD(280.466 + 36000.769*Q310, 360)</f>
        <v>80.043951289829238</v>
      </c>
      <c r="Y310" s="45">
        <f t="shared" ref="Y310:Y373" si="508">RADIANS(X310)</f>
        <v>1.3970304963134821</v>
      </c>
      <c r="Z310" s="45">
        <f t="shared" ref="Z310:Z373" si="509" xml:space="preserve"> MOD(357.526 + 35999.05*Q310, 360)</f>
        <v>156.78691821483426</v>
      </c>
      <c r="AA310" s="45">
        <f t="shared" ref="AA310:AA373" si="510">RADIANS(Z310)</f>
        <v>2.7364479469039278</v>
      </c>
      <c r="AB310" s="45">
        <f t="shared" ref="AB310:AB373" si="511" xml:space="preserve"> 22640*SIN(U310) + 769*SIN(2*D36) + 36*SIN(3*D36)</f>
        <v>-18116.279447867626</v>
      </c>
      <c r="AC310" s="45">
        <f t="shared" ref="AC310:AC373" si="512" xml:space="preserve"> -125*SIN(T310 - X310)</f>
        <v>29.560215635550318</v>
      </c>
      <c r="AD310" s="45">
        <f t="shared" ref="AD310:AD373" si="513" xml:space="preserve"> 2370*SIN(2*(T310 - X310))</f>
        <v>-1089.1294354067911</v>
      </c>
      <c r="AE310" s="45">
        <f t="shared" ref="AE310:AE373" si="514" xml:space="preserve"> -668*SIN(Z310)</f>
        <v>192.75292808272602</v>
      </c>
      <c r="AF310" s="45">
        <f t="shared" ref="AF310:AF373" si="515" xml:space="preserve"> -412*SIN(2*(T310 - W310)) + 212*SIN(2*(T310 - Y310 - U310))</f>
        <v>593.51352513732445</v>
      </c>
      <c r="AG310" s="45">
        <f t="shared" ref="AG310:AG373" si="516" xml:space="preserve"> 4586*SIN(2*(T310 - Y310) - U310) + 206*SIN(2*(T310 - Y310) - U310 -AA310) + 192*SIN(2*(T310 - Y310) + U310) + 165*SIN(2*(T310 - Y310) - AA310) + 148*SIN(U310 - AA310) - 110*SIN(U310 + AA310)</f>
        <v>2576.0180038160815</v>
      </c>
      <c r="AH310" s="45">
        <f t="shared" ref="AH310:AH373" si="517" xml:space="preserve"> SUM(AB310:AG310)</f>
        <v>-15813.564210602735</v>
      </c>
      <c r="AI310" s="45">
        <f t="shared" ref="AI310:AI373" si="518">AH310/3600</f>
        <v>-4.3926567251674262</v>
      </c>
      <c r="AJ310" s="45">
        <f t="shared" ref="AJ310:AJ373" si="519">MOD(R310+AI310,360)</f>
        <v>248.10894623296096</v>
      </c>
      <c r="AK310" s="45">
        <f t="shared" ref="AK310:AK373" si="520">RADIANS(AJ310)</f>
        <v>4.3303180154187508</v>
      </c>
      <c r="AL310" s="45">
        <f t="shared" ref="AL310:AL373" si="521">INT(AJ310)</f>
        <v>248</v>
      </c>
      <c r="AM310" s="45">
        <f t="shared" ref="AM310:AM373" si="522">INT(60*(AJ310-AL310))</f>
        <v>6</v>
      </c>
      <c r="AN310" s="45">
        <f t="shared" ref="AN310:AN373" si="523">INT(3600*(AJ310-AL310)-60*AM310)</f>
        <v>32</v>
      </c>
      <c r="AO310" s="45"/>
      <c r="AP310" s="45">
        <f t="shared" ref="AP310:AP373" si="524">(18520*SIN(AK310-W310+0.114*SIN(2*(T310-W310))*PI()/180+0.15*SIN(AA310)*PI()/180)-526*SIN(2*Y310-T310-W310)+44*SIN(2*Y310-T310-W310+U310)-31*SIN((2*Y310-T310-W310-U310)-23*SIN((2*Y310-T310-W310+AA310)+11*SIN((2*Y310-T310-W310-AA310)-25*SIN(T310-W310-2*U310)+21*SIN(T310-W310-U310)))))/3600</f>
        <v>4.3775314183452769</v>
      </c>
      <c r="AQ310" s="45">
        <f t="shared" ref="AQ310:AQ373" si="525">RADIANS(AP310)</f>
        <v>7.6402336359622389E-2</v>
      </c>
      <c r="AR310" s="45" t="str">
        <f t="shared" ref="AR310:AR373" si="526">IF(B52&lt;0, "NEGATIF", "POSITIF")</f>
        <v>POSITIF</v>
      </c>
      <c r="AS310" s="45">
        <f t="shared" ref="AS310:AS373" si="527">INT(ABS(AP310))</f>
        <v>4</v>
      </c>
      <c r="AT310" s="45">
        <f t="shared" ref="AT310:AT373" si="528">INT(60*(ABS(AP310)-AS310))</f>
        <v>22</v>
      </c>
      <c r="AU310" s="45">
        <f t="shared" ref="AU310:AU373" si="529">INT(3600*(ABS(AP310)-AS310)-60*AT310)</f>
        <v>39</v>
      </c>
      <c r="AV310" s="45">
        <f t="shared" ref="AV310:AV373" si="530">(3423 + 187*COS(U310)+10*COS(2*U310)+34*COS(2*(T310-Y310)-U310)+28*COS(2*(T310-Y310))+3*COS(2*(T310-Y310)+U310))/3600</f>
        <v>0.99390688294740404</v>
      </c>
      <c r="AW310" s="145">
        <f t="shared" ref="AW310:AW373" si="531">AV310/24</f>
        <v>4.1412786789475166E-2</v>
      </c>
      <c r="AX310" s="45">
        <f t="shared" ref="AX310:AX373" si="532">RADIANS(AV310)</f>
        <v>1.7346947565666085E-2</v>
      </c>
      <c r="AY310" s="45">
        <f t="shared" ref="AY310:AY373" si="533">DEGREES(ASIN(0.272493*SIN(AX310)))</f>
        <v>0.270820093881952</v>
      </c>
      <c r="AZ310" s="145">
        <f t="shared" ref="AZ310:AZ373" si="534">AY310/24</f>
        <v>1.1284170578414666E-2</v>
      </c>
      <c r="BA310" s="45">
        <f t="shared" ref="BA310:BA373" si="535">6378/SIN(AX310)</f>
        <v>367691.19531954132</v>
      </c>
      <c r="BB310" s="45" t="s">
        <v>192</v>
      </c>
      <c r="BC310" s="45">
        <f t="shared" ref="BC310:BC373" si="536">0.0167086 - 0.000042*Q310</f>
        <v>1.6700853991186849E-2</v>
      </c>
      <c r="BD310" s="45">
        <f t="shared" ref="BD310:BD373" si="537">MOD(125.04452-1934.13626*Q310, 360)</f>
        <v>128.3341267668396</v>
      </c>
      <c r="BE310" s="45">
        <f t="shared" ref="BE310:BE373" si="538">23.43929111 - 0.01300417*Q310</f>
        <v>23.436892766775529</v>
      </c>
      <c r="BF310" s="45">
        <f t="shared" ref="BF310:BF373" si="539">9.2*COS(W310)/3600 + 0.57*COS(2*Y310)/3600</f>
        <v>-1.7337813900335038E-3</v>
      </c>
      <c r="BG310" s="45">
        <f t="shared" ref="BG310:BG373" si="540">BE310+BF310</f>
        <v>23.435158985385495</v>
      </c>
      <c r="BH310" s="151">
        <f t="shared" ref="BH310:BH373" si="541">(P310-2451545)/36525</f>
        <v>0.18442878126547321</v>
      </c>
      <c r="BI310" s="45">
        <f t="shared" ref="BI310:BI373" si="542">MOD(280.46061837+360.98564736629*(N310-2451545)+0.000387933*BH310*BH310+(-17.2*SIN(W310)-1.32*SIN(2*Y310))*COS(CH310)/3600,360)/15</f>
        <v>11.585627775856604</v>
      </c>
      <c r="BJ310" s="45">
        <f t="shared" ref="BJ310:BJ373" si="543">MOD(BI310+B310/15,24)</f>
        <v>19.006627775856604</v>
      </c>
      <c r="BK310" s="45">
        <f t="shared" ref="BK310:BK373" si="544">MOD(BJ310-BN310,24)*15</f>
        <v>35.110482665475011</v>
      </c>
      <c r="BL310" s="45">
        <f t="shared" ref="BL310:BL373" si="545">RADIANS(BK310)</f>
        <v>0.6127935244769338</v>
      </c>
      <c r="BM310" s="45">
        <f t="shared" ref="BM310:BM373" si="546">MOD(DEGREES(ATAN2(COS(AK310),SIN(AK310)*COS(CH310)-TAN(CI310)*SIN(CH310))),360)</f>
        <v>249.98893397237407</v>
      </c>
      <c r="BN310" s="45">
        <f t="shared" ref="BN310:BN373" si="547">BM310/15</f>
        <v>16.665928931491603</v>
      </c>
      <c r="BO310" s="45">
        <f t="shared" ref="BO310:BO373" si="548">INT(BN310)</f>
        <v>16</v>
      </c>
      <c r="BP310" s="45">
        <f t="shared" ref="BP310:BP373" si="549">INT(60*(BN310-BO310))</f>
        <v>39</v>
      </c>
      <c r="BQ310" s="45">
        <f t="shared" ref="BQ310:BQ373" si="550">INT(3600*(BN310-BO310)-60*BP310)</f>
        <v>57</v>
      </c>
      <c r="BR310" s="45">
        <f t="shared" ref="BR310:BR373" si="551">DEGREES(ASIN(SIN(AQ310)*COS(CH310)+COS(AQ310)*SIN(CH310)*SIN(AK310)))</f>
        <v>-17.333045446409013</v>
      </c>
      <c r="BS310" s="45" t="str">
        <f t="shared" ref="BS310:BS373" si="552">IF(BR310&lt;0, "NEGATIF", "POSITIF")</f>
        <v>NEGATIF</v>
      </c>
      <c r="BT310" s="45">
        <f t="shared" ref="BT310:BT372" si="553">RADIANS(BR310)</f>
        <v>-0.30251871243764761</v>
      </c>
      <c r="BU310" s="45">
        <f t="shared" ref="BU310:BU372" si="554">INT(ABS(BR310))</f>
        <v>17</v>
      </c>
      <c r="BV310" s="45">
        <f t="shared" ref="BV310:BV372" si="555">INT(60*(BR310-BU310))</f>
        <v>-2060</v>
      </c>
      <c r="BW310" s="45">
        <f t="shared" ref="BW310:BW372" si="556">INT(3600*(BR310-BU310)-60*BV310)</f>
        <v>1</v>
      </c>
      <c r="BX310" s="45" t="str">
        <f t="shared" ref="BX310:BX372" si="557">IF(BR310&lt;0, "NEGATIF", "POSITIF")</f>
        <v>NEGATIF</v>
      </c>
      <c r="BY310" s="45">
        <f t="shared" ref="BY310:BY373" si="558">DEGREES(ATAN2(COS(BL310)*SIN(G310)-TAN(BT310)*COS(G310),SIN(BL310)))</f>
        <v>69.938732450717652</v>
      </c>
      <c r="BZ310" s="45">
        <f t="shared" ref="BZ310:BZ373" si="559">MOD(BY310+180,360)</f>
        <v>249.93873245071765</v>
      </c>
      <c r="CA310" s="45">
        <f t="shared" ref="CA310:CA373" si="560">DEGREES(ASIN(SIN(G310)*SIN(BT310)+COS(G310)*COS(BT310)*COS(BL310)))</f>
        <v>54.232295653644016</v>
      </c>
      <c r="CB310" s="45" t="str">
        <f>IF(CA310&lt;0, "NEGATIF", "POSITIF")</f>
        <v>POSITIF</v>
      </c>
      <c r="CC310" s="45">
        <f>INT(ABS(CA310))</f>
        <v>54</v>
      </c>
      <c r="CD310" s="45">
        <f>INT(60*(ABS(CA310)-CC310))</f>
        <v>13</v>
      </c>
      <c r="CE310" s="45">
        <f>INT(3600*(ABS(CA310)-CC310)-60*CD310)</f>
        <v>56</v>
      </c>
      <c r="CF310" s="45"/>
      <c r="CG310" s="45">
        <f t="shared" ref="CG310:CG373" si="561">RADIANS(BM310)</f>
        <v>4.363129991368635</v>
      </c>
      <c r="CH310" s="45">
        <f t="shared" ref="CH310:CH373" si="562">RADIANS(BG310)</f>
        <v>0.40902068502331057</v>
      </c>
      <c r="CI310" s="45">
        <f t="shared" ref="CI310:CI373" si="563">RADIANS(BE310)</f>
        <v>0.40905094521707647</v>
      </c>
    </row>
    <row r="311" spans="1:87">
      <c r="A311" s="45">
        <f t="shared" ref="A311:F311" si="564">A17</f>
        <v>-7.0027777777777782</v>
      </c>
      <c r="B311" s="45">
        <f t="shared" si="564"/>
        <v>111.315</v>
      </c>
      <c r="C311" s="45">
        <f t="shared" si="564"/>
        <v>7</v>
      </c>
      <c r="D311" s="45">
        <f t="shared" si="564"/>
        <v>2018</v>
      </c>
      <c r="E311" s="45">
        <f t="shared" si="564"/>
        <v>6</v>
      </c>
      <c r="F311" s="45">
        <f t="shared" si="564"/>
        <v>12</v>
      </c>
      <c r="G311" s="45">
        <f t="shared" si="494"/>
        <v>-0.12222152900771403</v>
      </c>
      <c r="H311" s="45">
        <f t="shared" ref="H311:J311" si="565">H17</f>
        <v>1</v>
      </c>
      <c r="I311" s="45">
        <f t="shared" si="565"/>
        <v>30</v>
      </c>
      <c r="J311" s="45">
        <f t="shared" si="565"/>
        <v>1.5</v>
      </c>
      <c r="K311" s="45"/>
      <c r="L311" s="45">
        <f t="shared" ref="L311:M311" si="566">L17</f>
        <v>20</v>
      </c>
      <c r="M311" s="45">
        <f t="shared" si="566"/>
        <v>-13</v>
      </c>
      <c r="N311" s="45">
        <f t="shared" si="497"/>
        <v>2458281.2708333335</v>
      </c>
      <c r="O311" s="45">
        <f t="shared" si="498"/>
        <v>8.1905445362562951E-4</v>
      </c>
      <c r="P311" s="45">
        <f t="shared" si="499"/>
        <v>2458281.2716523879</v>
      </c>
      <c r="Q311" s="45">
        <f t="shared" si="500"/>
        <v>0.18442906645825929</v>
      </c>
      <c r="R311" s="45">
        <f t="shared" si="501"/>
        <v>252.50160295812839</v>
      </c>
      <c r="S311" s="45">
        <f t="shared" si="502"/>
        <v>304.29223602583806</v>
      </c>
      <c r="T311" s="45">
        <f t="shared" si="503"/>
        <v>4.4069843381827942</v>
      </c>
      <c r="U311" s="45">
        <f t="shared" si="504"/>
        <v>5.310901406906579</v>
      </c>
      <c r="V311" s="45">
        <f t="shared" si="505"/>
        <v>128.32899654228942</v>
      </c>
      <c r="W311" s="45">
        <f t="shared" si="506"/>
        <v>2.2397635154433688</v>
      </c>
      <c r="X311" s="45">
        <f t="shared" si="507"/>
        <v>80.054218449441578</v>
      </c>
      <c r="Y311" s="45">
        <f t="shared" si="508"/>
        <v>1.3972096920535453</v>
      </c>
      <c r="Z311" s="45">
        <f t="shared" si="509"/>
        <v>156.79718488419985</v>
      </c>
      <c r="AA311" s="45">
        <f t="shared" si="510"/>
        <v>2.7366271340875712</v>
      </c>
      <c r="AB311" s="45">
        <f t="shared" si="511"/>
        <v>-18086.033860426942</v>
      </c>
      <c r="AC311" s="45">
        <f t="shared" si="512"/>
        <v>30.805628358201712</v>
      </c>
      <c r="AD311" s="45">
        <f t="shared" si="513"/>
        <v>-1132.1199282292998</v>
      </c>
      <c r="AE311" s="45">
        <f t="shared" si="514"/>
        <v>186.17646656045557</v>
      </c>
      <c r="AF311" s="45">
        <f t="shared" si="515"/>
        <v>593.63824859326382</v>
      </c>
      <c r="AG311" s="45">
        <f t="shared" si="516"/>
        <v>2566.7694081433142</v>
      </c>
      <c r="AH311" s="45">
        <f t="shared" si="517"/>
        <v>-15840.764037001005</v>
      </c>
      <c r="AI311" s="45">
        <f t="shared" si="518"/>
        <v>-4.4002122325002793</v>
      </c>
      <c r="AJ311" s="45">
        <f t="shared" si="519"/>
        <v>248.10139072562811</v>
      </c>
      <c r="AK311" s="45">
        <f t="shared" si="520"/>
        <v>4.3301861469391341</v>
      </c>
      <c r="AL311" s="45">
        <f t="shared" si="521"/>
        <v>248</v>
      </c>
      <c r="AM311" s="45">
        <f t="shared" si="522"/>
        <v>6</v>
      </c>
      <c r="AN311" s="45">
        <f t="shared" si="523"/>
        <v>5</v>
      </c>
      <c r="AO311" s="45"/>
      <c r="AP311" s="45">
        <f t="shared" si="524"/>
        <v>4.379013270595892</v>
      </c>
      <c r="AQ311" s="45">
        <f t="shared" si="525"/>
        <v>7.642819956042371E-2</v>
      </c>
      <c r="AR311" s="45" t="str">
        <f t="shared" si="526"/>
        <v>POSITIF</v>
      </c>
      <c r="AS311" s="45">
        <f t="shared" si="527"/>
        <v>4</v>
      </c>
      <c r="AT311" s="45">
        <f t="shared" si="528"/>
        <v>22</v>
      </c>
      <c r="AU311" s="45">
        <f t="shared" si="529"/>
        <v>44</v>
      </c>
      <c r="AV311" s="45">
        <f t="shared" si="530"/>
        <v>0.99403886589642232</v>
      </c>
      <c r="AW311" s="145">
        <f t="shared" si="531"/>
        <v>4.1418286079017597E-2</v>
      </c>
      <c r="AX311" s="45">
        <f t="shared" si="532"/>
        <v>1.7349251102682945E-2</v>
      </c>
      <c r="AY311" s="45">
        <f t="shared" si="533"/>
        <v>0.27085605330169926</v>
      </c>
      <c r="AZ311" s="145">
        <f t="shared" si="534"/>
        <v>1.1285668887570802E-2</v>
      </c>
      <c r="BA311" s="45">
        <f t="shared" si="535"/>
        <v>367642.38022608141</v>
      </c>
      <c r="BB311" s="45" t="s">
        <v>192</v>
      </c>
      <c r="BC311" s="45">
        <f t="shared" si="536"/>
        <v>1.6700853979208754E-2</v>
      </c>
      <c r="BD311" s="45">
        <f t="shared" si="537"/>
        <v>128.33357516513095</v>
      </c>
      <c r="BE311" s="45">
        <f t="shared" si="538"/>
        <v>23.436892763066833</v>
      </c>
      <c r="BF311" s="45">
        <f t="shared" si="539"/>
        <v>-1.7337814065559011E-3</v>
      </c>
      <c r="BG311" s="45">
        <f t="shared" si="540"/>
        <v>23.435158981660276</v>
      </c>
      <c r="BH311" s="151">
        <f t="shared" si="541"/>
        <v>0.18442906645825929</v>
      </c>
      <c r="BI311" s="45">
        <f t="shared" si="542"/>
        <v>11.836312255263328</v>
      </c>
      <c r="BJ311" s="45">
        <f t="shared" si="543"/>
        <v>19.257312255263329</v>
      </c>
      <c r="BK311" s="45">
        <f t="shared" si="544"/>
        <v>38.87760769174065</v>
      </c>
      <c r="BL311" s="45">
        <f t="shared" si="545"/>
        <v>0.67854225951954705</v>
      </c>
      <c r="BM311" s="45">
        <f t="shared" si="546"/>
        <v>249.98207613720928</v>
      </c>
      <c r="BN311" s="45">
        <f t="shared" si="547"/>
        <v>16.665471742480619</v>
      </c>
      <c r="BO311" s="45">
        <f t="shared" si="548"/>
        <v>16</v>
      </c>
      <c r="BP311" s="45">
        <f t="shared" si="549"/>
        <v>39</v>
      </c>
      <c r="BQ311" s="45">
        <f t="shared" si="550"/>
        <v>55</v>
      </c>
      <c r="BR311" s="45">
        <f t="shared" si="551"/>
        <v>-17.330411169912097</v>
      </c>
      <c r="BS311" s="45" t="str">
        <f t="shared" si="552"/>
        <v>NEGATIF</v>
      </c>
      <c r="BT311" s="45">
        <f t="shared" si="553"/>
        <v>-0.30247273563936855</v>
      </c>
      <c r="BU311" s="45">
        <f t="shared" si="554"/>
        <v>17</v>
      </c>
      <c r="BV311" s="45">
        <f t="shared" si="555"/>
        <v>-2060</v>
      </c>
      <c r="BW311" s="45">
        <f t="shared" si="556"/>
        <v>10</v>
      </c>
      <c r="BX311" s="45" t="str">
        <f t="shared" si="557"/>
        <v>NEGATIF</v>
      </c>
      <c r="BY311" s="45">
        <f t="shared" si="558"/>
        <v>71.107119034593651</v>
      </c>
      <c r="BZ311" s="45">
        <f>MOD(BY311+180,360)</f>
        <v>251.10711903459367</v>
      </c>
      <c r="CA311" s="45">
        <f t="shared" si="560"/>
        <v>50.707272699966651</v>
      </c>
      <c r="CB311" s="45" t="str">
        <f t="shared" ref="CB311:CB373" si="567">IF(CA311&lt;0, "NEGATIF", "POSITIF")</f>
        <v>POSITIF</v>
      </c>
      <c r="CC311" s="45">
        <f t="shared" ref="CC311:CC373" si="568">INT(ABS(CA311))</f>
        <v>50</v>
      </c>
      <c r="CD311" s="45">
        <f t="shared" ref="CD311:CD373" si="569">INT(60*(ABS(CA311)-CC311))</f>
        <v>42</v>
      </c>
      <c r="CE311" s="45">
        <f t="shared" ref="CE311:CE373" si="570">INT(3600*(ABS(CA311)-CC311)-60*CD311)</f>
        <v>26</v>
      </c>
      <c r="CF311" s="45"/>
      <c r="CG311" s="45">
        <f t="shared" si="561"/>
        <v>4.3630102995654498</v>
      </c>
      <c r="CH311" s="45">
        <f t="shared" si="562"/>
        <v>0.40902068495829325</v>
      </c>
      <c r="CI311" s="45">
        <f t="shared" si="563"/>
        <v>0.40905094515234752</v>
      </c>
    </row>
    <row r="312" spans="1:87">
      <c r="A312" s="45">
        <f t="shared" ref="A312:F312" si="571">A18</f>
        <v>-7.0027777777777782</v>
      </c>
      <c r="B312" s="45">
        <f t="shared" si="571"/>
        <v>111.315</v>
      </c>
      <c r="C312" s="45">
        <f t="shared" si="571"/>
        <v>7</v>
      </c>
      <c r="D312" s="45">
        <f t="shared" si="571"/>
        <v>2018</v>
      </c>
      <c r="E312" s="45">
        <f t="shared" si="571"/>
        <v>6</v>
      </c>
      <c r="F312" s="45">
        <f t="shared" si="571"/>
        <v>12</v>
      </c>
      <c r="G312" s="45">
        <f t="shared" si="494"/>
        <v>-0.12222152900771403</v>
      </c>
      <c r="H312" s="45">
        <f t="shared" ref="H312:J312" si="572">H18</f>
        <v>1</v>
      </c>
      <c r="I312" s="45">
        <f t="shared" si="572"/>
        <v>45</v>
      </c>
      <c r="J312" s="45">
        <f t="shared" si="572"/>
        <v>1.75</v>
      </c>
      <c r="K312" s="45"/>
      <c r="L312" s="45">
        <f t="shared" ref="L312:M312" si="573">L18</f>
        <v>20</v>
      </c>
      <c r="M312" s="45">
        <f t="shared" si="573"/>
        <v>-13</v>
      </c>
      <c r="N312" s="45">
        <f t="shared" si="497"/>
        <v>2458281.28125</v>
      </c>
      <c r="O312" s="45">
        <f t="shared" si="498"/>
        <v>8.1905445362562951E-4</v>
      </c>
      <c r="P312" s="45">
        <f t="shared" si="499"/>
        <v>2458281.2820690544</v>
      </c>
      <c r="Q312" s="45">
        <f t="shared" si="500"/>
        <v>0.18442935165104538</v>
      </c>
      <c r="R312" s="45">
        <f t="shared" si="501"/>
        <v>252.50160295812839</v>
      </c>
      <c r="S312" s="45">
        <f t="shared" si="502"/>
        <v>304.42832969510346</v>
      </c>
      <c r="T312" s="45">
        <f t="shared" si="503"/>
        <v>4.4069843381827942</v>
      </c>
      <c r="U312" s="45">
        <f t="shared" si="504"/>
        <v>5.313276689526381</v>
      </c>
      <c r="V312" s="45">
        <f t="shared" si="505"/>
        <v>128.32844493894379</v>
      </c>
      <c r="W312" s="45">
        <f t="shared" si="506"/>
        <v>2.2397538881488228</v>
      </c>
      <c r="X312" s="45">
        <f t="shared" si="507"/>
        <v>80.064485609053918</v>
      </c>
      <c r="Y312" s="45">
        <f t="shared" si="508"/>
        <v>1.3973888877936085</v>
      </c>
      <c r="Z312" s="45">
        <f t="shared" si="509"/>
        <v>156.80745155356544</v>
      </c>
      <c r="AA312" s="45">
        <f t="shared" si="510"/>
        <v>2.7368063212712146</v>
      </c>
      <c r="AB312" s="45">
        <f t="shared" si="511"/>
        <v>-18055.682742323716</v>
      </c>
      <c r="AC312" s="45">
        <f t="shared" si="512"/>
        <v>32.047793747420315</v>
      </c>
      <c r="AD312" s="45">
        <f t="shared" si="513"/>
        <v>-1174.6330700995452</v>
      </c>
      <c r="AE312" s="45">
        <f t="shared" si="514"/>
        <v>179.58038137321063</v>
      </c>
      <c r="AF312" s="45">
        <f t="shared" si="515"/>
        <v>593.75747194048211</v>
      </c>
      <c r="AG312" s="45">
        <f t="shared" si="516"/>
        <v>2557.5011421409486</v>
      </c>
      <c r="AH312" s="45">
        <f t="shared" si="517"/>
        <v>-15867.429023221199</v>
      </c>
      <c r="AI312" s="45">
        <f t="shared" si="518"/>
        <v>-4.4076191731169994</v>
      </c>
      <c r="AJ312" s="45">
        <f t="shared" si="519"/>
        <v>248.09398378501137</v>
      </c>
      <c r="AK312" s="45">
        <f t="shared" si="520"/>
        <v>4.330056871437872</v>
      </c>
      <c r="AL312" s="45">
        <f t="shared" si="521"/>
        <v>248</v>
      </c>
      <c r="AM312" s="45">
        <f t="shared" si="522"/>
        <v>5</v>
      </c>
      <c r="AN312" s="45">
        <f t="shared" si="523"/>
        <v>38</v>
      </c>
      <c r="AO312" s="45"/>
      <c r="AP312" s="45">
        <f t="shared" si="524"/>
        <v>4.3812328670884071</v>
      </c>
      <c r="AQ312" s="45">
        <f t="shared" si="525"/>
        <v>7.6466938827283809E-2</v>
      </c>
      <c r="AR312" s="45" t="str">
        <f t="shared" si="526"/>
        <v>POSITIF</v>
      </c>
      <c r="AS312" s="45">
        <f t="shared" si="527"/>
        <v>4</v>
      </c>
      <c r="AT312" s="45">
        <f t="shared" si="528"/>
        <v>22</v>
      </c>
      <c r="AU312" s="45">
        <f t="shared" si="529"/>
        <v>52</v>
      </c>
      <c r="AV312" s="45">
        <f t="shared" si="530"/>
        <v>0.99417065095130852</v>
      </c>
      <c r="AW312" s="145">
        <f t="shared" si="531"/>
        <v>4.1423777122971191E-2</v>
      </c>
      <c r="AX312" s="45">
        <f t="shared" si="532"/>
        <v>1.7351551185795629E-2</v>
      </c>
      <c r="AY312" s="45">
        <f t="shared" si="533"/>
        <v>0.27089195880286526</v>
      </c>
      <c r="AZ312" s="145">
        <f t="shared" si="534"/>
        <v>1.1287164950119387E-2</v>
      </c>
      <c r="BA312" s="45">
        <f t="shared" si="535"/>
        <v>367593.65125815256</v>
      </c>
      <c r="BB312" s="45" t="s">
        <v>192</v>
      </c>
      <c r="BC312" s="45">
        <f t="shared" si="536"/>
        <v>1.6700853967230658E-2</v>
      </c>
      <c r="BD312" s="45">
        <f t="shared" si="537"/>
        <v>128.3330235634223</v>
      </c>
      <c r="BE312" s="45">
        <f t="shared" si="538"/>
        <v>23.436892759358138</v>
      </c>
      <c r="BF312" s="45">
        <f t="shared" si="539"/>
        <v>-1.7337814038077112E-3</v>
      </c>
      <c r="BG312" s="45">
        <f t="shared" si="540"/>
        <v>23.43515897795433</v>
      </c>
      <c r="BH312" s="151">
        <f t="shared" si="541"/>
        <v>0.18442935165104538</v>
      </c>
      <c r="BI312" s="45">
        <f t="shared" si="542"/>
        <v>12.086996734701097</v>
      </c>
      <c r="BJ312" s="45">
        <f t="shared" si="543"/>
        <v>19.507996734701099</v>
      </c>
      <c r="BK312" s="45">
        <f t="shared" si="544"/>
        <v>42.64459782426659</v>
      </c>
      <c r="BL312" s="45">
        <f t="shared" si="545"/>
        <v>0.74428864022226227</v>
      </c>
      <c r="BM312" s="45">
        <f t="shared" si="546"/>
        <v>249.97535319624987</v>
      </c>
      <c r="BN312" s="45">
        <f t="shared" si="547"/>
        <v>16.665023546416659</v>
      </c>
      <c r="BO312" s="45">
        <f t="shared" si="548"/>
        <v>16</v>
      </c>
      <c r="BP312" s="45">
        <f t="shared" si="549"/>
        <v>39</v>
      </c>
      <c r="BQ312" s="45">
        <f t="shared" si="550"/>
        <v>54</v>
      </c>
      <c r="BR312" s="45">
        <f t="shared" si="551"/>
        <v>-17.327070786948887</v>
      </c>
      <c r="BS312" s="45" t="str">
        <f t="shared" si="552"/>
        <v>NEGATIF</v>
      </c>
      <c r="BT312" s="45">
        <f t="shared" si="553"/>
        <v>-0.30241443495838299</v>
      </c>
      <c r="BU312" s="45">
        <f t="shared" si="554"/>
        <v>17</v>
      </c>
      <c r="BV312" s="45">
        <f t="shared" si="555"/>
        <v>-2060</v>
      </c>
      <c r="BW312" s="45">
        <f t="shared" si="556"/>
        <v>22</v>
      </c>
      <c r="BX312" s="45" t="str">
        <f t="shared" si="557"/>
        <v>NEGATIF</v>
      </c>
      <c r="BY312" s="45">
        <f t="shared" si="558"/>
        <v>72.010625204882103</v>
      </c>
      <c r="BZ312" s="45">
        <f t="shared" si="559"/>
        <v>252.0106252048821</v>
      </c>
      <c r="CA312" s="45">
        <f t="shared" si="560"/>
        <v>47.160559680533787</v>
      </c>
      <c r="CB312" s="45" t="str">
        <f t="shared" si="567"/>
        <v>POSITIF</v>
      </c>
      <c r="CC312" s="45">
        <f t="shared" si="568"/>
        <v>47</v>
      </c>
      <c r="CD312" s="45">
        <f t="shared" si="569"/>
        <v>9</v>
      </c>
      <c r="CE312" s="45">
        <f t="shared" si="570"/>
        <v>38</v>
      </c>
      <c r="CF312" s="45"/>
      <c r="CG312" s="45">
        <f t="shared" si="561"/>
        <v>4.3628929621102914</v>
      </c>
      <c r="CH312" s="45">
        <f t="shared" si="562"/>
        <v>0.40902068489361226</v>
      </c>
      <c r="CI312" s="45">
        <f t="shared" si="563"/>
        <v>0.40905094508761858</v>
      </c>
    </row>
    <row r="313" spans="1:87">
      <c r="A313" s="45">
        <f t="shared" ref="A313:F313" si="574">A19</f>
        <v>-7.0027777777777782</v>
      </c>
      <c r="B313" s="45">
        <f t="shared" si="574"/>
        <v>111.315</v>
      </c>
      <c r="C313" s="45">
        <f t="shared" si="574"/>
        <v>7</v>
      </c>
      <c r="D313" s="45">
        <f t="shared" si="574"/>
        <v>2018</v>
      </c>
      <c r="E313" s="45">
        <f t="shared" si="574"/>
        <v>6</v>
      </c>
      <c r="F313" s="45">
        <f t="shared" si="574"/>
        <v>12</v>
      </c>
      <c r="G313" s="45">
        <f t="shared" si="494"/>
        <v>-0.12222152900771403</v>
      </c>
      <c r="H313" s="45">
        <f t="shared" ref="H313:J313" si="575">H19</f>
        <v>2</v>
      </c>
      <c r="I313" s="45">
        <f t="shared" si="575"/>
        <v>0</v>
      </c>
      <c r="J313" s="45">
        <f t="shared" si="575"/>
        <v>2</v>
      </c>
      <c r="K313" s="45"/>
      <c r="L313" s="45">
        <f t="shared" ref="L313:M313" si="576">L19</f>
        <v>20</v>
      </c>
      <c r="M313" s="45">
        <f t="shared" si="576"/>
        <v>-13</v>
      </c>
      <c r="N313" s="45">
        <f t="shared" si="497"/>
        <v>2458281.291666667</v>
      </c>
      <c r="O313" s="45">
        <f t="shared" si="498"/>
        <v>8.1905445362562951E-4</v>
      </c>
      <c r="P313" s="45">
        <f t="shared" si="499"/>
        <v>2458281.2924857214</v>
      </c>
      <c r="Q313" s="45">
        <f t="shared" si="500"/>
        <v>0.1844296368438442</v>
      </c>
      <c r="R313" s="45">
        <f t="shared" si="501"/>
        <v>252.50160295812839</v>
      </c>
      <c r="S313" s="45">
        <f t="shared" si="502"/>
        <v>304.564423370437</v>
      </c>
      <c r="T313" s="45">
        <f t="shared" si="503"/>
        <v>4.4069843381827942</v>
      </c>
      <c r="U313" s="45">
        <f t="shared" si="504"/>
        <v>5.3156519722520912</v>
      </c>
      <c r="V313" s="45">
        <f t="shared" si="505"/>
        <v>128.32789333557349</v>
      </c>
      <c r="W313" s="45">
        <f t="shared" si="506"/>
        <v>2.239744260853846</v>
      </c>
      <c r="X313" s="45">
        <f t="shared" si="507"/>
        <v>80.074752769124643</v>
      </c>
      <c r="Y313" s="45">
        <f t="shared" si="508"/>
        <v>1.3975680835416717</v>
      </c>
      <c r="Z313" s="45">
        <f t="shared" si="509"/>
        <v>156.81771822338942</v>
      </c>
      <c r="AA313" s="45">
        <f t="shared" si="510"/>
        <v>2.7369855084628578</v>
      </c>
      <c r="AB313" s="45">
        <f t="shared" si="511"/>
        <v>-18025.226263437577</v>
      </c>
      <c r="AC313" s="45">
        <f t="shared" si="512"/>
        <v>33.286580917259599</v>
      </c>
      <c r="AD313" s="45">
        <f t="shared" si="513"/>
        <v>-1216.6509374943219</v>
      </c>
      <c r="AE313" s="45">
        <f t="shared" si="514"/>
        <v>172.96536747618578</v>
      </c>
      <c r="AF313" s="45">
        <f t="shared" si="515"/>
        <v>593.87119214843869</v>
      </c>
      <c r="AG313" s="45">
        <f t="shared" si="516"/>
        <v>2548.2132747771807</v>
      </c>
      <c r="AH313" s="45">
        <f t="shared" si="517"/>
        <v>-15893.540785612835</v>
      </c>
      <c r="AI313" s="45">
        <f t="shared" si="518"/>
        <v>-4.4148724404480095</v>
      </c>
      <c r="AJ313" s="45">
        <f t="shared" si="519"/>
        <v>248.08673051768037</v>
      </c>
      <c r="AK313" s="45">
        <f t="shared" si="520"/>
        <v>4.3299302780414184</v>
      </c>
      <c r="AL313" s="45">
        <f t="shared" si="521"/>
        <v>248</v>
      </c>
      <c r="AM313" s="45">
        <f t="shared" si="522"/>
        <v>5</v>
      </c>
      <c r="AN313" s="45">
        <f t="shared" si="523"/>
        <v>12</v>
      </c>
      <c r="AO313" s="45"/>
      <c r="AP313" s="45">
        <f t="shared" si="524"/>
        <v>4.3843543913715051</v>
      </c>
      <c r="AQ313" s="45">
        <f t="shared" si="525"/>
        <v>7.6521419703704824E-2</v>
      </c>
      <c r="AR313" s="45" t="str">
        <f t="shared" si="526"/>
        <v>POSITIF</v>
      </c>
      <c r="AS313" s="45">
        <f t="shared" si="527"/>
        <v>4</v>
      </c>
      <c r="AT313" s="45">
        <f t="shared" si="528"/>
        <v>23</v>
      </c>
      <c r="AU313" s="45">
        <f t="shared" si="529"/>
        <v>3</v>
      </c>
      <c r="AV313" s="45">
        <f t="shared" si="530"/>
        <v>0.99430223713404631</v>
      </c>
      <c r="AW313" s="145">
        <f t="shared" si="531"/>
        <v>4.142925988058526E-2</v>
      </c>
      <c r="AX313" s="45">
        <f t="shared" si="532"/>
        <v>1.7353847797934537E-2</v>
      </c>
      <c r="AY313" s="45">
        <f t="shared" si="533"/>
        <v>0.27092781011899025</v>
      </c>
      <c r="AZ313" s="145">
        <f t="shared" si="534"/>
        <v>1.1288658754957928E-2</v>
      </c>
      <c r="BA313" s="45">
        <f t="shared" si="535"/>
        <v>367545.00871389988</v>
      </c>
      <c r="BB313" s="45" t="s">
        <v>192</v>
      </c>
      <c r="BC313" s="45">
        <f t="shared" si="536"/>
        <v>1.6700853955252559E-2</v>
      </c>
      <c r="BD313" s="45">
        <f t="shared" si="537"/>
        <v>128.33247196168898</v>
      </c>
      <c r="BE313" s="45">
        <f t="shared" si="538"/>
        <v>23.436892755649442</v>
      </c>
      <c r="BF313" s="45">
        <f t="shared" si="539"/>
        <v>-1.7337813817864505E-3</v>
      </c>
      <c r="BG313" s="45">
        <f t="shared" si="540"/>
        <v>23.435158974267654</v>
      </c>
      <c r="BH313" s="151">
        <f t="shared" si="541"/>
        <v>0.1844296368438442</v>
      </c>
      <c r="BI313" s="45">
        <f t="shared" si="542"/>
        <v>12.337681225345781</v>
      </c>
      <c r="BJ313" s="45">
        <f t="shared" si="543"/>
        <v>19.758681225345782</v>
      </c>
      <c r="BK313" s="45">
        <f t="shared" si="544"/>
        <v>46.411448598473669</v>
      </c>
      <c r="BL313" s="45">
        <f t="shared" si="545"/>
        <v>0.81003258866347327</v>
      </c>
      <c r="BM313" s="45">
        <f t="shared" si="546"/>
        <v>249.96876978171306</v>
      </c>
      <c r="BN313" s="45">
        <f t="shared" si="547"/>
        <v>16.664584652114204</v>
      </c>
      <c r="BO313" s="45">
        <f t="shared" si="548"/>
        <v>16</v>
      </c>
      <c r="BP313" s="45">
        <f t="shared" si="549"/>
        <v>39</v>
      </c>
      <c r="BQ313" s="45">
        <f t="shared" si="550"/>
        <v>52</v>
      </c>
      <c r="BR313" s="45">
        <f t="shared" si="551"/>
        <v>-17.32286293941662</v>
      </c>
      <c r="BS313" s="45" t="str">
        <f t="shared" si="552"/>
        <v>NEGATIF</v>
      </c>
      <c r="BT313" s="45">
        <f t="shared" si="553"/>
        <v>-0.30234099416452304</v>
      </c>
      <c r="BU313" s="45">
        <f t="shared" si="554"/>
        <v>17</v>
      </c>
      <c r="BV313" s="45">
        <f t="shared" si="555"/>
        <v>-2060</v>
      </c>
      <c r="BW313" s="45">
        <f t="shared" si="556"/>
        <v>37</v>
      </c>
      <c r="BX313" s="45" t="str">
        <f t="shared" si="557"/>
        <v>NEGATIF</v>
      </c>
      <c r="BY313" s="45">
        <f t="shared" si="558"/>
        <v>72.705766095881174</v>
      </c>
      <c r="BZ313" s="45">
        <f t="shared" si="559"/>
        <v>252.70576609588119</v>
      </c>
      <c r="CA313" s="45">
        <f t="shared" si="560"/>
        <v>43.597922258681891</v>
      </c>
      <c r="CB313" s="45" t="str">
        <f t="shared" si="567"/>
        <v>POSITIF</v>
      </c>
      <c r="CC313" s="45">
        <f t="shared" si="568"/>
        <v>43</v>
      </c>
      <c r="CD313" s="45">
        <f t="shared" si="569"/>
        <v>35</v>
      </c>
      <c r="CE313" s="45">
        <f t="shared" si="570"/>
        <v>52</v>
      </c>
      <c r="CF313" s="45"/>
      <c r="CG313" s="45">
        <f t="shared" si="561"/>
        <v>4.3627780598506005</v>
      </c>
      <c r="CH313" s="45">
        <f t="shared" si="562"/>
        <v>0.40902068482926762</v>
      </c>
      <c r="CI313" s="45">
        <f t="shared" si="563"/>
        <v>0.40905094502288963</v>
      </c>
    </row>
    <row r="314" spans="1:87">
      <c r="A314" s="45">
        <f t="shared" ref="A314:F314" si="577">A20</f>
        <v>-7.0027777777777782</v>
      </c>
      <c r="B314" s="45">
        <f t="shared" si="577"/>
        <v>111.315</v>
      </c>
      <c r="C314" s="45">
        <f t="shared" si="577"/>
        <v>7</v>
      </c>
      <c r="D314" s="45">
        <f t="shared" si="577"/>
        <v>2018</v>
      </c>
      <c r="E314" s="45">
        <f t="shared" si="577"/>
        <v>6</v>
      </c>
      <c r="F314" s="45">
        <f t="shared" si="577"/>
        <v>12</v>
      </c>
      <c r="G314" s="45">
        <f t="shared" si="494"/>
        <v>-0.12222152900771403</v>
      </c>
      <c r="H314" s="45">
        <f t="shared" ref="H314:J314" si="578">H20</f>
        <v>2</v>
      </c>
      <c r="I314" s="45">
        <f t="shared" si="578"/>
        <v>15</v>
      </c>
      <c r="J314" s="45">
        <f t="shared" si="578"/>
        <v>2.25</v>
      </c>
      <c r="K314" s="45"/>
      <c r="L314" s="45">
        <f t="shared" ref="L314:M314" si="579">L20</f>
        <v>20</v>
      </c>
      <c r="M314" s="45">
        <f t="shared" si="579"/>
        <v>-13</v>
      </c>
      <c r="N314" s="45">
        <f t="shared" si="497"/>
        <v>2458281.3020833335</v>
      </c>
      <c r="O314" s="45">
        <f t="shared" si="498"/>
        <v>8.1905445362562951E-4</v>
      </c>
      <c r="P314" s="45">
        <f t="shared" si="499"/>
        <v>2458281.3029023879</v>
      </c>
      <c r="Q314" s="45">
        <f t="shared" si="500"/>
        <v>0.18442992203663028</v>
      </c>
      <c r="R314" s="45">
        <f t="shared" si="501"/>
        <v>252.50160295812839</v>
      </c>
      <c r="S314" s="45">
        <f t="shared" si="502"/>
        <v>304.70051703970239</v>
      </c>
      <c r="T314" s="45">
        <f t="shared" si="503"/>
        <v>4.4069843381827942</v>
      </c>
      <c r="U314" s="45">
        <f t="shared" si="504"/>
        <v>5.3180272548718923</v>
      </c>
      <c r="V314" s="45">
        <f t="shared" si="505"/>
        <v>128.32734173222781</v>
      </c>
      <c r="W314" s="45">
        <f t="shared" si="506"/>
        <v>2.2397346335592987</v>
      </c>
      <c r="X314" s="45">
        <f t="shared" si="507"/>
        <v>80.085019928736983</v>
      </c>
      <c r="Y314" s="45">
        <f t="shared" si="508"/>
        <v>1.3977472792817349</v>
      </c>
      <c r="Z314" s="45">
        <f t="shared" si="509"/>
        <v>156.82798489275592</v>
      </c>
      <c r="AA314" s="45">
        <f t="shared" si="510"/>
        <v>2.7371646956465172</v>
      </c>
      <c r="AB314" s="45">
        <f t="shared" si="511"/>
        <v>-17994.664598318883</v>
      </c>
      <c r="AC314" s="45">
        <f t="shared" si="512"/>
        <v>34.521859172041957</v>
      </c>
      <c r="AD314" s="45">
        <f t="shared" si="513"/>
        <v>-1258.155810103354</v>
      </c>
      <c r="AE314" s="45">
        <f t="shared" si="514"/>
        <v>166.33212270558744</v>
      </c>
      <c r="AF314" s="45">
        <f t="shared" si="515"/>
        <v>593.97940631513768</v>
      </c>
      <c r="AG314" s="45">
        <f t="shared" si="516"/>
        <v>2538.9058764103202</v>
      </c>
      <c r="AH314" s="45">
        <f t="shared" si="517"/>
        <v>-15919.081143819152</v>
      </c>
      <c r="AI314" s="45">
        <f t="shared" si="518"/>
        <v>-4.4219669843942091</v>
      </c>
      <c r="AJ314" s="45">
        <f t="shared" si="519"/>
        <v>248.07963597373418</v>
      </c>
      <c r="AK314" s="45">
        <f t="shared" si="520"/>
        <v>4.3298064548906305</v>
      </c>
      <c r="AL314" s="45">
        <f t="shared" si="521"/>
        <v>248</v>
      </c>
      <c r="AM314" s="45">
        <f t="shared" si="522"/>
        <v>4</v>
      </c>
      <c r="AN314" s="45">
        <f t="shared" si="523"/>
        <v>46</v>
      </c>
      <c r="AO314" s="45"/>
      <c r="AP314" s="45">
        <f t="shared" si="524"/>
        <v>4.3882635210058014</v>
      </c>
      <c r="AQ314" s="45">
        <f t="shared" si="525"/>
        <v>7.6589646886710577E-2</v>
      </c>
      <c r="AR314" s="45" t="str">
        <f t="shared" si="526"/>
        <v>POSITIF</v>
      </c>
      <c r="AS314" s="45">
        <f t="shared" si="527"/>
        <v>4</v>
      </c>
      <c r="AT314" s="45">
        <f t="shared" si="528"/>
        <v>23</v>
      </c>
      <c r="AU314" s="45">
        <f t="shared" si="529"/>
        <v>17</v>
      </c>
      <c r="AV314" s="45">
        <f t="shared" si="530"/>
        <v>0.9944336234498532</v>
      </c>
      <c r="AW314" s="145">
        <f t="shared" si="531"/>
        <v>4.1434734310410552E-2</v>
      </c>
      <c r="AX314" s="45">
        <f t="shared" si="532"/>
        <v>1.7356140921737432E-2</v>
      </c>
      <c r="AY314" s="45">
        <f t="shared" si="533"/>
        <v>0.27096360697904648</v>
      </c>
      <c r="AZ314" s="145">
        <f t="shared" si="534"/>
        <v>1.1290150290793603E-2</v>
      </c>
      <c r="BA314" s="45">
        <f t="shared" si="535"/>
        <v>367496.45289741806</v>
      </c>
      <c r="BB314" s="45" t="s">
        <v>192</v>
      </c>
      <c r="BC314" s="45">
        <f t="shared" si="536"/>
        <v>1.6700853943274464E-2</v>
      </c>
      <c r="BD314" s="45">
        <f t="shared" si="537"/>
        <v>128.33192035998033</v>
      </c>
      <c r="BE314" s="45">
        <f t="shared" si="538"/>
        <v>23.436892751940746</v>
      </c>
      <c r="BF314" s="45">
        <f t="shared" si="539"/>
        <v>-1.7337813404896482E-3</v>
      </c>
      <c r="BG314" s="45">
        <f t="shared" si="540"/>
        <v>23.435158970600256</v>
      </c>
      <c r="BH314" s="151">
        <f t="shared" si="541"/>
        <v>0.18442992203663028</v>
      </c>
      <c r="BI314" s="45">
        <f t="shared" si="542"/>
        <v>12.588365704752505</v>
      </c>
      <c r="BJ314" s="45">
        <f t="shared" si="543"/>
        <v>20.009365704752504</v>
      </c>
      <c r="BK314" s="45">
        <f t="shared" si="544"/>
        <v>50.178155096793091</v>
      </c>
      <c r="BL314" s="45">
        <f t="shared" si="545"/>
        <v>0.87577401901541341</v>
      </c>
      <c r="BM314" s="45">
        <f t="shared" si="546"/>
        <v>249.96233047449448</v>
      </c>
      <c r="BN314" s="45">
        <f t="shared" si="547"/>
        <v>16.664155364966298</v>
      </c>
      <c r="BO314" s="45">
        <f t="shared" si="548"/>
        <v>16</v>
      </c>
      <c r="BP314" s="45">
        <f t="shared" si="549"/>
        <v>39</v>
      </c>
      <c r="BQ314" s="45">
        <f t="shared" si="550"/>
        <v>50</v>
      </c>
      <c r="BR314" s="45">
        <f t="shared" si="551"/>
        <v>-17.317901381734146</v>
      </c>
      <c r="BS314" s="45" t="str">
        <f t="shared" si="552"/>
        <v>NEGATIF</v>
      </c>
      <c r="BT314" s="45">
        <f t="shared" si="553"/>
        <v>-0.30225439864693621</v>
      </c>
      <c r="BU314" s="45">
        <f t="shared" si="554"/>
        <v>17</v>
      </c>
      <c r="BV314" s="45">
        <f t="shared" si="555"/>
        <v>-2060</v>
      </c>
      <c r="BW314" s="45">
        <f t="shared" si="556"/>
        <v>55</v>
      </c>
      <c r="BX314" s="45" t="str">
        <f t="shared" si="557"/>
        <v>NEGATIF</v>
      </c>
      <c r="BY314" s="45">
        <f t="shared" si="558"/>
        <v>73.232750092905832</v>
      </c>
      <c r="BZ314" s="45">
        <f t="shared" si="559"/>
        <v>253.23275009290583</v>
      </c>
      <c r="CA314" s="45">
        <f t="shared" si="560"/>
        <v>40.023564592038845</v>
      </c>
      <c r="CB314" s="45" t="str">
        <f t="shared" si="567"/>
        <v>POSITIF</v>
      </c>
      <c r="CC314" s="45">
        <f t="shared" si="568"/>
        <v>40</v>
      </c>
      <c r="CD314" s="45">
        <f t="shared" si="569"/>
        <v>1</v>
      </c>
      <c r="CE314" s="45">
        <f t="shared" si="570"/>
        <v>24</v>
      </c>
      <c r="CF314" s="45"/>
      <c r="CG314" s="45">
        <f t="shared" si="561"/>
        <v>4.3626656727380881</v>
      </c>
      <c r="CH314" s="45">
        <f t="shared" si="562"/>
        <v>0.40902068476525943</v>
      </c>
      <c r="CI314" s="45">
        <f t="shared" si="563"/>
        <v>0.40905094495816069</v>
      </c>
    </row>
    <row r="315" spans="1:87">
      <c r="A315" s="45">
        <f t="shared" ref="A315:F315" si="580">A21</f>
        <v>-7.0027777777777782</v>
      </c>
      <c r="B315" s="45">
        <f t="shared" si="580"/>
        <v>111.315</v>
      </c>
      <c r="C315" s="45">
        <f t="shared" si="580"/>
        <v>7</v>
      </c>
      <c r="D315" s="45">
        <f t="shared" si="580"/>
        <v>2018</v>
      </c>
      <c r="E315" s="45">
        <f t="shared" si="580"/>
        <v>6</v>
      </c>
      <c r="F315" s="45">
        <f t="shared" si="580"/>
        <v>12</v>
      </c>
      <c r="G315" s="45">
        <f t="shared" si="494"/>
        <v>-0.12222152900771403</v>
      </c>
      <c r="H315" s="45">
        <f t="shared" ref="H315:J315" si="581">H21</f>
        <v>2</v>
      </c>
      <c r="I315" s="45">
        <f t="shared" si="581"/>
        <v>30</v>
      </c>
      <c r="J315" s="45">
        <f t="shared" si="581"/>
        <v>2.5</v>
      </c>
      <c r="K315" s="45"/>
      <c r="L315" s="45">
        <f t="shared" ref="L315:M315" si="582">L21</f>
        <v>20</v>
      </c>
      <c r="M315" s="45">
        <f t="shared" si="582"/>
        <v>-13</v>
      </c>
      <c r="N315" s="45">
        <f t="shared" si="497"/>
        <v>2458281.3125</v>
      </c>
      <c r="O315" s="45">
        <f t="shared" si="498"/>
        <v>8.1905445362562951E-4</v>
      </c>
      <c r="P315" s="45">
        <f t="shared" si="499"/>
        <v>2458281.3133190544</v>
      </c>
      <c r="Q315" s="45">
        <f t="shared" si="500"/>
        <v>0.18443020722941636</v>
      </c>
      <c r="R315" s="45">
        <f t="shared" si="501"/>
        <v>252.50160295812839</v>
      </c>
      <c r="S315" s="45">
        <f t="shared" si="502"/>
        <v>304.83661070896778</v>
      </c>
      <c r="T315" s="45">
        <f t="shared" si="503"/>
        <v>4.4069843381827942</v>
      </c>
      <c r="U315" s="45">
        <f t="shared" si="504"/>
        <v>5.3204025374916935</v>
      </c>
      <c r="V315" s="45">
        <f t="shared" si="505"/>
        <v>128.32679012888218</v>
      </c>
      <c r="W315" s="45">
        <f t="shared" si="506"/>
        <v>2.2397250062647527</v>
      </c>
      <c r="X315" s="45">
        <f t="shared" si="507"/>
        <v>80.095287088348414</v>
      </c>
      <c r="Y315" s="45">
        <f t="shared" si="508"/>
        <v>1.3979264750217821</v>
      </c>
      <c r="Z315" s="45">
        <f t="shared" si="509"/>
        <v>156.83825156212151</v>
      </c>
      <c r="AA315" s="45">
        <f t="shared" si="510"/>
        <v>2.7373438828301602</v>
      </c>
      <c r="AB315" s="45">
        <f t="shared" si="511"/>
        <v>-17963.997918039826</v>
      </c>
      <c r="AC315" s="45">
        <f t="shared" si="512"/>
        <v>35.753498351863598</v>
      </c>
      <c r="AD315" s="45">
        <f t="shared" si="513"/>
        <v>-1299.1301895524698</v>
      </c>
      <c r="AE315" s="45">
        <f t="shared" si="514"/>
        <v>159.68134593536789</v>
      </c>
      <c r="AF315" s="45">
        <f t="shared" si="515"/>
        <v>594.0821116976299</v>
      </c>
      <c r="AG315" s="45">
        <f t="shared" si="516"/>
        <v>2529.5790163032152</v>
      </c>
      <c r="AH315" s="45">
        <f t="shared" si="517"/>
        <v>-15944.03213530422</v>
      </c>
      <c r="AI315" s="45">
        <f t="shared" si="518"/>
        <v>-4.4288978153622836</v>
      </c>
      <c r="AJ315" s="45">
        <f t="shared" si="519"/>
        <v>248.0727051427661</v>
      </c>
      <c r="AK315" s="45">
        <f t="shared" si="520"/>
        <v>4.3296854890703385</v>
      </c>
      <c r="AL315" s="45">
        <f t="shared" si="521"/>
        <v>248</v>
      </c>
      <c r="AM315" s="45">
        <f t="shared" si="522"/>
        <v>4</v>
      </c>
      <c r="AN315" s="45">
        <f t="shared" si="523"/>
        <v>21</v>
      </c>
      <c r="AO315" s="45"/>
      <c r="AP315" s="45">
        <f t="shared" si="524"/>
        <v>4.3922181170710308</v>
      </c>
      <c r="AQ315" s="45">
        <f t="shared" si="525"/>
        <v>7.6658667608635253E-2</v>
      </c>
      <c r="AR315" s="45" t="str">
        <f t="shared" si="526"/>
        <v>POSITIF</v>
      </c>
      <c r="AS315" s="45">
        <f t="shared" si="527"/>
        <v>4</v>
      </c>
      <c r="AT315" s="45">
        <f t="shared" si="528"/>
        <v>23</v>
      </c>
      <c r="AU315" s="45">
        <f t="shared" si="529"/>
        <v>31</v>
      </c>
      <c r="AV315" s="45">
        <f t="shared" si="530"/>
        <v>0.99456480892239341</v>
      </c>
      <c r="AW315" s="145">
        <f t="shared" si="531"/>
        <v>4.1440200371766392E-2</v>
      </c>
      <c r="AX315" s="45">
        <f t="shared" si="532"/>
        <v>1.7358430540164043E-2</v>
      </c>
      <c r="AY315" s="45">
        <f t="shared" si="533"/>
        <v>0.27099934911703227</v>
      </c>
      <c r="AZ315" s="145">
        <f t="shared" si="534"/>
        <v>1.1291639546543011E-2</v>
      </c>
      <c r="BA315" s="45">
        <f t="shared" si="535"/>
        <v>367447.98410573654</v>
      </c>
      <c r="BB315" s="45" t="s">
        <v>192</v>
      </c>
      <c r="BC315" s="45">
        <f t="shared" si="536"/>
        <v>1.6700853931296365E-2</v>
      </c>
      <c r="BD315" s="45">
        <f t="shared" si="537"/>
        <v>128.33136875827168</v>
      </c>
      <c r="BE315" s="45">
        <f t="shared" si="538"/>
        <v>23.436892748232054</v>
      </c>
      <c r="BF315" s="45">
        <f t="shared" si="539"/>
        <v>-1.7337812799148337E-3</v>
      </c>
      <c r="BG315" s="45">
        <f t="shared" si="540"/>
        <v>23.435158966952141</v>
      </c>
      <c r="BH315" s="151">
        <f t="shared" si="541"/>
        <v>0.18443020722941636</v>
      </c>
      <c r="BI315" s="45">
        <f t="shared" si="542"/>
        <v>12.839050184159229</v>
      </c>
      <c r="BJ315" s="45">
        <f t="shared" si="543"/>
        <v>20.26005018415923</v>
      </c>
      <c r="BK315" s="45">
        <f t="shared" si="544"/>
        <v>53.944712961874956</v>
      </c>
      <c r="BL315" s="45">
        <f t="shared" si="545"/>
        <v>0.94151285522798034</v>
      </c>
      <c r="BM315" s="45">
        <f t="shared" si="546"/>
        <v>249.95603980051351</v>
      </c>
      <c r="BN315" s="45">
        <f t="shared" si="547"/>
        <v>16.6637359867009</v>
      </c>
      <c r="BO315" s="45">
        <f t="shared" si="548"/>
        <v>16</v>
      </c>
      <c r="BP315" s="45">
        <f t="shared" si="549"/>
        <v>39</v>
      </c>
      <c r="BQ315" s="45">
        <f t="shared" si="550"/>
        <v>49</v>
      </c>
      <c r="BR315" s="45">
        <f t="shared" si="551"/>
        <v>-17.312920028325806</v>
      </c>
      <c r="BS315" s="45" t="str">
        <f t="shared" si="552"/>
        <v>NEGATIF</v>
      </c>
      <c r="BT315" s="45">
        <f t="shared" si="553"/>
        <v>-0.30216745762875524</v>
      </c>
      <c r="BU315" s="45">
        <f t="shared" si="554"/>
        <v>17</v>
      </c>
      <c r="BV315" s="45">
        <f t="shared" si="555"/>
        <v>-2059</v>
      </c>
      <c r="BW315" s="45">
        <f t="shared" si="556"/>
        <v>13</v>
      </c>
      <c r="BX315" s="45" t="str">
        <f t="shared" si="557"/>
        <v>NEGATIF</v>
      </c>
      <c r="BY315" s="45">
        <f t="shared" si="558"/>
        <v>73.620131665127943</v>
      </c>
      <c r="BZ315" s="45">
        <f t="shared" si="559"/>
        <v>253.62013166512793</v>
      </c>
      <c r="CA315" s="45">
        <f t="shared" si="560"/>
        <v>36.440644420402158</v>
      </c>
      <c r="CB315" s="45" t="str">
        <f t="shared" si="567"/>
        <v>POSITIF</v>
      </c>
      <c r="CC315" s="45">
        <f t="shared" si="568"/>
        <v>36</v>
      </c>
      <c r="CD315" s="45">
        <f t="shared" si="569"/>
        <v>26</v>
      </c>
      <c r="CE315" s="45">
        <f t="shared" si="570"/>
        <v>26</v>
      </c>
      <c r="CF315" s="45"/>
      <c r="CG315" s="45">
        <f t="shared" si="561"/>
        <v>4.3625558797649511</v>
      </c>
      <c r="CH315" s="45">
        <f t="shared" si="562"/>
        <v>0.40902068470158787</v>
      </c>
      <c r="CI315" s="45">
        <f t="shared" si="563"/>
        <v>0.4090509448934318</v>
      </c>
    </row>
    <row r="316" spans="1:87">
      <c r="A316" s="45">
        <f t="shared" ref="A316:F316" si="583">A22</f>
        <v>-7.0027777777777782</v>
      </c>
      <c r="B316" s="45">
        <f t="shared" si="583"/>
        <v>111.315</v>
      </c>
      <c r="C316" s="45">
        <f t="shared" si="583"/>
        <v>7</v>
      </c>
      <c r="D316" s="45">
        <f t="shared" si="583"/>
        <v>2018</v>
      </c>
      <c r="E316" s="45">
        <f t="shared" si="583"/>
        <v>6</v>
      </c>
      <c r="F316" s="45">
        <f t="shared" si="583"/>
        <v>12</v>
      </c>
      <c r="G316" s="45">
        <f t="shared" si="494"/>
        <v>-0.12222152900771403</v>
      </c>
      <c r="H316" s="45">
        <f t="shared" ref="H316:J316" si="584">H22</f>
        <v>2</v>
      </c>
      <c r="I316" s="45">
        <f t="shared" si="584"/>
        <v>45</v>
      </c>
      <c r="J316" s="45">
        <f t="shared" si="584"/>
        <v>2.75</v>
      </c>
      <c r="K316" s="45"/>
      <c r="L316" s="45">
        <f t="shared" ref="L316:M316" si="585">L22</f>
        <v>20</v>
      </c>
      <c r="M316" s="45">
        <f t="shared" si="585"/>
        <v>-13</v>
      </c>
      <c r="N316" s="45">
        <f t="shared" si="497"/>
        <v>2458281.322916667</v>
      </c>
      <c r="O316" s="45">
        <f t="shared" si="498"/>
        <v>8.1905445362562951E-4</v>
      </c>
      <c r="P316" s="45">
        <f t="shared" si="499"/>
        <v>2458281.3237357214</v>
      </c>
      <c r="Q316" s="45">
        <f t="shared" si="500"/>
        <v>0.18443049242221518</v>
      </c>
      <c r="R316" s="45">
        <f t="shared" si="501"/>
        <v>252.50160295812839</v>
      </c>
      <c r="S316" s="45">
        <f t="shared" si="502"/>
        <v>304.97270438430132</v>
      </c>
      <c r="T316" s="45">
        <f t="shared" si="503"/>
        <v>4.4069843381827942</v>
      </c>
      <c r="U316" s="45">
        <f t="shared" si="504"/>
        <v>5.3227778202174045</v>
      </c>
      <c r="V316" s="45">
        <f t="shared" si="505"/>
        <v>128.32623852551188</v>
      </c>
      <c r="W316" s="45">
        <f t="shared" si="506"/>
        <v>2.2397153789697759</v>
      </c>
      <c r="X316" s="45">
        <f t="shared" si="507"/>
        <v>80.105554248419139</v>
      </c>
      <c r="Y316" s="45">
        <f t="shared" si="508"/>
        <v>1.3981056707698456</v>
      </c>
      <c r="Z316" s="45">
        <f t="shared" si="509"/>
        <v>156.84851823194549</v>
      </c>
      <c r="AA316" s="45">
        <f t="shared" si="510"/>
        <v>2.7375230700218038</v>
      </c>
      <c r="AB316" s="45">
        <f t="shared" si="511"/>
        <v>-17933.226394246358</v>
      </c>
      <c r="AC316" s="45">
        <f t="shared" si="512"/>
        <v>36.981368680106165</v>
      </c>
      <c r="AD316" s="45">
        <f t="shared" si="513"/>
        <v>-1339.5568010626139</v>
      </c>
      <c r="AE316" s="45">
        <f t="shared" si="514"/>
        <v>153.01373788252187</v>
      </c>
      <c r="AF316" s="45">
        <f t="shared" si="515"/>
        <v>594.17930569576993</v>
      </c>
      <c r="AG316" s="45">
        <f t="shared" si="516"/>
        <v>2520.2327638610109</v>
      </c>
      <c r="AH316" s="45">
        <f t="shared" si="517"/>
        <v>-15968.376019189564</v>
      </c>
      <c r="AI316" s="45">
        <f t="shared" si="518"/>
        <v>-4.4356600053304343</v>
      </c>
      <c r="AJ316" s="45">
        <f t="shared" si="519"/>
        <v>248.06594295279794</v>
      </c>
      <c r="AK316" s="45">
        <f t="shared" si="520"/>
        <v>4.3295674665907482</v>
      </c>
      <c r="AL316" s="45">
        <f t="shared" si="521"/>
        <v>248</v>
      </c>
      <c r="AM316" s="45">
        <f t="shared" si="522"/>
        <v>3</v>
      </c>
      <c r="AN316" s="45">
        <f t="shared" si="523"/>
        <v>57</v>
      </c>
      <c r="AO316" s="45"/>
      <c r="AP316" s="45">
        <f t="shared" si="524"/>
        <v>4.3945747376908049</v>
      </c>
      <c r="AQ316" s="45">
        <f t="shared" si="525"/>
        <v>7.6699798397670688E-2</v>
      </c>
      <c r="AR316" s="45" t="str">
        <f t="shared" si="526"/>
        <v>POSITIF</v>
      </c>
      <c r="AS316" s="45">
        <f t="shared" si="527"/>
        <v>4</v>
      </c>
      <c r="AT316" s="45">
        <f t="shared" si="528"/>
        <v>23</v>
      </c>
      <c r="AU316" s="45">
        <f t="shared" si="529"/>
        <v>40</v>
      </c>
      <c r="AV316" s="45">
        <f t="shared" si="530"/>
        <v>0.99469579257614782</v>
      </c>
      <c r="AW316" s="145">
        <f t="shared" si="531"/>
        <v>4.1445658024006161E-2</v>
      </c>
      <c r="AX316" s="45">
        <f t="shared" si="532"/>
        <v>1.7360716636188347E-2</v>
      </c>
      <c r="AY316" s="45">
        <f t="shared" si="533"/>
        <v>0.27103503626716857</v>
      </c>
      <c r="AZ316" s="145">
        <f t="shared" si="534"/>
        <v>1.1293126511132024E-2</v>
      </c>
      <c r="BA316" s="45">
        <f t="shared" si="535"/>
        <v>367399.60263534129</v>
      </c>
      <c r="BB316" s="45" t="s">
        <v>192</v>
      </c>
      <c r="BC316" s="45">
        <f t="shared" si="536"/>
        <v>1.6700853919318269E-2</v>
      </c>
      <c r="BD316" s="45">
        <f t="shared" si="537"/>
        <v>128.33081715653842</v>
      </c>
      <c r="BE316" s="45">
        <f t="shared" si="538"/>
        <v>23.436892744523355</v>
      </c>
      <c r="BF316" s="45">
        <f t="shared" si="539"/>
        <v>-1.7337812000595312E-3</v>
      </c>
      <c r="BG316" s="45">
        <f t="shared" si="540"/>
        <v>23.435158963323296</v>
      </c>
      <c r="BH316" s="151">
        <f t="shared" si="541"/>
        <v>0.18443049242221518</v>
      </c>
      <c r="BI316" s="45">
        <f t="shared" si="542"/>
        <v>13.089734674803912</v>
      </c>
      <c r="BJ316" s="45">
        <f t="shared" si="543"/>
        <v>20.510734674803913</v>
      </c>
      <c r="BK316" s="45">
        <f t="shared" si="544"/>
        <v>57.711117892303925</v>
      </c>
      <c r="BL316" s="45">
        <f t="shared" si="545"/>
        <v>1.0072490222273138</v>
      </c>
      <c r="BM316" s="45">
        <f t="shared" si="546"/>
        <v>249.9499022297548</v>
      </c>
      <c r="BN316" s="45">
        <f t="shared" si="547"/>
        <v>16.663326815316985</v>
      </c>
      <c r="BO316" s="45">
        <f t="shared" si="548"/>
        <v>16</v>
      </c>
      <c r="BP316" s="45">
        <f t="shared" si="549"/>
        <v>39</v>
      </c>
      <c r="BQ316" s="45">
        <f t="shared" si="550"/>
        <v>47</v>
      </c>
      <c r="BR316" s="45">
        <f t="shared" si="551"/>
        <v>-17.309543088259613</v>
      </c>
      <c r="BS316" s="45" t="str">
        <f t="shared" si="552"/>
        <v>NEGATIF</v>
      </c>
      <c r="BT316" s="45">
        <f t="shared" si="553"/>
        <v>-0.30210851890595769</v>
      </c>
      <c r="BU316" s="45">
        <f t="shared" si="554"/>
        <v>17</v>
      </c>
      <c r="BV316" s="45">
        <f t="shared" si="555"/>
        <v>-2059</v>
      </c>
      <c r="BW316" s="45">
        <f t="shared" si="556"/>
        <v>25</v>
      </c>
      <c r="BX316" s="45" t="str">
        <f t="shared" si="557"/>
        <v>NEGATIF</v>
      </c>
      <c r="BY316" s="45">
        <f t="shared" si="558"/>
        <v>73.8878556456024</v>
      </c>
      <c r="BZ316" s="45">
        <f t="shared" si="559"/>
        <v>253.8878556456024</v>
      </c>
      <c r="CA316" s="45">
        <f t="shared" si="560"/>
        <v>32.851650526543111</v>
      </c>
      <c r="CB316" s="45" t="str">
        <f t="shared" si="567"/>
        <v>POSITIF</v>
      </c>
      <c r="CC316" s="45">
        <f t="shared" si="568"/>
        <v>32</v>
      </c>
      <c r="CD316" s="45">
        <f t="shared" si="569"/>
        <v>51</v>
      </c>
      <c r="CE316" s="45">
        <f t="shared" si="570"/>
        <v>5</v>
      </c>
      <c r="CF316" s="45"/>
      <c r="CG316" s="45">
        <f t="shared" si="561"/>
        <v>4.3624487589471377</v>
      </c>
      <c r="CH316" s="45">
        <f t="shared" si="562"/>
        <v>0.40902068463825259</v>
      </c>
      <c r="CI316" s="45">
        <f t="shared" si="563"/>
        <v>0.40905094482870274</v>
      </c>
    </row>
    <row r="317" spans="1:87">
      <c r="A317" s="45">
        <f t="shared" ref="A317:F317" si="586">A23</f>
        <v>-7.0027777777777782</v>
      </c>
      <c r="B317" s="45">
        <f t="shared" si="586"/>
        <v>111.315</v>
      </c>
      <c r="C317" s="45">
        <f t="shared" si="586"/>
        <v>7</v>
      </c>
      <c r="D317" s="45">
        <f t="shared" si="586"/>
        <v>2018</v>
      </c>
      <c r="E317" s="45">
        <f t="shared" si="586"/>
        <v>6</v>
      </c>
      <c r="F317" s="45">
        <f t="shared" si="586"/>
        <v>12</v>
      </c>
      <c r="G317" s="45">
        <f t="shared" si="494"/>
        <v>-0.12222152900771403</v>
      </c>
      <c r="H317" s="45">
        <f t="shared" ref="H317:J317" si="587">H23</f>
        <v>3</v>
      </c>
      <c r="I317" s="45">
        <f t="shared" si="587"/>
        <v>0</v>
      </c>
      <c r="J317" s="45">
        <f t="shared" si="587"/>
        <v>3</v>
      </c>
      <c r="K317" s="45"/>
      <c r="L317" s="45">
        <f t="shared" ref="L317:M317" si="588">L23</f>
        <v>20</v>
      </c>
      <c r="M317" s="45">
        <f t="shared" si="588"/>
        <v>-13</v>
      </c>
      <c r="N317" s="45">
        <f t="shared" si="497"/>
        <v>2458281.3333333335</v>
      </c>
      <c r="O317" s="45">
        <f t="shared" si="498"/>
        <v>8.1905445362562951E-4</v>
      </c>
      <c r="P317" s="45">
        <f t="shared" si="499"/>
        <v>2458281.3341523879</v>
      </c>
      <c r="Q317" s="45">
        <f t="shared" si="500"/>
        <v>0.18443077761500126</v>
      </c>
      <c r="R317" s="45">
        <f t="shared" si="501"/>
        <v>252.50160295812839</v>
      </c>
      <c r="S317" s="45">
        <f t="shared" si="502"/>
        <v>305.10879805356672</v>
      </c>
      <c r="T317" s="45">
        <f t="shared" si="503"/>
        <v>4.4069843381827942</v>
      </c>
      <c r="U317" s="45">
        <f t="shared" si="504"/>
        <v>5.3251531028372057</v>
      </c>
      <c r="V317" s="45">
        <f t="shared" si="505"/>
        <v>128.3256869221662</v>
      </c>
      <c r="W317" s="45">
        <f t="shared" si="506"/>
        <v>2.2397057516752286</v>
      </c>
      <c r="X317" s="45">
        <f t="shared" si="507"/>
        <v>80.115821408031479</v>
      </c>
      <c r="Y317" s="45">
        <f t="shared" si="508"/>
        <v>1.3982848665099088</v>
      </c>
      <c r="Z317" s="45">
        <f t="shared" si="509"/>
        <v>156.85878490131199</v>
      </c>
      <c r="AA317" s="45">
        <f t="shared" si="510"/>
        <v>2.7377022572054628</v>
      </c>
      <c r="AB317" s="45">
        <f t="shared" si="511"/>
        <v>-17902.350203294431</v>
      </c>
      <c r="AC317" s="45">
        <f t="shared" si="512"/>
        <v>38.205340612741573</v>
      </c>
      <c r="AD317" s="45">
        <f t="shared" si="513"/>
        <v>-1379.4185954045595</v>
      </c>
      <c r="AE317" s="45">
        <f t="shared" si="514"/>
        <v>146.33000193155982</v>
      </c>
      <c r="AF317" s="45">
        <f t="shared" si="515"/>
        <v>594.27098584038049</v>
      </c>
      <c r="AG317" s="45">
        <f t="shared" si="516"/>
        <v>2510.86718988556</v>
      </c>
      <c r="AH317" s="45">
        <f t="shared" si="517"/>
        <v>-15992.095280428748</v>
      </c>
      <c r="AI317" s="45">
        <f t="shared" si="518"/>
        <v>-4.442248689007986</v>
      </c>
      <c r="AJ317" s="45">
        <f t="shared" si="519"/>
        <v>248.0593542691204</v>
      </c>
      <c r="AK317" s="45">
        <f t="shared" si="520"/>
        <v>4.329452472367203</v>
      </c>
      <c r="AL317" s="45">
        <f t="shared" si="521"/>
        <v>248</v>
      </c>
      <c r="AM317" s="45">
        <f t="shared" si="522"/>
        <v>3</v>
      </c>
      <c r="AN317" s="45">
        <f t="shared" si="523"/>
        <v>33</v>
      </c>
      <c r="AO317" s="45"/>
      <c r="AP317" s="45">
        <f t="shared" si="524"/>
        <v>4.39317645379698</v>
      </c>
      <c r="AQ317" s="45">
        <f t="shared" si="525"/>
        <v>7.6675393739845846E-2</v>
      </c>
      <c r="AR317" s="45" t="str">
        <f t="shared" si="526"/>
        <v>POSITIF</v>
      </c>
      <c r="AS317" s="45">
        <f t="shared" si="527"/>
        <v>4</v>
      </c>
      <c r="AT317" s="45">
        <f t="shared" si="528"/>
        <v>23</v>
      </c>
      <c r="AU317" s="45">
        <f t="shared" si="529"/>
        <v>35</v>
      </c>
      <c r="AV317" s="45">
        <f t="shared" si="530"/>
        <v>0.99482657341894176</v>
      </c>
      <c r="AW317" s="145">
        <f t="shared" si="531"/>
        <v>4.1451107225789242E-2</v>
      </c>
      <c r="AX317" s="45">
        <f t="shared" si="532"/>
        <v>1.7362999192493636E-2</v>
      </c>
      <c r="AY317" s="45">
        <f t="shared" si="533"/>
        <v>0.27107066815913827</v>
      </c>
      <c r="AZ317" s="145">
        <f t="shared" si="534"/>
        <v>1.1294611173297428E-2</v>
      </c>
      <c r="BA317" s="45">
        <f t="shared" si="535"/>
        <v>367351.30878862797</v>
      </c>
      <c r="BB317" s="45" t="s">
        <v>192</v>
      </c>
      <c r="BC317" s="45">
        <f t="shared" si="536"/>
        <v>1.670085390734017E-2</v>
      </c>
      <c r="BD317" s="45">
        <f t="shared" si="537"/>
        <v>128.33026555482977</v>
      </c>
      <c r="BE317" s="45">
        <f t="shared" si="538"/>
        <v>23.436892740814663</v>
      </c>
      <c r="BF317" s="45">
        <f t="shared" si="539"/>
        <v>-1.7337811009212815E-3</v>
      </c>
      <c r="BG317" s="45">
        <f t="shared" si="540"/>
        <v>23.435158959713743</v>
      </c>
      <c r="BH317" s="151">
        <f t="shared" si="541"/>
        <v>0.18443077761500126</v>
      </c>
      <c r="BI317" s="45">
        <f t="shared" si="542"/>
        <v>13.340419154210638</v>
      </c>
      <c r="BJ317" s="45">
        <f t="shared" si="543"/>
        <v>20.761419154210639</v>
      </c>
      <c r="BK317" s="45">
        <f t="shared" si="544"/>
        <v>61.477365137935095</v>
      </c>
      <c r="BL317" s="45">
        <f t="shared" si="545"/>
        <v>1.0729824371077452</v>
      </c>
      <c r="BM317" s="45">
        <f t="shared" si="546"/>
        <v>249.94392217522451</v>
      </c>
      <c r="BN317" s="45">
        <f t="shared" si="547"/>
        <v>16.662928145014966</v>
      </c>
      <c r="BO317" s="45">
        <f t="shared" si="548"/>
        <v>16</v>
      </c>
      <c r="BP317" s="45">
        <f t="shared" si="549"/>
        <v>39</v>
      </c>
      <c r="BQ317" s="45">
        <f t="shared" si="550"/>
        <v>46</v>
      </c>
      <c r="BR317" s="45">
        <f t="shared" si="551"/>
        <v>-17.309901946052893</v>
      </c>
      <c r="BS317" s="45" t="str">
        <f t="shared" si="552"/>
        <v>NEGATIF</v>
      </c>
      <c r="BT317" s="45">
        <f t="shared" si="553"/>
        <v>-0.30211478215599685</v>
      </c>
      <c r="BU317" s="45">
        <f t="shared" si="554"/>
        <v>17</v>
      </c>
      <c r="BV317" s="45">
        <f t="shared" si="555"/>
        <v>-2059</v>
      </c>
      <c r="BW317" s="45">
        <f t="shared" si="556"/>
        <v>24</v>
      </c>
      <c r="BX317" s="45" t="str">
        <f t="shared" si="557"/>
        <v>NEGATIF</v>
      </c>
      <c r="BY317" s="45">
        <f t="shared" si="558"/>
        <v>74.049961434160807</v>
      </c>
      <c r="BZ317" s="45">
        <f t="shared" si="559"/>
        <v>254.04996143416082</v>
      </c>
      <c r="CA317" s="45">
        <f t="shared" si="560"/>
        <v>29.258713644749474</v>
      </c>
      <c r="CB317" s="45" t="str">
        <f t="shared" si="567"/>
        <v>POSITIF</v>
      </c>
      <c r="CC317" s="45">
        <f t="shared" si="568"/>
        <v>29</v>
      </c>
      <c r="CD317" s="45">
        <f t="shared" si="569"/>
        <v>15</v>
      </c>
      <c r="CE317" s="45">
        <f t="shared" si="570"/>
        <v>31</v>
      </c>
      <c r="CF317" s="45"/>
      <c r="CG317" s="45">
        <f t="shared" si="561"/>
        <v>4.3623443873061349</v>
      </c>
      <c r="CH317" s="45">
        <f t="shared" si="562"/>
        <v>0.40902068457525398</v>
      </c>
      <c r="CI317" s="45">
        <f t="shared" si="563"/>
        <v>0.40905094476397386</v>
      </c>
    </row>
    <row r="318" spans="1:87">
      <c r="A318" s="45">
        <f t="shared" ref="A318:F318" si="589">A24</f>
        <v>-7.0027777777777782</v>
      </c>
      <c r="B318" s="45">
        <f t="shared" si="589"/>
        <v>111.315</v>
      </c>
      <c r="C318" s="45">
        <f t="shared" si="589"/>
        <v>7</v>
      </c>
      <c r="D318" s="45">
        <f t="shared" si="589"/>
        <v>2018</v>
      </c>
      <c r="E318" s="45">
        <f t="shared" si="589"/>
        <v>6</v>
      </c>
      <c r="F318" s="45">
        <f t="shared" si="589"/>
        <v>12</v>
      </c>
      <c r="G318" s="45">
        <f t="shared" si="494"/>
        <v>-0.12222152900771403</v>
      </c>
      <c r="H318" s="45">
        <f t="shared" ref="H318:J318" si="590">H24</f>
        <v>3</v>
      </c>
      <c r="I318" s="45">
        <f t="shared" si="590"/>
        <v>15</v>
      </c>
      <c r="J318" s="45">
        <f t="shared" si="590"/>
        <v>3.25</v>
      </c>
      <c r="K318" s="45"/>
      <c r="L318" s="45">
        <f t="shared" ref="L318:M318" si="591">L24</f>
        <v>20</v>
      </c>
      <c r="M318" s="45">
        <f t="shared" si="591"/>
        <v>-13</v>
      </c>
      <c r="N318" s="45">
        <f t="shared" si="497"/>
        <v>2458281.34375</v>
      </c>
      <c r="O318" s="45">
        <f t="shared" si="498"/>
        <v>8.1905445362562951E-4</v>
      </c>
      <c r="P318" s="45">
        <f t="shared" si="499"/>
        <v>2458281.3445690544</v>
      </c>
      <c r="Q318" s="45">
        <f t="shared" si="500"/>
        <v>0.18443106280778732</v>
      </c>
      <c r="R318" s="45">
        <f t="shared" si="501"/>
        <v>252.50160295812839</v>
      </c>
      <c r="S318" s="45">
        <f t="shared" si="502"/>
        <v>305.24489172281756</v>
      </c>
      <c r="T318" s="45">
        <f t="shared" si="503"/>
        <v>4.4069843381827942</v>
      </c>
      <c r="U318" s="45">
        <f t="shared" si="504"/>
        <v>5.3275283854567528</v>
      </c>
      <c r="V318" s="45">
        <f t="shared" si="505"/>
        <v>128.32513531882063</v>
      </c>
      <c r="W318" s="45">
        <f t="shared" si="506"/>
        <v>2.2396961243806834</v>
      </c>
      <c r="X318" s="45">
        <f t="shared" si="507"/>
        <v>80.12608856764291</v>
      </c>
      <c r="Y318" s="45">
        <f t="shared" si="508"/>
        <v>1.398464062249956</v>
      </c>
      <c r="Z318" s="45">
        <f t="shared" si="509"/>
        <v>156.86905157067667</v>
      </c>
      <c r="AA318" s="45">
        <f t="shared" si="510"/>
        <v>2.7378814443890902</v>
      </c>
      <c r="AB318" s="45">
        <f t="shared" si="511"/>
        <v>-17871.369518020038</v>
      </c>
      <c r="AC318" s="45">
        <f t="shared" si="512"/>
        <v>39.425285181228958</v>
      </c>
      <c r="AD318" s="45">
        <f t="shared" si="513"/>
        <v>-1418.6987669275989</v>
      </c>
      <c r="AE318" s="45">
        <f t="shared" si="514"/>
        <v>139.63084227659289</v>
      </c>
      <c r="AF318" s="45">
        <f t="shared" si="515"/>
        <v>594.35714981931756</v>
      </c>
      <c r="AG318" s="45">
        <f t="shared" si="516"/>
        <v>2501.4823640746345</v>
      </c>
      <c r="AH318" s="45">
        <f t="shared" si="517"/>
        <v>-16015.172643595861</v>
      </c>
      <c r="AI318" s="45">
        <f t="shared" si="518"/>
        <v>-4.4486590676655169</v>
      </c>
      <c r="AJ318" s="45">
        <f t="shared" si="519"/>
        <v>248.05294389046287</v>
      </c>
      <c r="AK318" s="45">
        <f t="shared" si="520"/>
        <v>4.3293405901533299</v>
      </c>
      <c r="AL318" s="45">
        <f t="shared" si="521"/>
        <v>248</v>
      </c>
      <c r="AM318" s="45">
        <f t="shared" si="522"/>
        <v>3</v>
      </c>
      <c r="AN318" s="45">
        <f t="shared" si="523"/>
        <v>10</v>
      </c>
      <c r="AO318" s="45"/>
      <c r="AP318" s="45">
        <f t="shared" si="524"/>
        <v>4.3871983506686805</v>
      </c>
      <c r="AQ318" s="45">
        <f t="shared" si="525"/>
        <v>7.6571056157233239E-2</v>
      </c>
      <c r="AR318" s="45" t="str">
        <f t="shared" si="526"/>
        <v>POSITIF</v>
      </c>
      <c r="AS318" s="45">
        <f t="shared" si="527"/>
        <v>4</v>
      </c>
      <c r="AT318" s="45">
        <f t="shared" si="528"/>
        <v>23</v>
      </c>
      <c r="AU318" s="45">
        <f t="shared" si="529"/>
        <v>13</v>
      </c>
      <c r="AV318" s="45">
        <f t="shared" si="530"/>
        <v>0.99495715047698507</v>
      </c>
      <c r="AW318" s="145">
        <f t="shared" si="531"/>
        <v>4.1456547936541042E-2</v>
      </c>
      <c r="AX318" s="45">
        <f t="shared" si="532"/>
        <v>1.7365278192084058E-2</v>
      </c>
      <c r="AY318" s="45">
        <f t="shared" si="533"/>
        <v>0.27110624452763327</v>
      </c>
      <c r="AZ318" s="145">
        <f t="shared" si="534"/>
        <v>1.1296093521984719E-2</v>
      </c>
      <c r="BA318" s="45">
        <f t="shared" si="535"/>
        <v>367303.10286096123</v>
      </c>
      <c r="BB318" s="45" t="s">
        <v>192</v>
      </c>
      <c r="BC318" s="45">
        <f t="shared" si="536"/>
        <v>1.6700853895362074E-2</v>
      </c>
      <c r="BD318" s="45">
        <f t="shared" si="537"/>
        <v>128.32971395312117</v>
      </c>
      <c r="BE318" s="45">
        <f t="shared" si="538"/>
        <v>23.436892737105968</v>
      </c>
      <c r="BF318" s="45">
        <f t="shared" si="539"/>
        <v>-1.73378098249762E-3</v>
      </c>
      <c r="BG318" s="45">
        <f t="shared" si="540"/>
        <v>23.43515895612347</v>
      </c>
      <c r="BH318" s="151">
        <f t="shared" si="541"/>
        <v>0.18443106280778732</v>
      </c>
      <c r="BI318" s="45">
        <f t="shared" si="542"/>
        <v>13.591103633648405</v>
      </c>
      <c r="BJ318" s="45">
        <f t="shared" si="543"/>
        <v>21.012103633648405</v>
      </c>
      <c r="BK318" s="45">
        <f t="shared" si="544"/>
        <v>65.243450515243779</v>
      </c>
      <c r="BL318" s="45">
        <f t="shared" si="545"/>
        <v>1.1387130268529948</v>
      </c>
      <c r="BM318" s="45">
        <f t="shared" si="546"/>
        <v>249.93810398948227</v>
      </c>
      <c r="BN318" s="45">
        <f t="shared" si="547"/>
        <v>16.662540265965486</v>
      </c>
      <c r="BO318" s="45">
        <f t="shared" si="548"/>
        <v>16</v>
      </c>
      <c r="BP318" s="45">
        <f t="shared" si="549"/>
        <v>39</v>
      </c>
      <c r="BQ318" s="45">
        <f t="shared" si="550"/>
        <v>45</v>
      </c>
      <c r="BR318" s="45">
        <f t="shared" si="551"/>
        <v>-17.31481214507108</v>
      </c>
      <c r="BS318" s="45" t="str">
        <f t="shared" si="552"/>
        <v>NEGATIF</v>
      </c>
      <c r="BT318" s="45">
        <f t="shared" si="553"/>
        <v>-0.30220048129579241</v>
      </c>
      <c r="BU318" s="45">
        <f t="shared" si="554"/>
        <v>17</v>
      </c>
      <c r="BV318" s="45">
        <f t="shared" si="555"/>
        <v>-2059</v>
      </c>
      <c r="BW318" s="45">
        <f t="shared" si="556"/>
        <v>6</v>
      </c>
      <c r="BX318" s="45" t="str">
        <f t="shared" si="557"/>
        <v>NEGATIF</v>
      </c>
      <c r="BY318" s="45">
        <f t="shared" si="558"/>
        <v>74.118033137066391</v>
      </c>
      <c r="BZ318" s="45">
        <f t="shared" si="559"/>
        <v>254.11803313706639</v>
      </c>
      <c r="CA318" s="45">
        <f t="shared" si="560"/>
        <v>25.663805665566372</v>
      </c>
      <c r="CB318" s="45" t="str">
        <f t="shared" si="567"/>
        <v>POSITIF</v>
      </c>
      <c r="CC318" s="45">
        <f t="shared" si="568"/>
        <v>25</v>
      </c>
      <c r="CD318" s="45">
        <f t="shared" si="569"/>
        <v>39</v>
      </c>
      <c r="CE318" s="45">
        <f t="shared" si="570"/>
        <v>49</v>
      </c>
      <c r="CF318" s="45"/>
      <c r="CG318" s="45">
        <f t="shared" si="561"/>
        <v>4.3622428408084408</v>
      </c>
      <c r="CH318" s="45">
        <f t="shared" si="562"/>
        <v>0.40902068451259188</v>
      </c>
      <c r="CI318" s="45">
        <f t="shared" si="563"/>
        <v>0.40905094469924491</v>
      </c>
    </row>
    <row r="319" spans="1:87">
      <c r="A319" s="45">
        <f t="shared" ref="A319:F319" si="592">A25</f>
        <v>-7.0027777777777782</v>
      </c>
      <c r="B319" s="45">
        <f t="shared" si="592"/>
        <v>111.315</v>
      </c>
      <c r="C319" s="45">
        <f t="shared" si="592"/>
        <v>7</v>
      </c>
      <c r="D319" s="45">
        <f t="shared" si="592"/>
        <v>2018</v>
      </c>
      <c r="E319" s="45">
        <f t="shared" si="592"/>
        <v>6</v>
      </c>
      <c r="F319" s="45">
        <f t="shared" si="592"/>
        <v>12</v>
      </c>
      <c r="G319" s="45">
        <f t="shared" si="494"/>
        <v>-0.12222152900771403</v>
      </c>
      <c r="H319" s="45">
        <f t="shared" ref="H319:J319" si="593">H25</f>
        <v>3</v>
      </c>
      <c r="I319" s="45">
        <f t="shared" si="593"/>
        <v>30</v>
      </c>
      <c r="J319" s="45">
        <f t="shared" si="593"/>
        <v>3.5</v>
      </c>
      <c r="K319" s="45"/>
      <c r="L319" s="45">
        <f t="shared" ref="L319:M319" si="594">L25</f>
        <v>20</v>
      </c>
      <c r="M319" s="45">
        <f t="shared" si="594"/>
        <v>-13</v>
      </c>
      <c r="N319" s="45">
        <f t="shared" si="497"/>
        <v>2458281.354166667</v>
      </c>
      <c r="O319" s="45">
        <f t="shared" si="498"/>
        <v>8.1905445362562951E-4</v>
      </c>
      <c r="P319" s="45">
        <f t="shared" si="499"/>
        <v>2458281.3549857214</v>
      </c>
      <c r="Q319" s="45">
        <f t="shared" si="500"/>
        <v>0.18443134800058616</v>
      </c>
      <c r="R319" s="45">
        <f t="shared" si="501"/>
        <v>252.50160295812839</v>
      </c>
      <c r="S319" s="45">
        <f t="shared" si="502"/>
        <v>305.38098539816565</v>
      </c>
      <c r="T319" s="45">
        <f t="shared" si="503"/>
        <v>4.4069843381827942</v>
      </c>
      <c r="U319" s="45">
        <f t="shared" si="504"/>
        <v>5.329903668182717</v>
      </c>
      <c r="V319" s="45">
        <f t="shared" si="505"/>
        <v>128.32458371545027</v>
      </c>
      <c r="W319" s="45">
        <f t="shared" si="506"/>
        <v>2.2396864970857053</v>
      </c>
      <c r="X319" s="45">
        <f t="shared" si="507"/>
        <v>80.136355727714545</v>
      </c>
      <c r="Y319" s="45">
        <f t="shared" si="508"/>
        <v>1.3986432579980352</v>
      </c>
      <c r="Z319" s="45">
        <f t="shared" si="509"/>
        <v>156.87931824050156</v>
      </c>
      <c r="AA319" s="45">
        <f t="shared" si="510"/>
        <v>2.7380606315807499</v>
      </c>
      <c r="AB319" s="45">
        <f t="shared" si="511"/>
        <v>-17840.284511816819</v>
      </c>
      <c r="AC319" s="45">
        <f t="shared" si="512"/>
        <v>40.641073841278974</v>
      </c>
      <c r="AD319" s="45">
        <f t="shared" si="513"/>
        <v>-1457.3807551284476</v>
      </c>
      <c r="AE319" s="45">
        <f t="shared" si="514"/>
        <v>132.91696473053929</v>
      </c>
      <c r="AF319" s="45">
        <f t="shared" si="515"/>
        <v>594.43779546346491</v>
      </c>
      <c r="AG319" s="45">
        <f t="shared" si="516"/>
        <v>2492.0783562631768</v>
      </c>
      <c r="AH319" s="45">
        <f t="shared" si="517"/>
        <v>-16037.591076646808</v>
      </c>
      <c r="AI319" s="45">
        <f t="shared" si="518"/>
        <v>-4.454886410179669</v>
      </c>
      <c r="AJ319" s="45">
        <f t="shared" si="519"/>
        <v>248.04671654794871</v>
      </c>
      <c r="AK319" s="45">
        <f t="shared" si="520"/>
        <v>4.3292319025228077</v>
      </c>
      <c r="AL319" s="45">
        <f t="shared" si="521"/>
        <v>248</v>
      </c>
      <c r="AM319" s="45">
        <f t="shared" si="522"/>
        <v>2</v>
      </c>
      <c r="AN319" s="45">
        <f t="shared" si="523"/>
        <v>48</v>
      </c>
      <c r="AO319" s="45"/>
      <c r="AP319" s="45">
        <f t="shared" si="524"/>
        <v>4.3800731595985161</v>
      </c>
      <c r="AQ319" s="45">
        <f t="shared" si="525"/>
        <v>7.6446698113225173E-2</v>
      </c>
      <c r="AR319" s="45" t="str">
        <f t="shared" si="526"/>
        <v>POSITIF</v>
      </c>
      <c r="AS319" s="45">
        <f t="shared" si="527"/>
        <v>4</v>
      </c>
      <c r="AT319" s="45">
        <f t="shared" si="528"/>
        <v>22</v>
      </c>
      <c r="AU319" s="45">
        <f t="shared" si="529"/>
        <v>48</v>
      </c>
      <c r="AV319" s="45">
        <f t="shared" si="530"/>
        <v>0.99508752277739021</v>
      </c>
      <c r="AW319" s="145">
        <f t="shared" si="531"/>
        <v>4.1461980115724592E-2</v>
      </c>
      <c r="AX319" s="45">
        <f t="shared" si="532"/>
        <v>1.736755361797953E-2</v>
      </c>
      <c r="AY319" s="45">
        <f t="shared" si="533"/>
        <v>0.27114176510759153</v>
      </c>
      <c r="AZ319" s="145">
        <f t="shared" si="534"/>
        <v>1.1297573546149646E-2</v>
      </c>
      <c r="BA319" s="45">
        <f t="shared" si="535"/>
        <v>367254.98514713655</v>
      </c>
      <c r="BB319" s="45" t="s">
        <v>192</v>
      </c>
      <c r="BC319" s="45">
        <f t="shared" si="536"/>
        <v>1.6700853883383975E-2</v>
      </c>
      <c r="BD319" s="45">
        <f t="shared" si="537"/>
        <v>128.32916235138779</v>
      </c>
      <c r="BE319" s="45">
        <f t="shared" si="538"/>
        <v>23.436892733397272</v>
      </c>
      <c r="BF319" s="45">
        <f t="shared" si="539"/>
        <v>-1.7337808447860717E-3</v>
      </c>
      <c r="BG319" s="45">
        <f t="shared" si="540"/>
        <v>23.435158952552484</v>
      </c>
      <c r="BH319" s="151">
        <f t="shared" si="541"/>
        <v>0.18443134800058616</v>
      </c>
      <c r="BI319" s="45">
        <f t="shared" si="542"/>
        <v>13.841788124262045</v>
      </c>
      <c r="BJ319" s="45">
        <f t="shared" si="543"/>
        <v>21.262788124262045</v>
      </c>
      <c r="BK319" s="45">
        <f t="shared" si="544"/>
        <v>69.009369900228634</v>
      </c>
      <c r="BL319" s="45">
        <f t="shared" si="545"/>
        <v>1.2044407194856603</v>
      </c>
      <c r="BM319" s="45">
        <f t="shared" si="546"/>
        <v>249.93245196370202</v>
      </c>
      <c r="BN319" s="45">
        <f t="shared" si="547"/>
        <v>16.662163464246802</v>
      </c>
      <c r="BO319" s="45">
        <f t="shared" si="548"/>
        <v>16</v>
      </c>
      <c r="BP319" s="45">
        <f t="shared" si="549"/>
        <v>39</v>
      </c>
      <c r="BQ319" s="45">
        <f t="shared" si="550"/>
        <v>43</v>
      </c>
      <c r="BR319" s="45">
        <f t="shared" si="551"/>
        <v>-17.320883502636399</v>
      </c>
      <c r="BS319" s="45" t="str">
        <f t="shared" si="552"/>
        <v>NEGATIF</v>
      </c>
      <c r="BT319" s="45">
        <f t="shared" si="553"/>
        <v>-0.30230644647537308</v>
      </c>
      <c r="BU319" s="45">
        <f t="shared" si="554"/>
        <v>17</v>
      </c>
      <c r="BV319" s="45">
        <f t="shared" si="555"/>
        <v>-2060</v>
      </c>
      <c r="BW319" s="45">
        <f t="shared" si="556"/>
        <v>44</v>
      </c>
      <c r="BX319" s="45" t="str">
        <f t="shared" si="557"/>
        <v>NEGATIF</v>
      </c>
      <c r="BY319" s="45">
        <f t="shared" si="558"/>
        <v>74.104995251327168</v>
      </c>
      <c r="BZ319" s="45">
        <f t="shared" si="559"/>
        <v>254.10499525132718</v>
      </c>
      <c r="CA319" s="45">
        <f t="shared" si="560"/>
        <v>22.068674488842415</v>
      </c>
      <c r="CB319" s="45" t="str">
        <f t="shared" si="567"/>
        <v>POSITIF</v>
      </c>
      <c r="CC319" s="45">
        <f t="shared" si="568"/>
        <v>22</v>
      </c>
      <c r="CD319" s="45">
        <f t="shared" si="569"/>
        <v>4</v>
      </c>
      <c r="CE319" s="45">
        <f t="shared" si="570"/>
        <v>7</v>
      </c>
      <c r="CF319" s="45"/>
      <c r="CG319" s="45">
        <f t="shared" si="561"/>
        <v>4.3621441943491677</v>
      </c>
      <c r="CH319" s="45">
        <f t="shared" si="562"/>
        <v>0.40902068445026646</v>
      </c>
      <c r="CI319" s="45">
        <f t="shared" si="563"/>
        <v>0.40905094463451597</v>
      </c>
    </row>
    <row r="320" spans="1:87">
      <c r="A320" s="45">
        <f t="shared" ref="A320:F320" si="595">A26</f>
        <v>-7.0027777777777782</v>
      </c>
      <c r="B320" s="45">
        <f t="shared" si="595"/>
        <v>111.315</v>
      </c>
      <c r="C320" s="45">
        <f t="shared" si="595"/>
        <v>7</v>
      </c>
      <c r="D320" s="45">
        <f t="shared" si="595"/>
        <v>2018</v>
      </c>
      <c r="E320" s="45">
        <f t="shared" si="595"/>
        <v>6</v>
      </c>
      <c r="F320" s="45">
        <f t="shared" si="595"/>
        <v>12</v>
      </c>
      <c r="G320" s="45">
        <f t="shared" si="494"/>
        <v>-0.12222152900771403</v>
      </c>
      <c r="H320" s="45">
        <f t="shared" ref="H320:J320" si="596">H26</f>
        <v>3</v>
      </c>
      <c r="I320" s="45">
        <f t="shared" si="596"/>
        <v>45</v>
      </c>
      <c r="J320" s="45">
        <f t="shared" si="596"/>
        <v>3.75</v>
      </c>
      <c r="K320" s="45"/>
      <c r="L320" s="45">
        <f t="shared" ref="L320:M320" si="597">L26</f>
        <v>20</v>
      </c>
      <c r="M320" s="45">
        <f t="shared" si="597"/>
        <v>-13</v>
      </c>
      <c r="N320" s="45">
        <f t="shared" si="497"/>
        <v>2458281.3645833335</v>
      </c>
      <c r="O320" s="45">
        <f t="shared" si="498"/>
        <v>8.1905445362562951E-4</v>
      </c>
      <c r="P320" s="45">
        <f t="shared" si="499"/>
        <v>2458281.3654023879</v>
      </c>
      <c r="Q320" s="45">
        <f t="shared" si="500"/>
        <v>0.18443163319337222</v>
      </c>
      <c r="R320" s="45">
        <f t="shared" si="501"/>
        <v>252.50160295812839</v>
      </c>
      <c r="S320" s="45">
        <f t="shared" si="502"/>
        <v>305.51707906741649</v>
      </c>
      <c r="T320" s="45">
        <f t="shared" si="503"/>
        <v>4.4069843381827942</v>
      </c>
      <c r="U320" s="45">
        <f t="shared" si="504"/>
        <v>5.332278950802265</v>
      </c>
      <c r="V320" s="45">
        <f t="shared" si="505"/>
        <v>128.32403211210465</v>
      </c>
      <c r="W320" s="45">
        <f t="shared" si="506"/>
        <v>2.2396768697911593</v>
      </c>
      <c r="X320" s="45">
        <f t="shared" si="507"/>
        <v>80.146622887325975</v>
      </c>
      <c r="Y320" s="45">
        <f t="shared" si="508"/>
        <v>1.3988224537380827</v>
      </c>
      <c r="Z320" s="45">
        <f t="shared" si="509"/>
        <v>156.88958490986624</v>
      </c>
      <c r="AA320" s="45">
        <f t="shared" si="510"/>
        <v>2.7382398187643768</v>
      </c>
      <c r="AB320" s="45">
        <f t="shared" si="511"/>
        <v>-17809.095362850603</v>
      </c>
      <c r="AC320" s="45">
        <f t="shared" si="512"/>
        <v>41.852578323193427</v>
      </c>
      <c r="AD320" s="45">
        <f t="shared" si="513"/>
        <v>-1495.4482465325939</v>
      </c>
      <c r="AE320" s="45">
        <f t="shared" si="514"/>
        <v>126.18907756198281</v>
      </c>
      <c r="AF320" s="45">
        <f t="shared" si="515"/>
        <v>594.51292073701165</v>
      </c>
      <c r="AG320" s="45">
        <f t="shared" si="516"/>
        <v>2482.6552376955419</v>
      </c>
      <c r="AH320" s="45">
        <f t="shared" si="517"/>
        <v>-16059.333795065466</v>
      </c>
      <c r="AI320" s="45">
        <f t="shared" si="518"/>
        <v>-4.4609260541848519</v>
      </c>
      <c r="AJ320" s="45">
        <f t="shared" si="519"/>
        <v>248.04067690394353</v>
      </c>
      <c r="AK320" s="45">
        <f t="shared" si="520"/>
        <v>4.3291264908492693</v>
      </c>
      <c r="AL320" s="45">
        <f t="shared" si="521"/>
        <v>248</v>
      </c>
      <c r="AM320" s="45">
        <f t="shared" si="522"/>
        <v>2</v>
      </c>
      <c r="AN320" s="45">
        <f t="shared" si="523"/>
        <v>26</v>
      </c>
      <c r="AO320" s="45"/>
      <c r="AP320" s="45">
        <f t="shared" si="524"/>
        <v>4.3795281086759665</v>
      </c>
      <c r="AQ320" s="45">
        <f t="shared" si="525"/>
        <v>7.6437185180035658E-2</v>
      </c>
      <c r="AR320" s="45" t="str">
        <f t="shared" si="526"/>
        <v>POSITIF</v>
      </c>
      <c r="AS320" s="45">
        <f t="shared" si="527"/>
        <v>4</v>
      </c>
      <c r="AT320" s="45">
        <f t="shared" si="528"/>
        <v>22</v>
      </c>
      <c r="AU320" s="45">
        <f t="shared" si="529"/>
        <v>46</v>
      </c>
      <c r="AV320" s="45">
        <f t="shared" si="530"/>
        <v>0.99521768933063059</v>
      </c>
      <c r="AW320" s="145">
        <f t="shared" si="531"/>
        <v>4.1467403722109608E-2</v>
      </c>
      <c r="AX320" s="45">
        <f t="shared" si="532"/>
        <v>1.7369825452909545E-2</v>
      </c>
      <c r="AY320" s="45">
        <f t="shared" si="533"/>
        <v>0.27117722962941748</v>
      </c>
      <c r="AZ320" s="145">
        <f t="shared" si="534"/>
        <v>1.1299051234559062E-2</v>
      </c>
      <c r="BA320" s="45">
        <f t="shared" si="535"/>
        <v>367206.95594785432</v>
      </c>
      <c r="BB320" s="45" t="s">
        <v>192</v>
      </c>
      <c r="BC320" s="45">
        <f t="shared" si="536"/>
        <v>1.670085387140588E-2</v>
      </c>
      <c r="BD320" s="45">
        <f t="shared" si="537"/>
        <v>128.3286107496792</v>
      </c>
      <c r="BE320" s="45">
        <f t="shared" si="538"/>
        <v>23.436892729688577</v>
      </c>
      <c r="BF320" s="45">
        <f t="shared" si="539"/>
        <v>-1.7337806877841943E-3</v>
      </c>
      <c r="BG320" s="45">
        <f t="shared" si="540"/>
        <v>23.435158949000794</v>
      </c>
      <c r="BH320" s="151">
        <f t="shared" si="541"/>
        <v>0.18443163319337222</v>
      </c>
      <c r="BI320" s="45">
        <f t="shared" si="542"/>
        <v>14.092472603699813</v>
      </c>
      <c r="BJ320" s="45">
        <f t="shared" si="543"/>
        <v>21.513472603699814</v>
      </c>
      <c r="BK320" s="45">
        <f t="shared" si="544"/>
        <v>72.775118728861244</v>
      </c>
      <c r="BL320" s="45">
        <f t="shared" si="545"/>
        <v>1.2701654353484191</v>
      </c>
      <c r="BM320" s="45">
        <f t="shared" si="546"/>
        <v>249.92697032663597</v>
      </c>
      <c r="BN320" s="45">
        <f t="shared" si="547"/>
        <v>16.661798021775731</v>
      </c>
      <c r="BO320" s="45">
        <f t="shared" si="548"/>
        <v>16</v>
      </c>
      <c r="BP320" s="45">
        <f t="shared" si="549"/>
        <v>39</v>
      </c>
      <c r="BQ320" s="45">
        <f t="shared" si="550"/>
        <v>42</v>
      </c>
      <c r="BR320" s="45">
        <f t="shared" si="551"/>
        <v>-17.320483864885194</v>
      </c>
      <c r="BS320" s="45" t="str">
        <f t="shared" si="552"/>
        <v>NEGATIF</v>
      </c>
      <c r="BT320" s="45">
        <f t="shared" si="553"/>
        <v>-0.30229947148079928</v>
      </c>
      <c r="BU320" s="45">
        <f t="shared" si="554"/>
        <v>17</v>
      </c>
      <c r="BV320" s="45">
        <f t="shared" si="555"/>
        <v>-2060</v>
      </c>
      <c r="BW320" s="45">
        <f t="shared" si="556"/>
        <v>46</v>
      </c>
      <c r="BX320" s="45" t="str">
        <f t="shared" si="557"/>
        <v>NEGATIF</v>
      </c>
      <c r="BY320" s="45">
        <f t="shared" si="558"/>
        <v>74.02528928167348</v>
      </c>
      <c r="BZ320" s="45">
        <f t="shared" si="559"/>
        <v>254.02528928167348</v>
      </c>
      <c r="CA320" s="45">
        <f t="shared" si="560"/>
        <v>18.474524240255796</v>
      </c>
      <c r="CB320" s="45" t="str">
        <f t="shared" si="567"/>
        <v>POSITIF</v>
      </c>
      <c r="CC320" s="45">
        <f t="shared" si="568"/>
        <v>18</v>
      </c>
      <c r="CD320" s="45">
        <f t="shared" si="569"/>
        <v>28</v>
      </c>
      <c r="CE320" s="45">
        <f t="shared" si="570"/>
        <v>28</v>
      </c>
      <c r="CF320" s="45"/>
      <c r="CG320" s="45">
        <f t="shared" si="561"/>
        <v>4.3620485217339651</v>
      </c>
      <c r="CH320" s="45">
        <f t="shared" si="562"/>
        <v>0.40902068438827771</v>
      </c>
      <c r="CI320" s="45">
        <f t="shared" si="563"/>
        <v>0.40905094456978702</v>
      </c>
    </row>
    <row r="321" spans="1:87">
      <c r="A321" s="45">
        <f t="shared" ref="A321:F321" si="598">A27</f>
        <v>-7.0027777777777782</v>
      </c>
      <c r="B321" s="45">
        <f t="shared" si="598"/>
        <v>111.315</v>
      </c>
      <c r="C321" s="45">
        <f t="shared" si="598"/>
        <v>7</v>
      </c>
      <c r="D321" s="45">
        <f t="shared" si="598"/>
        <v>2018</v>
      </c>
      <c r="E321" s="45">
        <f t="shared" si="598"/>
        <v>6</v>
      </c>
      <c r="F321" s="45">
        <f t="shared" si="598"/>
        <v>12</v>
      </c>
      <c r="G321" s="45">
        <f t="shared" si="494"/>
        <v>-0.12222152900771403</v>
      </c>
      <c r="H321" s="45">
        <f t="shared" ref="H321:J321" si="599">H27</f>
        <v>4</v>
      </c>
      <c r="I321" s="45">
        <f t="shared" si="599"/>
        <v>0</v>
      </c>
      <c r="J321" s="45">
        <f t="shared" si="599"/>
        <v>4</v>
      </c>
      <c r="K321" s="45"/>
      <c r="L321" s="45">
        <f t="shared" ref="L321:M321" si="600">L27</f>
        <v>20</v>
      </c>
      <c r="M321" s="45">
        <f t="shared" si="600"/>
        <v>-13</v>
      </c>
      <c r="N321" s="45">
        <f t="shared" si="497"/>
        <v>2458281.375</v>
      </c>
      <c r="O321" s="45">
        <f t="shared" si="498"/>
        <v>8.1905445362562951E-4</v>
      </c>
      <c r="P321" s="45">
        <f t="shared" si="499"/>
        <v>2458281.3758190544</v>
      </c>
      <c r="Q321" s="45">
        <f t="shared" si="500"/>
        <v>0.1844319183861583</v>
      </c>
      <c r="R321" s="45">
        <f t="shared" si="501"/>
        <v>252.50160295812839</v>
      </c>
      <c r="S321" s="45">
        <f t="shared" si="502"/>
        <v>305.65317273666733</v>
      </c>
      <c r="T321" s="45">
        <f t="shared" si="503"/>
        <v>4.4069843381827942</v>
      </c>
      <c r="U321" s="45">
        <f t="shared" si="504"/>
        <v>5.3346542334218121</v>
      </c>
      <c r="V321" s="45">
        <f t="shared" si="505"/>
        <v>128.32348050875902</v>
      </c>
      <c r="W321" s="45">
        <f t="shared" si="506"/>
        <v>2.2396672424966129</v>
      </c>
      <c r="X321" s="45">
        <f t="shared" si="507"/>
        <v>80.156890046938315</v>
      </c>
      <c r="Y321" s="45">
        <f t="shared" si="508"/>
        <v>1.3990016494781456</v>
      </c>
      <c r="Z321" s="45">
        <f t="shared" si="509"/>
        <v>156.89985157923275</v>
      </c>
      <c r="AA321" s="45">
        <f t="shared" si="510"/>
        <v>2.7384190059480362</v>
      </c>
      <c r="AB321" s="45">
        <f t="shared" si="511"/>
        <v>-17777.802245699168</v>
      </c>
      <c r="AC321" s="45">
        <f t="shared" si="512"/>
        <v>43.05967097257048</v>
      </c>
      <c r="AD321" s="45">
        <f t="shared" si="513"/>
        <v>-1532.8851919822926</v>
      </c>
      <c r="AE321" s="45">
        <f t="shared" si="514"/>
        <v>119.44788961245547</v>
      </c>
      <c r="AF321" s="45">
        <f t="shared" si="515"/>
        <v>594.58252375919687</v>
      </c>
      <c r="AG321" s="45">
        <f t="shared" si="516"/>
        <v>2473.2130784958799</v>
      </c>
      <c r="AH321" s="45">
        <f t="shared" si="517"/>
        <v>-16080.384274841359</v>
      </c>
      <c r="AI321" s="45">
        <f t="shared" si="518"/>
        <v>-4.4667734096781553</v>
      </c>
      <c r="AJ321" s="45">
        <f t="shared" si="519"/>
        <v>248.03482954845023</v>
      </c>
      <c r="AK321" s="45">
        <f t="shared" si="520"/>
        <v>4.3290244352433769</v>
      </c>
      <c r="AL321" s="45">
        <f t="shared" si="521"/>
        <v>248</v>
      </c>
      <c r="AM321" s="45">
        <f t="shared" si="522"/>
        <v>2</v>
      </c>
      <c r="AN321" s="45">
        <f t="shared" si="523"/>
        <v>5</v>
      </c>
      <c r="AO321" s="45"/>
      <c r="AP321" s="45">
        <f t="shared" si="524"/>
        <v>4.3889431069611238</v>
      </c>
      <c r="AQ321" s="45">
        <f t="shared" si="525"/>
        <v>7.660150789918127E-2</v>
      </c>
      <c r="AR321" s="45" t="str">
        <f t="shared" si="526"/>
        <v>POSITIF</v>
      </c>
      <c r="AS321" s="45">
        <f t="shared" si="527"/>
        <v>4</v>
      </c>
      <c r="AT321" s="45">
        <f t="shared" si="528"/>
        <v>23</v>
      </c>
      <c r="AU321" s="45">
        <f t="shared" si="529"/>
        <v>20</v>
      </c>
      <c r="AV321" s="45">
        <f t="shared" si="530"/>
        <v>0.99534764916561103</v>
      </c>
      <c r="AW321" s="145">
        <f t="shared" si="531"/>
        <v>4.147281871523379E-2</v>
      </c>
      <c r="AX321" s="45">
        <f t="shared" si="532"/>
        <v>1.7372093679925302E-2</v>
      </c>
      <c r="AY321" s="45">
        <f t="shared" si="533"/>
        <v>0.2712126378285375</v>
      </c>
      <c r="AZ321" s="145">
        <f t="shared" si="534"/>
        <v>1.1300526576189062E-2</v>
      </c>
      <c r="BA321" s="45">
        <f t="shared" si="535"/>
        <v>367159.01555677777</v>
      </c>
      <c r="BB321" s="45" t="s">
        <v>192</v>
      </c>
      <c r="BC321" s="45">
        <f t="shared" si="536"/>
        <v>1.6700853859427781E-2</v>
      </c>
      <c r="BD321" s="45">
        <f t="shared" si="537"/>
        <v>128.32805914797055</v>
      </c>
      <c r="BE321" s="45">
        <f t="shared" si="538"/>
        <v>23.436892725979881</v>
      </c>
      <c r="BF321" s="45">
        <f t="shared" si="539"/>
        <v>-1.7337805114895238E-3</v>
      </c>
      <c r="BG321" s="45">
        <f t="shared" si="540"/>
        <v>23.435158945468391</v>
      </c>
      <c r="BH321" s="151">
        <f t="shared" si="541"/>
        <v>0.1844319183861583</v>
      </c>
      <c r="BI321" s="45">
        <f t="shared" si="542"/>
        <v>14.343157083106538</v>
      </c>
      <c r="BJ321" s="45">
        <f t="shared" si="543"/>
        <v>21.764157083106539</v>
      </c>
      <c r="BK321" s="45">
        <f t="shared" si="544"/>
        <v>76.540693005246908</v>
      </c>
      <c r="BL321" s="45">
        <f t="shared" si="545"/>
        <v>1.335887104699752</v>
      </c>
      <c r="BM321" s="45">
        <f t="shared" si="546"/>
        <v>249.92166324135115</v>
      </c>
      <c r="BN321" s="45">
        <f t="shared" si="547"/>
        <v>16.661444216090079</v>
      </c>
      <c r="BO321" s="45">
        <f t="shared" si="548"/>
        <v>16</v>
      </c>
      <c r="BP321" s="45">
        <f t="shared" si="549"/>
        <v>39</v>
      </c>
      <c r="BQ321" s="45">
        <f t="shared" si="550"/>
        <v>41</v>
      </c>
      <c r="BR321" s="45">
        <f t="shared" si="551"/>
        <v>-17.310275468267932</v>
      </c>
      <c r="BS321" s="45" t="str">
        <f t="shared" si="552"/>
        <v>NEGATIF</v>
      </c>
      <c r="BT321" s="45">
        <f t="shared" si="553"/>
        <v>-0.30212130134847864</v>
      </c>
      <c r="BU321" s="45">
        <f t="shared" si="554"/>
        <v>17</v>
      </c>
      <c r="BV321" s="45">
        <f t="shared" si="555"/>
        <v>-2059</v>
      </c>
      <c r="BW321" s="45">
        <f t="shared" si="556"/>
        <v>23</v>
      </c>
      <c r="BX321" s="45" t="str">
        <f t="shared" si="557"/>
        <v>NEGATIF</v>
      </c>
      <c r="BY321" s="45">
        <f t="shared" si="558"/>
        <v>73.886277985055159</v>
      </c>
      <c r="BZ321" s="45">
        <f t="shared" si="559"/>
        <v>253.88627798505516</v>
      </c>
      <c r="CA321" s="45">
        <f t="shared" si="560"/>
        <v>14.882111258731541</v>
      </c>
      <c r="CB321" s="45" t="str">
        <f t="shared" si="567"/>
        <v>POSITIF</v>
      </c>
      <c r="CC321" s="45">
        <f t="shared" si="568"/>
        <v>14</v>
      </c>
      <c r="CD321" s="45">
        <f t="shared" si="569"/>
        <v>52</v>
      </c>
      <c r="CE321" s="45">
        <f t="shared" si="570"/>
        <v>55</v>
      </c>
      <c r="CF321" s="45"/>
      <c r="CG321" s="45">
        <f t="shared" si="561"/>
        <v>4.361955895622061</v>
      </c>
      <c r="CH321" s="45">
        <f t="shared" si="562"/>
        <v>0.40902068432662569</v>
      </c>
      <c r="CI321" s="45">
        <f t="shared" si="563"/>
        <v>0.40905094450505808</v>
      </c>
    </row>
    <row r="322" spans="1:87">
      <c r="A322" s="45">
        <f t="shared" ref="A322:F322" si="601">A28</f>
        <v>-7.0027777777777782</v>
      </c>
      <c r="B322" s="45">
        <f t="shared" si="601"/>
        <v>111.315</v>
      </c>
      <c r="C322" s="45">
        <f t="shared" si="601"/>
        <v>7</v>
      </c>
      <c r="D322" s="45">
        <f t="shared" si="601"/>
        <v>2018</v>
      </c>
      <c r="E322" s="45">
        <f t="shared" si="601"/>
        <v>6</v>
      </c>
      <c r="F322" s="45">
        <f t="shared" si="601"/>
        <v>12</v>
      </c>
      <c r="G322" s="45">
        <f t="shared" si="494"/>
        <v>-0.12222152900771403</v>
      </c>
      <c r="H322" s="45">
        <f t="shared" ref="H322:J322" si="602">H28</f>
        <v>4</v>
      </c>
      <c r="I322" s="45">
        <f t="shared" si="602"/>
        <v>15</v>
      </c>
      <c r="J322" s="45">
        <f t="shared" si="602"/>
        <v>4.25</v>
      </c>
      <c r="K322" s="45"/>
      <c r="L322" s="45">
        <f t="shared" ref="L322:M322" si="603">L28</f>
        <v>20</v>
      </c>
      <c r="M322" s="45">
        <f t="shared" si="603"/>
        <v>-13</v>
      </c>
      <c r="N322" s="45">
        <f t="shared" si="497"/>
        <v>2458281.385416667</v>
      </c>
      <c r="O322" s="45">
        <f t="shared" si="498"/>
        <v>8.1905445362562951E-4</v>
      </c>
      <c r="P322" s="45">
        <f t="shared" si="499"/>
        <v>2458281.3862357214</v>
      </c>
      <c r="Q322" s="45">
        <f t="shared" si="500"/>
        <v>0.18443220357895712</v>
      </c>
      <c r="R322" s="45">
        <f t="shared" si="501"/>
        <v>252.50160295812839</v>
      </c>
      <c r="S322" s="45">
        <f t="shared" si="502"/>
        <v>305.78926641201542</v>
      </c>
      <c r="T322" s="45">
        <f t="shared" si="503"/>
        <v>4.4069843381827942</v>
      </c>
      <c r="U322" s="45">
        <f t="shared" si="504"/>
        <v>5.3370295161477763</v>
      </c>
      <c r="V322" s="45">
        <f t="shared" si="505"/>
        <v>128.32292890538872</v>
      </c>
      <c r="W322" s="45">
        <f t="shared" si="506"/>
        <v>2.2396576152016361</v>
      </c>
      <c r="X322" s="45">
        <f t="shared" si="507"/>
        <v>80.167157207009041</v>
      </c>
      <c r="Y322" s="45">
        <f t="shared" si="508"/>
        <v>1.3991808452262091</v>
      </c>
      <c r="Z322" s="45">
        <f t="shared" si="509"/>
        <v>156.91011824905672</v>
      </c>
      <c r="AA322" s="45">
        <f t="shared" si="510"/>
        <v>2.7385981931396799</v>
      </c>
      <c r="AB322" s="45">
        <f t="shared" si="511"/>
        <v>-17746.405335508211</v>
      </c>
      <c r="AC322" s="45">
        <f t="shared" si="512"/>
        <v>44.262224598857756</v>
      </c>
      <c r="AD322" s="45">
        <f t="shared" si="513"/>
        <v>-1569.6758080591962</v>
      </c>
      <c r="AE322" s="45">
        <f t="shared" si="514"/>
        <v>112.69411112723746</v>
      </c>
      <c r="AF322" s="45">
        <f t="shared" si="515"/>
        <v>594.64660279240252</v>
      </c>
      <c r="AG322" s="45">
        <f t="shared" si="516"/>
        <v>2463.7519489282386</v>
      </c>
      <c r="AH322" s="45">
        <f t="shared" si="517"/>
        <v>-16100.72625612067</v>
      </c>
      <c r="AI322" s="45">
        <f t="shared" si="518"/>
        <v>-4.4724239600335194</v>
      </c>
      <c r="AJ322" s="45">
        <f t="shared" si="519"/>
        <v>248.02917899809486</v>
      </c>
      <c r="AK322" s="45">
        <f t="shared" si="520"/>
        <v>4.3289258145351255</v>
      </c>
      <c r="AL322" s="45">
        <f t="shared" si="521"/>
        <v>248</v>
      </c>
      <c r="AM322" s="45">
        <f t="shared" si="522"/>
        <v>1</v>
      </c>
      <c r="AN322" s="45">
        <f t="shared" si="523"/>
        <v>45</v>
      </c>
      <c r="AO322" s="45"/>
      <c r="AP322" s="45">
        <f t="shared" si="524"/>
        <v>4.3963618705281799</v>
      </c>
      <c r="AQ322" s="45">
        <f t="shared" si="525"/>
        <v>7.6730989749853401E-2</v>
      </c>
      <c r="AR322" s="45" t="str">
        <f t="shared" si="526"/>
        <v>POSITIF</v>
      </c>
      <c r="AS322" s="45">
        <f t="shared" si="527"/>
        <v>4</v>
      </c>
      <c r="AT322" s="45">
        <f t="shared" si="528"/>
        <v>23</v>
      </c>
      <c r="AU322" s="45">
        <f t="shared" si="529"/>
        <v>46</v>
      </c>
      <c r="AV322" s="45">
        <f t="shared" si="530"/>
        <v>0.99547740131211382</v>
      </c>
      <c r="AW322" s="145">
        <f t="shared" si="531"/>
        <v>4.1478225054671407E-2</v>
      </c>
      <c r="AX322" s="45">
        <f t="shared" si="532"/>
        <v>1.7374358282093307E-2</v>
      </c>
      <c r="AY322" s="45">
        <f t="shared" si="533"/>
        <v>0.27124798944061718</v>
      </c>
      <c r="AZ322" s="145">
        <f t="shared" si="534"/>
        <v>1.1301999560025715E-2</v>
      </c>
      <c r="BA322" s="45">
        <f t="shared" si="535"/>
        <v>367111.16426701623</v>
      </c>
      <c r="BB322" s="45" t="s">
        <v>192</v>
      </c>
      <c r="BC322" s="45">
        <f t="shared" si="536"/>
        <v>1.6700853847449685E-2</v>
      </c>
      <c r="BD322" s="45">
        <f t="shared" si="537"/>
        <v>128.32750754623729</v>
      </c>
      <c r="BE322" s="45">
        <f t="shared" si="538"/>
        <v>23.436892722271185</v>
      </c>
      <c r="BF322" s="45">
        <f t="shared" si="539"/>
        <v>-1.7337803158995945E-3</v>
      </c>
      <c r="BG322" s="45">
        <f t="shared" si="540"/>
        <v>23.435158941955287</v>
      </c>
      <c r="BH322" s="151">
        <f t="shared" si="541"/>
        <v>0.18443220357895712</v>
      </c>
      <c r="BI322" s="45">
        <f t="shared" si="542"/>
        <v>14.593841573751222</v>
      </c>
      <c r="BJ322" s="45">
        <f t="shared" si="543"/>
        <v>22.014841573751223</v>
      </c>
      <c r="BK322" s="45">
        <f t="shared" si="544"/>
        <v>80.306088801949755</v>
      </c>
      <c r="BL322" s="45">
        <f t="shared" si="545"/>
        <v>1.4016056589929717</v>
      </c>
      <c r="BM322" s="45">
        <f t="shared" si="546"/>
        <v>249.91653480431859</v>
      </c>
      <c r="BN322" s="45">
        <f t="shared" si="547"/>
        <v>16.661102320287906</v>
      </c>
      <c r="BO322" s="45">
        <f t="shared" si="548"/>
        <v>16</v>
      </c>
      <c r="BP322" s="45">
        <f t="shared" si="549"/>
        <v>39</v>
      </c>
      <c r="BQ322" s="45">
        <f t="shared" si="550"/>
        <v>39</v>
      </c>
      <c r="BR322" s="45">
        <f t="shared" si="551"/>
        <v>-17.302069373467713</v>
      </c>
      <c r="BS322" s="45" t="str">
        <f t="shared" si="552"/>
        <v>NEGATIF</v>
      </c>
      <c r="BT322" s="45">
        <f t="shared" si="553"/>
        <v>-0.30197807797548404</v>
      </c>
      <c r="BU322" s="45">
        <f t="shared" si="554"/>
        <v>17</v>
      </c>
      <c r="BV322" s="45">
        <f t="shared" si="555"/>
        <v>-2059</v>
      </c>
      <c r="BW322" s="45">
        <f t="shared" si="556"/>
        <v>52</v>
      </c>
      <c r="BX322" s="45" t="str">
        <f t="shared" si="557"/>
        <v>NEGATIF</v>
      </c>
      <c r="BY322" s="45">
        <f t="shared" si="558"/>
        <v>73.67820564381762</v>
      </c>
      <c r="BZ322" s="45">
        <f t="shared" si="559"/>
        <v>253.67820564381762</v>
      </c>
      <c r="CA322" s="45">
        <f t="shared" si="560"/>
        <v>11.292942756144159</v>
      </c>
      <c r="CB322" s="45" t="str">
        <f t="shared" si="567"/>
        <v>POSITIF</v>
      </c>
      <c r="CC322" s="45">
        <f t="shared" si="568"/>
        <v>11</v>
      </c>
      <c r="CD322" s="45">
        <f t="shared" si="569"/>
        <v>17</v>
      </c>
      <c r="CE322" s="45">
        <f t="shared" si="570"/>
        <v>34</v>
      </c>
      <c r="CF322" s="45"/>
      <c r="CG322" s="45">
        <f t="shared" si="561"/>
        <v>4.3618663875103616</v>
      </c>
      <c r="CH322" s="45">
        <f t="shared" si="562"/>
        <v>0.40902068426531046</v>
      </c>
      <c r="CI322" s="45">
        <f t="shared" si="563"/>
        <v>0.40905094444032913</v>
      </c>
    </row>
    <row r="323" spans="1:87">
      <c r="A323" s="45">
        <f t="shared" ref="A323:F323" si="604">A29</f>
        <v>-7.0027777777777782</v>
      </c>
      <c r="B323" s="45">
        <f t="shared" si="604"/>
        <v>111.315</v>
      </c>
      <c r="C323" s="45">
        <f t="shared" si="604"/>
        <v>7</v>
      </c>
      <c r="D323" s="45">
        <f t="shared" si="604"/>
        <v>2018</v>
      </c>
      <c r="E323" s="45">
        <f t="shared" si="604"/>
        <v>6</v>
      </c>
      <c r="F323" s="45">
        <f t="shared" si="604"/>
        <v>12</v>
      </c>
      <c r="G323" s="45">
        <f t="shared" si="494"/>
        <v>-0.12222152900771403</v>
      </c>
      <c r="H323" s="45">
        <f t="shared" ref="H323:J323" si="605">H29</f>
        <v>4</v>
      </c>
      <c r="I323" s="45">
        <f t="shared" si="605"/>
        <v>30</v>
      </c>
      <c r="J323" s="45">
        <f t="shared" si="605"/>
        <v>4.5</v>
      </c>
      <c r="K323" s="45"/>
      <c r="L323" s="45">
        <f t="shared" ref="L323:M323" si="606">L29</f>
        <v>20</v>
      </c>
      <c r="M323" s="45">
        <f t="shared" si="606"/>
        <v>-13</v>
      </c>
      <c r="N323" s="45">
        <f t="shared" si="497"/>
        <v>2458281.3958333335</v>
      </c>
      <c r="O323" s="45">
        <f t="shared" si="498"/>
        <v>8.1905445362562951E-4</v>
      </c>
      <c r="P323" s="45">
        <f t="shared" si="499"/>
        <v>2458281.3966523879</v>
      </c>
      <c r="Q323" s="45">
        <f t="shared" si="500"/>
        <v>0.1844324887717432</v>
      </c>
      <c r="R323" s="45">
        <f t="shared" si="501"/>
        <v>252.50160295812839</v>
      </c>
      <c r="S323" s="45">
        <f t="shared" si="502"/>
        <v>305.92536008128081</v>
      </c>
      <c r="T323" s="45">
        <f t="shared" si="503"/>
        <v>4.4069843381827942</v>
      </c>
      <c r="U323" s="45">
        <f t="shared" si="504"/>
        <v>5.3394047987675775</v>
      </c>
      <c r="V323" s="45">
        <f t="shared" si="505"/>
        <v>128.32237730204304</v>
      </c>
      <c r="W323" s="45">
        <f t="shared" si="506"/>
        <v>2.2396479879070892</v>
      </c>
      <c r="X323" s="45">
        <f t="shared" si="507"/>
        <v>80.177424366621381</v>
      </c>
      <c r="Y323" s="45">
        <f t="shared" si="508"/>
        <v>1.3993600409662723</v>
      </c>
      <c r="Z323" s="45">
        <f t="shared" si="509"/>
        <v>156.92038491842231</v>
      </c>
      <c r="AA323" s="45">
        <f t="shared" si="510"/>
        <v>2.7387773803233229</v>
      </c>
      <c r="AB323" s="45">
        <f t="shared" si="511"/>
        <v>-17714.904812227895</v>
      </c>
      <c r="AC323" s="45">
        <f t="shared" si="512"/>
        <v>45.460112329122715</v>
      </c>
      <c r="AD323" s="45">
        <f t="shared" si="513"/>
        <v>-1605.804578956041</v>
      </c>
      <c r="AE323" s="45">
        <f t="shared" si="514"/>
        <v>105.92845458120161</v>
      </c>
      <c r="AF323" s="45">
        <f t="shared" si="515"/>
        <v>594.70515623471067</v>
      </c>
      <c r="AG323" s="45">
        <f t="shared" si="516"/>
        <v>2454.2719206696474</v>
      </c>
      <c r="AH323" s="45">
        <f t="shared" si="517"/>
        <v>-16120.343747369256</v>
      </c>
      <c r="AI323" s="45">
        <f t="shared" si="518"/>
        <v>-4.4778732631581262</v>
      </c>
      <c r="AJ323" s="45">
        <f t="shared" si="519"/>
        <v>248.02372969497026</v>
      </c>
      <c r="AK323" s="45">
        <f t="shared" si="520"/>
        <v>4.3288307062536626</v>
      </c>
      <c r="AL323" s="45">
        <f t="shared" si="521"/>
        <v>248</v>
      </c>
      <c r="AM323" s="45">
        <f t="shared" si="522"/>
        <v>1</v>
      </c>
      <c r="AN323" s="45">
        <f t="shared" si="523"/>
        <v>25</v>
      </c>
      <c r="AO323" s="45"/>
      <c r="AP323" s="45">
        <f t="shared" si="524"/>
        <v>4.3877702724697842</v>
      </c>
      <c r="AQ323" s="45">
        <f t="shared" si="525"/>
        <v>7.6581038075726443E-2</v>
      </c>
      <c r="AR323" s="45" t="str">
        <f t="shared" si="526"/>
        <v>POSITIF</v>
      </c>
      <c r="AS323" s="45">
        <f t="shared" si="527"/>
        <v>4</v>
      </c>
      <c r="AT323" s="45">
        <f t="shared" si="528"/>
        <v>23</v>
      </c>
      <c r="AU323" s="45">
        <f t="shared" si="529"/>
        <v>15</v>
      </c>
      <c r="AV323" s="45">
        <f t="shared" si="530"/>
        <v>0.99560694478342515</v>
      </c>
      <c r="AW323" s="145">
        <f t="shared" si="531"/>
        <v>4.1483622699309379E-2</v>
      </c>
      <c r="AX323" s="45">
        <f t="shared" si="532"/>
        <v>1.7376619242192151E-2</v>
      </c>
      <c r="AY323" s="45">
        <f t="shared" si="533"/>
        <v>0.27128328419682707</v>
      </c>
      <c r="AZ323" s="145">
        <f t="shared" si="534"/>
        <v>1.1303470174867795E-2</v>
      </c>
      <c r="BA323" s="45">
        <f t="shared" si="535"/>
        <v>367063.40237753256</v>
      </c>
      <c r="BB323" s="45" t="s">
        <v>192</v>
      </c>
      <c r="BC323" s="45">
        <f t="shared" si="536"/>
        <v>1.6700853835471586E-2</v>
      </c>
      <c r="BD323" s="45">
        <f t="shared" si="537"/>
        <v>128.32695594452863</v>
      </c>
      <c r="BE323" s="45">
        <f t="shared" si="538"/>
        <v>23.43689271856249</v>
      </c>
      <c r="BF323" s="45">
        <f t="shared" si="539"/>
        <v>-1.7337801010119734E-3</v>
      </c>
      <c r="BG323" s="45">
        <f t="shared" si="540"/>
        <v>23.435158938461477</v>
      </c>
      <c r="BH323" s="151">
        <f t="shared" si="541"/>
        <v>0.1844324887717432</v>
      </c>
      <c r="BI323" s="45">
        <f t="shared" si="542"/>
        <v>14.844526053188989</v>
      </c>
      <c r="BJ323" s="45">
        <f t="shared" si="543"/>
        <v>22.265526053188989</v>
      </c>
      <c r="BK323" s="45">
        <f t="shared" si="544"/>
        <v>84.071301753461881</v>
      </c>
      <c r="BL323" s="45">
        <f t="shared" si="545"/>
        <v>1.4673210220355919</v>
      </c>
      <c r="BM323" s="45">
        <f t="shared" si="546"/>
        <v>249.91158904437293</v>
      </c>
      <c r="BN323" s="45">
        <f t="shared" si="547"/>
        <v>16.660772602958197</v>
      </c>
      <c r="BO323" s="45">
        <f t="shared" si="548"/>
        <v>16</v>
      </c>
      <c r="BP323" s="45">
        <f t="shared" si="549"/>
        <v>39</v>
      </c>
      <c r="BQ323" s="45">
        <f t="shared" si="550"/>
        <v>38</v>
      </c>
      <c r="BR323" s="45">
        <f t="shared" si="551"/>
        <v>-17.309709061916671</v>
      </c>
      <c r="BS323" s="45" t="str">
        <f t="shared" si="552"/>
        <v>NEGATIF</v>
      </c>
      <c r="BT323" s="45">
        <f t="shared" si="553"/>
        <v>-0.30211141569274491</v>
      </c>
      <c r="BU323" s="45">
        <f t="shared" si="554"/>
        <v>17</v>
      </c>
      <c r="BV323" s="45">
        <f t="shared" si="555"/>
        <v>-2059</v>
      </c>
      <c r="BW323" s="45">
        <f t="shared" si="556"/>
        <v>25</v>
      </c>
      <c r="BX323" s="45" t="str">
        <f t="shared" si="557"/>
        <v>NEGATIF</v>
      </c>
      <c r="BY323" s="45">
        <f t="shared" si="558"/>
        <v>73.38862516619632</v>
      </c>
      <c r="BZ323" s="45">
        <f t="shared" si="559"/>
        <v>253.38862516619633</v>
      </c>
      <c r="CA323" s="45">
        <f t="shared" si="560"/>
        <v>7.7095893170288194</v>
      </c>
      <c r="CB323" s="45" t="str">
        <f t="shared" si="567"/>
        <v>POSITIF</v>
      </c>
      <c r="CC323" s="45">
        <f t="shared" si="568"/>
        <v>7</v>
      </c>
      <c r="CD323" s="45">
        <f t="shared" si="569"/>
        <v>42</v>
      </c>
      <c r="CE323" s="45">
        <f t="shared" si="570"/>
        <v>34</v>
      </c>
      <c r="CF323" s="45"/>
      <c r="CG323" s="45">
        <f t="shared" si="561"/>
        <v>4.3617800677152969</v>
      </c>
      <c r="CH323" s="45">
        <f t="shared" si="562"/>
        <v>0.40902068420433196</v>
      </c>
      <c r="CI323" s="45">
        <f t="shared" si="563"/>
        <v>0.40905094437560019</v>
      </c>
    </row>
    <row r="324" spans="1:87">
      <c r="A324" s="45">
        <f t="shared" ref="A324:F324" si="607">A30</f>
        <v>-7.0027777777777782</v>
      </c>
      <c r="B324" s="45">
        <f t="shared" si="607"/>
        <v>111.315</v>
      </c>
      <c r="C324" s="45">
        <f t="shared" si="607"/>
        <v>7</v>
      </c>
      <c r="D324" s="45">
        <f t="shared" si="607"/>
        <v>2018</v>
      </c>
      <c r="E324" s="45">
        <f t="shared" si="607"/>
        <v>6</v>
      </c>
      <c r="F324" s="45">
        <f t="shared" si="607"/>
        <v>12</v>
      </c>
      <c r="G324" s="45">
        <f t="shared" si="494"/>
        <v>-0.12222152900771403</v>
      </c>
      <c r="H324" s="45">
        <f t="shared" ref="H324:J324" si="608">H30</f>
        <v>4</v>
      </c>
      <c r="I324" s="45">
        <f t="shared" si="608"/>
        <v>45</v>
      </c>
      <c r="J324" s="45">
        <f t="shared" si="608"/>
        <v>4.75</v>
      </c>
      <c r="K324" s="45"/>
      <c r="L324" s="45">
        <f t="shared" ref="L324:M324" si="609">L30</f>
        <v>20</v>
      </c>
      <c r="M324" s="45">
        <f t="shared" si="609"/>
        <v>-13</v>
      </c>
      <c r="N324" s="45">
        <f t="shared" si="497"/>
        <v>2458281.40625</v>
      </c>
      <c r="O324" s="45">
        <f t="shared" si="498"/>
        <v>8.1905445362562951E-4</v>
      </c>
      <c r="P324" s="45">
        <f t="shared" si="499"/>
        <v>2458281.4070690544</v>
      </c>
      <c r="Q324" s="45">
        <f t="shared" si="500"/>
        <v>0.18443277396452928</v>
      </c>
      <c r="R324" s="45">
        <f t="shared" si="501"/>
        <v>252.50160295812839</v>
      </c>
      <c r="S324" s="45">
        <f t="shared" si="502"/>
        <v>306.06145375053165</v>
      </c>
      <c r="T324" s="45">
        <f t="shared" si="503"/>
        <v>4.4069843381827942</v>
      </c>
      <c r="U324" s="45">
        <f t="shared" si="504"/>
        <v>5.3417800813871246</v>
      </c>
      <c r="V324" s="45">
        <f t="shared" si="505"/>
        <v>128.32182569869741</v>
      </c>
      <c r="W324" s="45">
        <f t="shared" si="506"/>
        <v>2.2396383606125427</v>
      </c>
      <c r="X324" s="45">
        <f t="shared" si="507"/>
        <v>80.187691526233721</v>
      </c>
      <c r="Y324" s="45">
        <f t="shared" si="508"/>
        <v>1.3995392367063353</v>
      </c>
      <c r="Z324" s="45">
        <f t="shared" si="509"/>
        <v>156.93065158778791</v>
      </c>
      <c r="AA324" s="45">
        <f t="shared" si="510"/>
        <v>2.7389565675069663</v>
      </c>
      <c r="AB324" s="45">
        <f t="shared" si="511"/>
        <v>-17683.300852185486</v>
      </c>
      <c r="AC324" s="45">
        <f t="shared" si="512"/>
        <v>46.653207943449999</v>
      </c>
      <c r="AD324" s="45">
        <f t="shared" si="513"/>
        <v>-1641.2562728703153</v>
      </c>
      <c r="AE324" s="45">
        <f t="shared" si="514"/>
        <v>99.151632797462128</v>
      </c>
      <c r="AF324" s="45">
        <f t="shared" si="515"/>
        <v>594.75818263714189</v>
      </c>
      <c r="AG324" s="45">
        <f t="shared" si="516"/>
        <v>2444.7730642710249</v>
      </c>
      <c r="AH324" s="45">
        <f t="shared" si="517"/>
        <v>-16139.221037406724</v>
      </c>
      <c r="AI324" s="45">
        <f t="shared" si="518"/>
        <v>-4.483116954835201</v>
      </c>
      <c r="AJ324" s="45">
        <f t="shared" si="519"/>
        <v>248.01848600329319</v>
      </c>
      <c r="AK324" s="45">
        <f t="shared" si="520"/>
        <v>4.3287391865689377</v>
      </c>
      <c r="AL324" s="45">
        <f t="shared" si="521"/>
        <v>248</v>
      </c>
      <c r="AM324" s="45">
        <f t="shared" si="522"/>
        <v>1</v>
      </c>
      <c r="AN324" s="45">
        <f t="shared" si="523"/>
        <v>6</v>
      </c>
      <c r="AO324" s="45"/>
      <c r="AP324" s="45">
        <f t="shared" si="524"/>
        <v>4.3798116263615823</v>
      </c>
      <c r="AQ324" s="45">
        <f t="shared" si="525"/>
        <v>7.6442133497137285E-2</v>
      </c>
      <c r="AR324" s="45" t="str">
        <f t="shared" si="526"/>
        <v>POSITIF</v>
      </c>
      <c r="AS324" s="45">
        <f t="shared" si="527"/>
        <v>4</v>
      </c>
      <c r="AT324" s="45">
        <f t="shared" si="528"/>
        <v>22</v>
      </c>
      <c r="AU324" s="45">
        <f t="shared" si="529"/>
        <v>47</v>
      </c>
      <c r="AV324" s="45">
        <f t="shared" si="530"/>
        <v>0.99573627861116976</v>
      </c>
      <c r="AW324" s="145">
        <f t="shared" si="531"/>
        <v>4.148901160879874E-2</v>
      </c>
      <c r="AX324" s="45">
        <f t="shared" si="532"/>
        <v>1.7378876543320501E-2</v>
      </c>
      <c r="AY324" s="45">
        <f t="shared" si="533"/>
        <v>0.27131852183333505</v>
      </c>
      <c r="AZ324" s="145">
        <f t="shared" si="534"/>
        <v>1.1304938409722293E-2</v>
      </c>
      <c r="BA324" s="45">
        <f t="shared" si="535"/>
        <v>367015.73018029804</v>
      </c>
      <c r="BB324" s="45" t="s">
        <v>192</v>
      </c>
      <c r="BC324" s="45">
        <f t="shared" si="536"/>
        <v>1.670085382349349E-2</v>
      </c>
      <c r="BD324" s="45">
        <f t="shared" si="537"/>
        <v>128.32640434281998</v>
      </c>
      <c r="BE324" s="45">
        <f t="shared" si="538"/>
        <v>23.436892714853794</v>
      </c>
      <c r="BF324" s="45">
        <f t="shared" si="539"/>
        <v>-1.7337798668242029E-3</v>
      </c>
      <c r="BG324" s="45">
        <f t="shared" si="540"/>
        <v>23.435158934986969</v>
      </c>
      <c r="BH324" s="151">
        <f t="shared" si="541"/>
        <v>0.18443277396452928</v>
      </c>
      <c r="BI324" s="45">
        <f t="shared" si="542"/>
        <v>15.095210532626758</v>
      </c>
      <c r="BJ324" s="45">
        <f t="shared" si="543"/>
        <v>22.516210532626758</v>
      </c>
      <c r="BK324" s="45">
        <f t="shared" si="544"/>
        <v>87.836328069714114</v>
      </c>
      <c r="BL324" s="45">
        <f t="shared" si="545"/>
        <v>1.5330331276784266</v>
      </c>
      <c r="BM324" s="45">
        <f t="shared" si="546"/>
        <v>249.90682991968725</v>
      </c>
      <c r="BN324" s="45">
        <f t="shared" si="547"/>
        <v>16.66045532797915</v>
      </c>
      <c r="BO324" s="45">
        <f t="shared" si="548"/>
        <v>16</v>
      </c>
      <c r="BP324" s="45">
        <f t="shared" si="549"/>
        <v>39</v>
      </c>
      <c r="BQ324" s="45">
        <f t="shared" si="550"/>
        <v>37</v>
      </c>
      <c r="BR324" s="45">
        <f t="shared" si="551"/>
        <v>-17.316755206371326</v>
      </c>
      <c r="BS324" s="45" t="str">
        <f t="shared" si="552"/>
        <v>NEGATIF</v>
      </c>
      <c r="BT324" s="45">
        <f t="shared" si="553"/>
        <v>-0.30223439411304975</v>
      </c>
      <c r="BU324" s="45">
        <f t="shared" si="554"/>
        <v>17</v>
      </c>
      <c r="BV324" s="45">
        <f t="shared" si="555"/>
        <v>-2060</v>
      </c>
      <c r="BW324" s="45">
        <f t="shared" si="556"/>
        <v>59</v>
      </c>
      <c r="BX324" s="45" t="str">
        <f t="shared" si="557"/>
        <v>NEGATIF</v>
      </c>
      <c r="BY324" s="45">
        <f t="shared" si="558"/>
        <v>73.034367925036236</v>
      </c>
      <c r="BZ324" s="45">
        <f t="shared" si="559"/>
        <v>253.03436792503624</v>
      </c>
      <c r="CA324" s="45">
        <f t="shared" si="560"/>
        <v>4.1325064507123397</v>
      </c>
      <c r="CB324" s="45" t="str">
        <f t="shared" si="567"/>
        <v>POSITIF</v>
      </c>
      <c r="CC324" s="45">
        <f t="shared" si="568"/>
        <v>4</v>
      </c>
      <c r="CD324" s="45">
        <f t="shared" si="569"/>
        <v>7</v>
      </c>
      <c r="CE324" s="45">
        <f t="shared" si="570"/>
        <v>57</v>
      </c>
      <c r="CF324" s="45"/>
      <c r="CG324" s="45">
        <f t="shared" si="561"/>
        <v>4.3616970053200186</v>
      </c>
      <c r="CH324" s="45">
        <f t="shared" si="562"/>
        <v>0.40902068414369036</v>
      </c>
      <c r="CI324" s="45">
        <f t="shared" si="563"/>
        <v>0.40905094431087125</v>
      </c>
    </row>
    <row r="325" spans="1:87">
      <c r="A325" s="45">
        <f t="shared" ref="A325:F325" si="610">A31</f>
        <v>-7.0027777777777782</v>
      </c>
      <c r="B325" s="45">
        <f t="shared" si="610"/>
        <v>111.315</v>
      </c>
      <c r="C325" s="45">
        <f t="shared" si="610"/>
        <v>7</v>
      </c>
      <c r="D325" s="45">
        <f t="shared" si="610"/>
        <v>2018</v>
      </c>
      <c r="E325" s="45">
        <f t="shared" si="610"/>
        <v>6</v>
      </c>
      <c r="F325" s="45">
        <f t="shared" si="610"/>
        <v>12</v>
      </c>
      <c r="G325" s="45">
        <f t="shared" si="494"/>
        <v>-0.12222152900771403</v>
      </c>
      <c r="H325" s="45">
        <f t="shared" ref="H325:J325" si="611">H31</f>
        <v>5</v>
      </c>
      <c r="I325" s="45">
        <f t="shared" si="611"/>
        <v>0</v>
      </c>
      <c r="J325" s="45">
        <f t="shared" si="611"/>
        <v>5</v>
      </c>
      <c r="K325" s="45"/>
      <c r="L325" s="45">
        <f t="shared" ref="L325:M325" si="612">L31</f>
        <v>20</v>
      </c>
      <c r="M325" s="45">
        <f t="shared" si="612"/>
        <v>-13</v>
      </c>
      <c r="N325" s="45">
        <f t="shared" si="497"/>
        <v>2458281.416666667</v>
      </c>
      <c r="O325" s="45">
        <f t="shared" si="498"/>
        <v>8.1905445362562951E-4</v>
      </c>
      <c r="P325" s="45">
        <f t="shared" si="499"/>
        <v>2458281.4174857214</v>
      </c>
      <c r="Q325" s="45">
        <f t="shared" si="500"/>
        <v>0.18443305915732811</v>
      </c>
      <c r="R325" s="45">
        <f t="shared" si="501"/>
        <v>252.50160295812839</v>
      </c>
      <c r="S325" s="45">
        <f t="shared" si="502"/>
        <v>306.19754742587975</v>
      </c>
      <c r="T325" s="45">
        <f t="shared" si="503"/>
        <v>4.4069843381827942</v>
      </c>
      <c r="U325" s="45">
        <f t="shared" si="504"/>
        <v>5.3441553641130897</v>
      </c>
      <c r="V325" s="45">
        <f t="shared" si="505"/>
        <v>128.32127409532711</v>
      </c>
      <c r="W325" s="45">
        <f t="shared" si="506"/>
        <v>2.239628733317566</v>
      </c>
      <c r="X325" s="45">
        <f t="shared" si="507"/>
        <v>80.197958686304446</v>
      </c>
      <c r="Y325" s="45">
        <f t="shared" si="508"/>
        <v>1.3997184324543988</v>
      </c>
      <c r="Z325" s="45">
        <f t="shared" si="509"/>
        <v>156.94091825761279</v>
      </c>
      <c r="AA325" s="45">
        <f t="shared" si="510"/>
        <v>2.7391357546986255</v>
      </c>
      <c r="AB325" s="45">
        <f t="shared" si="511"/>
        <v>-17651.593632263197</v>
      </c>
      <c r="AC325" s="45">
        <f t="shared" si="512"/>
        <v>47.841385726222946</v>
      </c>
      <c r="AD325" s="45">
        <f t="shared" si="513"/>
        <v>-1676.0159433636964</v>
      </c>
      <c r="AE325" s="45">
        <f t="shared" si="514"/>
        <v>92.36435977339363</v>
      </c>
      <c r="AF325" s="45">
        <f t="shared" si="515"/>
        <v>594.80568069400329</v>
      </c>
      <c r="AG325" s="45">
        <f t="shared" si="516"/>
        <v>2435.2554504186101</v>
      </c>
      <c r="AH325" s="45">
        <f t="shared" si="517"/>
        <v>-16157.342699014664</v>
      </c>
      <c r="AI325" s="45">
        <f t="shared" si="518"/>
        <v>-4.4881507497262954</v>
      </c>
      <c r="AJ325" s="45">
        <f t="shared" si="519"/>
        <v>248.0134522084021</v>
      </c>
      <c r="AK325" s="45">
        <f t="shared" si="520"/>
        <v>4.3286513302742184</v>
      </c>
      <c r="AL325" s="45">
        <f t="shared" si="521"/>
        <v>248</v>
      </c>
      <c r="AM325" s="45">
        <f t="shared" si="522"/>
        <v>0</v>
      </c>
      <c r="AN325" s="45">
        <f t="shared" si="523"/>
        <v>48</v>
      </c>
      <c r="AO325" s="45"/>
      <c r="AP325" s="45">
        <f t="shared" si="524"/>
        <v>4.3926429734086234</v>
      </c>
      <c r="AQ325" s="45">
        <f t="shared" si="525"/>
        <v>7.6666082750574197E-2</v>
      </c>
      <c r="AR325" s="45" t="str">
        <f t="shared" si="526"/>
        <v>POSITIF</v>
      </c>
      <c r="AS325" s="45">
        <f t="shared" si="527"/>
        <v>4</v>
      </c>
      <c r="AT325" s="45">
        <f t="shared" si="528"/>
        <v>23</v>
      </c>
      <c r="AU325" s="45">
        <f t="shared" si="529"/>
        <v>33</v>
      </c>
      <c r="AV325" s="45">
        <f t="shared" si="530"/>
        <v>0.99586540182792138</v>
      </c>
      <c r="AW325" s="145">
        <f t="shared" si="531"/>
        <v>4.149439174283006E-2</v>
      </c>
      <c r="AX325" s="45">
        <f t="shared" si="532"/>
        <v>1.7381130168593585E-2</v>
      </c>
      <c r="AY325" s="45">
        <f t="shared" si="533"/>
        <v>0.27135370208656689</v>
      </c>
      <c r="AZ325" s="145">
        <f t="shared" si="534"/>
        <v>1.1306404253606954E-2</v>
      </c>
      <c r="BA325" s="45">
        <f t="shared" si="535"/>
        <v>366968.14796670992</v>
      </c>
      <c r="BB325" s="45" t="s">
        <v>192</v>
      </c>
      <c r="BC325" s="45">
        <f t="shared" si="536"/>
        <v>1.6700853811515391E-2</v>
      </c>
      <c r="BD325" s="45">
        <f t="shared" si="537"/>
        <v>128.32585274108666</v>
      </c>
      <c r="BE325" s="45">
        <f t="shared" si="538"/>
        <v>23.436892711145099</v>
      </c>
      <c r="BF325" s="45">
        <f t="shared" si="539"/>
        <v>-1.7337796133338212E-3</v>
      </c>
      <c r="BG325" s="45">
        <f t="shared" si="540"/>
        <v>23.435158931531763</v>
      </c>
      <c r="BH325" s="151">
        <f t="shared" si="541"/>
        <v>0.18443305915732811</v>
      </c>
      <c r="BI325" s="45">
        <f t="shared" si="542"/>
        <v>15.345895023271442</v>
      </c>
      <c r="BJ325" s="45">
        <f t="shared" si="543"/>
        <v>22.766895023271442</v>
      </c>
      <c r="BK325" s="45">
        <f t="shared" si="544"/>
        <v>91.601164032198454</v>
      </c>
      <c r="BL325" s="45">
        <f t="shared" si="545"/>
        <v>1.5987419110212682</v>
      </c>
      <c r="BM325" s="45">
        <f t="shared" si="546"/>
        <v>249.90226131687319</v>
      </c>
      <c r="BN325" s="45">
        <f t="shared" si="547"/>
        <v>16.660150754458211</v>
      </c>
      <c r="BO325" s="45">
        <f t="shared" si="548"/>
        <v>16</v>
      </c>
      <c r="BP325" s="45">
        <f t="shared" si="549"/>
        <v>39</v>
      </c>
      <c r="BQ325" s="45">
        <f t="shared" si="550"/>
        <v>36</v>
      </c>
      <c r="BR325" s="45">
        <f t="shared" si="551"/>
        <v>-17.303298141153892</v>
      </c>
      <c r="BS325" s="45" t="str">
        <f t="shared" si="552"/>
        <v>NEGATIF</v>
      </c>
      <c r="BT325" s="45">
        <f t="shared" si="553"/>
        <v>-0.30199952401734997</v>
      </c>
      <c r="BU325" s="45">
        <f t="shared" si="554"/>
        <v>17</v>
      </c>
      <c r="BV325" s="45">
        <f t="shared" si="555"/>
        <v>-2059</v>
      </c>
      <c r="BW325" s="45">
        <f t="shared" si="556"/>
        <v>48</v>
      </c>
      <c r="BX325" s="45" t="str">
        <f t="shared" si="557"/>
        <v>NEGATIF</v>
      </c>
      <c r="BY325" s="45">
        <f t="shared" si="558"/>
        <v>72.633800576896249</v>
      </c>
      <c r="BZ325" s="45">
        <f t="shared" si="559"/>
        <v>252.63380057689625</v>
      </c>
      <c r="CA325" s="45">
        <f t="shared" si="560"/>
        <v>0.56056222176372739</v>
      </c>
      <c r="CB325" s="45" t="str">
        <f t="shared" si="567"/>
        <v>POSITIF</v>
      </c>
      <c r="CC325" s="45">
        <f t="shared" si="568"/>
        <v>0</v>
      </c>
      <c r="CD325" s="45">
        <f t="shared" si="569"/>
        <v>33</v>
      </c>
      <c r="CE325" s="45">
        <f t="shared" si="570"/>
        <v>38</v>
      </c>
      <c r="CF325" s="45"/>
      <c r="CG325" s="45">
        <f t="shared" si="561"/>
        <v>4.3616172681586978</v>
      </c>
      <c r="CH325" s="45">
        <f t="shared" si="562"/>
        <v>0.40902068408338565</v>
      </c>
      <c r="CI325" s="45">
        <f t="shared" si="563"/>
        <v>0.4090509442461423</v>
      </c>
    </row>
    <row r="326" spans="1:87">
      <c r="A326" s="45">
        <f t="shared" ref="A326:F326" si="613">A32</f>
        <v>-7.0027777777777782</v>
      </c>
      <c r="B326" s="45">
        <f t="shared" si="613"/>
        <v>111.315</v>
      </c>
      <c r="C326" s="45">
        <f t="shared" si="613"/>
        <v>7</v>
      </c>
      <c r="D326" s="45">
        <f t="shared" si="613"/>
        <v>2018</v>
      </c>
      <c r="E326" s="45">
        <f t="shared" si="613"/>
        <v>6</v>
      </c>
      <c r="F326" s="45">
        <f t="shared" si="613"/>
        <v>12</v>
      </c>
      <c r="G326" s="45">
        <f t="shared" si="494"/>
        <v>-0.12222152900771403</v>
      </c>
      <c r="H326" s="45">
        <f t="shared" ref="H326:J326" si="614">H32</f>
        <v>5</v>
      </c>
      <c r="I326" s="45">
        <f t="shared" si="614"/>
        <v>15</v>
      </c>
      <c r="J326" s="45">
        <f t="shared" si="614"/>
        <v>5.25</v>
      </c>
      <c r="K326" s="45"/>
      <c r="L326" s="45">
        <f t="shared" ref="L326:M326" si="615">L32</f>
        <v>20</v>
      </c>
      <c r="M326" s="45">
        <f t="shared" si="615"/>
        <v>-13</v>
      </c>
      <c r="N326" s="45">
        <f t="shared" si="497"/>
        <v>2458281.4270833335</v>
      </c>
      <c r="O326" s="45">
        <f t="shared" si="498"/>
        <v>8.1905445362562951E-4</v>
      </c>
      <c r="P326" s="45">
        <f t="shared" si="499"/>
        <v>2458281.4279023879</v>
      </c>
      <c r="Q326" s="45">
        <f t="shared" si="500"/>
        <v>0.18443334435011419</v>
      </c>
      <c r="R326" s="45">
        <f t="shared" si="501"/>
        <v>252.50160295812839</v>
      </c>
      <c r="S326" s="45">
        <f t="shared" si="502"/>
        <v>306.33364109514514</v>
      </c>
      <c r="T326" s="45">
        <f t="shared" si="503"/>
        <v>4.4069843381827942</v>
      </c>
      <c r="U326" s="45">
        <f t="shared" si="504"/>
        <v>5.3465306467328908</v>
      </c>
      <c r="V326" s="45">
        <f t="shared" si="505"/>
        <v>128.32072249198143</v>
      </c>
      <c r="W326" s="45">
        <f t="shared" si="506"/>
        <v>2.2396191060230191</v>
      </c>
      <c r="X326" s="45">
        <f t="shared" si="507"/>
        <v>80.208225845916786</v>
      </c>
      <c r="Y326" s="45">
        <f t="shared" si="508"/>
        <v>1.399897628194462</v>
      </c>
      <c r="Z326" s="45">
        <f t="shared" si="509"/>
        <v>156.95118492697839</v>
      </c>
      <c r="AA326" s="45">
        <f t="shared" si="510"/>
        <v>2.7393149418822689</v>
      </c>
      <c r="AB326" s="45">
        <f t="shared" si="511"/>
        <v>-17619.783334189742</v>
      </c>
      <c r="AC326" s="45">
        <f t="shared" si="512"/>
        <v>49.024520321202594</v>
      </c>
      <c r="AD326" s="45">
        <f t="shared" si="513"/>
        <v>-1710.0689311451633</v>
      </c>
      <c r="AE326" s="45">
        <f t="shared" si="514"/>
        <v>85.567351519103028</v>
      </c>
      <c r="AF326" s="45">
        <f t="shared" si="515"/>
        <v>594.84764923763601</v>
      </c>
      <c r="AG326" s="45">
        <f t="shared" si="516"/>
        <v>2425.7191512185723</v>
      </c>
      <c r="AH326" s="45">
        <f t="shared" si="517"/>
        <v>-16174.69359303839</v>
      </c>
      <c r="AI326" s="45">
        <f t="shared" si="518"/>
        <v>-4.4929704425106642</v>
      </c>
      <c r="AJ326" s="45">
        <f t="shared" si="519"/>
        <v>248.00863251561773</v>
      </c>
      <c r="AK326" s="45">
        <f t="shared" si="520"/>
        <v>4.328567210766197</v>
      </c>
      <c r="AL326" s="45">
        <f t="shared" si="521"/>
        <v>248</v>
      </c>
      <c r="AM326" s="45">
        <f t="shared" si="522"/>
        <v>0</v>
      </c>
      <c r="AN326" s="45">
        <f t="shared" si="523"/>
        <v>31</v>
      </c>
      <c r="AO326" s="45"/>
      <c r="AP326" s="45">
        <f t="shared" si="524"/>
        <v>4.3937658101125399</v>
      </c>
      <c r="AQ326" s="45">
        <f t="shared" si="525"/>
        <v>7.668567994801978E-2</v>
      </c>
      <c r="AR326" s="45" t="str">
        <f t="shared" si="526"/>
        <v>POSITIF</v>
      </c>
      <c r="AS326" s="45">
        <f t="shared" si="527"/>
        <v>4</v>
      </c>
      <c r="AT326" s="45">
        <f t="shared" si="528"/>
        <v>23</v>
      </c>
      <c r="AU326" s="45">
        <f t="shared" si="529"/>
        <v>37</v>
      </c>
      <c r="AV326" s="45">
        <f t="shared" si="530"/>
        <v>0.99599431344986034</v>
      </c>
      <c r="AW326" s="145">
        <f t="shared" si="531"/>
        <v>4.1499763060410845E-2</v>
      </c>
      <c r="AX326" s="45">
        <f t="shared" si="532"/>
        <v>1.7383380100840506E-2</v>
      </c>
      <c r="AY326" s="45">
        <f t="shared" si="533"/>
        <v>0.27138882468848236</v>
      </c>
      <c r="AZ326" s="145">
        <f t="shared" si="534"/>
        <v>1.1307867695353432E-2</v>
      </c>
      <c r="BA326" s="45">
        <f t="shared" si="535"/>
        <v>366920.65603398235</v>
      </c>
      <c r="BB326" s="45" t="s">
        <v>192</v>
      </c>
      <c r="BC326" s="45">
        <f t="shared" si="536"/>
        <v>1.6700853799537296E-2</v>
      </c>
      <c r="BD326" s="45">
        <f t="shared" si="537"/>
        <v>128.32530113937801</v>
      </c>
      <c r="BE326" s="45">
        <f t="shared" si="538"/>
        <v>23.436892707436403</v>
      </c>
      <c r="BF326" s="45">
        <f t="shared" si="539"/>
        <v>-1.7337793405384078E-3</v>
      </c>
      <c r="BG326" s="45">
        <f t="shared" si="540"/>
        <v>23.435158928095866</v>
      </c>
      <c r="BH326" s="151">
        <f t="shared" si="541"/>
        <v>0.18443334435011419</v>
      </c>
      <c r="BI326" s="45">
        <f t="shared" si="542"/>
        <v>15.59657950270921</v>
      </c>
      <c r="BJ326" s="45">
        <f t="shared" si="543"/>
        <v>23.017579502709211</v>
      </c>
      <c r="BK326" s="45">
        <f t="shared" si="544"/>
        <v>95.365805490682362</v>
      </c>
      <c r="BL326" s="45">
        <f t="shared" si="545"/>
        <v>1.6644472996288937</v>
      </c>
      <c r="BM326" s="45">
        <f t="shared" si="546"/>
        <v>249.89788704995578</v>
      </c>
      <c r="BN326" s="45">
        <f t="shared" si="547"/>
        <v>16.659859136663719</v>
      </c>
      <c r="BO326" s="45">
        <f t="shared" si="548"/>
        <v>16</v>
      </c>
      <c r="BP326" s="45">
        <f t="shared" si="549"/>
        <v>39</v>
      </c>
      <c r="BQ326" s="45">
        <f t="shared" si="550"/>
        <v>35</v>
      </c>
      <c r="BR326" s="45">
        <f t="shared" si="551"/>
        <v>-17.301439514489754</v>
      </c>
      <c r="BS326" s="45" t="str">
        <f t="shared" si="552"/>
        <v>NEGATIF</v>
      </c>
      <c r="BT326" s="45">
        <f t="shared" si="553"/>
        <v>-0.30196708486249541</v>
      </c>
      <c r="BU326" s="45">
        <f t="shared" si="554"/>
        <v>17</v>
      </c>
      <c r="BV326" s="45">
        <f t="shared" si="555"/>
        <v>-2059</v>
      </c>
      <c r="BW326" s="45">
        <f t="shared" si="556"/>
        <v>54</v>
      </c>
      <c r="BX326" s="45" t="str">
        <f t="shared" si="557"/>
        <v>NEGATIF</v>
      </c>
      <c r="BY326" s="45">
        <f t="shared" si="558"/>
        <v>72.15241951050649</v>
      </c>
      <c r="BZ326" s="45">
        <f t="shared" si="559"/>
        <v>252.15241951050649</v>
      </c>
      <c r="CA326" s="45">
        <f t="shared" si="560"/>
        <v>-3.0013101337255401</v>
      </c>
      <c r="CB326" s="45" t="str">
        <f t="shared" si="567"/>
        <v>NEGATIF</v>
      </c>
      <c r="CC326" s="45">
        <f t="shared" si="568"/>
        <v>3</v>
      </c>
      <c r="CD326" s="45">
        <f t="shared" si="569"/>
        <v>0</v>
      </c>
      <c r="CE326" s="45">
        <f t="shared" si="570"/>
        <v>4</v>
      </c>
      <c r="CF326" s="45"/>
      <c r="CG326" s="45">
        <f t="shared" si="561"/>
        <v>4.3615409227986275</v>
      </c>
      <c r="CH326" s="45">
        <f t="shared" si="562"/>
        <v>0.4090206840234179</v>
      </c>
      <c r="CI326" s="45">
        <f t="shared" si="563"/>
        <v>0.40905094418141336</v>
      </c>
    </row>
    <row r="327" spans="1:87">
      <c r="A327" s="45">
        <f t="shared" ref="A327:F327" si="616">A33</f>
        <v>-7.0027777777777782</v>
      </c>
      <c r="B327" s="45">
        <f t="shared" si="616"/>
        <v>111.315</v>
      </c>
      <c r="C327" s="45">
        <f t="shared" si="616"/>
        <v>7</v>
      </c>
      <c r="D327" s="45">
        <f t="shared" si="616"/>
        <v>2018</v>
      </c>
      <c r="E327" s="45">
        <f t="shared" si="616"/>
        <v>6</v>
      </c>
      <c r="F327" s="45">
        <f t="shared" si="616"/>
        <v>12</v>
      </c>
      <c r="G327" s="45">
        <f t="shared" si="494"/>
        <v>-0.12222152900771403</v>
      </c>
      <c r="H327" s="45">
        <f t="shared" ref="H327:J327" si="617">H33</f>
        <v>5</v>
      </c>
      <c r="I327" s="45">
        <f t="shared" si="617"/>
        <v>30</v>
      </c>
      <c r="J327" s="45">
        <f t="shared" si="617"/>
        <v>5.5</v>
      </c>
      <c r="K327" s="45"/>
      <c r="L327" s="45">
        <f t="shared" ref="L327:M327" si="618">L33</f>
        <v>20</v>
      </c>
      <c r="M327" s="45">
        <f t="shared" si="618"/>
        <v>-13</v>
      </c>
      <c r="N327" s="45">
        <f t="shared" si="497"/>
        <v>2458281.4375</v>
      </c>
      <c r="O327" s="45">
        <f t="shared" si="498"/>
        <v>8.1905445362562951E-4</v>
      </c>
      <c r="P327" s="45">
        <f t="shared" si="499"/>
        <v>2458281.4383190544</v>
      </c>
      <c r="Q327" s="45">
        <f t="shared" si="500"/>
        <v>0.18443362954290027</v>
      </c>
      <c r="R327" s="45">
        <f t="shared" si="501"/>
        <v>252.50160295812839</v>
      </c>
      <c r="S327" s="45">
        <f t="shared" si="502"/>
        <v>306.46973476439598</v>
      </c>
      <c r="T327" s="45">
        <f t="shared" si="503"/>
        <v>4.4069843381827942</v>
      </c>
      <c r="U327" s="45">
        <f t="shared" si="504"/>
        <v>5.3489059293524379</v>
      </c>
      <c r="V327" s="45">
        <f t="shared" si="505"/>
        <v>128.3201708886358</v>
      </c>
      <c r="W327" s="45">
        <f t="shared" si="506"/>
        <v>2.2396094787284726</v>
      </c>
      <c r="X327" s="45">
        <f t="shared" si="507"/>
        <v>80.218493005528217</v>
      </c>
      <c r="Y327" s="45">
        <f t="shared" si="508"/>
        <v>1.4000768239345092</v>
      </c>
      <c r="Z327" s="45">
        <f t="shared" si="509"/>
        <v>156.96145159634398</v>
      </c>
      <c r="AA327" s="45">
        <f t="shared" si="510"/>
        <v>2.7394941290659118</v>
      </c>
      <c r="AB327" s="45">
        <f t="shared" si="511"/>
        <v>-17587.870136026268</v>
      </c>
      <c r="AC327" s="45">
        <f t="shared" si="512"/>
        <v>50.202487062917825</v>
      </c>
      <c r="AD327" s="45">
        <f t="shared" si="513"/>
        <v>-1743.4008795599784</v>
      </c>
      <c r="AE327" s="45">
        <f t="shared" si="514"/>
        <v>78.761324160142593</v>
      </c>
      <c r="AF327" s="45">
        <f t="shared" si="515"/>
        <v>594.88408725119859</v>
      </c>
      <c r="AG327" s="45">
        <f t="shared" si="516"/>
        <v>2416.1642376419413</v>
      </c>
      <c r="AH327" s="45">
        <f t="shared" si="517"/>
        <v>-16191.258879470046</v>
      </c>
      <c r="AI327" s="45">
        <f t="shared" si="518"/>
        <v>-4.4975719109639014</v>
      </c>
      <c r="AJ327" s="45">
        <f t="shared" si="519"/>
        <v>248.00403104716449</v>
      </c>
      <c r="AK327" s="45">
        <f t="shared" si="520"/>
        <v>4.3284868999912609</v>
      </c>
      <c r="AL327" s="45">
        <f t="shared" si="521"/>
        <v>248</v>
      </c>
      <c r="AM327" s="45">
        <f t="shared" si="522"/>
        <v>0</v>
      </c>
      <c r="AN327" s="45">
        <f t="shared" si="523"/>
        <v>14</v>
      </c>
      <c r="AO327" s="45"/>
      <c r="AP327" s="45">
        <f t="shared" si="524"/>
        <v>4.380373086459131</v>
      </c>
      <c r="AQ327" s="45">
        <f t="shared" si="525"/>
        <v>7.6451932824458071E-2</v>
      </c>
      <c r="AR327" s="45" t="str">
        <f t="shared" si="526"/>
        <v>POSITIF</v>
      </c>
      <c r="AS327" s="45">
        <f t="shared" si="527"/>
        <v>4</v>
      </c>
      <c r="AT327" s="45">
        <f t="shared" si="528"/>
        <v>22</v>
      </c>
      <c r="AU327" s="45">
        <f t="shared" si="529"/>
        <v>49</v>
      </c>
      <c r="AV327" s="45">
        <f t="shared" si="530"/>
        <v>0.99612301251145252</v>
      </c>
      <c r="AW327" s="145">
        <f t="shared" si="531"/>
        <v>4.1505125521310519E-2</v>
      </c>
      <c r="AX327" s="45">
        <f t="shared" si="532"/>
        <v>1.7385626323209516E-2</v>
      </c>
      <c r="AY327" s="45">
        <f t="shared" si="533"/>
        <v>0.27142388937602291</v>
      </c>
      <c r="AZ327" s="145">
        <f t="shared" si="534"/>
        <v>1.1309328724000955E-2</v>
      </c>
      <c r="BA327" s="45">
        <f t="shared" si="535"/>
        <v>366873.25467236846</v>
      </c>
      <c r="BB327" s="45" t="s">
        <v>192</v>
      </c>
      <c r="BC327" s="45">
        <f t="shared" si="536"/>
        <v>1.67008537875592E-2</v>
      </c>
      <c r="BD327" s="45">
        <f t="shared" si="537"/>
        <v>128.32474953766936</v>
      </c>
      <c r="BE327" s="45">
        <f t="shared" si="538"/>
        <v>23.436892703727707</v>
      </c>
      <c r="BF327" s="45">
        <f t="shared" si="539"/>
        <v>-1.7337790484355084E-3</v>
      </c>
      <c r="BG327" s="45">
        <f t="shared" si="540"/>
        <v>23.435158924679271</v>
      </c>
      <c r="BH327" s="151">
        <f t="shared" si="541"/>
        <v>0.18443362954290027</v>
      </c>
      <c r="BI327" s="45">
        <f t="shared" si="542"/>
        <v>15.847263982115935</v>
      </c>
      <c r="BJ327" s="45">
        <f t="shared" si="543"/>
        <v>23.268263982115936</v>
      </c>
      <c r="BK327" s="45">
        <f t="shared" si="544"/>
        <v>99.130248874150539</v>
      </c>
      <c r="BL327" s="45">
        <f t="shared" si="545"/>
        <v>1.7301492311753288</v>
      </c>
      <c r="BM327" s="45">
        <f t="shared" si="546"/>
        <v>249.8937108575885</v>
      </c>
      <c r="BN327" s="45">
        <f t="shared" si="547"/>
        <v>16.659580723839234</v>
      </c>
      <c r="BO327" s="45">
        <f t="shared" si="548"/>
        <v>16</v>
      </c>
      <c r="BP327" s="45">
        <f t="shared" si="549"/>
        <v>39</v>
      </c>
      <c r="BQ327" s="45">
        <f t="shared" si="550"/>
        <v>34</v>
      </c>
      <c r="BR327" s="45">
        <f t="shared" si="551"/>
        <v>-17.313952486906274</v>
      </c>
      <c r="BS327" s="45" t="str">
        <f t="shared" si="552"/>
        <v>NEGATIF</v>
      </c>
      <c r="BT327" s="45">
        <f t="shared" si="553"/>
        <v>-0.30218547743037488</v>
      </c>
      <c r="BU327" s="45">
        <f t="shared" si="554"/>
        <v>17</v>
      </c>
      <c r="BV327" s="45">
        <f t="shared" si="555"/>
        <v>-2059</v>
      </c>
      <c r="BW327" s="45">
        <f t="shared" si="556"/>
        <v>9</v>
      </c>
      <c r="BX327" s="45" t="str">
        <f t="shared" si="557"/>
        <v>NEGATIF</v>
      </c>
      <c r="BY327" s="45">
        <f t="shared" si="558"/>
        <v>71.583711417984276</v>
      </c>
      <c r="BZ327" s="45">
        <f t="shared" si="559"/>
        <v>251.58371141798426</v>
      </c>
      <c r="CA327" s="45">
        <f t="shared" si="560"/>
        <v>-6.5503164233614708</v>
      </c>
      <c r="CB327" s="45" t="str">
        <f t="shared" si="567"/>
        <v>NEGATIF</v>
      </c>
      <c r="CC327" s="45">
        <f t="shared" si="568"/>
        <v>6</v>
      </c>
      <c r="CD327" s="45">
        <f t="shared" si="569"/>
        <v>33</v>
      </c>
      <c r="CE327" s="45">
        <f t="shared" si="570"/>
        <v>1</v>
      </c>
      <c r="CF327" s="45"/>
      <c r="CG327" s="45">
        <f t="shared" si="561"/>
        <v>4.3614680344916223</v>
      </c>
      <c r="CH327" s="45">
        <f t="shared" si="562"/>
        <v>0.4090206839637871</v>
      </c>
      <c r="CI327" s="45">
        <f t="shared" si="563"/>
        <v>0.40905094411668441</v>
      </c>
    </row>
    <row r="328" spans="1:87">
      <c r="A328" s="45">
        <f t="shared" ref="A328:F328" si="619">A34</f>
        <v>-7.0027777777777782</v>
      </c>
      <c r="B328" s="45">
        <f t="shared" si="619"/>
        <v>111.315</v>
      </c>
      <c r="C328" s="45">
        <f t="shared" si="619"/>
        <v>7</v>
      </c>
      <c r="D328" s="45">
        <f t="shared" si="619"/>
        <v>2018</v>
      </c>
      <c r="E328" s="45">
        <f t="shared" si="619"/>
        <v>6</v>
      </c>
      <c r="F328" s="45">
        <f t="shared" si="619"/>
        <v>12</v>
      </c>
      <c r="G328" s="45">
        <f t="shared" si="494"/>
        <v>-0.12222152900771403</v>
      </c>
      <c r="H328" s="45">
        <f t="shared" ref="H328:J328" si="620">H34</f>
        <v>5</v>
      </c>
      <c r="I328" s="45">
        <f t="shared" si="620"/>
        <v>45</v>
      </c>
      <c r="J328" s="45">
        <f t="shared" si="620"/>
        <v>5.75</v>
      </c>
      <c r="K328" s="45"/>
      <c r="L328" s="45">
        <f t="shared" ref="L328:M328" si="621">L34</f>
        <v>20</v>
      </c>
      <c r="M328" s="45">
        <f t="shared" si="621"/>
        <v>-13</v>
      </c>
      <c r="N328" s="45">
        <f t="shared" si="497"/>
        <v>2458281.447916667</v>
      </c>
      <c r="O328" s="45">
        <f t="shared" si="498"/>
        <v>8.1905445362562951E-4</v>
      </c>
      <c r="P328" s="45">
        <f t="shared" si="499"/>
        <v>2458281.4487357214</v>
      </c>
      <c r="Q328" s="45">
        <f t="shared" si="500"/>
        <v>0.18443391473569909</v>
      </c>
      <c r="R328" s="45">
        <f t="shared" si="501"/>
        <v>252.50160295812839</v>
      </c>
      <c r="S328" s="45">
        <f t="shared" si="502"/>
        <v>306.60582843974407</v>
      </c>
      <c r="T328" s="45">
        <f t="shared" si="503"/>
        <v>4.4069843381827942</v>
      </c>
      <c r="U328" s="45">
        <f t="shared" si="504"/>
        <v>5.3512812120784021</v>
      </c>
      <c r="V328" s="45">
        <f t="shared" si="505"/>
        <v>128.3196192852655</v>
      </c>
      <c r="W328" s="45">
        <f t="shared" si="506"/>
        <v>2.2395998514334958</v>
      </c>
      <c r="X328" s="45">
        <f t="shared" si="507"/>
        <v>80.228760165598942</v>
      </c>
      <c r="Y328" s="45">
        <f t="shared" si="508"/>
        <v>1.4002560196825726</v>
      </c>
      <c r="Z328" s="45">
        <f t="shared" si="509"/>
        <v>156.97171826616886</v>
      </c>
      <c r="AA328" s="45">
        <f t="shared" si="510"/>
        <v>2.7396733162575715</v>
      </c>
      <c r="AB328" s="45">
        <f t="shared" si="511"/>
        <v>-17555.854216385847</v>
      </c>
      <c r="AC328" s="45">
        <f t="shared" si="512"/>
        <v>51.375161830049727</v>
      </c>
      <c r="AD328" s="45">
        <f t="shared" si="513"/>
        <v>-1775.9977358550211</v>
      </c>
      <c r="AE328" s="45">
        <f t="shared" si="514"/>
        <v>71.946994771096684</v>
      </c>
      <c r="AF328" s="45">
        <f t="shared" si="515"/>
        <v>594.9149938612228</v>
      </c>
      <c r="AG328" s="45">
        <f t="shared" si="516"/>
        <v>2406.5907807931808</v>
      </c>
      <c r="AH328" s="45">
        <f t="shared" si="517"/>
        <v>-16207.024020985318</v>
      </c>
      <c r="AI328" s="45">
        <f t="shared" si="518"/>
        <v>-4.5019511169403659</v>
      </c>
      <c r="AJ328" s="45">
        <f t="shared" si="519"/>
        <v>247.99965184118801</v>
      </c>
      <c r="AK328" s="45">
        <f t="shared" si="520"/>
        <v>4.3284104684283484</v>
      </c>
      <c r="AL328" s="45">
        <f t="shared" si="521"/>
        <v>247</v>
      </c>
      <c r="AM328" s="45">
        <f t="shared" si="522"/>
        <v>59</v>
      </c>
      <c r="AN328" s="45">
        <f t="shared" si="523"/>
        <v>58</v>
      </c>
      <c r="AO328" s="45"/>
      <c r="AP328" s="45">
        <f t="shared" si="524"/>
        <v>4.3940109812751986</v>
      </c>
      <c r="AQ328" s="45">
        <f t="shared" si="525"/>
        <v>7.668995899203912E-2</v>
      </c>
      <c r="AR328" s="45" t="str">
        <f t="shared" si="526"/>
        <v>POSITIF</v>
      </c>
      <c r="AS328" s="45">
        <f t="shared" si="527"/>
        <v>4</v>
      </c>
      <c r="AT328" s="45">
        <f t="shared" si="528"/>
        <v>23</v>
      </c>
      <c r="AU328" s="45">
        <f t="shared" si="529"/>
        <v>38</v>
      </c>
      <c r="AV328" s="45">
        <f t="shared" si="530"/>
        <v>0.99625149804814406</v>
      </c>
      <c r="AW328" s="145">
        <f t="shared" si="531"/>
        <v>4.1510479085339336E-2</v>
      </c>
      <c r="AX328" s="45">
        <f t="shared" si="532"/>
        <v>1.7387868818865976E-2</v>
      </c>
      <c r="AY328" s="45">
        <f t="shared" si="533"/>
        <v>0.27145889588639738</v>
      </c>
      <c r="AZ328" s="145">
        <f t="shared" si="534"/>
        <v>1.1310787328599891E-2</v>
      </c>
      <c r="BA328" s="45">
        <f t="shared" si="535"/>
        <v>366825.94417154283</v>
      </c>
      <c r="BB328" s="45" t="s">
        <v>192</v>
      </c>
      <c r="BC328" s="45">
        <f t="shared" si="536"/>
        <v>1.6700853775581101E-2</v>
      </c>
      <c r="BD328" s="45">
        <f t="shared" si="537"/>
        <v>128.3241979359361</v>
      </c>
      <c r="BE328" s="45">
        <f t="shared" si="538"/>
        <v>23.436892700019012</v>
      </c>
      <c r="BF328" s="45">
        <f t="shared" si="539"/>
        <v>-1.7337787370226699E-3</v>
      </c>
      <c r="BG328" s="45">
        <f t="shared" si="540"/>
        <v>23.435158921281989</v>
      </c>
      <c r="BH328" s="151">
        <f t="shared" si="541"/>
        <v>0.18443391473569909</v>
      </c>
      <c r="BI328" s="45">
        <f t="shared" si="542"/>
        <v>16.097948472760617</v>
      </c>
      <c r="BJ328" s="45">
        <f t="shared" si="543"/>
        <v>23.518948472760616</v>
      </c>
      <c r="BK328" s="45">
        <f t="shared" si="544"/>
        <v>102.89449068923827</v>
      </c>
      <c r="BL328" s="45">
        <f t="shared" si="545"/>
        <v>1.7958476446898572</v>
      </c>
      <c r="BM328" s="45">
        <f t="shared" si="546"/>
        <v>249.88973640217097</v>
      </c>
      <c r="BN328" s="45">
        <f t="shared" si="547"/>
        <v>16.659315760144732</v>
      </c>
      <c r="BO328" s="45">
        <f t="shared" si="548"/>
        <v>16</v>
      </c>
      <c r="BP328" s="45">
        <f t="shared" si="549"/>
        <v>39</v>
      </c>
      <c r="BQ328" s="45">
        <f t="shared" si="550"/>
        <v>33</v>
      </c>
      <c r="BR328" s="45">
        <f t="shared" si="551"/>
        <v>-17.299800318701021</v>
      </c>
      <c r="BS328" s="45" t="str">
        <f t="shared" si="552"/>
        <v>NEGATIF</v>
      </c>
      <c r="BT328" s="45">
        <f t="shared" si="553"/>
        <v>-0.30193847549889719</v>
      </c>
      <c r="BU328" s="45">
        <f t="shared" si="554"/>
        <v>17</v>
      </c>
      <c r="BV328" s="45">
        <f t="shared" si="555"/>
        <v>-2058</v>
      </c>
      <c r="BW328" s="45">
        <f t="shared" si="556"/>
        <v>0</v>
      </c>
      <c r="BX328" s="45" t="str">
        <f t="shared" si="557"/>
        <v>NEGATIF</v>
      </c>
      <c r="BY328" s="45">
        <f t="shared" si="558"/>
        <v>70.963217264280402</v>
      </c>
      <c r="BZ328" s="45">
        <f t="shared" si="559"/>
        <v>250.96321726428039</v>
      </c>
      <c r="CA328" s="45">
        <f t="shared" si="560"/>
        <v>-10.091288237547586</v>
      </c>
      <c r="CB328" s="45" t="str">
        <f t="shared" si="567"/>
        <v>NEGATIF</v>
      </c>
      <c r="CC328" s="45">
        <f t="shared" si="568"/>
        <v>10</v>
      </c>
      <c r="CD328" s="45">
        <f t="shared" si="569"/>
        <v>5</v>
      </c>
      <c r="CE328" s="45">
        <f t="shared" si="570"/>
        <v>28</v>
      </c>
      <c r="CF328" s="45"/>
      <c r="CG328" s="45">
        <f t="shared" si="561"/>
        <v>4.3613986671586122</v>
      </c>
      <c r="CH328" s="45">
        <f t="shared" si="562"/>
        <v>0.40902068390449331</v>
      </c>
      <c r="CI328" s="45">
        <f t="shared" si="563"/>
        <v>0.40905094405195547</v>
      </c>
    </row>
    <row r="329" spans="1:87">
      <c r="A329" s="45">
        <f t="shared" ref="A329:F329" si="622">A35</f>
        <v>-7.0027777777777782</v>
      </c>
      <c r="B329" s="45">
        <f t="shared" si="622"/>
        <v>111.315</v>
      </c>
      <c r="C329" s="45">
        <f t="shared" si="622"/>
        <v>7</v>
      </c>
      <c r="D329" s="45">
        <f t="shared" si="622"/>
        <v>2018</v>
      </c>
      <c r="E329" s="45">
        <f t="shared" si="622"/>
        <v>6</v>
      </c>
      <c r="F329" s="45">
        <f t="shared" si="622"/>
        <v>12</v>
      </c>
      <c r="G329" s="45">
        <f t="shared" si="494"/>
        <v>-0.12222152900771403</v>
      </c>
      <c r="H329" s="45">
        <f t="shared" ref="H329:J329" si="623">H35</f>
        <v>6</v>
      </c>
      <c r="I329" s="45">
        <f t="shared" si="623"/>
        <v>0</v>
      </c>
      <c r="J329" s="45">
        <f t="shared" si="623"/>
        <v>6</v>
      </c>
      <c r="K329" s="45"/>
      <c r="L329" s="45">
        <f t="shared" ref="L329:M329" si="624">L35</f>
        <v>20</v>
      </c>
      <c r="M329" s="45">
        <f t="shared" si="624"/>
        <v>-13</v>
      </c>
      <c r="N329" s="45">
        <f t="shared" si="497"/>
        <v>2458281.4583333335</v>
      </c>
      <c r="O329" s="45">
        <f t="shared" si="498"/>
        <v>8.1905445362562951E-4</v>
      </c>
      <c r="P329" s="45">
        <f t="shared" si="499"/>
        <v>2458281.4591523879</v>
      </c>
      <c r="Q329" s="45">
        <f t="shared" si="500"/>
        <v>0.18443419992848517</v>
      </c>
      <c r="R329" s="45">
        <f t="shared" si="501"/>
        <v>252.50160295812839</v>
      </c>
      <c r="S329" s="45">
        <f t="shared" si="502"/>
        <v>306.74192210899491</v>
      </c>
      <c r="T329" s="45">
        <f t="shared" si="503"/>
        <v>4.4069843381827942</v>
      </c>
      <c r="U329" s="45">
        <f t="shared" si="504"/>
        <v>5.3536564946979501</v>
      </c>
      <c r="V329" s="45">
        <f t="shared" si="505"/>
        <v>128.31906768191982</v>
      </c>
      <c r="W329" s="45">
        <f t="shared" si="506"/>
        <v>2.2395902241389485</v>
      </c>
      <c r="X329" s="45">
        <f t="shared" si="507"/>
        <v>80.239027325211282</v>
      </c>
      <c r="Y329" s="45">
        <f t="shared" si="508"/>
        <v>1.4004352154226358</v>
      </c>
      <c r="Z329" s="45">
        <f t="shared" si="509"/>
        <v>156.98198493553446</v>
      </c>
      <c r="AA329" s="45">
        <f t="shared" si="510"/>
        <v>2.7398525034412144</v>
      </c>
      <c r="AB329" s="45">
        <f t="shared" si="511"/>
        <v>-17523.735758769912</v>
      </c>
      <c r="AC329" s="45">
        <f t="shared" si="512"/>
        <v>52.542420901868354</v>
      </c>
      <c r="AD329" s="45">
        <f t="shared" si="513"/>
        <v>-1807.8457528658403</v>
      </c>
      <c r="AE329" s="45">
        <f t="shared" si="514"/>
        <v>65.125082216330526</v>
      </c>
      <c r="AF329" s="45">
        <f t="shared" si="515"/>
        <v>594.94036833458063</v>
      </c>
      <c r="AG329" s="45">
        <f t="shared" si="516"/>
        <v>2396.9988532037978</v>
      </c>
      <c r="AH329" s="45">
        <f t="shared" si="517"/>
        <v>-16221.974786979175</v>
      </c>
      <c r="AI329" s="45">
        <f t="shared" si="518"/>
        <v>-4.506104107494215</v>
      </c>
      <c r="AJ329" s="45">
        <f t="shared" si="519"/>
        <v>247.99549885063416</v>
      </c>
      <c r="AK329" s="45">
        <f t="shared" si="520"/>
        <v>4.3283379850693793</v>
      </c>
      <c r="AL329" s="45">
        <f t="shared" si="521"/>
        <v>247</v>
      </c>
      <c r="AM329" s="45">
        <f t="shared" si="522"/>
        <v>59</v>
      </c>
      <c r="AN329" s="45">
        <f t="shared" si="523"/>
        <v>43</v>
      </c>
      <c r="AO329" s="45"/>
      <c r="AP329" s="45">
        <f t="shared" si="524"/>
        <v>4.3917638544019484</v>
      </c>
      <c r="AQ329" s="45">
        <f t="shared" si="525"/>
        <v>7.6650739229390863E-2</v>
      </c>
      <c r="AR329" s="45" t="str">
        <f t="shared" si="526"/>
        <v>POSITIF</v>
      </c>
      <c r="AS329" s="45">
        <f t="shared" si="527"/>
        <v>4</v>
      </c>
      <c r="AT329" s="45">
        <f t="shared" si="528"/>
        <v>23</v>
      </c>
      <c r="AU329" s="45">
        <f t="shared" si="529"/>
        <v>30</v>
      </c>
      <c r="AV329" s="45">
        <f t="shared" si="530"/>
        <v>0.99637976907909065</v>
      </c>
      <c r="AW329" s="145">
        <f t="shared" si="531"/>
        <v>4.1515823711628777E-2</v>
      </c>
      <c r="AX329" s="45">
        <f t="shared" si="532"/>
        <v>1.739010757069092E-2</v>
      </c>
      <c r="AY329" s="45">
        <f t="shared" si="533"/>
        <v>0.27149384395237591</v>
      </c>
      <c r="AZ329" s="145">
        <f t="shared" si="534"/>
        <v>1.1312243498015663E-2</v>
      </c>
      <c r="BA329" s="45">
        <f t="shared" si="535"/>
        <v>366778.7248269596</v>
      </c>
      <c r="BB329" s="45" t="s">
        <v>192</v>
      </c>
      <c r="BC329" s="45">
        <f t="shared" si="536"/>
        <v>1.6700853763603005E-2</v>
      </c>
      <c r="BD329" s="45">
        <f t="shared" si="537"/>
        <v>128.32364633422745</v>
      </c>
      <c r="BE329" s="45">
        <f t="shared" si="538"/>
        <v>23.436892696310316</v>
      </c>
      <c r="BF329" s="45">
        <f t="shared" si="539"/>
        <v>-1.7337784062974814E-3</v>
      </c>
      <c r="BG329" s="45">
        <f t="shared" si="540"/>
        <v>23.435158917904019</v>
      </c>
      <c r="BH329" s="151">
        <f t="shared" si="541"/>
        <v>0.18443419992848517</v>
      </c>
      <c r="BI329" s="45">
        <f t="shared" si="542"/>
        <v>16.348632952198386</v>
      </c>
      <c r="BJ329" s="45">
        <f t="shared" si="543"/>
        <v>23.769632952198386</v>
      </c>
      <c r="BK329" s="45">
        <f t="shared" si="544"/>
        <v>106.65852701413526</v>
      </c>
      <c r="BL329" s="45">
        <f t="shared" si="545"/>
        <v>1.8615424717239768</v>
      </c>
      <c r="BM329" s="45">
        <f t="shared" si="546"/>
        <v>249.88596726884055</v>
      </c>
      <c r="BN329" s="45">
        <f t="shared" si="547"/>
        <v>16.659064484589369</v>
      </c>
      <c r="BO329" s="45">
        <f t="shared" si="548"/>
        <v>16</v>
      </c>
      <c r="BP329" s="45">
        <f t="shared" si="549"/>
        <v>39</v>
      </c>
      <c r="BQ329" s="45">
        <f t="shared" si="550"/>
        <v>32</v>
      </c>
      <c r="BR329" s="45">
        <f t="shared" si="551"/>
        <v>-17.301373692033337</v>
      </c>
      <c r="BS329" s="45" t="str">
        <f t="shared" si="552"/>
        <v>NEGATIF</v>
      </c>
      <c r="BT329" s="45">
        <f t="shared" si="553"/>
        <v>-0.30196593604390914</v>
      </c>
      <c r="BU329" s="45">
        <f t="shared" si="554"/>
        <v>17</v>
      </c>
      <c r="BV329" s="45">
        <f t="shared" si="555"/>
        <v>-2059</v>
      </c>
      <c r="BW329" s="45">
        <f t="shared" si="556"/>
        <v>55</v>
      </c>
      <c r="BX329" s="45" t="str">
        <f t="shared" si="557"/>
        <v>NEGATIF</v>
      </c>
      <c r="BY329" s="45">
        <f t="shared" si="558"/>
        <v>70.242070323823725</v>
      </c>
      <c r="BZ329" s="45">
        <f t="shared" si="559"/>
        <v>250.24207032382373</v>
      </c>
      <c r="CA329" s="45">
        <f t="shared" si="560"/>
        <v>-13.615014374713436</v>
      </c>
      <c r="CB329" s="45" t="str">
        <f t="shared" si="567"/>
        <v>NEGATIF</v>
      </c>
      <c r="CC329" s="45">
        <f t="shared" si="568"/>
        <v>13</v>
      </c>
      <c r="CD329" s="45">
        <f t="shared" si="569"/>
        <v>36</v>
      </c>
      <c r="CE329" s="45">
        <f t="shared" si="570"/>
        <v>54</v>
      </c>
      <c r="CF329" s="45"/>
      <c r="CG329" s="45">
        <f t="shared" si="561"/>
        <v>4.3613328833720502</v>
      </c>
      <c r="CH329" s="45">
        <f t="shared" si="562"/>
        <v>0.40902068384553664</v>
      </c>
      <c r="CI329" s="45">
        <f t="shared" si="563"/>
        <v>0.40905094398722652</v>
      </c>
    </row>
    <row r="330" spans="1:87">
      <c r="A330" s="45">
        <f t="shared" ref="A330:F330" si="625">A36</f>
        <v>-7.0027777777777782</v>
      </c>
      <c r="B330" s="45">
        <f t="shared" si="625"/>
        <v>111.315</v>
      </c>
      <c r="C330" s="45">
        <f t="shared" si="625"/>
        <v>7</v>
      </c>
      <c r="D330" s="45">
        <f t="shared" si="625"/>
        <v>2018</v>
      </c>
      <c r="E330" s="45">
        <f t="shared" si="625"/>
        <v>6</v>
      </c>
      <c r="F330" s="45">
        <f t="shared" si="625"/>
        <v>12</v>
      </c>
      <c r="G330" s="45">
        <f t="shared" si="494"/>
        <v>-0.12222152900771403</v>
      </c>
      <c r="H330" s="45">
        <f t="shared" ref="H330:J330" si="626">H36</f>
        <v>6</v>
      </c>
      <c r="I330" s="45">
        <f t="shared" si="626"/>
        <v>15</v>
      </c>
      <c r="J330" s="45">
        <f t="shared" si="626"/>
        <v>6.25</v>
      </c>
      <c r="K330" s="45"/>
      <c r="L330" s="45">
        <f t="shared" ref="L330:M330" si="627">L36</f>
        <v>20</v>
      </c>
      <c r="M330" s="45">
        <f t="shared" si="627"/>
        <v>-13</v>
      </c>
      <c r="N330" s="45">
        <f t="shared" si="497"/>
        <v>2458281.46875</v>
      </c>
      <c r="O330" s="45">
        <f t="shared" si="498"/>
        <v>8.1905445362562951E-4</v>
      </c>
      <c r="P330" s="45">
        <f t="shared" si="499"/>
        <v>2458281.4695690544</v>
      </c>
      <c r="Q330" s="45">
        <f t="shared" si="500"/>
        <v>0.18443448512127125</v>
      </c>
      <c r="R330" s="45">
        <f t="shared" si="501"/>
        <v>252.50160295812839</v>
      </c>
      <c r="S330" s="45">
        <f t="shared" si="502"/>
        <v>306.87801577826031</v>
      </c>
      <c r="T330" s="45">
        <f t="shared" si="503"/>
        <v>4.4069843381827942</v>
      </c>
      <c r="U330" s="45">
        <f t="shared" si="504"/>
        <v>5.3560317773177513</v>
      </c>
      <c r="V330" s="45">
        <f t="shared" si="505"/>
        <v>128.31851607857419</v>
      </c>
      <c r="W330" s="45">
        <f t="shared" si="506"/>
        <v>2.2395805968444025</v>
      </c>
      <c r="X330" s="45">
        <f t="shared" si="507"/>
        <v>80.249294484823622</v>
      </c>
      <c r="Y330" s="45">
        <f t="shared" si="508"/>
        <v>1.4006144111626988</v>
      </c>
      <c r="Z330" s="45">
        <f t="shared" si="509"/>
        <v>156.99225160490005</v>
      </c>
      <c r="AA330" s="45">
        <f t="shared" si="510"/>
        <v>2.7400316906248579</v>
      </c>
      <c r="AB330" s="45">
        <f t="shared" si="511"/>
        <v>-17491.514942954167</v>
      </c>
      <c r="AC330" s="45">
        <f t="shared" si="512"/>
        <v>53.70414128581961</v>
      </c>
      <c r="AD330" s="45">
        <f t="shared" si="513"/>
        <v>-1838.9315035564953</v>
      </c>
      <c r="AE330" s="45">
        <f t="shared" si="514"/>
        <v>58.296305245140225</v>
      </c>
      <c r="AF330" s="45">
        <f t="shared" si="515"/>
        <v>594.96021008681385</v>
      </c>
      <c r="AG330" s="45">
        <f t="shared" si="516"/>
        <v>2387.3885262572749</v>
      </c>
      <c r="AH330" s="45">
        <f t="shared" si="517"/>
        <v>-16236.097263635611</v>
      </c>
      <c r="AI330" s="45">
        <f t="shared" si="518"/>
        <v>-4.5100270176765589</v>
      </c>
      <c r="AJ330" s="45">
        <f t="shared" si="519"/>
        <v>247.99157594045184</v>
      </c>
      <c r="AK330" s="45">
        <f t="shared" si="520"/>
        <v>4.3282695173704377</v>
      </c>
      <c r="AL330" s="45">
        <f t="shared" si="521"/>
        <v>247</v>
      </c>
      <c r="AM330" s="45">
        <f t="shared" si="522"/>
        <v>59</v>
      </c>
      <c r="AN330" s="45">
        <f t="shared" si="523"/>
        <v>29</v>
      </c>
      <c r="AO330" s="45"/>
      <c r="AP330" s="45">
        <f t="shared" si="524"/>
        <v>4.3816672716978893</v>
      </c>
      <c r="AQ330" s="45">
        <f t="shared" si="525"/>
        <v>7.6474520618005123E-2</v>
      </c>
      <c r="AR330" s="45" t="str">
        <f t="shared" si="526"/>
        <v>POSITIF</v>
      </c>
      <c r="AS330" s="45">
        <f t="shared" si="527"/>
        <v>4</v>
      </c>
      <c r="AT330" s="45">
        <f t="shared" si="528"/>
        <v>22</v>
      </c>
      <c r="AU330" s="45">
        <f t="shared" si="529"/>
        <v>54</v>
      </c>
      <c r="AV330" s="45">
        <f t="shared" si="530"/>
        <v>0.99650782464173482</v>
      </c>
      <c r="AW330" s="145">
        <f t="shared" si="531"/>
        <v>4.1521159360072286E-2</v>
      </c>
      <c r="AX330" s="45">
        <f t="shared" si="532"/>
        <v>1.7392342561884554E-2</v>
      </c>
      <c r="AY330" s="45">
        <f t="shared" si="533"/>
        <v>0.27152873331171157</v>
      </c>
      <c r="AZ330" s="145">
        <f t="shared" si="534"/>
        <v>1.1313697221321315E-2</v>
      </c>
      <c r="BA330" s="45">
        <f t="shared" si="535"/>
        <v>366731.59692712326</v>
      </c>
      <c r="BB330" s="45" t="s">
        <v>192</v>
      </c>
      <c r="BC330" s="45">
        <f t="shared" si="536"/>
        <v>1.6700853751624906E-2</v>
      </c>
      <c r="BD330" s="45">
        <f t="shared" si="537"/>
        <v>128.3230947325188</v>
      </c>
      <c r="BE330" s="45">
        <f t="shared" si="538"/>
        <v>23.436892692601621</v>
      </c>
      <c r="BF330" s="45">
        <f t="shared" si="539"/>
        <v>-1.7337780562574976E-3</v>
      </c>
      <c r="BG330" s="45">
        <f t="shared" si="540"/>
        <v>23.435158914545362</v>
      </c>
      <c r="BH330" s="151">
        <f t="shared" si="541"/>
        <v>0.18443448512127125</v>
      </c>
      <c r="BI330" s="45">
        <f t="shared" si="542"/>
        <v>16.599317431636155</v>
      </c>
      <c r="BJ330" s="45">
        <f t="shared" si="543"/>
        <v>2.0317431636154737E-2</v>
      </c>
      <c r="BK330" s="45">
        <f t="shared" si="544"/>
        <v>110.42235451159956</v>
      </c>
      <c r="BL330" s="45">
        <f t="shared" si="545"/>
        <v>1.9272336540318276</v>
      </c>
      <c r="BM330" s="45">
        <f t="shared" si="546"/>
        <v>249.88240696294272</v>
      </c>
      <c r="BN330" s="45">
        <f t="shared" si="547"/>
        <v>16.65882713086285</v>
      </c>
      <c r="BO330" s="45">
        <f t="shared" si="548"/>
        <v>16</v>
      </c>
      <c r="BP330" s="45">
        <f t="shared" si="549"/>
        <v>39</v>
      </c>
      <c r="BQ330" s="45">
        <f t="shared" si="550"/>
        <v>31</v>
      </c>
      <c r="BR330" s="45">
        <f t="shared" si="551"/>
        <v>-17.310735965389938</v>
      </c>
      <c r="BS330" s="45" t="str">
        <f t="shared" si="552"/>
        <v>NEGATIF</v>
      </c>
      <c r="BT330" s="45">
        <f t="shared" si="553"/>
        <v>-0.30212933853945356</v>
      </c>
      <c r="BU330" s="45">
        <f t="shared" si="554"/>
        <v>17</v>
      </c>
      <c r="BV330" s="45">
        <f t="shared" si="555"/>
        <v>-2059</v>
      </c>
      <c r="BW330" s="45">
        <f t="shared" si="556"/>
        <v>21</v>
      </c>
      <c r="BX330" s="45" t="str">
        <f t="shared" si="557"/>
        <v>NEGATIF</v>
      </c>
      <c r="BY330" s="45">
        <f t="shared" si="558"/>
        <v>69.419421546584672</v>
      </c>
      <c r="BZ330" s="45">
        <f t="shared" si="559"/>
        <v>249.41942154658466</v>
      </c>
      <c r="CA330" s="45">
        <f t="shared" si="560"/>
        <v>-17.119794182087748</v>
      </c>
      <c r="CB330" s="45" t="str">
        <f t="shared" si="567"/>
        <v>NEGATIF</v>
      </c>
      <c r="CC330" s="45">
        <f t="shared" si="568"/>
        <v>17</v>
      </c>
      <c r="CD330" s="45">
        <f t="shared" si="569"/>
        <v>7</v>
      </c>
      <c r="CE330" s="45">
        <f t="shared" si="570"/>
        <v>11</v>
      </c>
      <c r="CF330" s="45"/>
      <c r="CG330" s="45">
        <f t="shared" si="561"/>
        <v>4.3612707443117547</v>
      </c>
      <c r="CH330" s="45">
        <f t="shared" si="562"/>
        <v>0.40902068378691697</v>
      </c>
      <c r="CI330" s="45">
        <f t="shared" si="563"/>
        <v>0.40905094392249752</v>
      </c>
    </row>
    <row r="331" spans="1:87">
      <c r="A331" s="45">
        <f t="shared" ref="A331:F331" si="628">A37</f>
        <v>-7.0027777777777782</v>
      </c>
      <c r="B331" s="45">
        <f t="shared" si="628"/>
        <v>111.315</v>
      </c>
      <c r="C331" s="45">
        <f t="shared" si="628"/>
        <v>7</v>
      </c>
      <c r="D331" s="45">
        <f t="shared" si="628"/>
        <v>2018</v>
      </c>
      <c r="E331" s="45">
        <f t="shared" si="628"/>
        <v>6</v>
      </c>
      <c r="F331" s="45">
        <f t="shared" si="628"/>
        <v>12</v>
      </c>
      <c r="G331" s="45">
        <f t="shared" si="494"/>
        <v>-0.12222152900771403</v>
      </c>
      <c r="H331" s="45">
        <f t="shared" ref="H331:J331" si="629">H37</f>
        <v>6</v>
      </c>
      <c r="I331" s="45">
        <f t="shared" si="629"/>
        <v>30</v>
      </c>
      <c r="J331" s="45">
        <f t="shared" si="629"/>
        <v>6.5</v>
      </c>
      <c r="K331" s="45"/>
      <c r="L331" s="45">
        <f t="shared" ref="L331:M331" si="630">L37</f>
        <v>20</v>
      </c>
      <c r="M331" s="45">
        <f t="shared" si="630"/>
        <v>-13</v>
      </c>
      <c r="N331" s="45">
        <f t="shared" si="497"/>
        <v>2458281.479166667</v>
      </c>
      <c r="O331" s="45">
        <f t="shared" si="498"/>
        <v>8.1905445362562951E-4</v>
      </c>
      <c r="P331" s="45">
        <f t="shared" si="499"/>
        <v>2458281.4799857214</v>
      </c>
      <c r="Q331" s="45">
        <f t="shared" si="500"/>
        <v>0.18443477031407007</v>
      </c>
      <c r="R331" s="45">
        <f t="shared" si="501"/>
        <v>252.50160295812839</v>
      </c>
      <c r="S331" s="45">
        <f t="shared" si="502"/>
        <v>307.0141094536084</v>
      </c>
      <c r="T331" s="45">
        <f t="shared" si="503"/>
        <v>4.4069843381827942</v>
      </c>
      <c r="U331" s="45">
        <f t="shared" si="504"/>
        <v>5.3584070600437155</v>
      </c>
      <c r="V331" s="45">
        <f t="shared" si="505"/>
        <v>128.31796447520389</v>
      </c>
      <c r="W331" s="45">
        <f t="shared" si="506"/>
        <v>2.2395709695494257</v>
      </c>
      <c r="X331" s="45">
        <f t="shared" si="507"/>
        <v>80.259561644894347</v>
      </c>
      <c r="Y331" s="45">
        <f t="shared" si="508"/>
        <v>1.4007936069107623</v>
      </c>
      <c r="Z331" s="45">
        <f t="shared" si="509"/>
        <v>157.00251827472493</v>
      </c>
      <c r="AA331" s="45">
        <f t="shared" si="510"/>
        <v>2.7402108778165171</v>
      </c>
      <c r="AB331" s="45">
        <f t="shared" si="511"/>
        <v>-17459.191949283791</v>
      </c>
      <c r="AC331" s="45">
        <f t="shared" si="512"/>
        <v>54.860200572213543</v>
      </c>
      <c r="AD331" s="45">
        <f t="shared" si="513"/>
        <v>-1869.2418821595513</v>
      </c>
      <c r="AE331" s="45">
        <f t="shared" si="514"/>
        <v>51.461383329127578</v>
      </c>
      <c r="AF331" s="45">
        <f t="shared" si="515"/>
        <v>594.9745186768771</v>
      </c>
      <c r="AG331" s="45">
        <f t="shared" si="516"/>
        <v>2377.7598714746687</v>
      </c>
      <c r="AH331" s="45">
        <f t="shared" si="517"/>
        <v>-16249.377857390458</v>
      </c>
      <c r="AI331" s="45">
        <f t="shared" si="518"/>
        <v>-4.5137160714973499</v>
      </c>
      <c r="AJ331" s="45">
        <f t="shared" si="519"/>
        <v>247.98788688663103</v>
      </c>
      <c r="AK331" s="45">
        <f t="shared" si="520"/>
        <v>4.3282051312349816</v>
      </c>
      <c r="AL331" s="45">
        <f t="shared" si="521"/>
        <v>247</v>
      </c>
      <c r="AM331" s="45">
        <f t="shared" si="522"/>
        <v>59</v>
      </c>
      <c r="AN331" s="45">
        <f t="shared" si="523"/>
        <v>16</v>
      </c>
      <c r="AO331" s="45"/>
      <c r="AP331" s="45">
        <f t="shared" si="524"/>
        <v>4.397036848989119</v>
      </c>
      <c r="AQ331" s="45">
        <f t="shared" si="525"/>
        <v>7.6742770346376832E-2</v>
      </c>
      <c r="AR331" s="45" t="str">
        <f t="shared" si="526"/>
        <v>POSITIF</v>
      </c>
      <c r="AS331" s="45">
        <f t="shared" si="527"/>
        <v>4</v>
      </c>
      <c r="AT331" s="45">
        <f t="shared" si="528"/>
        <v>23</v>
      </c>
      <c r="AU331" s="45">
        <f t="shared" si="529"/>
        <v>49</v>
      </c>
      <c r="AV331" s="45">
        <f t="shared" si="530"/>
        <v>0.99663566377444734</v>
      </c>
      <c r="AW331" s="145">
        <f t="shared" si="531"/>
        <v>4.152648599060197E-2</v>
      </c>
      <c r="AX331" s="45">
        <f t="shared" si="532"/>
        <v>1.7394573775663284E-2</v>
      </c>
      <c r="AY331" s="45">
        <f t="shared" si="533"/>
        <v>0.2715635637024098</v>
      </c>
      <c r="AZ331" s="145">
        <f t="shared" si="534"/>
        <v>1.1315148487600409E-2</v>
      </c>
      <c r="BA331" s="45">
        <f t="shared" si="535"/>
        <v>366684.56075998483</v>
      </c>
      <c r="BB331" s="45" t="s">
        <v>192</v>
      </c>
      <c r="BC331" s="45">
        <f t="shared" si="536"/>
        <v>1.6700853739646811E-2</v>
      </c>
      <c r="BD331" s="45">
        <f t="shared" si="537"/>
        <v>128.32254313078548</v>
      </c>
      <c r="BE331" s="45">
        <f t="shared" si="538"/>
        <v>23.436892688892925</v>
      </c>
      <c r="BF331" s="45">
        <f t="shared" si="539"/>
        <v>-1.7337776869002649E-3</v>
      </c>
      <c r="BG331" s="45">
        <f t="shared" si="540"/>
        <v>23.435158911206024</v>
      </c>
      <c r="BH331" s="151">
        <f t="shared" si="541"/>
        <v>0.18443477031407007</v>
      </c>
      <c r="BI331" s="45">
        <f t="shared" si="542"/>
        <v>16.850001922280839</v>
      </c>
      <c r="BJ331" s="45">
        <f t="shared" si="543"/>
        <v>0.27100192228083841</v>
      </c>
      <c r="BK331" s="45">
        <f t="shared" si="544"/>
        <v>114.18596992504544</v>
      </c>
      <c r="BL331" s="45">
        <f t="shared" si="545"/>
        <v>1.9929211347752658</v>
      </c>
      <c r="BM331" s="45">
        <f t="shared" si="546"/>
        <v>249.87905890916716</v>
      </c>
      <c r="BN331" s="45">
        <f t="shared" si="547"/>
        <v>16.658603927277809</v>
      </c>
      <c r="BO331" s="45">
        <f t="shared" si="548"/>
        <v>16</v>
      </c>
      <c r="BP331" s="45">
        <f t="shared" si="549"/>
        <v>39</v>
      </c>
      <c r="BQ331" s="45">
        <f t="shared" si="550"/>
        <v>30</v>
      </c>
      <c r="BR331" s="45">
        <f t="shared" si="551"/>
        <v>-17.2949806042893</v>
      </c>
      <c r="BS331" s="45" t="str">
        <f t="shared" si="552"/>
        <v>NEGATIF</v>
      </c>
      <c r="BT331" s="45">
        <f t="shared" si="553"/>
        <v>-0.30185435561340684</v>
      </c>
      <c r="BU331" s="45">
        <f t="shared" si="554"/>
        <v>17</v>
      </c>
      <c r="BV331" s="45">
        <f t="shared" si="555"/>
        <v>-2058</v>
      </c>
      <c r="BW331" s="45">
        <f t="shared" si="556"/>
        <v>18</v>
      </c>
      <c r="BX331" s="45" t="str">
        <f t="shared" si="557"/>
        <v>NEGATIF</v>
      </c>
      <c r="BY331" s="45">
        <f t="shared" si="558"/>
        <v>68.518335471229236</v>
      </c>
      <c r="BZ331" s="45">
        <f t="shared" si="559"/>
        <v>248.51833547122925</v>
      </c>
      <c r="CA331" s="45">
        <f t="shared" si="560"/>
        <v>-20.61047562326937</v>
      </c>
      <c r="CB331" s="45" t="str">
        <f t="shared" si="567"/>
        <v>NEGATIF</v>
      </c>
      <c r="CC331" s="45">
        <f t="shared" si="568"/>
        <v>20</v>
      </c>
      <c r="CD331" s="45">
        <f t="shared" si="569"/>
        <v>36</v>
      </c>
      <c r="CE331" s="45">
        <f t="shared" si="570"/>
        <v>37</v>
      </c>
      <c r="CF331" s="45"/>
      <c r="CG331" s="45">
        <f t="shared" si="561"/>
        <v>4.3612123097498374</v>
      </c>
      <c r="CH331" s="45">
        <f t="shared" si="562"/>
        <v>0.40902068372863454</v>
      </c>
      <c r="CI331" s="45">
        <f t="shared" si="563"/>
        <v>0.40905094385776858</v>
      </c>
    </row>
    <row r="332" spans="1:87">
      <c r="A332" s="45">
        <f t="shared" ref="A332:F332" si="631">A38</f>
        <v>-7.0027777777777782</v>
      </c>
      <c r="B332" s="45">
        <f t="shared" si="631"/>
        <v>111.315</v>
      </c>
      <c r="C332" s="45">
        <f t="shared" si="631"/>
        <v>7</v>
      </c>
      <c r="D332" s="45">
        <f t="shared" si="631"/>
        <v>2018</v>
      </c>
      <c r="E332" s="45">
        <f t="shared" si="631"/>
        <v>6</v>
      </c>
      <c r="F332" s="45">
        <f t="shared" si="631"/>
        <v>12</v>
      </c>
      <c r="G332" s="45">
        <f t="shared" si="494"/>
        <v>-0.12222152900771403</v>
      </c>
      <c r="H332" s="45">
        <f t="shared" ref="H332:J332" si="632">H38</f>
        <v>6</v>
      </c>
      <c r="I332" s="45">
        <f t="shared" si="632"/>
        <v>45</v>
      </c>
      <c r="J332" s="45">
        <f t="shared" si="632"/>
        <v>6.75</v>
      </c>
      <c r="K332" s="45"/>
      <c r="L332" s="45">
        <f t="shared" ref="L332:M332" si="633">L38</f>
        <v>20</v>
      </c>
      <c r="M332" s="45">
        <f t="shared" si="633"/>
        <v>-13</v>
      </c>
      <c r="N332" s="45">
        <f t="shared" si="497"/>
        <v>2458281.4895833335</v>
      </c>
      <c r="O332" s="45">
        <f t="shared" si="498"/>
        <v>8.1905445362562951E-4</v>
      </c>
      <c r="P332" s="45">
        <f t="shared" si="499"/>
        <v>2458281.4904023879</v>
      </c>
      <c r="Q332" s="45">
        <f t="shared" si="500"/>
        <v>0.18443505550685615</v>
      </c>
      <c r="R332" s="45">
        <f t="shared" si="501"/>
        <v>252.50160295812839</v>
      </c>
      <c r="S332" s="45">
        <f t="shared" si="502"/>
        <v>307.15020312285924</v>
      </c>
      <c r="T332" s="45">
        <f t="shared" si="503"/>
        <v>4.4069843381827942</v>
      </c>
      <c r="U332" s="45">
        <f t="shared" si="504"/>
        <v>5.3607823426632626</v>
      </c>
      <c r="V332" s="45">
        <f t="shared" si="505"/>
        <v>128.31741287185821</v>
      </c>
      <c r="W332" s="45">
        <f t="shared" si="506"/>
        <v>2.2395613422548784</v>
      </c>
      <c r="X332" s="45">
        <f t="shared" si="507"/>
        <v>80.269828804506687</v>
      </c>
      <c r="Y332" s="45">
        <f t="shared" si="508"/>
        <v>1.4009728026508255</v>
      </c>
      <c r="Z332" s="45">
        <f t="shared" si="509"/>
        <v>157.01278494409053</v>
      </c>
      <c r="AA332" s="45">
        <f t="shared" si="510"/>
        <v>2.7403900650001605</v>
      </c>
      <c r="AB332" s="45">
        <f t="shared" si="511"/>
        <v>-17426.766963016791</v>
      </c>
      <c r="AC332" s="45">
        <f t="shared" si="512"/>
        <v>56.010476793406738</v>
      </c>
      <c r="AD332" s="45">
        <f t="shared" si="513"/>
        <v>-1898.7641057960409</v>
      </c>
      <c r="AE332" s="45">
        <f t="shared" si="514"/>
        <v>44.621037505026237</v>
      </c>
      <c r="AF332" s="45">
        <f t="shared" si="515"/>
        <v>594.98329380635164</v>
      </c>
      <c r="AG332" s="45">
        <f t="shared" si="516"/>
        <v>2368.1129618059917</v>
      </c>
      <c r="AH332" s="45">
        <f t="shared" si="517"/>
        <v>-16261.803298902059</v>
      </c>
      <c r="AI332" s="45">
        <f t="shared" si="518"/>
        <v>-4.5171675830283498</v>
      </c>
      <c r="AJ332" s="45">
        <f t="shared" si="519"/>
        <v>247.98443537510005</v>
      </c>
      <c r="AK332" s="45">
        <f t="shared" si="520"/>
        <v>4.3281448909945954</v>
      </c>
      <c r="AL332" s="45">
        <f t="shared" si="521"/>
        <v>247</v>
      </c>
      <c r="AM332" s="45">
        <f t="shared" si="522"/>
        <v>59</v>
      </c>
      <c r="AN332" s="45">
        <f t="shared" si="523"/>
        <v>3</v>
      </c>
      <c r="AO332" s="45"/>
      <c r="AP332" s="45">
        <f t="shared" si="524"/>
        <v>4.3911056256929815</v>
      </c>
      <c r="AQ332" s="45">
        <f t="shared" si="525"/>
        <v>7.6639250971188233E-2</v>
      </c>
      <c r="AR332" s="45" t="str">
        <f t="shared" si="526"/>
        <v>POSITIF</v>
      </c>
      <c r="AS332" s="45">
        <f t="shared" si="527"/>
        <v>4</v>
      </c>
      <c r="AT332" s="45">
        <f t="shared" si="528"/>
        <v>23</v>
      </c>
      <c r="AU332" s="45">
        <f t="shared" si="529"/>
        <v>27</v>
      </c>
      <c r="AV332" s="45">
        <f t="shared" si="530"/>
        <v>0.9967632854994829</v>
      </c>
      <c r="AW332" s="145">
        <f t="shared" si="531"/>
        <v>4.1531803562478452E-2</v>
      </c>
      <c r="AX332" s="45">
        <f t="shared" si="532"/>
        <v>1.7396801194962227E-2</v>
      </c>
      <c r="AY332" s="45">
        <f t="shared" si="533"/>
        <v>0.27159833485808532</v>
      </c>
      <c r="AZ332" s="145">
        <f t="shared" si="534"/>
        <v>1.1316597285753556E-2</v>
      </c>
      <c r="BA332" s="45">
        <f t="shared" si="535"/>
        <v>366637.61661921279</v>
      </c>
      <c r="BB332" s="45" t="s">
        <v>192</v>
      </c>
      <c r="BC332" s="45">
        <f t="shared" si="536"/>
        <v>1.6700853727668712E-2</v>
      </c>
      <c r="BD332" s="45">
        <f t="shared" si="537"/>
        <v>128.32199152907683</v>
      </c>
      <c r="BE332" s="45">
        <f t="shared" si="538"/>
        <v>23.43689268518423</v>
      </c>
      <c r="BF332" s="45">
        <f t="shared" si="539"/>
        <v>-1.7337772982233867E-3</v>
      </c>
      <c r="BG332" s="45">
        <f t="shared" si="540"/>
        <v>23.435158907886006</v>
      </c>
      <c r="BH332" s="151">
        <f t="shared" si="541"/>
        <v>0.18443505550685615</v>
      </c>
      <c r="BI332" s="45">
        <f t="shared" si="542"/>
        <v>17.100686401718608</v>
      </c>
      <c r="BJ332" s="45">
        <f t="shared" si="543"/>
        <v>0.52168640171860758</v>
      </c>
      <c r="BK332" s="45">
        <f t="shared" si="544"/>
        <v>117.94936957522373</v>
      </c>
      <c r="BL332" s="45">
        <f t="shared" si="545"/>
        <v>2.0586048497392797</v>
      </c>
      <c r="BM332" s="45">
        <f t="shared" si="546"/>
        <v>249.87592645055537</v>
      </c>
      <c r="BN332" s="45">
        <f t="shared" si="547"/>
        <v>16.658395096703693</v>
      </c>
      <c r="BO332" s="45">
        <f t="shared" si="548"/>
        <v>16</v>
      </c>
      <c r="BP332" s="45">
        <f t="shared" si="549"/>
        <v>39</v>
      </c>
      <c r="BQ332" s="45">
        <f t="shared" si="550"/>
        <v>30</v>
      </c>
      <c r="BR332" s="45">
        <f t="shared" si="551"/>
        <v>-17.300301761274056</v>
      </c>
      <c r="BS332" s="45" t="str">
        <f t="shared" si="552"/>
        <v>NEGATIF</v>
      </c>
      <c r="BT332" s="45">
        <f t="shared" si="553"/>
        <v>-0.30194722732280632</v>
      </c>
      <c r="BU332" s="45">
        <f t="shared" si="554"/>
        <v>17</v>
      </c>
      <c r="BV332" s="45">
        <f t="shared" si="555"/>
        <v>-2059</v>
      </c>
      <c r="BW332" s="45">
        <f t="shared" si="556"/>
        <v>58</v>
      </c>
      <c r="BX332" s="45" t="str">
        <f t="shared" si="557"/>
        <v>NEGATIF</v>
      </c>
      <c r="BY332" s="45">
        <f t="shared" si="558"/>
        <v>67.478485878348081</v>
      </c>
      <c r="BZ332" s="45">
        <f t="shared" si="559"/>
        <v>247.47848587834807</v>
      </c>
      <c r="CA332" s="45">
        <f t="shared" si="560"/>
        <v>-24.072560657541313</v>
      </c>
      <c r="CB332" s="45" t="str">
        <f t="shared" si="567"/>
        <v>NEGATIF</v>
      </c>
      <c r="CC332" s="45">
        <f t="shared" si="568"/>
        <v>24</v>
      </c>
      <c r="CD332" s="45">
        <f t="shared" si="569"/>
        <v>4</v>
      </c>
      <c r="CE332" s="45">
        <f t="shared" si="570"/>
        <v>21</v>
      </c>
      <c r="CF332" s="45"/>
      <c r="CG332" s="45">
        <f t="shared" si="561"/>
        <v>4.3611576380333794</v>
      </c>
      <c r="CH332" s="45">
        <f t="shared" si="562"/>
        <v>0.40902068367068933</v>
      </c>
      <c r="CI332" s="45">
        <f t="shared" si="563"/>
        <v>0.40905094379303963</v>
      </c>
    </row>
    <row r="333" spans="1:87">
      <c r="A333" s="45">
        <f t="shared" ref="A333:F333" si="634">A39</f>
        <v>-7.0027777777777782</v>
      </c>
      <c r="B333" s="45">
        <f t="shared" si="634"/>
        <v>111.315</v>
      </c>
      <c r="C333" s="45">
        <f t="shared" si="634"/>
        <v>7</v>
      </c>
      <c r="D333" s="45">
        <f t="shared" si="634"/>
        <v>2018</v>
      </c>
      <c r="E333" s="45">
        <f t="shared" si="634"/>
        <v>6</v>
      </c>
      <c r="F333" s="45">
        <f t="shared" si="634"/>
        <v>12</v>
      </c>
      <c r="G333" s="45">
        <f t="shared" si="494"/>
        <v>-0.12222152900771403</v>
      </c>
      <c r="H333" s="45">
        <f t="shared" ref="H333:J333" si="635">H39</f>
        <v>7</v>
      </c>
      <c r="I333" s="45">
        <f t="shared" si="635"/>
        <v>0</v>
      </c>
      <c r="J333" s="45">
        <f t="shared" si="635"/>
        <v>7</v>
      </c>
      <c r="K333" s="45"/>
      <c r="L333" s="45">
        <f t="shared" ref="L333:M333" si="636">L39</f>
        <v>20</v>
      </c>
      <c r="M333" s="45">
        <f t="shared" si="636"/>
        <v>-13</v>
      </c>
      <c r="N333" s="45">
        <f t="shared" si="497"/>
        <v>2458281.5</v>
      </c>
      <c r="O333" s="45">
        <f t="shared" si="498"/>
        <v>8.1905445362562951E-4</v>
      </c>
      <c r="P333" s="45">
        <f t="shared" si="499"/>
        <v>2458281.5008190544</v>
      </c>
      <c r="Q333" s="45">
        <f t="shared" si="500"/>
        <v>0.18443534069964224</v>
      </c>
      <c r="R333" s="45">
        <f t="shared" si="501"/>
        <v>252.50160295812839</v>
      </c>
      <c r="S333" s="45">
        <f t="shared" si="502"/>
        <v>307.28629679212463</v>
      </c>
      <c r="T333" s="45">
        <f t="shared" si="503"/>
        <v>4.4069843381827942</v>
      </c>
      <c r="U333" s="45">
        <f t="shared" si="504"/>
        <v>5.3631576252830646</v>
      </c>
      <c r="V333" s="45">
        <f t="shared" si="505"/>
        <v>128.31686126851253</v>
      </c>
      <c r="W333" s="45">
        <f t="shared" si="506"/>
        <v>2.239551714960331</v>
      </c>
      <c r="X333" s="45">
        <f t="shared" si="507"/>
        <v>80.280095964119027</v>
      </c>
      <c r="Y333" s="45">
        <f t="shared" si="508"/>
        <v>1.4011519983908887</v>
      </c>
      <c r="Z333" s="45">
        <f t="shared" si="509"/>
        <v>157.02305161345612</v>
      </c>
      <c r="AA333" s="45">
        <f t="shared" si="510"/>
        <v>2.7405692521838039</v>
      </c>
      <c r="AB333" s="45">
        <f t="shared" si="511"/>
        <v>-17394.240165644464</v>
      </c>
      <c r="AC333" s="45">
        <f t="shared" si="512"/>
        <v>57.154848746335603</v>
      </c>
      <c r="AD333" s="45">
        <f t="shared" si="513"/>
        <v>-1927.4857279843752</v>
      </c>
      <c r="AE333" s="45">
        <f t="shared" si="514"/>
        <v>37.775988464095228</v>
      </c>
      <c r="AF333" s="45">
        <f t="shared" si="515"/>
        <v>594.98653532328944</v>
      </c>
      <c r="AG333" s="45">
        <f t="shared" si="516"/>
        <v>2358.4478690451738</v>
      </c>
      <c r="AH333" s="45">
        <f t="shared" si="517"/>
        <v>-16273.360652049943</v>
      </c>
      <c r="AI333" s="45">
        <f t="shared" si="518"/>
        <v>-4.5203779589027624</v>
      </c>
      <c r="AJ333" s="45">
        <f t="shared" si="519"/>
        <v>247.98122499922562</v>
      </c>
      <c r="AK333" s="45">
        <f t="shared" si="520"/>
        <v>4.3280888593653595</v>
      </c>
      <c r="AL333" s="45">
        <f t="shared" si="521"/>
        <v>247</v>
      </c>
      <c r="AM333" s="45">
        <f t="shared" si="522"/>
        <v>58</v>
      </c>
      <c r="AN333" s="45">
        <f t="shared" si="523"/>
        <v>52</v>
      </c>
      <c r="AO333" s="45"/>
      <c r="AP333" s="45">
        <f t="shared" si="524"/>
        <v>4.3814908983324132</v>
      </c>
      <c r="AQ333" s="45">
        <f t="shared" si="525"/>
        <v>7.6471442322064737E-2</v>
      </c>
      <c r="AR333" s="45" t="str">
        <f t="shared" si="526"/>
        <v>POSITIF</v>
      </c>
      <c r="AS333" s="45">
        <f t="shared" si="527"/>
        <v>4</v>
      </c>
      <c r="AT333" s="45">
        <f t="shared" si="528"/>
        <v>22</v>
      </c>
      <c r="AU333" s="45">
        <f t="shared" si="529"/>
        <v>53</v>
      </c>
      <c r="AV333" s="45">
        <f t="shared" si="530"/>
        <v>0.99689068885731258</v>
      </c>
      <c r="AW333" s="145">
        <f t="shared" si="531"/>
        <v>4.1537112035721357E-2</v>
      </c>
      <c r="AX333" s="45">
        <f t="shared" si="532"/>
        <v>1.7399024803034454E-2</v>
      </c>
      <c r="AY333" s="45">
        <f t="shared" si="533"/>
        <v>0.27163304651731612</v>
      </c>
      <c r="AZ333" s="145">
        <f t="shared" si="534"/>
        <v>1.1318043604888172E-2</v>
      </c>
      <c r="BA333" s="45">
        <f t="shared" si="535"/>
        <v>366590.76479156245</v>
      </c>
      <c r="BB333" s="45" t="s">
        <v>192</v>
      </c>
      <c r="BC333" s="45">
        <f t="shared" si="536"/>
        <v>1.6700853715690616E-2</v>
      </c>
      <c r="BD333" s="45">
        <f t="shared" si="537"/>
        <v>128.32143992736817</v>
      </c>
      <c r="BE333" s="45">
        <f t="shared" si="538"/>
        <v>23.436892681475534</v>
      </c>
      <c r="BF333" s="45">
        <f t="shared" si="539"/>
        <v>-1.7337768902244205E-3</v>
      </c>
      <c r="BG333" s="45">
        <f t="shared" si="540"/>
        <v>23.435158904585311</v>
      </c>
      <c r="BH333" s="151">
        <f t="shared" si="541"/>
        <v>0.18443534069964224</v>
      </c>
      <c r="BI333" s="45">
        <f t="shared" si="542"/>
        <v>17.351370881156374</v>
      </c>
      <c r="BJ333" s="45">
        <f t="shared" si="543"/>
        <v>0.7723708811563732</v>
      </c>
      <c r="BK333" s="45">
        <f t="shared" si="544"/>
        <v>121.71255037110456</v>
      </c>
      <c r="BL333" s="45">
        <f t="shared" si="545"/>
        <v>2.1242847449752209</v>
      </c>
      <c r="BM333" s="45">
        <f t="shared" si="546"/>
        <v>249.87301284624104</v>
      </c>
      <c r="BN333" s="45">
        <f t="shared" si="547"/>
        <v>16.65820085641607</v>
      </c>
      <c r="BO333" s="45">
        <f t="shared" si="548"/>
        <v>16</v>
      </c>
      <c r="BP333" s="45">
        <f t="shared" si="549"/>
        <v>39</v>
      </c>
      <c r="BQ333" s="45">
        <f t="shared" si="550"/>
        <v>29</v>
      </c>
      <c r="BR333" s="45">
        <f t="shared" si="551"/>
        <v>-17.309298645735012</v>
      </c>
      <c r="BS333" s="45" t="str">
        <f t="shared" si="552"/>
        <v>NEGATIF</v>
      </c>
      <c r="BT333" s="45">
        <f t="shared" si="553"/>
        <v>-0.30210425257907153</v>
      </c>
      <c r="BU333" s="45">
        <f t="shared" si="554"/>
        <v>17</v>
      </c>
      <c r="BV333" s="45">
        <f t="shared" si="555"/>
        <v>-2059</v>
      </c>
      <c r="BW333" s="45">
        <f t="shared" si="556"/>
        <v>26</v>
      </c>
      <c r="BX333" s="45" t="str">
        <f t="shared" si="557"/>
        <v>NEGATIF</v>
      </c>
      <c r="BY333" s="45">
        <f t="shared" si="558"/>
        <v>66.301353200329473</v>
      </c>
      <c r="BZ333" s="45">
        <f t="shared" si="559"/>
        <v>246.30135320032946</v>
      </c>
      <c r="CA333" s="45">
        <f t="shared" si="560"/>
        <v>-27.505548164289941</v>
      </c>
      <c r="CB333" s="45" t="str">
        <f t="shared" si="567"/>
        <v>NEGATIF</v>
      </c>
      <c r="CC333" s="45">
        <f t="shared" si="568"/>
        <v>27</v>
      </c>
      <c r="CD333" s="45">
        <f t="shared" si="569"/>
        <v>30</v>
      </c>
      <c r="CE333" s="45">
        <f t="shared" si="570"/>
        <v>19</v>
      </c>
      <c r="CF333" s="45"/>
      <c r="CG333" s="45">
        <f t="shared" si="561"/>
        <v>4.3611067860449939</v>
      </c>
      <c r="CH333" s="45">
        <f t="shared" si="562"/>
        <v>0.4090206836130813</v>
      </c>
      <c r="CI333" s="45">
        <f t="shared" si="563"/>
        <v>0.40905094372831069</v>
      </c>
    </row>
    <row r="334" spans="1:87">
      <c r="A334" s="45">
        <f t="shared" ref="A334:F334" si="637">A40</f>
        <v>-7.0027777777777782</v>
      </c>
      <c r="B334" s="45">
        <f t="shared" si="637"/>
        <v>111.315</v>
      </c>
      <c r="C334" s="45">
        <f t="shared" si="637"/>
        <v>7</v>
      </c>
      <c r="D334" s="45">
        <f t="shared" si="637"/>
        <v>2018</v>
      </c>
      <c r="E334" s="45">
        <f t="shared" si="637"/>
        <v>6</v>
      </c>
      <c r="F334" s="45">
        <f t="shared" si="637"/>
        <v>12</v>
      </c>
      <c r="G334" s="45">
        <f t="shared" si="494"/>
        <v>-0.12222152900771403</v>
      </c>
      <c r="H334" s="45">
        <f t="shared" ref="H334:J334" si="638">H40</f>
        <v>7</v>
      </c>
      <c r="I334" s="45">
        <f t="shared" si="638"/>
        <v>15</v>
      </c>
      <c r="J334" s="45">
        <f t="shared" si="638"/>
        <v>7.25</v>
      </c>
      <c r="K334" s="45"/>
      <c r="L334" s="45">
        <f t="shared" ref="L334:M334" si="639">L40</f>
        <v>20</v>
      </c>
      <c r="M334" s="45">
        <f t="shared" si="639"/>
        <v>-13</v>
      </c>
      <c r="N334" s="45">
        <f t="shared" si="497"/>
        <v>2458281.510416667</v>
      </c>
      <c r="O334" s="45">
        <f t="shared" si="498"/>
        <v>8.1905445362562951E-4</v>
      </c>
      <c r="P334" s="45">
        <f t="shared" si="499"/>
        <v>2458281.5112357214</v>
      </c>
      <c r="Q334" s="45">
        <f t="shared" si="500"/>
        <v>0.18443562589244106</v>
      </c>
      <c r="R334" s="45">
        <f t="shared" si="501"/>
        <v>252.50160295812839</v>
      </c>
      <c r="S334" s="45">
        <f t="shared" si="502"/>
        <v>307.42239046747272</v>
      </c>
      <c r="T334" s="45">
        <f t="shared" si="503"/>
        <v>4.4069843381827942</v>
      </c>
      <c r="U334" s="45">
        <f t="shared" si="504"/>
        <v>5.3655329080090288</v>
      </c>
      <c r="V334" s="45">
        <f t="shared" si="505"/>
        <v>128.31630966514223</v>
      </c>
      <c r="W334" s="45">
        <f t="shared" si="506"/>
        <v>2.2395420876653542</v>
      </c>
      <c r="X334" s="45">
        <f t="shared" si="507"/>
        <v>80.290363124189753</v>
      </c>
      <c r="Y334" s="45">
        <f t="shared" si="508"/>
        <v>1.4013311941389519</v>
      </c>
      <c r="Z334" s="45">
        <f t="shared" si="509"/>
        <v>157.03331828328101</v>
      </c>
      <c r="AA334" s="45">
        <f t="shared" si="510"/>
        <v>2.7407484393754631</v>
      </c>
      <c r="AB334" s="45">
        <f t="shared" si="511"/>
        <v>-17361.611739224754</v>
      </c>
      <c r="AC334" s="45">
        <f t="shared" si="512"/>
        <v>58.293195849272614</v>
      </c>
      <c r="AD334" s="45">
        <f t="shared" si="513"/>
        <v>-1955.3946396683846</v>
      </c>
      <c r="AE334" s="45">
        <f t="shared" si="514"/>
        <v>30.926957392487907</v>
      </c>
      <c r="AF334" s="45">
        <f t="shared" si="515"/>
        <v>594.98424321918174</v>
      </c>
      <c r="AG334" s="45">
        <f t="shared" si="516"/>
        <v>2348.764665122218</v>
      </c>
      <c r="AH334" s="45">
        <f t="shared" si="517"/>
        <v>-16284.037317309978</v>
      </c>
      <c r="AI334" s="45">
        <f t="shared" si="518"/>
        <v>-4.5233436992527718</v>
      </c>
      <c r="AJ334" s="45">
        <f t="shared" si="519"/>
        <v>247.97825925887562</v>
      </c>
      <c r="AK334" s="45">
        <f t="shared" si="520"/>
        <v>4.3280370974314932</v>
      </c>
      <c r="AL334" s="45">
        <f t="shared" si="521"/>
        <v>247</v>
      </c>
      <c r="AM334" s="45">
        <f t="shared" si="522"/>
        <v>58</v>
      </c>
      <c r="AN334" s="45">
        <f t="shared" si="523"/>
        <v>41</v>
      </c>
      <c r="AO334" s="45"/>
      <c r="AP334" s="45">
        <f t="shared" si="524"/>
        <v>4.3884015791097228</v>
      </c>
      <c r="AQ334" s="45">
        <f t="shared" si="525"/>
        <v>7.6592056455183077E-2</v>
      </c>
      <c r="AR334" s="45" t="str">
        <f t="shared" si="526"/>
        <v>POSITIF</v>
      </c>
      <c r="AS334" s="45">
        <f t="shared" si="527"/>
        <v>4</v>
      </c>
      <c r="AT334" s="45">
        <f t="shared" si="528"/>
        <v>23</v>
      </c>
      <c r="AU334" s="45">
        <f t="shared" si="529"/>
        <v>18</v>
      </c>
      <c r="AV334" s="45">
        <f t="shared" si="530"/>
        <v>0.99701787288936838</v>
      </c>
      <c r="AW334" s="145">
        <f t="shared" si="531"/>
        <v>4.1542411370390352E-2</v>
      </c>
      <c r="AX334" s="45">
        <f t="shared" si="532"/>
        <v>1.7401244583149789E-2</v>
      </c>
      <c r="AY334" s="45">
        <f t="shared" si="533"/>
        <v>0.27166769841894206</v>
      </c>
      <c r="AZ334" s="145">
        <f t="shared" si="534"/>
        <v>1.1319487434122586E-2</v>
      </c>
      <c r="BA334" s="45">
        <f t="shared" si="535"/>
        <v>366544.00556323084</v>
      </c>
      <c r="BB334" s="45" t="s">
        <v>192</v>
      </c>
      <c r="BC334" s="45">
        <f t="shared" si="536"/>
        <v>1.6700853703712517E-2</v>
      </c>
      <c r="BD334" s="45">
        <f t="shared" si="537"/>
        <v>128.32088832563491</v>
      </c>
      <c r="BE334" s="45">
        <f t="shared" si="538"/>
        <v>23.436892677766838</v>
      </c>
      <c r="BF334" s="45">
        <f t="shared" si="539"/>
        <v>-1.7337764629009218E-3</v>
      </c>
      <c r="BG334" s="45">
        <f t="shared" si="540"/>
        <v>23.435158901303936</v>
      </c>
      <c r="BH334" s="151">
        <f t="shared" si="541"/>
        <v>0.18443562589244106</v>
      </c>
      <c r="BI334" s="45">
        <f t="shared" si="542"/>
        <v>17.602055371801058</v>
      </c>
      <c r="BJ334" s="45">
        <f t="shared" si="543"/>
        <v>1.0230553718010569</v>
      </c>
      <c r="BK334" s="45">
        <f t="shared" si="544"/>
        <v>125.47550930640807</v>
      </c>
      <c r="BL334" s="45">
        <f t="shared" si="545"/>
        <v>2.1899607680136075</v>
      </c>
      <c r="BM334" s="45">
        <f t="shared" si="546"/>
        <v>249.87032127060777</v>
      </c>
      <c r="BN334" s="45">
        <f t="shared" si="547"/>
        <v>16.658021418040519</v>
      </c>
      <c r="BO334" s="45">
        <f t="shared" si="548"/>
        <v>16</v>
      </c>
      <c r="BP334" s="45">
        <f t="shared" si="549"/>
        <v>39</v>
      </c>
      <c r="BQ334" s="45">
        <f t="shared" si="550"/>
        <v>28</v>
      </c>
      <c r="BR334" s="45">
        <f t="shared" si="551"/>
        <v>-17.30201092120608</v>
      </c>
      <c r="BS334" s="45" t="str">
        <f t="shared" si="552"/>
        <v>NEGATIF</v>
      </c>
      <c r="BT334" s="45">
        <f t="shared" si="553"/>
        <v>-0.30197705779106326</v>
      </c>
      <c r="BU334" s="45">
        <f t="shared" si="554"/>
        <v>17</v>
      </c>
      <c r="BV334" s="45">
        <f t="shared" si="555"/>
        <v>-2059</v>
      </c>
      <c r="BW334" s="45">
        <f t="shared" si="556"/>
        <v>52</v>
      </c>
      <c r="BX334" s="45" t="str">
        <f t="shared" si="557"/>
        <v>NEGATIF</v>
      </c>
      <c r="BY334" s="45">
        <f t="shared" si="558"/>
        <v>64.988936310422204</v>
      </c>
      <c r="BZ334" s="45">
        <f t="shared" si="559"/>
        <v>244.98893631042222</v>
      </c>
      <c r="CA334" s="45">
        <f t="shared" si="560"/>
        <v>-30.910692953912559</v>
      </c>
      <c r="CB334" s="45" t="str">
        <f t="shared" si="567"/>
        <v>NEGATIF</v>
      </c>
      <c r="CC334" s="45">
        <f t="shared" si="568"/>
        <v>30</v>
      </c>
      <c r="CD334" s="45">
        <f t="shared" si="569"/>
        <v>54</v>
      </c>
      <c r="CE334" s="45">
        <f t="shared" si="570"/>
        <v>38</v>
      </c>
      <c r="CF334" s="45"/>
      <c r="CG334" s="45">
        <f t="shared" si="561"/>
        <v>4.3610598091881272</v>
      </c>
      <c r="CH334" s="45">
        <f t="shared" si="562"/>
        <v>0.4090206835558105</v>
      </c>
      <c r="CI334" s="45">
        <f t="shared" si="563"/>
        <v>0.40905094366358175</v>
      </c>
    </row>
    <row r="335" spans="1:87">
      <c r="A335" s="45">
        <f t="shared" ref="A335:F335" si="640">A41</f>
        <v>-7.0027777777777782</v>
      </c>
      <c r="B335" s="45">
        <f t="shared" si="640"/>
        <v>111.315</v>
      </c>
      <c r="C335" s="45">
        <f t="shared" si="640"/>
        <v>7</v>
      </c>
      <c r="D335" s="45">
        <f t="shared" si="640"/>
        <v>2018</v>
      </c>
      <c r="E335" s="45">
        <f t="shared" si="640"/>
        <v>6</v>
      </c>
      <c r="F335" s="45">
        <f t="shared" si="640"/>
        <v>12</v>
      </c>
      <c r="G335" s="45">
        <f t="shared" si="494"/>
        <v>-0.12222152900771403</v>
      </c>
      <c r="H335" s="45">
        <f t="shared" ref="H335:J335" si="641">H41</f>
        <v>7</v>
      </c>
      <c r="I335" s="45">
        <f t="shared" si="641"/>
        <v>30</v>
      </c>
      <c r="J335" s="45">
        <f t="shared" si="641"/>
        <v>7.5</v>
      </c>
      <c r="K335" s="45"/>
      <c r="L335" s="45">
        <f t="shared" ref="L335:M335" si="642">L41</f>
        <v>20</v>
      </c>
      <c r="M335" s="45">
        <f t="shared" si="642"/>
        <v>-13</v>
      </c>
      <c r="N335" s="45">
        <f t="shared" si="497"/>
        <v>2458281.5208333335</v>
      </c>
      <c r="O335" s="45">
        <f t="shared" si="498"/>
        <v>8.1905445362562951E-4</v>
      </c>
      <c r="P335" s="45">
        <f t="shared" si="499"/>
        <v>2458281.5216523879</v>
      </c>
      <c r="Q335" s="45">
        <f t="shared" si="500"/>
        <v>0.18443591108522714</v>
      </c>
      <c r="R335" s="45">
        <f t="shared" si="501"/>
        <v>252.50160295812839</v>
      </c>
      <c r="S335" s="45">
        <f t="shared" si="502"/>
        <v>307.55848413672356</v>
      </c>
      <c r="T335" s="45">
        <f t="shared" si="503"/>
        <v>4.4069843381827942</v>
      </c>
      <c r="U335" s="45">
        <f t="shared" si="504"/>
        <v>5.3679081906285759</v>
      </c>
      <c r="V335" s="45">
        <f t="shared" si="505"/>
        <v>128.3157580617966</v>
      </c>
      <c r="W335" s="45">
        <f t="shared" si="506"/>
        <v>2.2395324603708082</v>
      </c>
      <c r="X335" s="45">
        <f t="shared" si="507"/>
        <v>80.300630283802093</v>
      </c>
      <c r="Y335" s="45">
        <f t="shared" si="508"/>
        <v>1.4015103898790151</v>
      </c>
      <c r="Z335" s="45">
        <f t="shared" si="509"/>
        <v>157.0435849526466</v>
      </c>
      <c r="AA335" s="45">
        <f t="shared" si="510"/>
        <v>2.7409276265591065</v>
      </c>
      <c r="AB335" s="45">
        <f t="shared" si="511"/>
        <v>-17328.881870766239</v>
      </c>
      <c r="AC335" s="45">
        <f t="shared" si="512"/>
        <v>59.42539800326162</v>
      </c>
      <c r="AD335" s="45">
        <f t="shared" si="513"/>
        <v>-1982.4790707463198</v>
      </c>
      <c r="AE335" s="45">
        <f t="shared" si="514"/>
        <v>24.074666815355712</v>
      </c>
      <c r="AF335" s="45">
        <f t="shared" si="515"/>
        <v>594.97641763038553</v>
      </c>
      <c r="AG335" s="45">
        <f t="shared" si="516"/>
        <v>2339.0634234017398</v>
      </c>
      <c r="AH335" s="45">
        <f t="shared" si="517"/>
        <v>-16293.821035661813</v>
      </c>
      <c r="AI335" s="45">
        <f t="shared" si="518"/>
        <v>-4.5260613987949476</v>
      </c>
      <c r="AJ335" s="45">
        <f t="shared" si="519"/>
        <v>247.97554155933344</v>
      </c>
      <c r="AK335" s="45">
        <f t="shared" si="520"/>
        <v>4.3279896646264024</v>
      </c>
      <c r="AL335" s="45">
        <f t="shared" si="521"/>
        <v>247</v>
      </c>
      <c r="AM335" s="45">
        <f t="shared" si="522"/>
        <v>58</v>
      </c>
      <c r="AN335" s="45">
        <f t="shared" si="523"/>
        <v>31</v>
      </c>
      <c r="AO335" s="45"/>
      <c r="AP335" s="45">
        <f t="shared" si="524"/>
        <v>4.3952623187012323</v>
      </c>
      <c r="AQ335" s="45">
        <f t="shared" si="525"/>
        <v>7.6711798950176838E-2</v>
      </c>
      <c r="AR335" s="45" t="str">
        <f t="shared" si="526"/>
        <v>POSITIF</v>
      </c>
      <c r="AS335" s="45">
        <f t="shared" si="527"/>
        <v>4</v>
      </c>
      <c r="AT335" s="45">
        <f t="shared" si="528"/>
        <v>23</v>
      </c>
      <c r="AU335" s="45">
        <f t="shared" si="529"/>
        <v>42</v>
      </c>
      <c r="AV335" s="45">
        <f t="shared" si="530"/>
        <v>0.99714483662108411</v>
      </c>
      <c r="AW335" s="145">
        <f t="shared" si="531"/>
        <v>4.1547701525878507E-2</v>
      </c>
      <c r="AX335" s="45">
        <f t="shared" si="532"/>
        <v>1.7403460518298847E-2</v>
      </c>
      <c r="AY335" s="45">
        <f t="shared" si="533"/>
        <v>0.27170229029744397</v>
      </c>
      <c r="AZ335" s="145">
        <f t="shared" si="534"/>
        <v>1.1320928762393498E-2</v>
      </c>
      <c r="BA335" s="45">
        <f t="shared" si="535"/>
        <v>366497.33922608977</v>
      </c>
      <c r="BB335" s="45" t="s">
        <v>192</v>
      </c>
      <c r="BC335" s="45">
        <f t="shared" si="536"/>
        <v>1.6700853691734421E-2</v>
      </c>
      <c r="BD335" s="45">
        <f t="shared" si="537"/>
        <v>128.32033672392626</v>
      </c>
      <c r="BE335" s="45">
        <f t="shared" si="538"/>
        <v>23.436892674058143</v>
      </c>
      <c r="BF335" s="45">
        <f t="shared" si="539"/>
        <v>-1.7337760162505073E-3</v>
      </c>
      <c r="BG335" s="45">
        <f t="shared" si="540"/>
        <v>23.435158898041891</v>
      </c>
      <c r="BH335" s="151">
        <f t="shared" si="541"/>
        <v>0.18443591108522714</v>
      </c>
      <c r="BI335" s="45">
        <f t="shared" si="542"/>
        <v>17.85273985126987</v>
      </c>
      <c r="BJ335" s="45">
        <f t="shared" si="543"/>
        <v>1.2737398512698697</v>
      </c>
      <c r="BK335" s="45">
        <f t="shared" si="544"/>
        <v>129.23824295673595</v>
      </c>
      <c r="BL335" s="45">
        <f t="shared" si="545"/>
        <v>2.255632859087414</v>
      </c>
      <c r="BM335" s="45">
        <f t="shared" si="546"/>
        <v>249.86785481231209</v>
      </c>
      <c r="BN335" s="45">
        <f t="shared" si="547"/>
        <v>16.657856987487474</v>
      </c>
      <c r="BO335" s="45">
        <f t="shared" si="548"/>
        <v>16</v>
      </c>
      <c r="BP335" s="45">
        <f t="shared" si="549"/>
        <v>39</v>
      </c>
      <c r="BQ335" s="45">
        <f t="shared" si="550"/>
        <v>28</v>
      </c>
      <c r="BR335" s="45">
        <f t="shared" si="551"/>
        <v>-17.294811134826972</v>
      </c>
      <c r="BS335" s="45" t="str">
        <f t="shared" si="552"/>
        <v>NEGATIF</v>
      </c>
      <c r="BT335" s="45">
        <f t="shared" si="553"/>
        <v>-0.30185139781330761</v>
      </c>
      <c r="BU335" s="45">
        <f t="shared" si="554"/>
        <v>17</v>
      </c>
      <c r="BV335" s="45">
        <f t="shared" si="555"/>
        <v>-2058</v>
      </c>
      <c r="BW335" s="45">
        <f t="shared" si="556"/>
        <v>18</v>
      </c>
      <c r="BX335" s="45" t="str">
        <f t="shared" si="557"/>
        <v>NEGATIF</v>
      </c>
      <c r="BY335" s="45">
        <f t="shared" si="558"/>
        <v>63.500055890274133</v>
      </c>
      <c r="BZ335" s="45">
        <f t="shared" si="559"/>
        <v>243.50005589027413</v>
      </c>
      <c r="CA335" s="45">
        <f t="shared" si="560"/>
        <v>-34.277222712000707</v>
      </c>
      <c r="CB335" s="45" t="str">
        <f t="shared" si="567"/>
        <v>NEGATIF</v>
      </c>
      <c r="CC335" s="45">
        <f t="shared" si="568"/>
        <v>34</v>
      </c>
      <c r="CD335" s="45">
        <f t="shared" si="569"/>
        <v>16</v>
      </c>
      <c r="CE335" s="45">
        <f t="shared" si="570"/>
        <v>38</v>
      </c>
      <c r="CF335" s="45"/>
      <c r="CG335" s="45">
        <f t="shared" si="561"/>
        <v>4.3610167613700037</v>
      </c>
      <c r="CH335" s="45">
        <f t="shared" si="562"/>
        <v>0.4090206834988771</v>
      </c>
      <c r="CI335" s="45">
        <f t="shared" si="563"/>
        <v>0.4090509435988528</v>
      </c>
    </row>
    <row r="336" spans="1:87">
      <c r="A336" s="45">
        <f t="shared" ref="A336:F336" si="643">A42</f>
        <v>-7.0027777777777782</v>
      </c>
      <c r="B336" s="45">
        <f t="shared" si="643"/>
        <v>111.315</v>
      </c>
      <c r="C336" s="45">
        <f t="shared" si="643"/>
        <v>7</v>
      </c>
      <c r="D336" s="45">
        <f t="shared" si="643"/>
        <v>2018</v>
      </c>
      <c r="E336" s="45">
        <f t="shared" si="643"/>
        <v>6</v>
      </c>
      <c r="F336" s="45">
        <f t="shared" si="643"/>
        <v>12</v>
      </c>
      <c r="G336" s="45">
        <f t="shared" si="494"/>
        <v>-0.12222152900771403</v>
      </c>
      <c r="H336" s="45">
        <f t="shared" ref="H336:J336" si="644">H42</f>
        <v>7</v>
      </c>
      <c r="I336" s="45">
        <f t="shared" si="644"/>
        <v>45</v>
      </c>
      <c r="J336" s="45">
        <f t="shared" si="644"/>
        <v>7.75</v>
      </c>
      <c r="K336" s="45"/>
      <c r="L336" s="45">
        <f t="shared" ref="L336:M336" si="645">L42</f>
        <v>20</v>
      </c>
      <c r="M336" s="45">
        <f t="shared" si="645"/>
        <v>-13</v>
      </c>
      <c r="N336" s="45">
        <f t="shared" si="497"/>
        <v>2458281.53125</v>
      </c>
      <c r="O336" s="45">
        <f t="shared" si="498"/>
        <v>8.1905445362562951E-4</v>
      </c>
      <c r="P336" s="45">
        <f t="shared" si="499"/>
        <v>2458281.5320690544</v>
      </c>
      <c r="Q336" s="45">
        <f t="shared" si="500"/>
        <v>0.18443619627801319</v>
      </c>
      <c r="R336" s="45">
        <f t="shared" si="501"/>
        <v>252.50160295812839</v>
      </c>
      <c r="S336" s="45">
        <f t="shared" si="502"/>
        <v>307.6945778059744</v>
      </c>
      <c r="T336" s="45">
        <f t="shared" si="503"/>
        <v>4.4069843381827942</v>
      </c>
      <c r="U336" s="45">
        <f t="shared" si="504"/>
        <v>5.3702834732481231</v>
      </c>
      <c r="V336" s="45">
        <f t="shared" si="505"/>
        <v>128.31520645845097</v>
      </c>
      <c r="W336" s="45">
        <f t="shared" si="506"/>
        <v>2.2395228330762622</v>
      </c>
      <c r="X336" s="45">
        <f t="shared" si="507"/>
        <v>80.310897443413523</v>
      </c>
      <c r="Y336" s="45">
        <f t="shared" si="508"/>
        <v>1.4016895856190623</v>
      </c>
      <c r="Z336" s="45">
        <f t="shared" si="509"/>
        <v>157.05385162201128</v>
      </c>
      <c r="AA336" s="45">
        <f t="shared" si="510"/>
        <v>2.7411068137427335</v>
      </c>
      <c r="AB336" s="45">
        <f t="shared" si="511"/>
        <v>-17296.050743470143</v>
      </c>
      <c r="AC336" s="45">
        <f t="shared" si="512"/>
        <v>60.551335909610117</v>
      </c>
      <c r="AD336" s="45">
        <f t="shared" si="513"/>
        <v>-2008.7276025071808</v>
      </c>
      <c r="AE336" s="45">
        <f t="shared" si="514"/>
        <v>17.219838682905102</v>
      </c>
      <c r="AF336" s="45">
        <f t="shared" si="515"/>
        <v>594.96305883750006</v>
      </c>
      <c r="AG336" s="45">
        <f t="shared" si="516"/>
        <v>2329.3442160843783</v>
      </c>
      <c r="AH336" s="45">
        <f t="shared" si="517"/>
        <v>-16302.699896462929</v>
      </c>
      <c r="AI336" s="45">
        <f t="shared" si="518"/>
        <v>-4.5285277490174805</v>
      </c>
      <c r="AJ336" s="45">
        <f t="shared" si="519"/>
        <v>247.9730752091109</v>
      </c>
      <c r="AK336" s="45">
        <f t="shared" si="520"/>
        <v>4.3279466186945115</v>
      </c>
      <c r="AL336" s="45">
        <f t="shared" si="521"/>
        <v>247</v>
      </c>
      <c r="AM336" s="45">
        <f t="shared" si="522"/>
        <v>58</v>
      </c>
      <c r="AN336" s="45">
        <f t="shared" si="523"/>
        <v>23</v>
      </c>
      <c r="AO336" s="45"/>
      <c r="AP336" s="45">
        <f t="shared" si="524"/>
        <v>4.3965268664423229</v>
      </c>
      <c r="AQ336" s="45">
        <f t="shared" si="525"/>
        <v>7.6733869471807534E-2</v>
      </c>
      <c r="AR336" s="45" t="str">
        <f t="shared" si="526"/>
        <v>POSITIF</v>
      </c>
      <c r="AS336" s="45">
        <f t="shared" si="527"/>
        <v>4</v>
      </c>
      <c r="AT336" s="45">
        <f t="shared" si="528"/>
        <v>23</v>
      </c>
      <c r="AU336" s="45">
        <f t="shared" si="529"/>
        <v>47</v>
      </c>
      <c r="AV336" s="45">
        <f t="shared" si="530"/>
        <v>0.99727157909604114</v>
      </c>
      <c r="AW336" s="145">
        <f t="shared" si="531"/>
        <v>4.1552982462335047E-2</v>
      </c>
      <c r="AX336" s="45">
        <f t="shared" si="532"/>
        <v>1.7405672591788972E-2</v>
      </c>
      <c r="AY336" s="45">
        <f t="shared" si="533"/>
        <v>0.2717368218922474</v>
      </c>
      <c r="AZ336" s="145">
        <f t="shared" si="534"/>
        <v>1.1322367578843641E-2</v>
      </c>
      <c r="BA336" s="45">
        <f t="shared" si="535"/>
        <v>366450.76606513548</v>
      </c>
      <c r="BB336" s="45" t="s">
        <v>192</v>
      </c>
      <c r="BC336" s="45">
        <f t="shared" si="536"/>
        <v>1.6700853679756322E-2</v>
      </c>
      <c r="BD336" s="45">
        <f t="shared" si="537"/>
        <v>128.31978512221767</v>
      </c>
      <c r="BE336" s="45">
        <f t="shared" si="538"/>
        <v>23.436892670349447</v>
      </c>
      <c r="BF336" s="45">
        <f t="shared" si="539"/>
        <v>-1.7337755502707349E-3</v>
      </c>
      <c r="BG336" s="45">
        <f t="shared" si="540"/>
        <v>23.435158894799176</v>
      </c>
      <c r="BH336" s="151">
        <f t="shared" si="541"/>
        <v>0.18443619627801319</v>
      </c>
      <c r="BI336" s="45">
        <f t="shared" si="542"/>
        <v>18.103424330707639</v>
      </c>
      <c r="BJ336" s="45">
        <f t="shared" si="543"/>
        <v>1.5244243307076388</v>
      </c>
      <c r="BK336" s="45">
        <f t="shared" si="544"/>
        <v>133.00074848830755</v>
      </c>
      <c r="BL336" s="45">
        <f t="shared" si="545"/>
        <v>2.3213009687378379</v>
      </c>
      <c r="BM336" s="45">
        <f t="shared" si="546"/>
        <v>249.86561647230701</v>
      </c>
      <c r="BN336" s="45">
        <f t="shared" si="547"/>
        <v>16.657707764820469</v>
      </c>
      <c r="BO336" s="45">
        <f t="shared" si="548"/>
        <v>16</v>
      </c>
      <c r="BP336" s="45">
        <f t="shared" si="549"/>
        <v>39</v>
      </c>
      <c r="BQ336" s="45">
        <f t="shared" si="550"/>
        <v>27</v>
      </c>
      <c r="BR336" s="45">
        <f t="shared" si="551"/>
        <v>-17.293177966885306</v>
      </c>
      <c r="BS336" s="45" t="str">
        <f t="shared" si="552"/>
        <v>NEGATIF</v>
      </c>
      <c r="BT336" s="45">
        <f t="shared" si="553"/>
        <v>-0.30182289365548753</v>
      </c>
      <c r="BU336" s="45">
        <f t="shared" si="554"/>
        <v>17</v>
      </c>
      <c r="BV336" s="45">
        <f t="shared" si="555"/>
        <v>-2058</v>
      </c>
      <c r="BW336" s="45">
        <f t="shared" si="556"/>
        <v>24</v>
      </c>
      <c r="BX336" s="45" t="str">
        <f t="shared" si="557"/>
        <v>NEGATIF</v>
      </c>
      <c r="BY336" s="45">
        <f t="shared" si="558"/>
        <v>61.798949795168369</v>
      </c>
      <c r="BZ336" s="45">
        <f t="shared" si="559"/>
        <v>241.79894979516837</v>
      </c>
      <c r="CA336" s="45">
        <f t="shared" si="560"/>
        <v>-37.595258791175283</v>
      </c>
      <c r="CB336" s="45" t="str">
        <f t="shared" si="567"/>
        <v>NEGATIF</v>
      </c>
      <c r="CC336" s="45">
        <f t="shared" si="568"/>
        <v>37</v>
      </c>
      <c r="CD336" s="45">
        <f t="shared" si="569"/>
        <v>35</v>
      </c>
      <c r="CE336" s="45">
        <f t="shared" si="570"/>
        <v>42</v>
      </c>
      <c r="CF336" s="45"/>
      <c r="CG336" s="45">
        <f t="shared" si="561"/>
        <v>4.3609776949671364</v>
      </c>
      <c r="CH336" s="45">
        <f t="shared" si="562"/>
        <v>0.40902068344228104</v>
      </c>
      <c r="CI336" s="45">
        <f t="shared" si="563"/>
        <v>0.40905094353412386</v>
      </c>
    </row>
    <row r="337" spans="1:87">
      <c r="A337" s="45">
        <f t="shared" ref="A337:F337" si="646">A43</f>
        <v>-7.0027777777777782</v>
      </c>
      <c r="B337" s="45">
        <f t="shared" si="646"/>
        <v>111.315</v>
      </c>
      <c r="C337" s="45">
        <f t="shared" si="646"/>
        <v>7</v>
      </c>
      <c r="D337" s="45">
        <f t="shared" si="646"/>
        <v>2018</v>
      </c>
      <c r="E337" s="45">
        <f t="shared" si="646"/>
        <v>6</v>
      </c>
      <c r="F337" s="45">
        <f t="shared" si="646"/>
        <v>12</v>
      </c>
      <c r="G337" s="45">
        <f t="shared" si="494"/>
        <v>-0.12222152900771403</v>
      </c>
      <c r="H337" s="45">
        <f t="shared" ref="H337:J337" si="647">H43</f>
        <v>8</v>
      </c>
      <c r="I337" s="45">
        <f t="shared" si="647"/>
        <v>0</v>
      </c>
      <c r="J337" s="45">
        <f t="shared" si="647"/>
        <v>8</v>
      </c>
      <c r="K337" s="45"/>
      <c r="L337" s="45">
        <f t="shared" ref="L337:M337" si="648">L43</f>
        <v>20</v>
      </c>
      <c r="M337" s="45">
        <f t="shared" si="648"/>
        <v>-13</v>
      </c>
      <c r="N337" s="45">
        <f t="shared" si="497"/>
        <v>2458281.541666667</v>
      </c>
      <c r="O337" s="45">
        <f t="shared" si="498"/>
        <v>8.1905445362562951E-4</v>
      </c>
      <c r="P337" s="45">
        <f t="shared" si="499"/>
        <v>2458281.5424857214</v>
      </c>
      <c r="Q337" s="45">
        <f t="shared" si="500"/>
        <v>0.18443648147081204</v>
      </c>
      <c r="R337" s="45">
        <f t="shared" si="501"/>
        <v>252.50160295812839</v>
      </c>
      <c r="S337" s="45">
        <f t="shared" si="502"/>
        <v>307.8306714813225</v>
      </c>
      <c r="T337" s="45">
        <f t="shared" si="503"/>
        <v>4.4069843381827942</v>
      </c>
      <c r="U337" s="45">
        <f t="shared" si="504"/>
        <v>5.3726587559740882</v>
      </c>
      <c r="V337" s="45">
        <f t="shared" si="505"/>
        <v>128.31465485508062</v>
      </c>
      <c r="W337" s="45">
        <f t="shared" si="506"/>
        <v>2.2395132057812841</v>
      </c>
      <c r="X337" s="45">
        <f t="shared" si="507"/>
        <v>80.321164603485158</v>
      </c>
      <c r="Y337" s="45">
        <f t="shared" si="508"/>
        <v>1.4018687813671418</v>
      </c>
      <c r="Z337" s="45">
        <f t="shared" si="509"/>
        <v>157.06411829183617</v>
      </c>
      <c r="AA337" s="45">
        <f t="shared" si="510"/>
        <v>2.7412860009343931</v>
      </c>
      <c r="AB337" s="45">
        <f t="shared" si="511"/>
        <v>-17263.11854109084</v>
      </c>
      <c r="AC337" s="45">
        <f t="shared" si="512"/>
        <v>61.670890929241956</v>
      </c>
      <c r="AD337" s="45">
        <f t="shared" si="513"/>
        <v>-2034.1291685513477</v>
      </c>
      <c r="AE337" s="45">
        <f t="shared" si="514"/>
        <v>10.363195210534043</v>
      </c>
      <c r="AF337" s="45">
        <f t="shared" si="515"/>
        <v>594.94416726455404</v>
      </c>
      <c r="AG337" s="45">
        <f t="shared" si="516"/>
        <v>2319.6071155020813</v>
      </c>
      <c r="AH337" s="45">
        <f t="shared" si="517"/>
        <v>-16310.662340735771</v>
      </c>
      <c r="AI337" s="45">
        <f t="shared" si="518"/>
        <v>-4.5307395390932701</v>
      </c>
      <c r="AJ337" s="45">
        <f t="shared" si="519"/>
        <v>247.97086341903511</v>
      </c>
      <c r="AK337" s="45">
        <f t="shared" si="520"/>
        <v>4.3279080156753258</v>
      </c>
      <c r="AL337" s="45">
        <f t="shared" si="521"/>
        <v>247</v>
      </c>
      <c r="AM337" s="45">
        <f t="shared" si="522"/>
        <v>58</v>
      </c>
      <c r="AN337" s="45">
        <f t="shared" si="523"/>
        <v>15</v>
      </c>
      <c r="AO337" s="45"/>
      <c r="AP337" s="45">
        <f t="shared" si="524"/>
        <v>4.3921120682496673</v>
      </c>
      <c r="AQ337" s="45">
        <f t="shared" si="525"/>
        <v>7.6656816707534589E-2</v>
      </c>
      <c r="AR337" s="45" t="str">
        <f t="shared" si="526"/>
        <v>POSITIF</v>
      </c>
      <c r="AS337" s="45">
        <f t="shared" si="527"/>
        <v>4</v>
      </c>
      <c r="AT337" s="45">
        <f t="shared" si="528"/>
        <v>23</v>
      </c>
      <c r="AU337" s="45">
        <f t="shared" si="529"/>
        <v>31</v>
      </c>
      <c r="AV337" s="45">
        <f t="shared" si="530"/>
        <v>0.99739809935885304</v>
      </c>
      <c r="AW337" s="145">
        <f t="shared" si="531"/>
        <v>4.1558254139952212E-2</v>
      </c>
      <c r="AX337" s="45">
        <f t="shared" si="532"/>
        <v>1.740788078694553E-2</v>
      </c>
      <c r="AY337" s="45">
        <f t="shared" si="533"/>
        <v>0.27177129294305913</v>
      </c>
      <c r="AZ337" s="145">
        <f t="shared" si="534"/>
        <v>1.1323803872627464E-2</v>
      </c>
      <c r="BA337" s="45">
        <f t="shared" si="535"/>
        <v>366404.2863647851</v>
      </c>
      <c r="BB337" s="45" t="s">
        <v>192</v>
      </c>
      <c r="BC337" s="45">
        <f t="shared" si="536"/>
        <v>1.6700853667778227E-2</v>
      </c>
      <c r="BD337" s="45">
        <f t="shared" si="537"/>
        <v>128.31923352048429</v>
      </c>
      <c r="BE337" s="45">
        <f t="shared" si="538"/>
        <v>23.436892666640752</v>
      </c>
      <c r="BF337" s="45">
        <f t="shared" si="539"/>
        <v>-1.7337750649591647E-3</v>
      </c>
      <c r="BG337" s="45">
        <f t="shared" si="540"/>
        <v>23.435158891575792</v>
      </c>
      <c r="BH337" s="151">
        <f t="shared" si="541"/>
        <v>0.18443648147081204</v>
      </c>
      <c r="BI337" s="45">
        <f t="shared" si="542"/>
        <v>18.354108821352323</v>
      </c>
      <c r="BJ337" s="45">
        <f t="shared" si="543"/>
        <v>1.7751088213523225</v>
      </c>
      <c r="BK337" s="45">
        <f t="shared" si="544"/>
        <v>136.76302315726349</v>
      </c>
      <c r="BL337" s="45">
        <f t="shared" si="545"/>
        <v>2.3869650490754988</v>
      </c>
      <c r="BM337" s="45">
        <f t="shared" si="546"/>
        <v>249.86360916302135</v>
      </c>
      <c r="BN337" s="45">
        <f t="shared" si="547"/>
        <v>16.657573944201424</v>
      </c>
      <c r="BO337" s="45">
        <f t="shared" si="548"/>
        <v>16</v>
      </c>
      <c r="BP337" s="45">
        <f t="shared" si="549"/>
        <v>39</v>
      </c>
      <c r="BQ337" s="45">
        <f t="shared" si="550"/>
        <v>27</v>
      </c>
      <c r="BR337" s="45">
        <f t="shared" si="551"/>
        <v>-17.297194021264609</v>
      </c>
      <c r="BS337" s="45" t="str">
        <f t="shared" si="552"/>
        <v>NEGATIF</v>
      </c>
      <c r="BT337" s="45">
        <f t="shared" si="553"/>
        <v>-0.30189298702734552</v>
      </c>
      <c r="BU337" s="45">
        <f t="shared" si="554"/>
        <v>17</v>
      </c>
      <c r="BV337" s="45">
        <f t="shared" si="555"/>
        <v>-2058</v>
      </c>
      <c r="BW337" s="45">
        <f t="shared" si="556"/>
        <v>10</v>
      </c>
      <c r="BX337" s="45" t="str">
        <f t="shared" si="557"/>
        <v>NEGATIF</v>
      </c>
      <c r="BY337" s="45">
        <f t="shared" si="558"/>
        <v>59.848818825671181</v>
      </c>
      <c r="BZ337" s="45">
        <f t="shared" si="559"/>
        <v>239.84881882567117</v>
      </c>
      <c r="CA337" s="45">
        <f t="shared" si="560"/>
        <v>-40.854547473150284</v>
      </c>
      <c r="CB337" s="45" t="str">
        <f t="shared" si="567"/>
        <v>NEGATIF</v>
      </c>
      <c r="CC337" s="45">
        <f t="shared" si="568"/>
        <v>40</v>
      </c>
      <c r="CD337" s="45">
        <f t="shared" si="569"/>
        <v>51</v>
      </c>
      <c r="CE337" s="45">
        <f t="shared" si="570"/>
        <v>16</v>
      </c>
      <c r="CF337" s="45"/>
      <c r="CG337" s="45">
        <f t="shared" si="561"/>
        <v>4.3609426608109958</v>
      </c>
      <c r="CH337" s="45">
        <f t="shared" si="562"/>
        <v>0.40902068338602238</v>
      </c>
      <c r="CI337" s="45">
        <f t="shared" si="563"/>
        <v>0.40905094346939491</v>
      </c>
    </row>
    <row r="338" spans="1:87">
      <c r="A338" s="45">
        <f t="shared" ref="A338:F338" si="649">A44</f>
        <v>-7.0027777777777782</v>
      </c>
      <c r="B338" s="45">
        <f t="shared" si="649"/>
        <v>111.315</v>
      </c>
      <c r="C338" s="45">
        <f t="shared" si="649"/>
        <v>7</v>
      </c>
      <c r="D338" s="45">
        <f t="shared" si="649"/>
        <v>2018</v>
      </c>
      <c r="E338" s="45">
        <f t="shared" si="649"/>
        <v>6</v>
      </c>
      <c r="F338" s="45">
        <f t="shared" si="649"/>
        <v>12</v>
      </c>
      <c r="G338" s="45">
        <f t="shared" si="494"/>
        <v>-0.12222152900771403</v>
      </c>
      <c r="H338" s="45">
        <f t="shared" ref="H338:J338" si="650">H44</f>
        <v>8</v>
      </c>
      <c r="I338" s="45">
        <f t="shared" si="650"/>
        <v>15</v>
      </c>
      <c r="J338" s="45">
        <f t="shared" si="650"/>
        <v>8.25</v>
      </c>
      <c r="K338" s="45"/>
      <c r="L338" s="45">
        <f t="shared" ref="L338:M338" si="651">L44</f>
        <v>20</v>
      </c>
      <c r="M338" s="45">
        <f t="shared" si="651"/>
        <v>-13</v>
      </c>
      <c r="N338" s="45">
        <f t="shared" si="497"/>
        <v>2458281.5520833335</v>
      </c>
      <c r="O338" s="45">
        <f t="shared" si="498"/>
        <v>8.1905445362562951E-4</v>
      </c>
      <c r="P338" s="45">
        <f t="shared" si="499"/>
        <v>2458281.5529023879</v>
      </c>
      <c r="Q338" s="45">
        <f t="shared" si="500"/>
        <v>0.1844367666635981</v>
      </c>
      <c r="R338" s="45">
        <f t="shared" si="501"/>
        <v>252.50160295812839</v>
      </c>
      <c r="S338" s="45">
        <f t="shared" si="502"/>
        <v>307.96676515057334</v>
      </c>
      <c r="T338" s="45">
        <f t="shared" si="503"/>
        <v>4.4069843381827942</v>
      </c>
      <c r="U338" s="45">
        <f t="shared" si="504"/>
        <v>5.3750340385936353</v>
      </c>
      <c r="V338" s="45">
        <f t="shared" si="505"/>
        <v>128.31410325173505</v>
      </c>
      <c r="W338" s="45">
        <f t="shared" si="506"/>
        <v>2.239503578486739</v>
      </c>
      <c r="X338" s="45">
        <f t="shared" si="507"/>
        <v>80.331431763095679</v>
      </c>
      <c r="Y338" s="45">
        <f t="shared" si="508"/>
        <v>1.402047977107173</v>
      </c>
      <c r="Z338" s="45">
        <f t="shared" si="509"/>
        <v>157.07438496120176</v>
      </c>
      <c r="AA338" s="45">
        <f t="shared" si="510"/>
        <v>2.7414651881180365</v>
      </c>
      <c r="AB338" s="45">
        <f t="shared" si="511"/>
        <v>-17230.085452381525</v>
      </c>
      <c r="AC338" s="45">
        <f t="shared" si="512"/>
        <v>62.783944945325878</v>
      </c>
      <c r="AD338" s="45">
        <f t="shared" si="513"/>
        <v>-2058.6730561956806</v>
      </c>
      <c r="AE338" s="45">
        <f t="shared" si="514"/>
        <v>3.5054597270564773</v>
      </c>
      <c r="AF338" s="45">
        <f t="shared" si="515"/>
        <v>594.91974348264807</v>
      </c>
      <c r="AG338" s="45">
        <f t="shared" si="516"/>
        <v>2309.8521954306666</v>
      </c>
      <c r="AH338" s="45">
        <f t="shared" si="517"/>
        <v>-16317.697164991503</v>
      </c>
      <c r="AI338" s="45">
        <f t="shared" si="518"/>
        <v>-4.5326936569420839</v>
      </c>
      <c r="AJ338" s="45">
        <f t="shared" si="519"/>
        <v>247.9689093011863</v>
      </c>
      <c r="AK338" s="45">
        <f t="shared" si="520"/>
        <v>4.3278739098848922</v>
      </c>
      <c r="AL338" s="45">
        <f t="shared" si="521"/>
        <v>247</v>
      </c>
      <c r="AM338" s="45">
        <f t="shared" si="522"/>
        <v>58</v>
      </c>
      <c r="AN338" s="45">
        <f t="shared" si="523"/>
        <v>8</v>
      </c>
      <c r="AO338" s="45"/>
      <c r="AP338" s="45">
        <f t="shared" si="524"/>
        <v>4.3824369026458916</v>
      </c>
      <c r="AQ338" s="45">
        <f t="shared" si="525"/>
        <v>7.6487953212073009E-2</v>
      </c>
      <c r="AR338" s="45" t="str">
        <f t="shared" si="526"/>
        <v>POSITIF</v>
      </c>
      <c r="AS338" s="45">
        <f t="shared" si="527"/>
        <v>4</v>
      </c>
      <c r="AT338" s="45">
        <f t="shared" si="528"/>
        <v>22</v>
      </c>
      <c r="AU338" s="45">
        <f t="shared" si="529"/>
        <v>56</v>
      </c>
      <c r="AV338" s="45">
        <f t="shared" si="530"/>
        <v>0.99752439643821533</v>
      </c>
      <c r="AW338" s="145">
        <f t="shared" si="531"/>
        <v>4.1563516518258972E-2</v>
      </c>
      <c r="AX338" s="45">
        <f t="shared" si="532"/>
        <v>1.7410085086816053E-2</v>
      </c>
      <c r="AY338" s="45">
        <f t="shared" si="533"/>
        <v>0.27180570318524871</v>
      </c>
      <c r="AZ338" s="145">
        <f t="shared" si="534"/>
        <v>1.1325237632718697E-2</v>
      </c>
      <c r="BA338" s="45">
        <f t="shared" si="535"/>
        <v>366357.90041510388</v>
      </c>
      <c r="BB338" s="45" t="s">
        <v>192</v>
      </c>
      <c r="BC338" s="45">
        <f t="shared" si="536"/>
        <v>1.6700853655800131E-2</v>
      </c>
      <c r="BD338" s="45">
        <f t="shared" si="537"/>
        <v>128.3186819187757</v>
      </c>
      <c r="BE338" s="45">
        <f t="shared" si="538"/>
        <v>23.436892662932056</v>
      </c>
      <c r="BF338" s="45">
        <f t="shared" si="539"/>
        <v>-1.7337745603134276E-3</v>
      </c>
      <c r="BG338" s="45">
        <f t="shared" si="540"/>
        <v>23.435158888371742</v>
      </c>
      <c r="BH338" s="151">
        <f t="shared" si="541"/>
        <v>0.1844367666635981</v>
      </c>
      <c r="BI338" s="45">
        <f t="shared" si="542"/>
        <v>18.604793300790092</v>
      </c>
      <c r="BJ338" s="45">
        <f t="shared" si="543"/>
        <v>2.0257933007900917</v>
      </c>
      <c r="BK338" s="45">
        <f t="shared" si="544"/>
        <v>140.52506380444794</v>
      </c>
      <c r="BL338" s="45">
        <f t="shared" si="545"/>
        <v>2.4526250449627254</v>
      </c>
      <c r="BM338" s="45">
        <f t="shared" si="546"/>
        <v>249.86183570740343</v>
      </c>
      <c r="BN338" s="45">
        <f t="shared" si="547"/>
        <v>16.657455713826895</v>
      </c>
      <c r="BO338" s="45">
        <f t="shared" si="548"/>
        <v>16</v>
      </c>
      <c r="BP338" s="45">
        <f t="shared" si="549"/>
        <v>39</v>
      </c>
      <c r="BQ338" s="45">
        <f t="shared" si="550"/>
        <v>26</v>
      </c>
      <c r="BR338" s="45">
        <f t="shared" si="551"/>
        <v>-17.306445916328286</v>
      </c>
      <c r="BS338" s="45" t="str">
        <f t="shared" si="552"/>
        <v>NEGATIF</v>
      </c>
      <c r="BT338" s="45">
        <f t="shared" si="553"/>
        <v>-0.30205446305825567</v>
      </c>
      <c r="BU338" s="45">
        <f t="shared" si="554"/>
        <v>17</v>
      </c>
      <c r="BV338" s="45">
        <f t="shared" si="555"/>
        <v>-2059</v>
      </c>
      <c r="BW338" s="45">
        <f t="shared" si="556"/>
        <v>36</v>
      </c>
      <c r="BX338" s="45" t="str">
        <f t="shared" si="557"/>
        <v>NEGATIF</v>
      </c>
      <c r="BY338" s="45">
        <f t="shared" si="558"/>
        <v>57.605170803617689</v>
      </c>
      <c r="BZ338" s="45">
        <f t="shared" si="559"/>
        <v>237.60517080361768</v>
      </c>
      <c r="CA338" s="45">
        <f t="shared" si="560"/>
        <v>-44.042428458278721</v>
      </c>
      <c r="CB338" s="45" t="str">
        <f t="shared" si="567"/>
        <v>NEGATIF</v>
      </c>
      <c r="CC338" s="45">
        <f t="shared" si="568"/>
        <v>44</v>
      </c>
      <c r="CD338" s="45">
        <f t="shared" si="569"/>
        <v>2</v>
      </c>
      <c r="CE338" s="45">
        <f t="shared" si="570"/>
        <v>32</v>
      </c>
      <c r="CF338" s="45"/>
      <c r="CG338" s="45">
        <f t="shared" si="561"/>
        <v>4.3609117081713249</v>
      </c>
      <c r="CH338" s="45">
        <f t="shared" si="562"/>
        <v>0.40902068333010116</v>
      </c>
      <c r="CI338" s="45">
        <f t="shared" si="563"/>
        <v>0.40905094340466597</v>
      </c>
    </row>
    <row r="339" spans="1:87">
      <c r="A339" s="45">
        <f t="shared" ref="A339:F339" si="652">A45</f>
        <v>-7.0027777777777782</v>
      </c>
      <c r="B339" s="45">
        <f t="shared" si="652"/>
        <v>111.315</v>
      </c>
      <c r="C339" s="45">
        <f t="shared" si="652"/>
        <v>7</v>
      </c>
      <c r="D339" s="45">
        <f t="shared" si="652"/>
        <v>2018</v>
      </c>
      <c r="E339" s="45">
        <f t="shared" si="652"/>
        <v>6</v>
      </c>
      <c r="F339" s="45">
        <f t="shared" si="652"/>
        <v>12</v>
      </c>
      <c r="G339" s="45">
        <f t="shared" si="494"/>
        <v>-0.12222152900771403</v>
      </c>
      <c r="H339" s="45">
        <f t="shared" ref="H339:J339" si="653">H45</f>
        <v>8</v>
      </c>
      <c r="I339" s="45">
        <f t="shared" si="653"/>
        <v>30</v>
      </c>
      <c r="J339" s="45">
        <f t="shared" si="653"/>
        <v>8.5</v>
      </c>
      <c r="K339" s="45"/>
      <c r="L339" s="45">
        <f t="shared" ref="L339:M339" si="654">L45</f>
        <v>20</v>
      </c>
      <c r="M339" s="45">
        <f t="shared" si="654"/>
        <v>-13</v>
      </c>
      <c r="N339" s="45">
        <f t="shared" si="497"/>
        <v>2458281.5625</v>
      </c>
      <c r="O339" s="45">
        <f t="shared" si="498"/>
        <v>8.1905445362562951E-4</v>
      </c>
      <c r="P339" s="45">
        <f t="shared" si="499"/>
        <v>2458281.5633190544</v>
      </c>
      <c r="Q339" s="45">
        <f t="shared" si="500"/>
        <v>0.18443705185638418</v>
      </c>
      <c r="R339" s="45">
        <f t="shared" si="501"/>
        <v>252.50160295812839</v>
      </c>
      <c r="S339" s="45">
        <f t="shared" si="502"/>
        <v>308.10285881983873</v>
      </c>
      <c r="T339" s="45">
        <f t="shared" si="503"/>
        <v>4.4069843381827942</v>
      </c>
      <c r="U339" s="45">
        <f t="shared" si="504"/>
        <v>5.3774093212134364</v>
      </c>
      <c r="V339" s="45">
        <f t="shared" si="505"/>
        <v>128.31355164838936</v>
      </c>
      <c r="W339" s="45">
        <f t="shared" si="506"/>
        <v>2.2394939511921916</v>
      </c>
      <c r="X339" s="45">
        <f t="shared" si="507"/>
        <v>80.341698922708019</v>
      </c>
      <c r="Y339" s="45">
        <f t="shared" si="508"/>
        <v>1.4022271728472362</v>
      </c>
      <c r="Z339" s="45">
        <f t="shared" si="509"/>
        <v>157.08465163056735</v>
      </c>
      <c r="AA339" s="45">
        <f t="shared" si="510"/>
        <v>2.7416443753016795</v>
      </c>
      <c r="AB339" s="45">
        <f t="shared" si="511"/>
        <v>-17196.951662237007</v>
      </c>
      <c r="AC339" s="45">
        <f t="shared" si="512"/>
        <v>63.890380677406625</v>
      </c>
      <c r="AD339" s="45">
        <f t="shared" si="513"/>
        <v>-2082.3489178347631</v>
      </c>
      <c r="AE339" s="45">
        <f t="shared" si="514"/>
        <v>-3.3526452444049144</v>
      </c>
      <c r="AF339" s="45">
        <f t="shared" si="515"/>
        <v>594.88978820485954</v>
      </c>
      <c r="AG339" s="45">
        <f t="shared" si="516"/>
        <v>2300.0795284700353</v>
      </c>
      <c r="AH339" s="45">
        <f t="shared" si="517"/>
        <v>-16323.793527963873</v>
      </c>
      <c r="AI339" s="45">
        <f t="shared" si="518"/>
        <v>-4.5343870911010757</v>
      </c>
      <c r="AJ339" s="45">
        <f t="shared" si="519"/>
        <v>247.96721586702731</v>
      </c>
      <c r="AK339" s="45">
        <f t="shared" si="520"/>
        <v>4.3278443538831519</v>
      </c>
      <c r="AL339" s="45">
        <f t="shared" si="521"/>
        <v>247</v>
      </c>
      <c r="AM339" s="45">
        <f t="shared" si="522"/>
        <v>58</v>
      </c>
      <c r="AN339" s="45">
        <f t="shared" si="523"/>
        <v>1</v>
      </c>
      <c r="AO339" s="45"/>
      <c r="AP339" s="45">
        <f t="shared" si="524"/>
        <v>4.3956020194378311</v>
      </c>
      <c r="AQ339" s="45">
        <f t="shared" si="525"/>
        <v>7.6717727846501937E-2</v>
      </c>
      <c r="AR339" s="45" t="str">
        <f t="shared" si="526"/>
        <v>POSITIF</v>
      </c>
      <c r="AS339" s="45">
        <f t="shared" si="527"/>
        <v>4</v>
      </c>
      <c r="AT339" s="45">
        <f t="shared" si="528"/>
        <v>23</v>
      </c>
      <c r="AU339" s="45">
        <f t="shared" si="529"/>
        <v>44</v>
      </c>
      <c r="AV339" s="45">
        <f t="shared" si="530"/>
        <v>0.99765046938094026</v>
      </c>
      <c r="AW339" s="145">
        <f t="shared" si="531"/>
        <v>4.156876955753918E-2</v>
      </c>
      <c r="AX339" s="45">
        <f t="shared" si="532"/>
        <v>1.7412285474764283E-2</v>
      </c>
      <c r="AY339" s="45">
        <f t="shared" si="533"/>
        <v>0.27184005235912206</v>
      </c>
      <c r="AZ339" s="145">
        <f t="shared" si="534"/>
        <v>1.1326668848296752E-2</v>
      </c>
      <c r="BA339" s="45">
        <f t="shared" si="535"/>
        <v>366311.60849930323</v>
      </c>
      <c r="BB339" s="45" t="s">
        <v>192</v>
      </c>
      <c r="BC339" s="45">
        <f t="shared" si="536"/>
        <v>1.6700853643822032E-2</v>
      </c>
      <c r="BD339" s="45">
        <f t="shared" si="537"/>
        <v>128.31813031706704</v>
      </c>
      <c r="BE339" s="45">
        <f t="shared" si="538"/>
        <v>23.436892659223361</v>
      </c>
      <c r="BF339" s="45">
        <f t="shared" si="539"/>
        <v>-1.7337740363310866E-3</v>
      </c>
      <c r="BG339" s="45">
        <f t="shared" si="540"/>
        <v>23.435158885187029</v>
      </c>
      <c r="BH339" s="151">
        <f t="shared" si="541"/>
        <v>0.18443705185638418</v>
      </c>
      <c r="BI339" s="45">
        <f t="shared" si="542"/>
        <v>18.855477780227861</v>
      </c>
      <c r="BJ339" s="45">
        <f t="shared" si="543"/>
        <v>2.2764777802278608</v>
      </c>
      <c r="BK339" s="45">
        <f t="shared" si="544"/>
        <v>144.28686786618664</v>
      </c>
      <c r="BL339" s="45">
        <f t="shared" si="545"/>
        <v>2.518280911654962</v>
      </c>
      <c r="BM339" s="45">
        <f t="shared" si="546"/>
        <v>249.86029883723128</v>
      </c>
      <c r="BN339" s="45">
        <f t="shared" si="547"/>
        <v>16.657353255815419</v>
      </c>
      <c r="BO339" s="45">
        <f t="shared" si="548"/>
        <v>16</v>
      </c>
      <c r="BP339" s="45">
        <f t="shared" si="549"/>
        <v>39</v>
      </c>
      <c r="BQ339" s="45">
        <f t="shared" si="550"/>
        <v>26</v>
      </c>
      <c r="BR339" s="45">
        <f t="shared" si="551"/>
        <v>-17.29317867728194</v>
      </c>
      <c r="BS339" s="45" t="str">
        <f t="shared" si="552"/>
        <v>NEGATIF</v>
      </c>
      <c r="BT339" s="45">
        <f t="shared" si="553"/>
        <v>-0.30182290605424777</v>
      </c>
      <c r="BU339" s="45">
        <f t="shared" si="554"/>
        <v>17</v>
      </c>
      <c r="BV339" s="45">
        <f t="shared" si="555"/>
        <v>-2058</v>
      </c>
      <c r="BW339" s="45">
        <f t="shared" si="556"/>
        <v>24</v>
      </c>
      <c r="BX339" s="45" t="str">
        <f t="shared" si="557"/>
        <v>NEGATIF</v>
      </c>
      <c r="BY339" s="45">
        <f t="shared" si="558"/>
        <v>55.047922515082099</v>
      </c>
      <c r="BZ339" s="45">
        <f t="shared" si="559"/>
        <v>235.04792251508209</v>
      </c>
      <c r="CA339" s="45">
        <f t="shared" si="560"/>
        <v>-47.157195055173723</v>
      </c>
      <c r="CB339" s="45" t="str">
        <f t="shared" si="567"/>
        <v>NEGATIF</v>
      </c>
      <c r="CC339" s="45">
        <f t="shared" si="568"/>
        <v>47</v>
      </c>
      <c r="CD339" s="45">
        <f t="shared" si="569"/>
        <v>9</v>
      </c>
      <c r="CE339" s="45">
        <f t="shared" si="570"/>
        <v>25</v>
      </c>
      <c r="CF339" s="45"/>
      <c r="CG339" s="45">
        <f t="shared" si="561"/>
        <v>4.3608848847266453</v>
      </c>
      <c r="CH339" s="45">
        <f t="shared" si="562"/>
        <v>0.4090206832745174</v>
      </c>
      <c r="CI339" s="45">
        <f t="shared" si="563"/>
        <v>0.40905094333993702</v>
      </c>
    </row>
    <row r="340" spans="1:87">
      <c r="A340" s="45">
        <f t="shared" ref="A340:F340" si="655">A46</f>
        <v>-7.0027777777777782</v>
      </c>
      <c r="B340" s="45">
        <f t="shared" si="655"/>
        <v>111.315</v>
      </c>
      <c r="C340" s="45">
        <f t="shared" si="655"/>
        <v>7</v>
      </c>
      <c r="D340" s="45">
        <f t="shared" si="655"/>
        <v>2018</v>
      </c>
      <c r="E340" s="45">
        <f t="shared" si="655"/>
        <v>6</v>
      </c>
      <c r="F340" s="45">
        <f t="shared" si="655"/>
        <v>12</v>
      </c>
      <c r="G340" s="45">
        <f t="shared" si="494"/>
        <v>-0.12222152900771403</v>
      </c>
      <c r="H340" s="45">
        <f t="shared" ref="H340:J340" si="656">H46</f>
        <v>8</v>
      </c>
      <c r="I340" s="45">
        <f t="shared" si="656"/>
        <v>45</v>
      </c>
      <c r="J340" s="45">
        <f t="shared" si="656"/>
        <v>8.75</v>
      </c>
      <c r="K340" s="45"/>
      <c r="L340" s="45">
        <f t="shared" ref="L340:M340" si="657">L46</f>
        <v>20</v>
      </c>
      <c r="M340" s="45">
        <f t="shared" si="657"/>
        <v>-13</v>
      </c>
      <c r="N340" s="45">
        <f t="shared" si="497"/>
        <v>2458281.572916667</v>
      </c>
      <c r="O340" s="45">
        <f t="shared" si="498"/>
        <v>8.1905445362562951E-4</v>
      </c>
      <c r="P340" s="45">
        <f t="shared" si="499"/>
        <v>2458281.5737357214</v>
      </c>
      <c r="Q340" s="45">
        <f t="shared" si="500"/>
        <v>0.184437337049183</v>
      </c>
      <c r="R340" s="45">
        <f t="shared" si="501"/>
        <v>252.50160295812839</v>
      </c>
      <c r="S340" s="45">
        <f t="shared" si="502"/>
        <v>308.23895249517227</v>
      </c>
      <c r="T340" s="45">
        <f t="shared" si="503"/>
        <v>4.4069843381827942</v>
      </c>
      <c r="U340" s="45">
        <f t="shared" si="504"/>
        <v>5.3797846039391466</v>
      </c>
      <c r="V340" s="45">
        <f t="shared" si="505"/>
        <v>128.31300004501907</v>
      </c>
      <c r="W340" s="45">
        <f t="shared" si="506"/>
        <v>2.2394843238972149</v>
      </c>
      <c r="X340" s="45">
        <f t="shared" si="507"/>
        <v>80.351966082778745</v>
      </c>
      <c r="Y340" s="45">
        <f t="shared" si="508"/>
        <v>1.4024063685952997</v>
      </c>
      <c r="Z340" s="45">
        <f t="shared" si="509"/>
        <v>157.09491830039133</v>
      </c>
      <c r="AA340" s="45">
        <f t="shared" si="510"/>
        <v>2.7418235624933232</v>
      </c>
      <c r="AB340" s="45">
        <f t="shared" si="511"/>
        <v>-17163.717356116402</v>
      </c>
      <c r="AC340" s="45">
        <f t="shared" si="512"/>
        <v>64.990081540812838</v>
      </c>
      <c r="AD340" s="45">
        <f t="shared" si="513"/>
        <v>-2105.146771690273</v>
      </c>
      <c r="AE340" s="45">
        <f t="shared" si="514"/>
        <v>-10.210397141240742</v>
      </c>
      <c r="AF340" s="45">
        <f t="shared" si="515"/>
        <v>594.85430228766381</v>
      </c>
      <c r="AG340" s="45">
        <f t="shared" si="516"/>
        <v>2290.2891873547119</v>
      </c>
      <c r="AH340" s="45">
        <f t="shared" si="517"/>
        <v>-16328.940953764723</v>
      </c>
      <c r="AI340" s="45">
        <f t="shared" si="518"/>
        <v>-4.5358169316013122</v>
      </c>
      <c r="AJ340" s="45">
        <f t="shared" si="519"/>
        <v>247.96578602652707</v>
      </c>
      <c r="AK340" s="45">
        <f t="shared" si="520"/>
        <v>4.3278193984586446</v>
      </c>
      <c r="AL340" s="45">
        <f t="shared" si="521"/>
        <v>247</v>
      </c>
      <c r="AM340" s="45">
        <f t="shared" si="522"/>
        <v>57</v>
      </c>
      <c r="AN340" s="45">
        <f t="shared" si="523"/>
        <v>56</v>
      </c>
      <c r="AO340" s="45"/>
      <c r="AP340" s="45">
        <f t="shared" si="524"/>
        <v>4.3845150442110841</v>
      </c>
      <c r="AQ340" s="45">
        <f t="shared" si="525"/>
        <v>7.6524223624708163E-2</v>
      </c>
      <c r="AR340" s="45" t="str">
        <f t="shared" si="526"/>
        <v>POSITIF</v>
      </c>
      <c r="AS340" s="45">
        <f t="shared" si="527"/>
        <v>4</v>
      </c>
      <c r="AT340" s="45">
        <f t="shared" si="528"/>
        <v>23</v>
      </c>
      <c r="AU340" s="45">
        <f t="shared" si="529"/>
        <v>4</v>
      </c>
      <c r="AV340" s="45">
        <f t="shared" si="530"/>
        <v>0.9977763172348495</v>
      </c>
      <c r="AW340" s="145">
        <f t="shared" si="531"/>
        <v>4.1574013218118731E-2</v>
      </c>
      <c r="AX340" s="45">
        <f t="shared" si="532"/>
        <v>1.7414481934171569E-2</v>
      </c>
      <c r="AY340" s="45">
        <f t="shared" si="533"/>
        <v>0.27187434020526008</v>
      </c>
      <c r="AZ340" s="145">
        <f t="shared" si="534"/>
        <v>1.1328097508552503E-2</v>
      </c>
      <c r="BA340" s="45">
        <f t="shared" si="535"/>
        <v>366265.41090003093</v>
      </c>
      <c r="BB340" s="45" t="s">
        <v>192</v>
      </c>
      <c r="BC340" s="45">
        <f t="shared" si="536"/>
        <v>1.6700853631843936E-2</v>
      </c>
      <c r="BD340" s="45">
        <f t="shared" si="537"/>
        <v>128.31757871533378</v>
      </c>
      <c r="BE340" s="45">
        <f t="shared" si="538"/>
        <v>23.436892655514665</v>
      </c>
      <c r="BF340" s="45">
        <f t="shared" si="539"/>
        <v>-1.7337734930097084E-3</v>
      </c>
      <c r="BG340" s="45">
        <f t="shared" si="540"/>
        <v>23.435158882021657</v>
      </c>
      <c r="BH340" s="151">
        <f t="shared" si="541"/>
        <v>0.184437337049183</v>
      </c>
      <c r="BI340" s="45">
        <f t="shared" si="542"/>
        <v>19.106162270872542</v>
      </c>
      <c r="BJ340" s="45">
        <f t="shared" si="543"/>
        <v>2.527162270872541</v>
      </c>
      <c r="BK340" s="45">
        <f t="shared" si="544"/>
        <v>148.04843287076355</v>
      </c>
      <c r="BL340" s="45">
        <f t="shared" si="545"/>
        <v>2.5839326060126244</v>
      </c>
      <c r="BM340" s="45">
        <f t="shared" si="546"/>
        <v>249.85900119232457</v>
      </c>
      <c r="BN340" s="45">
        <f t="shared" si="547"/>
        <v>16.657266746154971</v>
      </c>
      <c r="BO340" s="45">
        <f t="shared" si="548"/>
        <v>16</v>
      </c>
      <c r="BP340" s="45">
        <f t="shared" si="549"/>
        <v>39</v>
      </c>
      <c r="BQ340" s="45">
        <f t="shared" si="550"/>
        <v>26</v>
      </c>
      <c r="BR340" s="45">
        <f t="shared" si="551"/>
        <v>-17.303906656642571</v>
      </c>
      <c r="BS340" s="45" t="str">
        <f t="shared" si="552"/>
        <v>NEGATIF</v>
      </c>
      <c r="BT340" s="45">
        <f t="shared" si="553"/>
        <v>-0.30201014461617676</v>
      </c>
      <c r="BU340" s="45">
        <f t="shared" si="554"/>
        <v>17</v>
      </c>
      <c r="BV340" s="45">
        <f t="shared" si="555"/>
        <v>-2059</v>
      </c>
      <c r="BW340" s="45">
        <f t="shared" si="556"/>
        <v>45</v>
      </c>
      <c r="BX340" s="45" t="str">
        <f t="shared" si="557"/>
        <v>NEGATIF</v>
      </c>
      <c r="BY340" s="45">
        <f t="shared" si="558"/>
        <v>52.053522679603034</v>
      </c>
      <c r="BZ340" s="45">
        <f t="shared" si="559"/>
        <v>232.05352267960302</v>
      </c>
      <c r="CA340" s="45">
        <f t="shared" si="560"/>
        <v>-50.155580673587792</v>
      </c>
      <c r="CB340" s="45" t="str">
        <f t="shared" si="567"/>
        <v>NEGATIF</v>
      </c>
      <c r="CC340" s="45">
        <f t="shared" si="568"/>
        <v>50</v>
      </c>
      <c r="CD340" s="45">
        <f t="shared" si="569"/>
        <v>9</v>
      </c>
      <c r="CE340" s="45">
        <f t="shared" si="570"/>
        <v>20</v>
      </c>
      <c r="CF340" s="45"/>
      <c r="CG340" s="45">
        <f t="shared" si="561"/>
        <v>4.360862236550501</v>
      </c>
      <c r="CH340" s="45">
        <f t="shared" si="562"/>
        <v>0.40902068321927126</v>
      </c>
      <c r="CI340" s="45">
        <f t="shared" si="563"/>
        <v>0.40905094327520808</v>
      </c>
    </row>
    <row r="341" spans="1:87">
      <c r="A341" s="45">
        <f t="shared" ref="A341:F341" si="658">A47</f>
        <v>-7.0027777777777782</v>
      </c>
      <c r="B341" s="45">
        <f t="shared" si="658"/>
        <v>111.315</v>
      </c>
      <c r="C341" s="45">
        <f t="shared" si="658"/>
        <v>7</v>
      </c>
      <c r="D341" s="45">
        <f t="shared" si="658"/>
        <v>2018</v>
      </c>
      <c r="E341" s="45">
        <f t="shared" si="658"/>
        <v>6</v>
      </c>
      <c r="F341" s="45">
        <f t="shared" si="658"/>
        <v>12</v>
      </c>
      <c r="G341" s="45">
        <f t="shared" si="494"/>
        <v>-0.12222152900771403</v>
      </c>
      <c r="H341" s="45">
        <f t="shared" ref="H341:J341" si="659">H47</f>
        <v>9</v>
      </c>
      <c r="I341" s="45">
        <f t="shared" si="659"/>
        <v>0</v>
      </c>
      <c r="J341" s="45">
        <f t="shared" si="659"/>
        <v>9</v>
      </c>
      <c r="K341" s="45"/>
      <c r="L341" s="45">
        <f t="shared" ref="L341:M341" si="660">L47</f>
        <v>20</v>
      </c>
      <c r="M341" s="45">
        <f t="shared" si="660"/>
        <v>-13</v>
      </c>
      <c r="N341" s="45">
        <f t="shared" si="497"/>
        <v>2458281.5833333335</v>
      </c>
      <c r="O341" s="45">
        <f t="shared" si="498"/>
        <v>8.1905445362562951E-4</v>
      </c>
      <c r="P341" s="45">
        <f t="shared" si="499"/>
        <v>2458281.5841523879</v>
      </c>
      <c r="Q341" s="45">
        <f t="shared" si="500"/>
        <v>0.18443762224196908</v>
      </c>
      <c r="R341" s="45">
        <f t="shared" si="501"/>
        <v>252.50160295812839</v>
      </c>
      <c r="S341" s="45">
        <f t="shared" si="502"/>
        <v>308.37504616443766</v>
      </c>
      <c r="T341" s="45">
        <f t="shared" si="503"/>
        <v>4.4069843381827942</v>
      </c>
      <c r="U341" s="45">
        <f t="shared" si="504"/>
        <v>5.3821598865589486</v>
      </c>
      <c r="V341" s="45">
        <f t="shared" si="505"/>
        <v>128.31244844167344</v>
      </c>
      <c r="W341" s="45">
        <f t="shared" si="506"/>
        <v>2.2394746966026688</v>
      </c>
      <c r="X341" s="45">
        <f t="shared" si="507"/>
        <v>80.362233242391085</v>
      </c>
      <c r="Y341" s="45">
        <f t="shared" si="508"/>
        <v>1.4025855643353629</v>
      </c>
      <c r="Z341" s="45">
        <f t="shared" si="509"/>
        <v>157.10518496975692</v>
      </c>
      <c r="AA341" s="45">
        <f t="shared" si="510"/>
        <v>2.7420027496769661</v>
      </c>
      <c r="AB341" s="45">
        <f t="shared" si="511"/>
        <v>-17130.382724490188</v>
      </c>
      <c r="AC341" s="45">
        <f t="shared" si="512"/>
        <v>66.082931513879942</v>
      </c>
      <c r="AD341" s="45">
        <f t="shared" si="513"/>
        <v>-2127.0570031608759</v>
      </c>
      <c r="AE341" s="45">
        <f t="shared" si="514"/>
        <v>-17.067072519528143</v>
      </c>
      <c r="AF341" s="45">
        <f t="shared" si="515"/>
        <v>594.8132867367575</v>
      </c>
      <c r="AG341" s="45">
        <f t="shared" si="516"/>
        <v>2280.4812462610735</v>
      </c>
      <c r="AH341" s="45">
        <f t="shared" si="517"/>
        <v>-16333.129335658881</v>
      </c>
      <c r="AI341" s="45">
        <f t="shared" si="518"/>
        <v>-4.5369803710163561</v>
      </c>
      <c r="AJ341" s="45">
        <f t="shared" si="519"/>
        <v>247.96462258711202</v>
      </c>
      <c r="AK341" s="45">
        <f t="shared" si="520"/>
        <v>4.3277990926102046</v>
      </c>
      <c r="AL341" s="45">
        <f t="shared" si="521"/>
        <v>247</v>
      </c>
      <c r="AM341" s="45">
        <f t="shared" si="522"/>
        <v>57</v>
      </c>
      <c r="AN341" s="45">
        <f t="shared" si="523"/>
        <v>52</v>
      </c>
      <c r="AO341" s="45"/>
      <c r="AP341" s="45">
        <f t="shared" si="524"/>
        <v>4.3987692186842153</v>
      </c>
      <c r="AQ341" s="45">
        <f t="shared" si="525"/>
        <v>7.6773005901418029E-2</v>
      </c>
      <c r="AR341" s="45" t="str">
        <f t="shared" si="526"/>
        <v>POSITIF</v>
      </c>
      <c r="AS341" s="45">
        <f t="shared" si="527"/>
        <v>4</v>
      </c>
      <c r="AT341" s="45">
        <f t="shared" si="528"/>
        <v>23</v>
      </c>
      <c r="AU341" s="45">
        <f t="shared" si="529"/>
        <v>55</v>
      </c>
      <c r="AV341" s="45">
        <f t="shared" si="530"/>
        <v>0.99790193903206303</v>
      </c>
      <c r="AW341" s="145">
        <f t="shared" si="531"/>
        <v>4.1579247459669295E-2</v>
      </c>
      <c r="AX341" s="45">
        <f t="shared" si="532"/>
        <v>1.7416674448145215E-2</v>
      </c>
      <c r="AY341" s="45">
        <f t="shared" si="533"/>
        <v>0.27190856645996547</v>
      </c>
      <c r="AZ341" s="145">
        <f t="shared" si="534"/>
        <v>1.1329523602498561E-2</v>
      </c>
      <c r="BA341" s="45">
        <f t="shared" si="535"/>
        <v>366219.30790550471</v>
      </c>
      <c r="BB341" s="45" t="s">
        <v>192</v>
      </c>
      <c r="BC341" s="45">
        <f t="shared" si="536"/>
        <v>1.6700853619865837E-2</v>
      </c>
      <c r="BD341" s="45">
        <f t="shared" si="537"/>
        <v>128.31702711362513</v>
      </c>
      <c r="BE341" s="45">
        <f t="shared" si="538"/>
        <v>23.436892651805969</v>
      </c>
      <c r="BF341" s="45">
        <f t="shared" si="539"/>
        <v>-1.7337729303469351E-3</v>
      </c>
      <c r="BG341" s="45">
        <f t="shared" si="540"/>
        <v>23.435158878875622</v>
      </c>
      <c r="BH341" s="151">
        <f t="shared" si="541"/>
        <v>0.18443762224196908</v>
      </c>
      <c r="BI341" s="45">
        <f t="shared" si="542"/>
        <v>19.356846750310311</v>
      </c>
      <c r="BJ341" s="45">
        <f t="shared" si="543"/>
        <v>2.7778467503103101</v>
      </c>
      <c r="BK341" s="45">
        <f t="shared" si="544"/>
        <v>151.80975593505477</v>
      </c>
      <c r="BL341" s="45">
        <f t="shared" si="545"/>
        <v>2.6495800777157088</v>
      </c>
      <c r="BM341" s="45">
        <f t="shared" si="546"/>
        <v>249.85794531959988</v>
      </c>
      <c r="BN341" s="45">
        <f t="shared" si="547"/>
        <v>16.657196354639993</v>
      </c>
      <c r="BO341" s="45">
        <f t="shared" si="548"/>
        <v>16</v>
      </c>
      <c r="BP341" s="45">
        <f t="shared" si="549"/>
        <v>39</v>
      </c>
      <c r="BQ341" s="45">
        <f t="shared" si="550"/>
        <v>25</v>
      </c>
      <c r="BR341" s="45">
        <f t="shared" si="551"/>
        <v>-17.289646330714014</v>
      </c>
      <c r="BS341" s="45" t="str">
        <f t="shared" si="552"/>
        <v>NEGATIF</v>
      </c>
      <c r="BT341" s="45">
        <f t="shared" si="553"/>
        <v>-0.30176125497631595</v>
      </c>
      <c r="BU341" s="45">
        <f t="shared" si="554"/>
        <v>17</v>
      </c>
      <c r="BV341" s="45">
        <f t="shared" si="555"/>
        <v>-2058</v>
      </c>
      <c r="BW341" s="45">
        <f t="shared" si="556"/>
        <v>37</v>
      </c>
      <c r="BX341" s="45" t="str">
        <f t="shared" si="557"/>
        <v>NEGATIF</v>
      </c>
      <c r="BY341" s="45">
        <f t="shared" si="558"/>
        <v>48.605189187905481</v>
      </c>
      <c r="BZ341" s="45">
        <f t="shared" si="559"/>
        <v>228.60518918790547</v>
      </c>
      <c r="CA341" s="45">
        <f t="shared" si="560"/>
        <v>-53.039114889462354</v>
      </c>
      <c r="CB341" s="45" t="str">
        <f t="shared" si="567"/>
        <v>NEGATIF</v>
      </c>
      <c r="CC341" s="45">
        <f t="shared" si="568"/>
        <v>53</v>
      </c>
      <c r="CD341" s="45">
        <f t="shared" si="569"/>
        <v>2</v>
      </c>
      <c r="CE341" s="45">
        <f t="shared" si="570"/>
        <v>20</v>
      </c>
      <c r="CF341" s="45"/>
      <c r="CG341" s="45">
        <f t="shared" si="561"/>
        <v>4.3608438080949732</v>
      </c>
      <c r="CH341" s="45">
        <f t="shared" si="562"/>
        <v>0.40902068316436263</v>
      </c>
      <c r="CI341" s="45">
        <f t="shared" si="563"/>
        <v>0.40905094321047913</v>
      </c>
    </row>
    <row r="342" spans="1:87">
      <c r="A342" s="45">
        <f t="shared" ref="A342:F342" si="661">A48</f>
        <v>-7.0027777777777782</v>
      </c>
      <c r="B342" s="45">
        <f t="shared" si="661"/>
        <v>111.315</v>
      </c>
      <c r="C342" s="45">
        <f t="shared" si="661"/>
        <v>7</v>
      </c>
      <c r="D342" s="45">
        <f t="shared" si="661"/>
        <v>2018</v>
      </c>
      <c r="E342" s="45">
        <f t="shared" si="661"/>
        <v>6</v>
      </c>
      <c r="F342" s="45">
        <f t="shared" si="661"/>
        <v>12</v>
      </c>
      <c r="G342" s="45">
        <f t="shared" si="494"/>
        <v>-0.12222152900771403</v>
      </c>
      <c r="H342" s="45">
        <f t="shared" ref="H342:J342" si="662">H48</f>
        <v>9</v>
      </c>
      <c r="I342" s="45">
        <f t="shared" si="662"/>
        <v>15</v>
      </c>
      <c r="J342" s="45">
        <f t="shared" si="662"/>
        <v>9.25</v>
      </c>
      <c r="K342" s="45"/>
      <c r="L342" s="45">
        <f t="shared" ref="L342:M342" si="663">L48</f>
        <v>20</v>
      </c>
      <c r="M342" s="45">
        <f t="shared" si="663"/>
        <v>-13</v>
      </c>
      <c r="N342" s="45">
        <f t="shared" si="497"/>
        <v>2458281.59375</v>
      </c>
      <c r="O342" s="45">
        <f t="shared" si="498"/>
        <v>8.1905445362562951E-4</v>
      </c>
      <c r="P342" s="45">
        <f t="shared" si="499"/>
        <v>2458281.5945690544</v>
      </c>
      <c r="Q342" s="45">
        <f t="shared" si="500"/>
        <v>0.18443790743475516</v>
      </c>
      <c r="R342" s="45">
        <f t="shared" si="501"/>
        <v>252.50160295812839</v>
      </c>
      <c r="S342" s="45">
        <f t="shared" si="502"/>
        <v>308.51113983370306</v>
      </c>
      <c r="T342" s="45">
        <f t="shared" si="503"/>
        <v>4.4069843381827942</v>
      </c>
      <c r="U342" s="45">
        <f t="shared" si="504"/>
        <v>5.3845351691787497</v>
      </c>
      <c r="V342" s="45">
        <f t="shared" si="505"/>
        <v>128.31189683832775</v>
      </c>
      <c r="W342" s="45">
        <f t="shared" si="506"/>
        <v>2.2394650693081215</v>
      </c>
      <c r="X342" s="45">
        <f t="shared" si="507"/>
        <v>80.372500402003425</v>
      </c>
      <c r="Y342" s="45">
        <f t="shared" si="508"/>
        <v>1.4027647600754258</v>
      </c>
      <c r="Z342" s="45">
        <f t="shared" si="509"/>
        <v>157.11545163912342</v>
      </c>
      <c r="AA342" s="45">
        <f t="shared" si="510"/>
        <v>2.7421819368606255</v>
      </c>
      <c r="AB342" s="45">
        <f t="shared" si="511"/>
        <v>-17096.947953951592</v>
      </c>
      <c r="AC342" s="45">
        <f t="shared" si="512"/>
        <v>67.168815444561943</v>
      </c>
      <c r="AD342" s="45">
        <f t="shared" si="513"/>
        <v>-2148.0703749784866</v>
      </c>
      <c r="AE342" s="45">
        <f t="shared" si="514"/>
        <v>-23.921948967981027</v>
      </c>
      <c r="AF342" s="45">
        <f t="shared" si="515"/>
        <v>594.76674269754255</v>
      </c>
      <c r="AG342" s="45">
        <f t="shared" si="516"/>
        <v>2270.6557781883557</v>
      </c>
      <c r="AH342" s="45">
        <f t="shared" si="517"/>
        <v>-16336.348941567601</v>
      </c>
      <c r="AI342" s="45">
        <f t="shared" si="518"/>
        <v>-4.5378747059910003</v>
      </c>
      <c r="AJ342" s="45">
        <f t="shared" si="519"/>
        <v>247.9637282521374</v>
      </c>
      <c r="AK342" s="45">
        <f t="shared" si="520"/>
        <v>4.3277834835202817</v>
      </c>
      <c r="AL342" s="45">
        <f t="shared" si="521"/>
        <v>247</v>
      </c>
      <c r="AM342" s="45">
        <f t="shared" si="522"/>
        <v>57</v>
      </c>
      <c r="AN342" s="45">
        <f t="shared" si="523"/>
        <v>49</v>
      </c>
      <c r="AO342" s="45"/>
      <c r="AP342" s="45">
        <f t="shared" si="524"/>
        <v>4.3974564991242087</v>
      </c>
      <c r="AQ342" s="45">
        <f t="shared" si="525"/>
        <v>7.6750094622940579E-2</v>
      </c>
      <c r="AR342" s="45" t="str">
        <f t="shared" si="526"/>
        <v>POSITIF</v>
      </c>
      <c r="AS342" s="45">
        <f t="shared" si="527"/>
        <v>4</v>
      </c>
      <c r="AT342" s="45">
        <f t="shared" si="528"/>
        <v>23</v>
      </c>
      <c r="AU342" s="45">
        <f t="shared" si="529"/>
        <v>50</v>
      </c>
      <c r="AV342" s="45">
        <f t="shared" si="530"/>
        <v>0.99802733382266418</v>
      </c>
      <c r="AW342" s="145">
        <f t="shared" si="531"/>
        <v>4.1584472242611005E-2</v>
      </c>
      <c r="AX342" s="45">
        <f t="shared" si="532"/>
        <v>1.7418863000106054E-2</v>
      </c>
      <c r="AY342" s="45">
        <f t="shared" si="533"/>
        <v>0.27194273086443549</v>
      </c>
      <c r="AZ342" s="145">
        <f t="shared" si="534"/>
        <v>1.1330947119351479E-2</v>
      </c>
      <c r="BA342" s="45">
        <f t="shared" si="535"/>
        <v>366173.29979715648</v>
      </c>
      <c r="BB342" s="45" t="s">
        <v>192</v>
      </c>
      <c r="BC342" s="45">
        <f t="shared" si="536"/>
        <v>1.6700853607887742E-2</v>
      </c>
      <c r="BD342" s="45">
        <f t="shared" si="537"/>
        <v>128.31647551191648</v>
      </c>
      <c r="BE342" s="45">
        <f t="shared" si="538"/>
        <v>23.436892648097274</v>
      </c>
      <c r="BF342" s="45">
        <f t="shared" si="539"/>
        <v>-1.7337723483403327E-3</v>
      </c>
      <c r="BG342" s="45">
        <f t="shared" si="540"/>
        <v>23.435158875748932</v>
      </c>
      <c r="BH342" s="151">
        <f t="shared" si="541"/>
        <v>0.18443790743475516</v>
      </c>
      <c r="BI342" s="45">
        <f t="shared" si="542"/>
        <v>19.607531229779124</v>
      </c>
      <c r="BJ342" s="45">
        <f t="shared" si="543"/>
        <v>3.0285312297791229</v>
      </c>
      <c r="BK342" s="45">
        <f t="shared" si="544"/>
        <v>155.57083477499637</v>
      </c>
      <c r="BL342" s="45">
        <f t="shared" si="545"/>
        <v>2.7152232868997785</v>
      </c>
      <c r="BM342" s="45">
        <f t="shared" si="546"/>
        <v>249.85713367169046</v>
      </c>
      <c r="BN342" s="45">
        <f t="shared" si="547"/>
        <v>16.657142244779365</v>
      </c>
      <c r="BO342" s="45">
        <f t="shared" si="548"/>
        <v>16</v>
      </c>
      <c r="BP342" s="45">
        <f t="shared" si="549"/>
        <v>39</v>
      </c>
      <c r="BQ342" s="45">
        <f t="shared" si="550"/>
        <v>25</v>
      </c>
      <c r="BR342" s="45">
        <f t="shared" si="551"/>
        <v>-17.290803565237439</v>
      </c>
      <c r="BS342" s="45" t="str">
        <f t="shared" si="552"/>
        <v>NEGATIF</v>
      </c>
      <c r="BT342" s="45">
        <f t="shared" si="553"/>
        <v>-0.30178145252896749</v>
      </c>
      <c r="BU342" s="45">
        <f t="shared" si="554"/>
        <v>17</v>
      </c>
      <c r="BV342" s="45">
        <f t="shared" si="555"/>
        <v>-2058</v>
      </c>
      <c r="BW342" s="45">
        <f t="shared" si="556"/>
        <v>33</v>
      </c>
      <c r="BX342" s="45" t="str">
        <f t="shared" si="557"/>
        <v>NEGATIF</v>
      </c>
      <c r="BY342" s="45">
        <f t="shared" si="558"/>
        <v>44.559964439015502</v>
      </c>
      <c r="BZ342" s="45">
        <f t="shared" si="559"/>
        <v>224.55996443901552</v>
      </c>
      <c r="CA342" s="45">
        <f t="shared" si="560"/>
        <v>-55.751669190792171</v>
      </c>
      <c r="CB342" s="45" t="str">
        <f t="shared" si="567"/>
        <v>NEGATIF</v>
      </c>
      <c r="CC342" s="45">
        <f t="shared" si="568"/>
        <v>55</v>
      </c>
      <c r="CD342" s="45">
        <f t="shared" si="569"/>
        <v>45</v>
      </c>
      <c r="CE342" s="45">
        <f t="shared" si="570"/>
        <v>6</v>
      </c>
      <c r="CF342" s="45"/>
      <c r="CG342" s="45">
        <f t="shared" si="561"/>
        <v>4.3608296421665873</v>
      </c>
      <c r="CH342" s="45">
        <f t="shared" si="562"/>
        <v>0.40902068310979156</v>
      </c>
      <c r="CI342" s="45">
        <f t="shared" si="563"/>
        <v>0.40905094314575019</v>
      </c>
    </row>
    <row r="343" spans="1:87">
      <c r="A343" s="45">
        <f t="shared" ref="A343:F343" si="664">A49</f>
        <v>-7.0027777777777782</v>
      </c>
      <c r="B343" s="45">
        <f t="shared" si="664"/>
        <v>111.315</v>
      </c>
      <c r="C343" s="45">
        <f t="shared" si="664"/>
        <v>7</v>
      </c>
      <c r="D343" s="45">
        <f t="shared" si="664"/>
        <v>2018</v>
      </c>
      <c r="E343" s="45">
        <f t="shared" si="664"/>
        <v>6</v>
      </c>
      <c r="F343" s="45">
        <f t="shared" si="664"/>
        <v>12</v>
      </c>
      <c r="G343" s="45">
        <f t="shared" si="494"/>
        <v>-0.12222152900771403</v>
      </c>
      <c r="H343" s="45">
        <f t="shared" ref="H343:J343" si="665">H49</f>
        <v>9</v>
      </c>
      <c r="I343" s="45">
        <f t="shared" si="665"/>
        <v>30</v>
      </c>
      <c r="J343" s="45">
        <f t="shared" si="665"/>
        <v>9.5</v>
      </c>
      <c r="K343" s="45"/>
      <c r="L343" s="45">
        <f t="shared" ref="L343:M343" si="666">L49</f>
        <v>20</v>
      </c>
      <c r="M343" s="45">
        <f t="shared" si="666"/>
        <v>-13</v>
      </c>
      <c r="N343" s="45">
        <f t="shared" si="497"/>
        <v>2458281.604166667</v>
      </c>
      <c r="O343" s="45">
        <f t="shared" si="498"/>
        <v>8.1905445362562951E-4</v>
      </c>
      <c r="P343" s="45">
        <f t="shared" si="499"/>
        <v>2458281.6049857214</v>
      </c>
      <c r="Q343" s="45">
        <f t="shared" si="500"/>
        <v>0.18443819262755398</v>
      </c>
      <c r="R343" s="45">
        <f t="shared" si="501"/>
        <v>252.50160295812839</v>
      </c>
      <c r="S343" s="45">
        <f t="shared" si="502"/>
        <v>308.6472335090366</v>
      </c>
      <c r="T343" s="45">
        <f t="shared" si="503"/>
        <v>4.4069843381827942</v>
      </c>
      <c r="U343" s="45">
        <f t="shared" si="504"/>
        <v>5.3869104519044599</v>
      </c>
      <c r="V343" s="45">
        <f t="shared" si="505"/>
        <v>128.31134523495746</v>
      </c>
      <c r="W343" s="45">
        <f t="shared" si="506"/>
        <v>2.2394554420131447</v>
      </c>
      <c r="X343" s="45">
        <f t="shared" si="507"/>
        <v>80.38276756207415</v>
      </c>
      <c r="Y343" s="45">
        <f t="shared" si="508"/>
        <v>1.4029439558234893</v>
      </c>
      <c r="Z343" s="45">
        <f t="shared" si="509"/>
        <v>157.1257183089474</v>
      </c>
      <c r="AA343" s="45">
        <f t="shared" si="510"/>
        <v>2.7423611240522687</v>
      </c>
      <c r="AB343" s="45">
        <f t="shared" si="511"/>
        <v>-17063.413231640938</v>
      </c>
      <c r="AC343" s="45">
        <f t="shared" si="512"/>
        <v>68.247618913884864</v>
      </c>
      <c r="AD343" s="45">
        <f t="shared" si="513"/>
        <v>-2168.178027869893</v>
      </c>
      <c r="AE343" s="45">
        <f t="shared" si="514"/>
        <v>-30.774304262784025</v>
      </c>
      <c r="AF343" s="45">
        <f t="shared" si="515"/>
        <v>594.71467145873044</v>
      </c>
      <c r="AG343" s="45">
        <f t="shared" si="516"/>
        <v>2260.8128562643551</v>
      </c>
      <c r="AH343" s="45">
        <f t="shared" si="517"/>
        <v>-16338.590417136649</v>
      </c>
      <c r="AI343" s="45">
        <f t="shared" si="518"/>
        <v>-4.5384973380935136</v>
      </c>
      <c r="AJ343" s="45">
        <f t="shared" si="519"/>
        <v>247.96310562003487</v>
      </c>
      <c r="AK343" s="45">
        <f t="shared" si="520"/>
        <v>4.3277726165400638</v>
      </c>
      <c r="AL343" s="45">
        <f t="shared" si="521"/>
        <v>247</v>
      </c>
      <c r="AM343" s="45">
        <f t="shared" si="522"/>
        <v>57</v>
      </c>
      <c r="AN343" s="45">
        <f t="shared" si="523"/>
        <v>47</v>
      </c>
      <c r="AO343" s="45"/>
      <c r="AP343" s="45">
        <f t="shared" si="524"/>
        <v>4.3930424868485014</v>
      </c>
      <c r="AQ343" s="45">
        <f t="shared" si="525"/>
        <v>7.6673055575506049E-2</v>
      </c>
      <c r="AR343" s="45" t="str">
        <f t="shared" si="526"/>
        <v>POSITIF</v>
      </c>
      <c r="AS343" s="45">
        <f t="shared" si="527"/>
        <v>4</v>
      </c>
      <c r="AT343" s="45">
        <f t="shared" si="528"/>
        <v>23</v>
      </c>
      <c r="AU343" s="45">
        <f t="shared" si="529"/>
        <v>34</v>
      </c>
      <c r="AV343" s="45">
        <f t="shared" si="530"/>
        <v>0.99815250065783079</v>
      </c>
      <c r="AW343" s="145">
        <f t="shared" si="531"/>
        <v>4.1589687527409616E-2</v>
      </c>
      <c r="AX343" s="45">
        <f t="shared" si="532"/>
        <v>1.7421047573494015E-2</v>
      </c>
      <c r="AY343" s="45">
        <f t="shared" si="533"/>
        <v>0.27197683316016541</v>
      </c>
      <c r="AZ343" s="145">
        <f t="shared" si="534"/>
        <v>1.1332368048340225E-2</v>
      </c>
      <c r="BA343" s="45">
        <f t="shared" si="535"/>
        <v>366127.38685582945</v>
      </c>
      <c r="BB343" s="45" t="s">
        <v>192</v>
      </c>
      <c r="BC343" s="45">
        <f t="shared" si="536"/>
        <v>1.6700853595909643E-2</v>
      </c>
      <c r="BD343" s="45">
        <f t="shared" si="537"/>
        <v>128.31592391018316</v>
      </c>
      <c r="BE343" s="45">
        <f t="shared" si="538"/>
        <v>23.436892644388578</v>
      </c>
      <c r="BF343" s="45">
        <f t="shared" si="539"/>
        <v>-1.7337717469874743E-3</v>
      </c>
      <c r="BG343" s="45">
        <f t="shared" si="540"/>
        <v>23.43515887264159</v>
      </c>
      <c r="BH343" s="151">
        <f t="shared" si="541"/>
        <v>0.18443819262755398</v>
      </c>
      <c r="BI343" s="45">
        <f t="shared" si="542"/>
        <v>19.858215720423807</v>
      </c>
      <c r="BJ343" s="45">
        <f t="shared" si="543"/>
        <v>3.2792157204238066</v>
      </c>
      <c r="BK343" s="45">
        <f t="shared" si="544"/>
        <v>159.33166720017798</v>
      </c>
      <c r="BL343" s="45">
        <f t="shared" si="545"/>
        <v>2.7808621953349606</v>
      </c>
      <c r="BM343" s="45">
        <f t="shared" si="546"/>
        <v>249.85656860617914</v>
      </c>
      <c r="BN343" s="45">
        <f t="shared" si="547"/>
        <v>16.657104573745276</v>
      </c>
      <c r="BO343" s="45">
        <f t="shared" si="548"/>
        <v>16</v>
      </c>
      <c r="BP343" s="45">
        <f t="shared" si="549"/>
        <v>39</v>
      </c>
      <c r="BQ343" s="45">
        <f t="shared" si="550"/>
        <v>25</v>
      </c>
      <c r="BR343" s="45">
        <f t="shared" si="551"/>
        <v>-17.295066313322994</v>
      </c>
      <c r="BS343" s="45" t="str">
        <f t="shared" si="552"/>
        <v>NEGATIF</v>
      </c>
      <c r="BT343" s="45">
        <f t="shared" si="553"/>
        <v>-0.30185585151824351</v>
      </c>
      <c r="BU343" s="45">
        <f t="shared" si="554"/>
        <v>17</v>
      </c>
      <c r="BV343" s="45">
        <f t="shared" si="555"/>
        <v>-2058</v>
      </c>
      <c r="BW343" s="45">
        <f t="shared" si="556"/>
        <v>17</v>
      </c>
      <c r="BX343" s="45" t="str">
        <f t="shared" si="557"/>
        <v>NEGATIF</v>
      </c>
      <c r="BY343" s="45">
        <f t="shared" si="558"/>
        <v>39.834226186531815</v>
      </c>
      <c r="BZ343" s="45">
        <f t="shared" si="559"/>
        <v>219.83422618653182</v>
      </c>
      <c r="CA343" s="45">
        <f t="shared" si="560"/>
        <v>-58.258077484550086</v>
      </c>
      <c r="CB343" s="45" t="str">
        <f t="shared" si="567"/>
        <v>NEGATIF</v>
      </c>
      <c r="CC343" s="45">
        <f t="shared" si="568"/>
        <v>58</v>
      </c>
      <c r="CD343" s="45">
        <f t="shared" si="569"/>
        <v>15</v>
      </c>
      <c r="CE343" s="45">
        <f t="shared" si="570"/>
        <v>29</v>
      </c>
      <c r="CF343" s="45"/>
      <c r="CG343" s="45">
        <f t="shared" si="561"/>
        <v>4.3608197799129256</v>
      </c>
      <c r="CH343" s="45">
        <f t="shared" si="562"/>
        <v>0.40902068305555822</v>
      </c>
      <c r="CI343" s="45">
        <f t="shared" si="563"/>
        <v>0.40905094308102119</v>
      </c>
    </row>
    <row r="344" spans="1:87">
      <c r="A344" s="45">
        <f t="shared" ref="A344:F344" si="667">A50</f>
        <v>-7.0027777777777782</v>
      </c>
      <c r="B344" s="45">
        <f t="shared" si="667"/>
        <v>111.315</v>
      </c>
      <c r="C344" s="45">
        <f t="shared" si="667"/>
        <v>7</v>
      </c>
      <c r="D344" s="45">
        <f t="shared" si="667"/>
        <v>2018</v>
      </c>
      <c r="E344" s="45">
        <f t="shared" si="667"/>
        <v>6</v>
      </c>
      <c r="F344" s="45">
        <f t="shared" si="667"/>
        <v>12</v>
      </c>
      <c r="G344" s="45">
        <f t="shared" si="494"/>
        <v>-0.12222152900771403</v>
      </c>
      <c r="H344" s="45">
        <f t="shared" ref="H344:J344" si="668">H50</f>
        <v>9</v>
      </c>
      <c r="I344" s="45">
        <f t="shared" si="668"/>
        <v>45</v>
      </c>
      <c r="J344" s="45">
        <f t="shared" si="668"/>
        <v>9.75</v>
      </c>
      <c r="K344" s="45"/>
      <c r="L344" s="45">
        <f t="shared" ref="L344:M344" si="669">L50</f>
        <v>20</v>
      </c>
      <c r="M344" s="45">
        <f t="shared" si="669"/>
        <v>-13</v>
      </c>
      <c r="N344" s="45">
        <f t="shared" si="497"/>
        <v>2458281.6145833335</v>
      </c>
      <c r="O344" s="45">
        <f t="shared" si="498"/>
        <v>8.1905445362562951E-4</v>
      </c>
      <c r="P344" s="45">
        <f t="shared" si="499"/>
        <v>2458281.6154023879</v>
      </c>
      <c r="Q344" s="45">
        <f t="shared" si="500"/>
        <v>0.18443847782034006</v>
      </c>
      <c r="R344" s="45">
        <f t="shared" si="501"/>
        <v>252.50160295812839</v>
      </c>
      <c r="S344" s="45">
        <f t="shared" si="502"/>
        <v>308.78332717830199</v>
      </c>
      <c r="T344" s="45">
        <f t="shared" si="503"/>
        <v>4.4069843381827942</v>
      </c>
      <c r="U344" s="45">
        <f t="shared" si="504"/>
        <v>5.3892857345242611</v>
      </c>
      <c r="V344" s="45">
        <f t="shared" si="505"/>
        <v>128.31079363161183</v>
      </c>
      <c r="W344" s="45">
        <f t="shared" si="506"/>
        <v>2.2394458147185987</v>
      </c>
      <c r="X344" s="45">
        <f t="shared" si="507"/>
        <v>80.39303472168649</v>
      </c>
      <c r="Y344" s="45">
        <f t="shared" si="508"/>
        <v>1.4031231515635525</v>
      </c>
      <c r="Z344" s="45">
        <f t="shared" si="509"/>
        <v>157.13598497831299</v>
      </c>
      <c r="AA344" s="45">
        <f t="shared" si="510"/>
        <v>2.7425403112359121</v>
      </c>
      <c r="AB344" s="45">
        <f t="shared" si="511"/>
        <v>-17029.778749750443</v>
      </c>
      <c r="AC344" s="45">
        <f t="shared" si="512"/>
        <v>69.319228104920413</v>
      </c>
      <c r="AD344" s="45">
        <f t="shared" si="513"/>
        <v>-2187.3714817795794</v>
      </c>
      <c r="AE344" s="45">
        <f t="shared" si="514"/>
        <v>-37.623415529924657</v>
      </c>
      <c r="AF344" s="45">
        <f t="shared" si="515"/>
        <v>594.65707446038607</v>
      </c>
      <c r="AG344" s="45">
        <f t="shared" si="516"/>
        <v>2250.9525550652656</v>
      </c>
      <c r="AH344" s="45">
        <f t="shared" si="517"/>
        <v>-16339.844789429379</v>
      </c>
      <c r="AI344" s="45">
        <f t="shared" si="518"/>
        <v>-4.5388457748414943</v>
      </c>
      <c r="AJ344" s="45">
        <f t="shared" si="519"/>
        <v>247.9627571832869</v>
      </c>
      <c r="AK344" s="45">
        <f t="shared" si="520"/>
        <v>4.3277665351715768</v>
      </c>
      <c r="AL344" s="45">
        <f t="shared" si="521"/>
        <v>247</v>
      </c>
      <c r="AM344" s="45">
        <f t="shared" si="522"/>
        <v>57</v>
      </c>
      <c r="AN344" s="45">
        <f t="shared" si="523"/>
        <v>45</v>
      </c>
      <c r="AO344" s="45"/>
      <c r="AP344" s="45">
        <f t="shared" si="524"/>
        <v>4.3898574045457037</v>
      </c>
      <c r="AQ344" s="45">
        <f t="shared" si="525"/>
        <v>7.6617465402375226E-2</v>
      </c>
      <c r="AR344" s="45" t="str">
        <f t="shared" si="526"/>
        <v>POSITIF</v>
      </c>
      <c r="AS344" s="45">
        <f t="shared" si="527"/>
        <v>4</v>
      </c>
      <c r="AT344" s="45">
        <f t="shared" si="528"/>
        <v>23</v>
      </c>
      <c r="AU344" s="45">
        <f t="shared" si="529"/>
        <v>23</v>
      </c>
      <c r="AV344" s="45">
        <f t="shared" si="530"/>
        <v>0.99827743857314843</v>
      </c>
      <c r="AW344" s="145">
        <f t="shared" si="531"/>
        <v>4.1594893273881182E-2</v>
      </c>
      <c r="AX344" s="45">
        <f t="shared" si="532"/>
        <v>1.7423228151476886E-2</v>
      </c>
      <c r="AY344" s="45">
        <f t="shared" si="533"/>
        <v>0.2720108730844023</v>
      </c>
      <c r="AZ344" s="145">
        <f t="shared" si="534"/>
        <v>1.1333786378516763E-2</v>
      </c>
      <c r="BA344" s="45">
        <f t="shared" si="535"/>
        <v>366081.56936789892</v>
      </c>
      <c r="BB344" s="45" t="s">
        <v>192</v>
      </c>
      <c r="BC344" s="45">
        <f t="shared" si="536"/>
        <v>1.6700853583931547E-2</v>
      </c>
      <c r="BD344" s="45">
        <f t="shared" si="537"/>
        <v>128.31537230847451</v>
      </c>
      <c r="BE344" s="45">
        <f t="shared" si="538"/>
        <v>23.436892640679883</v>
      </c>
      <c r="BF344" s="45">
        <f t="shared" si="539"/>
        <v>-1.733771126286014E-3</v>
      </c>
      <c r="BG344" s="45">
        <f t="shared" si="540"/>
        <v>23.435158869553597</v>
      </c>
      <c r="BH344" s="151">
        <f t="shared" si="541"/>
        <v>0.18443847782034006</v>
      </c>
      <c r="BI344" s="45">
        <f t="shared" si="542"/>
        <v>20.108900199861576</v>
      </c>
      <c r="BJ344" s="45">
        <f t="shared" si="543"/>
        <v>3.5299001998615758</v>
      </c>
      <c r="BK344" s="45">
        <f t="shared" si="544"/>
        <v>163.09225061324992</v>
      </c>
      <c r="BL344" s="45">
        <f t="shared" si="545"/>
        <v>2.8464967576889522</v>
      </c>
      <c r="BM344" s="45">
        <f t="shared" si="546"/>
        <v>249.85625238467375</v>
      </c>
      <c r="BN344" s="45">
        <f t="shared" si="547"/>
        <v>16.657083492311582</v>
      </c>
      <c r="BO344" s="45">
        <f t="shared" si="548"/>
        <v>16</v>
      </c>
      <c r="BP344" s="45">
        <f t="shared" si="549"/>
        <v>39</v>
      </c>
      <c r="BQ344" s="45">
        <f t="shared" si="550"/>
        <v>25</v>
      </c>
      <c r="BR344" s="45">
        <f t="shared" si="551"/>
        <v>-17.298157953442569</v>
      </c>
      <c r="BS344" s="45" t="str">
        <f t="shared" si="552"/>
        <v>NEGATIF</v>
      </c>
      <c r="BT344" s="45">
        <f t="shared" si="553"/>
        <v>-0.30190981081761681</v>
      </c>
      <c r="BU344" s="45">
        <f t="shared" si="554"/>
        <v>17</v>
      </c>
      <c r="BV344" s="45">
        <f t="shared" si="555"/>
        <v>-2058</v>
      </c>
      <c r="BW344" s="45">
        <f t="shared" si="556"/>
        <v>6</v>
      </c>
      <c r="BX344" s="45" t="str">
        <f t="shared" si="557"/>
        <v>NEGATIF</v>
      </c>
      <c r="BY344" s="45">
        <f t="shared" si="558"/>
        <v>34.33687360996737</v>
      </c>
      <c r="BZ344" s="45">
        <f t="shared" si="559"/>
        <v>214.33687360996737</v>
      </c>
      <c r="CA344" s="45">
        <f t="shared" si="560"/>
        <v>-60.509085195695086</v>
      </c>
      <c r="CB344" s="45" t="str">
        <f t="shared" si="567"/>
        <v>NEGATIF</v>
      </c>
      <c r="CC344" s="45">
        <f t="shared" si="568"/>
        <v>60</v>
      </c>
      <c r="CD344" s="45">
        <f t="shared" si="569"/>
        <v>30</v>
      </c>
      <c r="CE344" s="45">
        <f t="shared" si="570"/>
        <v>32</v>
      </c>
      <c r="CF344" s="45"/>
      <c r="CG344" s="45">
        <f t="shared" si="561"/>
        <v>4.3608142608064906</v>
      </c>
      <c r="CH344" s="45">
        <f t="shared" si="562"/>
        <v>0.40902068300166255</v>
      </c>
      <c r="CI344" s="45">
        <f t="shared" si="563"/>
        <v>0.40905094301629225</v>
      </c>
    </row>
    <row r="345" spans="1:87">
      <c r="A345" s="45">
        <f t="shared" ref="A345:F345" si="670">A51</f>
        <v>-7.0027777777777782</v>
      </c>
      <c r="B345" s="45">
        <f t="shared" si="670"/>
        <v>111.315</v>
      </c>
      <c r="C345" s="45">
        <f t="shared" si="670"/>
        <v>7</v>
      </c>
      <c r="D345" s="45">
        <f t="shared" si="670"/>
        <v>2018</v>
      </c>
      <c r="E345" s="45">
        <f t="shared" si="670"/>
        <v>6</v>
      </c>
      <c r="F345" s="45">
        <f t="shared" si="670"/>
        <v>12</v>
      </c>
      <c r="G345" s="45">
        <f t="shared" si="494"/>
        <v>-0.12222152900771403</v>
      </c>
      <c r="H345" s="45">
        <f t="shared" ref="H345:J345" si="671">H51</f>
        <v>10</v>
      </c>
      <c r="I345" s="45">
        <f t="shared" si="671"/>
        <v>0</v>
      </c>
      <c r="J345" s="45">
        <f t="shared" si="671"/>
        <v>10</v>
      </c>
      <c r="K345" s="45"/>
      <c r="L345" s="45">
        <f t="shared" ref="L345:M345" si="672">L51</f>
        <v>20</v>
      </c>
      <c r="M345" s="45">
        <f t="shared" si="672"/>
        <v>-13</v>
      </c>
      <c r="N345" s="45">
        <f t="shared" si="497"/>
        <v>2458281.625</v>
      </c>
      <c r="O345" s="45">
        <f t="shared" si="498"/>
        <v>8.1905445362562951E-4</v>
      </c>
      <c r="P345" s="45">
        <f t="shared" si="499"/>
        <v>2458281.6258190544</v>
      </c>
      <c r="Q345" s="45">
        <f t="shared" si="500"/>
        <v>0.18443876301312614</v>
      </c>
      <c r="R345" s="45">
        <f t="shared" si="501"/>
        <v>252.50160295812839</v>
      </c>
      <c r="S345" s="45">
        <f t="shared" si="502"/>
        <v>308.91942084756738</v>
      </c>
      <c r="T345" s="45">
        <f t="shared" si="503"/>
        <v>4.4069843381827942</v>
      </c>
      <c r="U345" s="45">
        <f t="shared" si="504"/>
        <v>5.3916610171440631</v>
      </c>
      <c r="V345" s="45">
        <f t="shared" si="505"/>
        <v>128.31024202826615</v>
      </c>
      <c r="W345" s="45">
        <f t="shared" si="506"/>
        <v>2.2394361874240514</v>
      </c>
      <c r="X345" s="45">
        <f t="shared" si="507"/>
        <v>80.40330188129883</v>
      </c>
      <c r="Y345" s="45">
        <f t="shared" si="508"/>
        <v>1.4033023473036155</v>
      </c>
      <c r="Z345" s="45">
        <f t="shared" si="509"/>
        <v>157.14625164767949</v>
      </c>
      <c r="AA345" s="45">
        <f t="shared" si="510"/>
        <v>2.7427194984195711</v>
      </c>
      <c r="AB345" s="45">
        <f t="shared" si="511"/>
        <v>-16996.044696551635</v>
      </c>
      <c r="AC345" s="45">
        <f t="shared" si="512"/>
        <v>70.383530103765523</v>
      </c>
      <c r="AD345" s="45">
        <f t="shared" si="513"/>
        <v>-2205.6426448314282</v>
      </c>
      <c r="AE345" s="45">
        <f t="shared" si="514"/>
        <v>-44.468561155207659</v>
      </c>
      <c r="AF345" s="45">
        <f t="shared" si="515"/>
        <v>594.59395327995867</v>
      </c>
      <c r="AG345" s="45">
        <f t="shared" si="516"/>
        <v>2241.0749479814654</v>
      </c>
      <c r="AH345" s="45">
        <f t="shared" si="517"/>
        <v>-16340.103471173079</v>
      </c>
      <c r="AI345" s="45">
        <f t="shared" si="518"/>
        <v>-4.5389176308814108</v>
      </c>
      <c r="AJ345" s="45">
        <f t="shared" si="519"/>
        <v>247.96268532724699</v>
      </c>
      <c r="AK345" s="45">
        <f t="shared" si="520"/>
        <v>4.3277652810470926</v>
      </c>
      <c r="AL345" s="45">
        <f t="shared" si="521"/>
        <v>247</v>
      </c>
      <c r="AM345" s="45">
        <f t="shared" si="522"/>
        <v>57</v>
      </c>
      <c r="AN345" s="45">
        <f t="shared" si="523"/>
        <v>45</v>
      </c>
      <c r="AO345" s="45"/>
      <c r="AP345" s="45">
        <f t="shared" si="524"/>
        <v>4.3855272569601</v>
      </c>
      <c r="AQ345" s="45">
        <f t="shared" si="525"/>
        <v>7.6541890069909149E-2</v>
      </c>
      <c r="AR345" s="45" t="str">
        <f t="shared" si="526"/>
        <v>POSITIF</v>
      </c>
      <c r="AS345" s="45">
        <f t="shared" si="527"/>
        <v>4</v>
      </c>
      <c r="AT345" s="45">
        <f t="shared" si="528"/>
        <v>23</v>
      </c>
      <c r="AU345" s="45">
        <f t="shared" si="529"/>
        <v>7</v>
      </c>
      <c r="AV345" s="45">
        <f t="shared" si="530"/>
        <v>0.99840214662210613</v>
      </c>
      <c r="AW345" s="145">
        <f t="shared" si="531"/>
        <v>4.1600089442587758E-2</v>
      </c>
      <c r="AX345" s="45">
        <f t="shared" si="532"/>
        <v>1.7425404717534933E-2</v>
      </c>
      <c r="AY345" s="45">
        <f t="shared" si="533"/>
        <v>0.27204485037927129</v>
      </c>
      <c r="AZ345" s="145">
        <f t="shared" si="534"/>
        <v>1.1335202099136304E-2</v>
      </c>
      <c r="BA345" s="45">
        <f t="shared" si="535"/>
        <v>366035.84761298751</v>
      </c>
      <c r="BB345" s="45" t="s">
        <v>192</v>
      </c>
      <c r="BC345" s="45">
        <f t="shared" si="536"/>
        <v>1.6700853571953448E-2</v>
      </c>
      <c r="BD345" s="45">
        <f t="shared" si="537"/>
        <v>128.31482070676586</v>
      </c>
      <c r="BE345" s="45">
        <f t="shared" si="538"/>
        <v>23.436892636971187</v>
      </c>
      <c r="BF345" s="45">
        <f t="shared" si="539"/>
        <v>-1.7337704862335234E-3</v>
      </c>
      <c r="BG345" s="45">
        <f t="shared" si="540"/>
        <v>23.435158866484954</v>
      </c>
      <c r="BH345" s="151">
        <f t="shared" si="541"/>
        <v>0.18443876301312614</v>
      </c>
      <c r="BI345" s="45">
        <f t="shared" si="542"/>
        <v>20.359584679330389</v>
      </c>
      <c r="BJ345" s="45">
        <f t="shared" si="543"/>
        <v>3.7805846793303886</v>
      </c>
      <c r="BK345" s="45">
        <f t="shared" si="544"/>
        <v>166.85258301821332</v>
      </c>
      <c r="BL345" s="45">
        <f t="shared" si="545"/>
        <v>2.9121269391250002</v>
      </c>
      <c r="BM345" s="45">
        <f t="shared" si="546"/>
        <v>249.8561871717425</v>
      </c>
      <c r="BN345" s="45">
        <f t="shared" si="547"/>
        <v>16.657079144782834</v>
      </c>
      <c r="BO345" s="45">
        <f t="shared" si="548"/>
        <v>16</v>
      </c>
      <c r="BP345" s="45">
        <f t="shared" si="549"/>
        <v>39</v>
      </c>
      <c r="BQ345" s="45">
        <f t="shared" si="550"/>
        <v>25</v>
      </c>
      <c r="BR345" s="45">
        <f t="shared" si="551"/>
        <v>-17.302423683933601</v>
      </c>
      <c r="BS345" s="45" t="str">
        <f t="shared" si="552"/>
        <v>NEGATIF</v>
      </c>
      <c r="BT345" s="45">
        <f t="shared" si="553"/>
        <v>-0.30198426185968802</v>
      </c>
      <c r="BU345" s="45">
        <f t="shared" si="554"/>
        <v>17</v>
      </c>
      <c r="BV345" s="45">
        <f t="shared" si="555"/>
        <v>-2059</v>
      </c>
      <c r="BW345" s="45">
        <f t="shared" si="556"/>
        <v>51</v>
      </c>
      <c r="BX345" s="45" t="str">
        <f t="shared" si="557"/>
        <v>NEGATIF</v>
      </c>
      <c r="BY345" s="45">
        <f t="shared" si="558"/>
        <v>27.993074333059958</v>
      </c>
      <c r="BZ345" s="45">
        <f t="shared" si="559"/>
        <v>207.99307433305995</v>
      </c>
      <c r="CA345" s="45">
        <f t="shared" si="560"/>
        <v>-62.439999267659587</v>
      </c>
      <c r="CB345" s="45" t="str">
        <f t="shared" si="567"/>
        <v>NEGATIF</v>
      </c>
      <c r="CC345" s="45">
        <f t="shared" si="568"/>
        <v>62</v>
      </c>
      <c r="CD345" s="45">
        <f t="shared" si="569"/>
        <v>26</v>
      </c>
      <c r="CE345" s="45">
        <f t="shared" si="570"/>
        <v>23</v>
      </c>
      <c r="CF345" s="45"/>
      <c r="CG345" s="45">
        <f t="shared" si="561"/>
        <v>4.3608131226261255</v>
      </c>
      <c r="CH345" s="45">
        <f t="shared" si="562"/>
        <v>0.40902068294810467</v>
      </c>
      <c r="CI345" s="45">
        <f t="shared" si="563"/>
        <v>0.4090509429515633</v>
      </c>
    </row>
    <row r="346" spans="1:87">
      <c r="A346" s="45">
        <f t="shared" ref="A346:F346" si="673">A52</f>
        <v>-7.0027777777777782</v>
      </c>
      <c r="B346" s="45">
        <f t="shared" si="673"/>
        <v>111.315</v>
      </c>
      <c r="C346" s="45">
        <f t="shared" si="673"/>
        <v>7</v>
      </c>
      <c r="D346" s="45">
        <f t="shared" si="673"/>
        <v>2018</v>
      </c>
      <c r="E346" s="45">
        <f t="shared" si="673"/>
        <v>6</v>
      </c>
      <c r="F346" s="45">
        <f t="shared" si="673"/>
        <v>12</v>
      </c>
      <c r="G346" s="45">
        <f t="shared" si="494"/>
        <v>-0.12222152900771403</v>
      </c>
      <c r="H346" s="45">
        <f t="shared" ref="H346:J346" si="674">H52</f>
        <v>10</v>
      </c>
      <c r="I346" s="45">
        <f t="shared" si="674"/>
        <v>15</v>
      </c>
      <c r="J346" s="45">
        <f t="shared" si="674"/>
        <v>10.25</v>
      </c>
      <c r="K346" s="45"/>
      <c r="L346" s="45">
        <f t="shared" ref="L346:M346" si="675">L52</f>
        <v>20</v>
      </c>
      <c r="M346" s="45">
        <f t="shared" si="675"/>
        <v>-13</v>
      </c>
      <c r="N346" s="45">
        <f t="shared" si="497"/>
        <v>2458281.635416667</v>
      </c>
      <c r="O346" s="45">
        <f t="shared" si="498"/>
        <v>8.1905445362562951E-4</v>
      </c>
      <c r="P346" s="45">
        <f t="shared" si="499"/>
        <v>2458281.6362357214</v>
      </c>
      <c r="Q346" s="45">
        <f t="shared" si="500"/>
        <v>0.18443904820592497</v>
      </c>
      <c r="R346" s="45">
        <f t="shared" si="501"/>
        <v>252.50160295812839</v>
      </c>
      <c r="S346" s="45">
        <f t="shared" si="502"/>
        <v>309.05551452290092</v>
      </c>
      <c r="T346" s="45">
        <f t="shared" si="503"/>
        <v>4.4069843381827942</v>
      </c>
      <c r="U346" s="45">
        <f t="shared" si="504"/>
        <v>5.3940362998697733</v>
      </c>
      <c r="V346" s="45">
        <f t="shared" si="505"/>
        <v>128.30969042489585</v>
      </c>
      <c r="W346" s="45">
        <f t="shared" si="506"/>
        <v>2.2394265601290746</v>
      </c>
      <c r="X346" s="45">
        <f t="shared" si="507"/>
        <v>80.413569041369556</v>
      </c>
      <c r="Y346" s="45">
        <f t="shared" si="508"/>
        <v>1.4034815430516789</v>
      </c>
      <c r="Z346" s="45">
        <f t="shared" si="509"/>
        <v>157.15651831750347</v>
      </c>
      <c r="AA346" s="45">
        <f t="shared" si="510"/>
        <v>2.7428986856112147</v>
      </c>
      <c r="AB346" s="45">
        <f t="shared" si="511"/>
        <v>-16962.211260860106</v>
      </c>
      <c r="AC346" s="45">
        <f t="shared" si="512"/>
        <v>71.440412765489967</v>
      </c>
      <c r="AD346" s="45">
        <f t="shared" si="513"/>
        <v>-2222.983813862556</v>
      </c>
      <c r="AE346" s="45">
        <f t="shared" si="514"/>
        <v>-51.309019939903465</v>
      </c>
      <c r="AF346" s="45">
        <f t="shared" si="515"/>
        <v>594.52530963809659</v>
      </c>
      <c r="AG346" s="45">
        <f t="shared" si="516"/>
        <v>2231.1801085302777</v>
      </c>
      <c r="AH346" s="45">
        <f t="shared" si="517"/>
        <v>-16339.358263728705</v>
      </c>
      <c r="AI346" s="45">
        <f t="shared" si="518"/>
        <v>-4.5387106288135293</v>
      </c>
      <c r="AJ346" s="45">
        <f t="shared" si="519"/>
        <v>247.96289232931485</v>
      </c>
      <c r="AK346" s="45">
        <f t="shared" si="520"/>
        <v>4.3277688939147358</v>
      </c>
      <c r="AL346" s="45">
        <f t="shared" si="521"/>
        <v>247</v>
      </c>
      <c r="AM346" s="45">
        <f t="shared" si="522"/>
        <v>57</v>
      </c>
      <c r="AN346" s="45">
        <f t="shared" si="523"/>
        <v>46</v>
      </c>
      <c r="AO346" s="45"/>
      <c r="AP346" s="45">
        <f t="shared" si="524"/>
        <v>4.3831730066193</v>
      </c>
      <c r="AQ346" s="45">
        <f t="shared" si="525"/>
        <v>7.6500800650045997E-2</v>
      </c>
      <c r="AR346" s="45" t="str">
        <f t="shared" si="526"/>
        <v>POSITIF</v>
      </c>
      <c r="AS346" s="45">
        <f t="shared" si="527"/>
        <v>4</v>
      </c>
      <c r="AT346" s="45">
        <f t="shared" si="528"/>
        <v>22</v>
      </c>
      <c r="AU346" s="45">
        <f t="shared" si="529"/>
        <v>59</v>
      </c>
      <c r="AV346" s="45">
        <f t="shared" si="530"/>
        <v>0.99852662385931901</v>
      </c>
      <c r="AW346" s="145">
        <f t="shared" si="531"/>
        <v>4.160527599413829E-2</v>
      </c>
      <c r="AX346" s="45">
        <f t="shared" si="532"/>
        <v>1.7427577255168084E-2</v>
      </c>
      <c r="AY346" s="45">
        <f t="shared" si="533"/>
        <v>0.27207876478720422</v>
      </c>
      <c r="AZ346" s="145">
        <f t="shared" si="534"/>
        <v>1.1336615199466842E-2</v>
      </c>
      <c r="BA346" s="45">
        <f t="shared" si="535"/>
        <v>365990.22187012393</v>
      </c>
      <c r="BB346" s="45" t="s">
        <v>192</v>
      </c>
      <c r="BC346" s="45">
        <f t="shared" si="536"/>
        <v>1.6700853559975352E-2</v>
      </c>
      <c r="BD346" s="45">
        <f t="shared" si="537"/>
        <v>128.31426910503259</v>
      </c>
      <c r="BE346" s="45">
        <f t="shared" si="538"/>
        <v>23.436892633262492</v>
      </c>
      <c r="BF346" s="45">
        <f t="shared" si="539"/>
        <v>-1.7337698268275793E-3</v>
      </c>
      <c r="BG346" s="45">
        <f t="shared" si="540"/>
        <v>23.435158863435664</v>
      </c>
      <c r="BH346" s="151">
        <f t="shared" si="541"/>
        <v>0.18443904820592497</v>
      </c>
      <c r="BI346" s="45">
        <f t="shared" si="542"/>
        <v>20.610269170006116</v>
      </c>
      <c r="BJ346" s="45">
        <f t="shared" si="543"/>
        <v>4.0312691700061158</v>
      </c>
      <c r="BK346" s="45">
        <f t="shared" si="544"/>
        <v>170.61266251592062</v>
      </c>
      <c r="BL346" s="45">
        <f t="shared" si="545"/>
        <v>2.9777527064967271</v>
      </c>
      <c r="BM346" s="45">
        <f t="shared" si="546"/>
        <v>249.85637503417109</v>
      </c>
      <c r="BN346" s="45">
        <f t="shared" si="547"/>
        <v>16.657091668944741</v>
      </c>
      <c r="BO346" s="45">
        <f t="shared" si="548"/>
        <v>16</v>
      </c>
      <c r="BP346" s="45">
        <f t="shared" si="549"/>
        <v>39</v>
      </c>
      <c r="BQ346" s="45">
        <f t="shared" si="550"/>
        <v>25</v>
      </c>
      <c r="BR346" s="45">
        <f t="shared" si="551"/>
        <v>-17.304781256875192</v>
      </c>
      <c r="BS346" s="45" t="str">
        <f t="shared" si="552"/>
        <v>NEGATIF</v>
      </c>
      <c r="BT346" s="45">
        <f t="shared" si="553"/>
        <v>-0.3020254092698747</v>
      </c>
      <c r="BU346" s="45">
        <f t="shared" si="554"/>
        <v>17</v>
      </c>
      <c r="BV346" s="45">
        <f t="shared" si="555"/>
        <v>-2059</v>
      </c>
      <c r="BW346" s="45">
        <f t="shared" si="556"/>
        <v>42</v>
      </c>
      <c r="BX346" s="45" t="str">
        <f t="shared" si="557"/>
        <v>NEGATIF</v>
      </c>
      <c r="BY346" s="45">
        <f t="shared" si="558"/>
        <v>20.794116486366345</v>
      </c>
      <c r="BZ346" s="45">
        <f t="shared" si="559"/>
        <v>200.79411648636633</v>
      </c>
      <c r="CA346" s="45">
        <f t="shared" si="560"/>
        <v>-63.982322584761171</v>
      </c>
      <c r="CB346" s="45" t="str">
        <f t="shared" si="567"/>
        <v>NEGATIF</v>
      </c>
      <c r="CC346" s="45">
        <f t="shared" si="568"/>
        <v>63</v>
      </c>
      <c r="CD346" s="45">
        <f t="shared" si="569"/>
        <v>58</v>
      </c>
      <c r="CE346" s="45">
        <f t="shared" si="570"/>
        <v>56</v>
      </c>
      <c r="CF346" s="45"/>
      <c r="CG346" s="45">
        <f t="shared" si="561"/>
        <v>4.3608164014440449</v>
      </c>
      <c r="CH346" s="45">
        <f t="shared" si="562"/>
        <v>0.40902068289488447</v>
      </c>
      <c r="CI346" s="45">
        <f t="shared" si="563"/>
        <v>0.40905094288683436</v>
      </c>
    </row>
    <row r="347" spans="1:87">
      <c r="A347" s="45">
        <f t="shared" ref="A347:F347" si="676">A53</f>
        <v>-7.0027777777777782</v>
      </c>
      <c r="B347" s="45">
        <f t="shared" si="676"/>
        <v>111.315</v>
      </c>
      <c r="C347" s="45">
        <f t="shared" si="676"/>
        <v>7</v>
      </c>
      <c r="D347" s="45">
        <f t="shared" si="676"/>
        <v>2018</v>
      </c>
      <c r="E347" s="45">
        <f t="shared" si="676"/>
        <v>6</v>
      </c>
      <c r="F347" s="45">
        <f t="shared" si="676"/>
        <v>12</v>
      </c>
      <c r="G347" s="45">
        <f t="shared" si="494"/>
        <v>-0.12222152900771403</v>
      </c>
      <c r="H347" s="45">
        <f t="shared" ref="H347:J347" si="677">H53</f>
        <v>10</v>
      </c>
      <c r="I347" s="45">
        <f t="shared" si="677"/>
        <v>30</v>
      </c>
      <c r="J347" s="45">
        <f t="shared" si="677"/>
        <v>10.5</v>
      </c>
      <c r="K347" s="45"/>
      <c r="L347" s="45">
        <f t="shared" ref="L347:M347" si="678">L53</f>
        <v>20</v>
      </c>
      <c r="M347" s="45">
        <f t="shared" si="678"/>
        <v>-13</v>
      </c>
      <c r="N347" s="45">
        <f t="shared" si="497"/>
        <v>2458281.6458333335</v>
      </c>
      <c r="O347" s="45">
        <f t="shared" si="498"/>
        <v>8.1905445362562951E-4</v>
      </c>
      <c r="P347" s="45">
        <f t="shared" si="499"/>
        <v>2458281.6466523879</v>
      </c>
      <c r="Q347" s="45">
        <f t="shared" si="500"/>
        <v>0.18443933339871105</v>
      </c>
      <c r="R347" s="45">
        <f t="shared" si="501"/>
        <v>252.50160295812839</v>
      </c>
      <c r="S347" s="45">
        <f t="shared" si="502"/>
        <v>309.19160819216631</v>
      </c>
      <c r="T347" s="45">
        <f t="shared" si="503"/>
        <v>4.4069843381827942</v>
      </c>
      <c r="U347" s="45">
        <f t="shared" si="504"/>
        <v>5.3964115824895744</v>
      </c>
      <c r="V347" s="45">
        <f t="shared" si="505"/>
        <v>128.30913882155022</v>
      </c>
      <c r="W347" s="45">
        <f t="shared" si="506"/>
        <v>2.2394169328345286</v>
      </c>
      <c r="X347" s="45">
        <f t="shared" si="507"/>
        <v>80.423836200981896</v>
      </c>
      <c r="Y347" s="45">
        <f t="shared" si="508"/>
        <v>1.4036607387917421</v>
      </c>
      <c r="Z347" s="45">
        <f t="shared" si="509"/>
        <v>157.16678498686906</v>
      </c>
      <c r="AA347" s="45">
        <f t="shared" si="510"/>
        <v>2.7430778727948582</v>
      </c>
      <c r="AB347" s="45">
        <f t="shared" si="511"/>
        <v>-16928.278636580028</v>
      </c>
      <c r="AC347" s="45">
        <f t="shared" si="512"/>
        <v>72.489764585874937</v>
      </c>
      <c r="AD347" s="45">
        <f t="shared" si="513"/>
        <v>-2239.3876755342608</v>
      </c>
      <c r="AE347" s="45">
        <f t="shared" si="514"/>
        <v>-58.144070264995797</v>
      </c>
      <c r="AF347" s="45">
        <f t="shared" si="515"/>
        <v>594.45114540889392</v>
      </c>
      <c r="AG347" s="45">
        <f t="shared" si="516"/>
        <v>2221.2681116827448</v>
      </c>
      <c r="AH347" s="45">
        <f t="shared" si="517"/>
        <v>-16337.60136070177</v>
      </c>
      <c r="AI347" s="45">
        <f t="shared" si="518"/>
        <v>-4.5382226001949366</v>
      </c>
      <c r="AJ347" s="45">
        <f t="shared" si="519"/>
        <v>247.96338035793346</v>
      </c>
      <c r="AK347" s="45">
        <f t="shared" si="520"/>
        <v>4.327777411620974</v>
      </c>
      <c r="AL347" s="45">
        <f t="shared" si="521"/>
        <v>247</v>
      </c>
      <c r="AM347" s="45">
        <f t="shared" si="522"/>
        <v>57</v>
      </c>
      <c r="AN347" s="45">
        <f t="shared" si="523"/>
        <v>48</v>
      </c>
      <c r="AO347" s="45"/>
      <c r="AP347" s="45">
        <f t="shared" si="524"/>
        <v>4.3993438608951054</v>
      </c>
      <c r="AQ347" s="45">
        <f t="shared" si="525"/>
        <v>7.6783035300018995E-2</v>
      </c>
      <c r="AR347" s="45" t="str">
        <f t="shared" si="526"/>
        <v>POSITIF</v>
      </c>
      <c r="AS347" s="45">
        <f t="shared" si="527"/>
        <v>4</v>
      </c>
      <c r="AT347" s="45">
        <f t="shared" si="528"/>
        <v>23</v>
      </c>
      <c r="AU347" s="45">
        <f t="shared" si="529"/>
        <v>57</v>
      </c>
      <c r="AV347" s="45">
        <f t="shared" si="530"/>
        <v>0.99865086932393243</v>
      </c>
      <c r="AW347" s="145">
        <f t="shared" si="531"/>
        <v>4.1610452888497185E-2</v>
      </c>
      <c r="AX347" s="45">
        <f t="shared" si="532"/>
        <v>1.7429745747606258E-2</v>
      </c>
      <c r="AY347" s="45">
        <f t="shared" si="533"/>
        <v>0.2721126160464184</v>
      </c>
      <c r="AZ347" s="145">
        <f t="shared" si="534"/>
        <v>1.1338025668600767E-2</v>
      </c>
      <c r="BA347" s="45">
        <f t="shared" si="535"/>
        <v>365944.69242382614</v>
      </c>
      <c r="BB347" s="45" t="s">
        <v>192</v>
      </c>
      <c r="BC347" s="45">
        <f t="shared" si="536"/>
        <v>1.6700853547997253E-2</v>
      </c>
      <c r="BD347" s="45">
        <f t="shared" si="537"/>
        <v>128.31371750332394</v>
      </c>
      <c r="BE347" s="45">
        <f t="shared" si="538"/>
        <v>23.436892629553796</v>
      </c>
      <c r="BF347" s="45">
        <f t="shared" si="539"/>
        <v>-1.7337691480658491E-3</v>
      </c>
      <c r="BG347" s="45">
        <f t="shared" si="540"/>
        <v>23.435158860405732</v>
      </c>
      <c r="BH347" s="151">
        <f t="shared" si="541"/>
        <v>0.18443933339871105</v>
      </c>
      <c r="BI347" s="45">
        <f t="shared" si="542"/>
        <v>20.860953649443886</v>
      </c>
      <c r="BJ347" s="45">
        <f t="shared" si="543"/>
        <v>4.281953649443885</v>
      </c>
      <c r="BK347" s="45">
        <f t="shared" si="544"/>
        <v>174.3724868016007</v>
      </c>
      <c r="BL347" s="45">
        <f t="shared" si="545"/>
        <v>3.0433740195782883</v>
      </c>
      <c r="BM347" s="45">
        <f t="shared" si="546"/>
        <v>249.85681794005757</v>
      </c>
      <c r="BN347" s="45">
        <f t="shared" si="547"/>
        <v>16.657121196003839</v>
      </c>
      <c r="BO347" s="45">
        <f t="shared" si="548"/>
        <v>16</v>
      </c>
      <c r="BP347" s="45">
        <f t="shared" si="549"/>
        <v>39</v>
      </c>
      <c r="BQ347" s="45">
        <f t="shared" si="550"/>
        <v>25</v>
      </c>
      <c r="BR347" s="45">
        <f t="shared" si="551"/>
        <v>-17.28888517089807</v>
      </c>
      <c r="BS347" s="45" t="str">
        <f t="shared" si="552"/>
        <v>NEGATIF</v>
      </c>
      <c r="BT347" s="45">
        <f t="shared" si="553"/>
        <v>-0.30174797023139383</v>
      </c>
      <c r="BU347" s="45">
        <f t="shared" si="554"/>
        <v>17</v>
      </c>
      <c r="BV347" s="45">
        <f t="shared" si="555"/>
        <v>-2058</v>
      </c>
      <c r="BW347" s="45">
        <f t="shared" si="556"/>
        <v>40</v>
      </c>
      <c r="BX347" s="45" t="str">
        <f t="shared" si="557"/>
        <v>NEGATIF</v>
      </c>
      <c r="BY347" s="45">
        <f t="shared" si="558"/>
        <v>12.838995706619542</v>
      </c>
      <c r="BZ347" s="45">
        <f t="shared" si="559"/>
        <v>192.83899570661953</v>
      </c>
      <c r="CA347" s="45">
        <f t="shared" si="560"/>
        <v>-65.079818699277794</v>
      </c>
      <c r="CB347" s="45" t="str">
        <f t="shared" si="567"/>
        <v>NEGATIF</v>
      </c>
      <c r="CC347" s="45">
        <f t="shared" si="568"/>
        <v>65</v>
      </c>
      <c r="CD347" s="45">
        <f t="shared" si="569"/>
        <v>4</v>
      </c>
      <c r="CE347" s="45">
        <f t="shared" si="570"/>
        <v>47</v>
      </c>
      <c r="CF347" s="45"/>
      <c r="CG347" s="45">
        <f t="shared" si="561"/>
        <v>4.3608241316100402</v>
      </c>
      <c r="CH347" s="45">
        <f t="shared" si="562"/>
        <v>0.40902068284200221</v>
      </c>
      <c r="CI347" s="45">
        <f t="shared" si="563"/>
        <v>0.40905094282210541</v>
      </c>
    </row>
    <row r="348" spans="1:87">
      <c r="A348" s="45">
        <f t="shared" ref="A348:F348" si="679">A54</f>
        <v>-7.0027777777777782</v>
      </c>
      <c r="B348" s="45">
        <f t="shared" si="679"/>
        <v>111.315</v>
      </c>
      <c r="C348" s="45">
        <f t="shared" si="679"/>
        <v>7</v>
      </c>
      <c r="D348" s="45">
        <f t="shared" si="679"/>
        <v>2018</v>
      </c>
      <c r="E348" s="45">
        <f t="shared" si="679"/>
        <v>6</v>
      </c>
      <c r="F348" s="45">
        <f t="shared" si="679"/>
        <v>12</v>
      </c>
      <c r="G348" s="45">
        <f t="shared" si="494"/>
        <v>-0.12222152900771403</v>
      </c>
      <c r="H348" s="45">
        <f t="shared" ref="H348:J348" si="680">H54</f>
        <v>10</v>
      </c>
      <c r="I348" s="45">
        <f t="shared" si="680"/>
        <v>45</v>
      </c>
      <c r="J348" s="45">
        <f t="shared" si="680"/>
        <v>10.75</v>
      </c>
      <c r="K348" s="45"/>
      <c r="L348" s="45">
        <f t="shared" ref="L348:M348" si="681">L54</f>
        <v>20</v>
      </c>
      <c r="M348" s="45">
        <f t="shared" si="681"/>
        <v>-13</v>
      </c>
      <c r="N348" s="45">
        <f t="shared" si="497"/>
        <v>2458281.65625</v>
      </c>
      <c r="O348" s="45">
        <f t="shared" si="498"/>
        <v>8.1905445362562951E-4</v>
      </c>
      <c r="P348" s="45">
        <f t="shared" si="499"/>
        <v>2458281.6570690544</v>
      </c>
      <c r="Q348" s="45">
        <f t="shared" si="500"/>
        <v>0.18443961859149713</v>
      </c>
      <c r="R348" s="45">
        <f t="shared" si="501"/>
        <v>252.50160295812839</v>
      </c>
      <c r="S348" s="45">
        <f t="shared" si="502"/>
        <v>309.32770186143171</v>
      </c>
      <c r="T348" s="45">
        <f t="shared" si="503"/>
        <v>4.4069843381827942</v>
      </c>
      <c r="U348" s="45">
        <f t="shared" si="504"/>
        <v>5.3987868651093756</v>
      </c>
      <c r="V348" s="45">
        <f t="shared" si="505"/>
        <v>128.30858721820454</v>
      </c>
      <c r="W348" s="45">
        <f t="shared" si="506"/>
        <v>2.2394073055399812</v>
      </c>
      <c r="X348" s="45">
        <f t="shared" si="507"/>
        <v>80.434103360594236</v>
      </c>
      <c r="Y348" s="45">
        <f t="shared" si="508"/>
        <v>1.4038399345318053</v>
      </c>
      <c r="Z348" s="45">
        <f t="shared" si="509"/>
        <v>157.17705165623465</v>
      </c>
      <c r="AA348" s="45">
        <f t="shared" si="510"/>
        <v>2.7432570599785011</v>
      </c>
      <c r="AB348" s="45">
        <f t="shared" si="511"/>
        <v>-16894.247013651726</v>
      </c>
      <c r="AC348" s="45">
        <f t="shared" si="512"/>
        <v>73.531474996276714</v>
      </c>
      <c r="AD348" s="45">
        <f t="shared" si="513"/>
        <v>-2254.8473140607416</v>
      </c>
      <c r="AE348" s="45">
        <f t="shared" si="514"/>
        <v>-64.972991997273937</v>
      </c>
      <c r="AF348" s="45">
        <f t="shared" si="515"/>
        <v>594.37146260147756</v>
      </c>
      <c r="AG348" s="45">
        <f t="shared" si="516"/>
        <v>2211.3390312154588</v>
      </c>
      <c r="AH348" s="45">
        <f t="shared" si="517"/>
        <v>-16334.825350896528</v>
      </c>
      <c r="AI348" s="45">
        <f t="shared" si="518"/>
        <v>-4.5374514863601467</v>
      </c>
      <c r="AJ348" s="45">
        <f t="shared" si="519"/>
        <v>247.96415147176825</v>
      </c>
      <c r="AK348" s="45">
        <f t="shared" si="520"/>
        <v>4.3277908700962993</v>
      </c>
      <c r="AL348" s="45">
        <f t="shared" si="521"/>
        <v>247</v>
      </c>
      <c r="AM348" s="45">
        <f t="shared" si="522"/>
        <v>57</v>
      </c>
      <c r="AN348" s="45">
        <f t="shared" si="523"/>
        <v>50</v>
      </c>
      <c r="AO348" s="45"/>
      <c r="AP348" s="45">
        <f t="shared" si="524"/>
        <v>4.3844593654334307</v>
      </c>
      <c r="AQ348" s="45">
        <f t="shared" si="525"/>
        <v>7.6523251846714629E-2</v>
      </c>
      <c r="AR348" s="45" t="str">
        <f t="shared" si="526"/>
        <v>POSITIF</v>
      </c>
      <c r="AS348" s="45">
        <f t="shared" si="527"/>
        <v>4</v>
      </c>
      <c r="AT348" s="45">
        <f t="shared" si="528"/>
        <v>23</v>
      </c>
      <c r="AU348" s="45">
        <f t="shared" si="529"/>
        <v>4</v>
      </c>
      <c r="AV348" s="45">
        <f t="shared" si="530"/>
        <v>0.99877488207293608</v>
      </c>
      <c r="AW348" s="145">
        <f t="shared" si="531"/>
        <v>4.1615620086372339E-2</v>
      </c>
      <c r="AX348" s="45">
        <f t="shared" si="532"/>
        <v>1.7431910178390821E-2</v>
      </c>
      <c r="AY348" s="45">
        <f t="shared" si="533"/>
        <v>0.27214640389999245</v>
      </c>
      <c r="AZ348" s="145">
        <f t="shared" si="534"/>
        <v>1.1339433495833018E-2</v>
      </c>
      <c r="BA348" s="45">
        <f t="shared" si="535"/>
        <v>365899.25955189229</v>
      </c>
      <c r="BB348" s="45" t="s">
        <v>192</v>
      </c>
      <c r="BC348" s="45">
        <f t="shared" si="536"/>
        <v>1.6700853536019158E-2</v>
      </c>
      <c r="BD348" s="45">
        <f t="shared" si="537"/>
        <v>128.31316590161529</v>
      </c>
      <c r="BE348" s="45">
        <f t="shared" si="538"/>
        <v>23.4368926258451</v>
      </c>
      <c r="BF348" s="45">
        <f t="shared" si="539"/>
        <v>-1.7337684499459086E-3</v>
      </c>
      <c r="BG348" s="45">
        <f t="shared" si="540"/>
        <v>23.435158857395155</v>
      </c>
      <c r="BH348" s="151">
        <f t="shared" si="541"/>
        <v>0.18443961859149713</v>
      </c>
      <c r="BI348" s="45">
        <f t="shared" si="542"/>
        <v>21.111638128912698</v>
      </c>
      <c r="BJ348" s="45">
        <f t="shared" si="543"/>
        <v>4.5326381289126978</v>
      </c>
      <c r="BK348" s="45">
        <f t="shared" si="544"/>
        <v>178.13205417561761</v>
      </c>
      <c r="BL348" s="45">
        <f t="shared" si="545"/>
        <v>3.1089908487054405</v>
      </c>
      <c r="BM348" s="45">
        <f t="shared" si="546"/>
        <v>249.85751775807285</v>
      </c>
      <c r="BN348" s="45">
        <f t="shared" si="547"/>
        <v>16.65716785053819</v>
      </c>
      <c r="BO348" s="45">
        <f t="shared" si="548"/>
        <v>16</v>
      </c>
      <c r="BP348" s="45">
        <f t="shared" si="549"/>
        <v>39</v>
      </c>
      <c r="BQ348" s="45">
        <f t="shared" si="550"/>
        <v>25</v>
      </c>
      <c r="BR348" s="45">
        <f t="shared" si="551"/>
        <v>-17.303706921702453</v>
      </c>
      <c r="BS348" s="45" t="str">
        <f t="shared" si="552"/>
        <v>NEGATIF</v>
      </c>
      <c r="BT348" s="45">
        <f t="shared" si="553"/>
        <v>-0.30200665858384046</v>
      </c>
      <c r="BU348" s="45">
        <f t="shared" si="554"/>
        <v>17</v>
      </c>
      <c r="BV348" s="45">
        <f t="shared" si="555"/>
        <v>-2059</v>
      </c>
      <c r="BW348" s="45">
        <f t="shared" si="556"/>
        <v>46</v>
      </c>
      <c r="BX348" s="45" t="str">
        <f t="shared" si="557"/>
        <v>NEGATIF</v>
      </c>
      <c r="BY348" s="45">
        <f t="shared" si="558"/>
        <v>4.3243304447042892</v>
      </c>
      <c r="BZ348" s="45">
        <f t="shared" si="559"/>
        <v>184.32433044470429</v>
      </c>
      <c r="CA348" s="45">
        <f t="shared" si="560"/>
        <v>-65.623516484033928</v>
      </c>
      <c r="CB348" s="45" t="str">
        <f t="shared" si="567"/>
        <v>NEGATIF</v>
      </c>
      <c r="CC348" s="45">
        <f t="shared" si="568"/>
        <v>65</v>
      </c>
      <c r="CD348" s="45">
        <f t="shared" si="569"/>
        <v>37</v>
      </c>
      <c r="CE348" s="45">
        <f t="shared" si="570"/>
        <v>24</v>
      </c>
      <c r="CF348" s="45"/>
      <c r="CG348" s="45">
        <f t="shared" si="561"/>
        <v>4.3608363457385719</v>
      </c>
      <c r="CH348" s="45">
        <f t="shared" si="562"/>
        <v>0.40902068278945775</v>
      </c>
      <c r="CI348" s="45">
        <f t="shared" si="563"/>
        <v>0.40905094275737647</v>
      </c>
    </row>
    <row r="349" spans="1:87">
      <c r="A349" s="45">
        <f t="shared" ref="A349:F349" si="682">A55</f>
        <v>-7.0027777777777782</v>
      </c>
      <c r="B349" s="45">
        <f t="shared" si="682"/>
        <v>111.315</v>
      </c>
      <c r="C349" s="45">
        <f t="shared" si="682"/>
        <v>7</v>
      </c>
      <c r="D349" s="45">
        <f t="shared" si="682"/>
        <v>2018</v>
      </c>
      <c r="E349" s="45">
        <f t="shared" si="682"/>
        <v>6</v>
      </c>
      <c r="F349" s="45">
        <f t="shared" si="682"/>
        <v>12</v>
      </c>
      <c r="G349" s="45">
        <f t="shared" si="494"/>
        <v>-0.12222152900771403</v>
      </c>
      <c r="H349" s="45">
        <f t="shared" ref="H349:J349" si="683">H55</f>
        <v>11</v>
      </c>
      <c r="I349" s="45">
        <f t="shared" si="683"/>
        <v>0</v>
      </c>
      <c r="J349" s="45">
        <f t="shared" si="683"/>
        <v>11</v>
      </c>
      <c r="K349" s="45"/>
      <c r="L349" s="45">
        <f t="shared" ref="L349:M349" si="684">L55</f>
        <v>20</v>
      </c>
      <c r="M349" s="45">
        <f t="shared" si="684"/>
        <v>-13</v>
      </c>
      <c r="N349" s="45">
        <f t="shared" si="497"/>
        <v>2458281.666666667</v>
      </c>
      <c r="O349" s="45">
        <f t="shared" si="498"/>
        <v>8.1905445362562951E-4</v>
      </c>
      <c r="P349" s="45">
        <f t="shared" si="499"/>
        <v>2458281.6674857214</v>
      </c>
      <c r="Q349" s="45">
        <f t="shared" si="500"/>
        <v>0.18443990378429595</v>
      </c>
      <c r="R349" s="45">
        <f t="shared" si="501"/>
        <v>252.50160295812839</v>
      </c>
      <c r="S349" s="45">
        <f t="shared" si="502"/>
        <v>309.46379553676525</v>
      </c>
      <c r="T349" s="45">
        <f t="shared" si="503"/>
        <v>4.4069843381827942</v>
      </c>
      <c r="U349" s="45">
        <f t="shared" si="504"/>
        <v>5.4011621478350866</v>
      </c>
      <c r="V349" s="45">
        <f t="shared" si="505"/>
        <v>128.30803561483424</v>
      </c>
      <c r="W349" s="45">
        <f t="shared" si="506"/>
        <v>2.2393976782450045</v>
      </c>
      <c r="X349" s="45">
        <f t="shared" si="507"/>
        <v>80.444370520664961</v>
      </c>
      <c r="Y349" s="45">
        <f t="shared" si="508"/>
        <v>1.4040191302798688</v>
      </c>
      <c r="Z349" s="45">
        <f t="shared" si="509"/>
        <v>157.18731832605954</v>
      </c>
      <c r="AA349" s="45">
        <f t="shared" si="510"/>
        <v>2.7434362471701608</v>
      </c>
      <c r="AB349" s="45">
        <f t="shared" si="511"/>
        <v>-16860.116582556398</v>
      </c>
      <c r="AC349" s="45">
        <f t="shared" si="512"/>
        <v>74.565434232195841</v>
      </c>
      <c r="AD349" s="45">
        <f t="shared" si="513"/>
        <v>-2269.3562116131211</v>
      </c>
      <c r="AE349" s="45">
        <f t="shared" si="514"/>
        <v>-71.795065649012344</v>
      </c>
      <c r="AF349" s="45">
        <f t="shared" si="515"/>
        <v>594.28626336802745</v>
      </c>
      <c r="AG349" s="45">
        <f t="shared" si="516"/>
        <v>2201.392941030399</v>
      </c>
      <c r="AH349" s="45">
        <f t="shared" si="517"/>
        <v>-16331.023221187914</v>
      </c>
      <c r="AI349" s="45">
        <f t="shared" si="518"/>
        <v>-4.5363953392188652</v>
      </c>
      <c r="AJ349" s="45">
        <f t="shared" si="519"/>
        <v>247.96520761890952</v>
      </c>
      <c r="AK349" s="45">
        <f t="shared" si="520"/>
        <v>4.3278093033412999</v>
      </c>
      <c r="AL349" s="45">
        <f t="shared" si="521"/>
        <v>247</v>
      </c>
      <c r="AM349" s="45">
        <f t="shared" si="522"/>
        <v>57</v>
      </c>
      <c r="AN349" s="45">
        <f t="shared" si="523"/>
        <v>54</v>
      </c>
      <c r="AO349" s="45"/>
      <c r="AP349" s="45">
        <f t="shared" si="524"/>
        <v>4.3841598150733567</v>
      </c>
      <c r="AQ349" s="45">
        <f t="shared" si="525"/>
        <v>7.6518023706655794E-2</v>
      </c>
      <c r="AR349" s="45" t="str">
        <f t="shared" si="526"/>
        <v>POSITIF</v>
      </c>
      <c r="AS349" s="45">
        <f t="shared" si="527"/>
        <v>4</v>
      </c>
      <c r="AT349" s="45">
        <f t="shared" si="528"/>
        <v>23</v>
      </c>
      <c r="AU349" s="45">
        <f t="shared" si="529"/>
        <v>2</v>
      </c>
      <c r="AV349" s="45">
        <f t="shared" si="530"/>
        <v>0.99889866116447501</v>
      </c>
      <c r="AW349" s="145">
        <f t="shared" si="531"/>
        <v>4.162077754851979E-2</v>
      </c>
      <c r="AX349" s="45">
        <f t="shared" si="532"/>
        <v>1.7434070531083305E-2</v>
      </c>
      <c r="AY349" s="45">
        <f t="shared" si="533"/>
        <v>0.27218012809132047</v>
      </c>
      <c r="AZ349" s="145">
        <f t="shared" si="534"/>
        <v>1.1340838670471686E-2</v>
      </c>
      <c r="BA349" s="45">
        <f t="shared" si="535"/>
        <v>365853.9235315228</v>
      </c>
      <c r="BB349" s="45" t="s">
        <v>192</v>
      </c>
      <c r="BC349" s="45">
        <f t="shared" si="536"/>
        <v>1.6700853524041059E-2</v>
      </c>
      <c r="BD349" s="45">
        <f t="shared" si="537"/>
        <v>128.31261429988197</v>
      </c>
      <c r="BE349" s="45">
        <f t="shared" si="538"/>
        <v>23.436892622136405</v>
      </c>
      <c r="BF349" s="45">
        <f t="shared" si="539"/>
        <v>-1.7337677324653405E-3</v>
      </c>
      <c r="BG349" s="45">
        <f t="shared" si="540"/>
        <v>23.435158854403941</v>
      </c>
      <c r="BH349" s="151">
        <f t="shared" si="541"/>
        <v>0.18443990378429595</v>
      </c>
      <c r="BI349" s="45">
        <f t="shared" si="542"/>
        <v>21.362322619557382</v>
      </c>
      <c r="BJ349" s="45">
        <f t="shared" si="543"/>
        <v>4.7833226195573815</v>
      </c>
      <c r="BK349" s="45">
        <f t="shared" si="544"/>
        <v>181.89136303661974</v>
      </c>
      <c r="BL349" s="45">
        <f t="shared" si="545"/>
        <v>3.1746031659293257</v>
      </c>
      <c r="BM349" s="45">
        <f t="shared" si="546"/>
        <v>249.85847625674097</v>
      </c>
      <c r="BN349" s="45">
        <f t="shared" si="547"/>
        <v>16.657231750449398</v>
      </c>
      <c r="BO349" s="45">
        <f t="shared" si="548"/>
        <v>16</v>
      </c>
      <c r="BP349" s="45">
        <f t="shared" si="549"/>
        <v>39</v>
      </c>
      <c r="BQ349" s="45">
        <f t="shared" si="550"/>
        <v>26</v>
      </c>
      <c r="BR349" s="45">
        <f t="shared" si="551"/>
        <v>-17.3041673662776</v>
      </c>
      <c r="BS349" s="45" t="str">
        <f t="shared" si="552"/>
        <v>NEGATIF</v>
      </c>
      <c r="BT349" s="45">
        <f t="shared" si="553"/>
        <v>-0.30201469485769972</v>
      </c>
      <c r="BU349" s="45">
        <f t="shared" si="554"/>
        <v>17</v>
      </c>
      <c r="BV349" s="45">
        <f t="shared" si="555"/>
        <v>-2059</v>
      </c>
      <c r="BW349" s="45">
        <f t="shared" si="556"/>
        <v>44</v>
      </c>
      <c r="BX349" s="45" t="str">
        <f t="shared" si="557"/>
        <v>NEGATIF</v>
      </c>
      <c r="BY349" s="45">
        <f t="shared" si="558"/>
        <v>-4.3782407515981658</v>
      </c>
      <c r="BZ349" s="45">
        <f t="shared" si="559"/>
        <v>175.62175924840184</v>
      </c>
      <c r="CA349" s="45">
        <f t="shared" si="560"/>
        <v>-65.621294033567835</v>
      </c>
      <c r="CB349" s="45" t="str">
        <f t="shared" si="567"/>
        <v>NEGATIF</v>
      </c>
      <c r="CC349" s="45">
        <f t="shared" si="568"/>
        <v>65</v>
      </c>
      <c r="CD349" s="45">
        <f t="shared" si="569"/>
        <v>37</v>
      </c>
      <c r="CE349" s="45">
        <f t="shared" si="570"/>
        <v>16</v>
      </c>
      <c r="CF349" s="45"/>
      <c r="CG349" s="45">
        <f t="shared" si="561"/>
        <v>4.3608530746962071</v>
      </c>
      <c r="CH349" s="45">
        <f t="shared" si="562"/>
        <v>0.40902068273725117</v>
      </c>
      <c r="CI349" s="45">
        <f t="shared" si="563"/>
        <v>0.40905094269264752</v>
      </c>
    </row>
    <row r="350" spans="1:87">
      <c r="A350" s="45">
        <f t="shared" ref="A350:F350" si="685">A56</f>
        <v>-7.0027777777777782</v>
      </c>
      <c r="B350" s="45">
        <f t="shared" si="685"/>
        <v>111.315</v>
      </c>
      <c r="C350" s="45">
        <f t="shared" si="685"/>
        <v>7</v>
      </c>
      <c r="D350" s="45">
        <f t="shared" si="685"/>
        <v>2018</v>
      </c>
      <c r="E350" s="45">
        <f t="shared" si="685"/>
        <v>6</v>
      </c>
      <c r="F350" s="45">
        <f t="shared" si="685"/>
        <v>12</v>
      </c>
      <c r="G350" s="45">
        <f t="shared" si="494"/>
        <v>-0.12222152900771403</v>
      </c>
      <c r="H350" s="45">
        <f t="shared" ref="H350:J350" si="686">H56</f>
        <v>11</v>
      </c>
      <c r="I350" s="45">
        <f t="shared" si="686"/>
        <v>15</v>
      </c>
      <c r="J350" s="45">
        <f t="shared" si="686"/>
        <v>11.25</v>
      </c>
      <c r="K350" s="45"/>
      <c r="L350" s="45">
        <f t="shared" ref="L350:M350" si="687">L56</f>
        <v>20</v>
      </c>
      <c r="M350" s="45">
        <f t="shared" si="687"/>
        <v>-13</v>
      </c>
      <c r="N350" s="45">
        <f t="shared" si="497"/>
        <v>2458281.6770833335</v>
      </c>
      <c r="O350" s="45">
        <f t="shared" si="498"/>
        <v>8.1905445362562951E-4</v>
      </c>
      <c r="P350" s="45">
        <f t="shared" si="499"/>
        <v>2458281.6779023879</v>
      </c>
      <c r="Q350" s="45">
        <f t="shared" si="500"/>
        <v>0.18444018897708203</v>
      </c>
      <c r="R350" s="45">
        <f t="shared" si="501"/>
        <v>252.50160295812839</v>
      </c>
      <c r="S350" s="45">
        <f t="shared" si="502"/>
        <v>309.59988920603064</v>
      </c>
      <c r="T350" s="45">
        <f t="shared" si="503"/>
        <v>4.4069843381827942</v>
      </c>
      <c r="U350" s="45">
        <f t="shared" si="504"/>
        <v>5.4035374304548878</v>
      </c>
      <c r="V350" s="45">
        <f t="shared" si="505"/>
        <v>128.30748401148861</v>
      </c>
      <c r="W350" s="45">
        <f t="shared" si="506"/>
        <v>2.239388050950458</v>
      </c>
      <c r="X350" s="45">
        <f t="shared" si="507"/>
        <v>80.454637680277301</v>
      </c>
      <c r="Y350" s="45">
        <f t="shared" si="508"/>
        <v>1.4041983260199318</v>
      </c>
      <c r="Z350" s="45">
        <f t="shared" si="509"/>
        <v>157.19758499542513</v>
      </c>
      <c r="AA350" s="45">
        <f t="shared" si="510"/>
        <v>2.7436154343538037</v>
      </c>
      <c r="AB350" s="45">
        <f t="shared" si="511"/>
        <v>-16825.887538900381</v>
      </c>
      <c r="AC350" s="45">
        <f t="shared" si="512"/>
        <v>75.591533207902131</v>
      </c>
      <c r="AD350" s="45">
        <f t="shared" si="513"/>
        <v>-2282.9082493143032</v>
      </c>
      <c r="AE350" s="45">
        <f t="shared" si="514"/>
        <v>-78.609571538879877</v>
      </c>
      <c r="AF350" s="45">
        <f t="shared" si="515"/>
        <v>594.19555001622757</v>
      </c>
      <c r="AG350" s="45">
        <f t="shared" si="516"/>
        <v>2191.4299164884019</v>
      </c>
      <c r="AH350" s="45">
        <f t="shared" si="517"/>
        <v>-16326.188360041035</v>
      </c>
      <c r="AI350" s="45">
        <f t="shared" si="518"/>
        <v>-4.5350523222336205</v>
      </c>
      <c r="AJ350" s="45">
        <f t="shared" si="519"/>
        <v>247.96655063589478</v>
      </c>
      <c r="AK350" s="45">
        <f t="shared" si="520"/>
        <v>4.3278327434096031</v>
      </c>
      <c r="AL350" s="45">
        <f t="shared" si="521"/>
        <v>247</v>
      </c>
      <c r="AM350" s="45">
        <f t="shared" si="522"/>
        <v>57</v>
      </c>
      <c r="AN350" s="45">
        <f t="shared" si="523"/>
        <v>59</v>
      </c>
      <c r="AO350" s="45"/>
      <c r="AP350" s="45">
        <f t="shared" si="524"/>
        <v>4.3994169098132119</v>
      </c>
      <c r="AQ350" s="45">
        <f t="shared" si="525"/>
        <v>7.6784310244154982E-2</v>
      </c>
      <c r="AR350" s="45" t="str">
        <f t="shared" si="526"/>
        <v>POSITIF</v>
      </c>
      <c r="AS350" s="45">
        <f t="shared" si="527"/>
        <v>4</v>
      </c>
      <c r="AT350" s="45">
        <f t="shared" si="528"/>
        <v>23</v>
      </c>
      <c r="AU350" s="45">
        <f t="shared" si="529"/>
        <v>57</v>
      </c>
      <c r="AV350" s="45">
        <f t="shared" si="530"/>
        <v>0.99902220564135102</v>
      </c>
      <c r="AW350" s="145">
        <f t="shared" si="531"/>
        <v>4.1625925235056295E-2</v>
      </c>
      <c r="AX350" s="45">
        <f t="shared" si="532"/>
        <v>1.7436226788977445E-2</v>
      </c>
      <c r="AY350" s="45">
        <f t="shared" si="533"/>
        <v>0.27221378835961546</v>
      </c>
      <c r="AZ350" s="145">
        <f t="shared" si="534"/>
        <v>1.1342241181650644E-2</v>
      </c>
      <c r="BA350" s="45">
        <f t="shared" si="535"/>
        <v>365808.68464536296</v>
      </c>
      <c r="BB350" s="45" t="s">
        <v>192</v>
      </c>
      <c r="BC350" s="45">
        <f t="shared" si="536"/>
        <v>1.6700853512062963E-2</v>
      </c>
      <c r="BD350" s="45">
        <f t="shared" si="537"/>
        <v>128.31206269817332</v>
      </c>
      <c r="BE350" s="45">
        <f t="shared" si="538"/>
        <v>23.436892618427709</v>
      </c>
      <c r="BF350" s="45">
        <f t="shared" si="539"/>
        <v>-1.7337669956218231E-3</v>
      </c>
      <c r="BG350" s="45">
        <f t="shared" si="540"/>
        <v>23.435158851432089</v>
      </c>
      <c r="BH350" s="151">
        <f t="shared" si="541"/>
        <v>0.18444018897708203</v>
      </c>
      <c r="BI350" s="45">
        <f t="shared" si="542"/>
        <v>21.613007099057238</v>
      </c>
      <c r="BJ350" s="45">
        <f t="shared" si="543"/>
        <v>5.0340070990572379</v>
      </c>
      <c r="BK350" s="45">
        <f t="shared" si="544"/>
        <v>185.65041138230217</v>
      </c>
      <c r="BL350" s="45">
        <f t="shared" si="545"/>
        <v>3.24021093630313</v>
      </c>
      <c r="BM350" s="45">
        <f t="shared" si="546"/>
        <v>249.85969510355642</v>
      </c>
      <c r="BN350" s="45">
        <f t="shared" si="547"/>
        <v>16.65731300690376</v>
      </c>
      <c r="BO350" s="45">
        <f t="shared" si="548"/>
        <v>16</v>
      </c>
      <c r="BP350" s="45">
        <f t="shared" si="549"/>
        <v>39</v>
      </c>
      <c r="BQ350" s="45">
        <f t="shared" si="550"/>
        <v>26</v>
      </c>
      <c r="BR350" s="45">
        <f t="shared" si="551"/>
        <v>-17.289306975110378</v>
      </c>
      <c r="BS350" s="45" t="str">
        <f t="shared" si="552"/>
        <v>NEGATIF</v>
      </c>
      <c r="BT350" s="45">
        <f t="shared" si="553"/>
        <v>-0.30175533210369743</v>
      </c>
      <c r="BU350" s="45">
        <f t="shared" si="554"/>
        <v>17</v>
      </c>
      <c r="BV350" s="45">
        <f t="shared" si="555"/>
        <v>-2058</v>
      </c>
      <c r="BW350" s="45">
        <f t="shared" si="556"/>
        <v>38</v>
      </c>
      <c r="BX350" s="45" t="str">
        <f t="shared" si="557"/>
        <v>NEGATIF</v>
      </c>
      <c r="BY350" s="45">
        <f t="shared" si="558"/>
        <v>-12.889238811112504</v>
      </c>
      <c r="BZ350" s="45">
        <f t="shared" si="559"/>
        <v>167.11076118888749</v>
      </c>
      <c r="CA350" s="45">
        <f t="shared" si="560"/>
        <v>-65.074348333926181</v>
      </c>
      <c r="CB350" s="45" t="str">
        <f t="shared" si="567"/>
        <v>NEGATIF</v>
      </c>
      <c r="CC350" s="45">
        <f t="shared" si="568"/>
        <v>65</v>
      </c>
      <c r="CD350" s="45">
        <f t="shared" si="569"/>
        <v>4</v>
      </c>
      <c r="CE350" s="45">
        <f t="shared" si="570"/>
        <v>27</v>
      </c>
      <c r="CF350" s="45"/>
      <c r="CG350" s="45">
        <f t="shared" si="561"/>
        <v>4.360874347586214</v>
      </c>
      <c r="CH350" s="45">
        <f t="shared" si="562"/>
        <v>0.40902068268538261</v>
      </c>
      <c r="CI350" s="45">
        <f t="shared" si="563"/>
        <v>0.40905094262791858</v>
      </c>
    </row>
    <row r="351" spans="1:87">
      <c r="A351" s="45">
        <f t="shared" ref="A351:F351" si="688">A57</f>
        <v>-7.0027777777777782</v>
      </c>
      <c r="B351" s="45">
        <f t="shared" si="688"/>
        <v>111.315</v>
      </c>
      <c r="C351" s="45">
        <f t="shared" si="688"/>
        <v>7</v>
      </c>
      <c r="D351" s="45">
        <f t="shared" si="688"/>
        <v>2018</v>
      </c>
      <c r="E351" s="45">
        <f t="shared" si="688"/>
        <v>6</v>
      </c>
      <c r="F351" s="45">
        <f t="shared" si="688"/>
        <v>12</v>
      </c>
      <c r="G351" s="45">
        <f t="shared" si="494"/>
        <v>-0.12222152900771403</v>
      </c>
      <c r="H351" s="45">
        <f t="shared" ref="H351:J351" si="689">H57</f>
        <v>11</v>
      </c>
      <c r="I351" s="45">
        <f t="shared" si="689"/>
        <v>30</v>
      </c>
      <c r="J351" s="45">
        <f t="shared" si="689"/>
        <v>11.5</v>
      </c>
      <c r="K351" s="45"/>
      <c r="L351" s="45">
        <f t="shared" ref="L351:M351" si="690">L57</f>
        <v>20</v>
      </c>
      <c r="M351" s="45">
        <f t="shared" si="690"/>
        <v>-13</v>
      </c>
      <c r="N351" s="45">
        <f t="shared" si="497"/>
        <v>2458281.6875</v>
      </c>
      <c r="O351" s="45">
        <f t="shared" si="498"/>
        <v>8.1905445362562951E-4</v>
      </c>
      <c r="P351" s="45">
        <f t="shared" si="499"/>
        <v>2458281.6883190544</v>
      </c>
      <c r="Q351" s="45">
        <f t="shared" si="500"/>
        <v>0.18444047416986808</v>
      </c>
      <c r="R351" s="45">
        <f t="shared" si="501"/>
        <v>252.50160295812839</v>
      </c>
      <c r="S351" s="45">
        <f t="shared" si="502"/>
        <v>309.73598287528148</v>
      </c>
      <c r="T351" s="45">
        <f t="shared" si="503"/>
        <v>4.4069843381827942</v>
      </c>
      <c r="U351" s="45">
        <f t="shared" si="504"/>
        <v>5.4059127130744349</v>
      </c>
      <c r="V351" s="45">
        <f t="shared" si="505"/>
        <v>128.30693240814298</v>
      </c>
      <c r="W351" s="45">
        <f t="shared" si="506"/>
        <v>2.239378423655912</v>
      </c>
      <c r="X351" s="45">
        <f t="shared" si="507"/>
        <v>80.464904839887822</v>
      </c>
      <c r="Y351" s="45">
        <f t="shared" si="508"/>
        <v>1.4043775217599632</v>
      </c>
      <c r="Z351" s="45">
        <f t="shared" si="509"/>
        <v>157.20785166478981</v>
      </c>
      <c r="AA351" s="45">
        <f t="shared" si="510"/>
        <v>2.7437946215374311</v>
      </c>
      <c r="AB351" s="45">
        <f t="shared" si="511"/>
        <v>-16791.560074286786</v>
      </c>
      <c r="AC351" s="45">
        <f t="shared" si="512"/>
        <v>76.609663804723141</v>
      </c>
      <c r="AD351" s="45">
        <f t="shared" si="513"/>
        <v>-2295.4977137032456</v>
      </c>
      <c r="AE351" s="45">
        <f t="shared" si="514"/>
        <v>-85.415791698352223</v>
      </c>
      <c r="AF351" s="45">
        <f t="shared" si="515"/>
        <v>594.09932498642058</v>
      </c>
      <c r="AG351" s="45">
        <f t="shared" si="516"/>
        <v>2181.4500317485422</v>
      </c>
      <c r="AH351" s="45">
        <f t="shared" si="517"/>
        <v>-16320.314559148695</v>
      </c>
      <c r="AI351" s="45">
        <f t="shared" si="518"/>
        <v>-4.5334207108746378</v>
      </c>
      <c r="AJ351" s="45">
        <f t="shared" si="519"/>
        <v>247.96818224725374</v>
      </c>
      <c r="AK351" s="45">
        <f t="shared" si="520"/>
        <v>4.3278612203999298</v>
      </c>
      <c r="AL351" s="45">
        <f t="shared" si="521"/>
        <v>247</v>
      </c>
      <c r="AM351" s="45">
        <f t="shared" si="522"/>
        <v>58</v>
      </c>
      <c r="AN351" s="45">
        <f t="shared" si="523"/>
        <v>5</v>
      </c>
      <c r="AO351" s="45"/>
      <c r="AP351" s="45">
        <f t="shared" si="524"/>
        <v>4.387567374619838</v>
      </c>
      <c r="AQ351" s="45">
        <f t="shared" si="525"/>
        <v>7.6577496840199669E-2</v>
      </c>
      <c r="AR351" s="45" t="str">
        <f t="shared" si="526"/>
        <v>POSITIF</v>
      </c>
      <c r="AS351" s="45">
        <f t="shared" si="527"/>
        <v>4</v>
      </c>
      <c r="AT351" s="45">
        <f t="shared" si="528"/>
        <v>23</v>
      </c>
      <c r="AU351" s="45">
        <f t="shared" si="529"/>
        <v>15</v>
      </c>
      <c r="AV351" s="45">
        <f t="shared" si="530"/>
        <v>0.99914551456413359</v>
      </c>
      <c r="AW351" s="145">
        <f t="shared" si="531"/>
        <v>4.1631063106838902E-2</v>
      </c>
      <c r="AX351" s="45">
        <f t="shared" si="532"/>
        <v>1.7438378935677089E-2</v>
      </c>
      <c r="AY351" s="45">
        <f t="shared" si="533"/>
        <v>0.27224738444893198</v>
      </c>
      <c r="AZ351" s="145">
        <f t="shared" si="534"/>
        <v>1.1343641018705499E-2</v>
      </c>
      <c r="BA351" s="45">
        <f t="shared" si="535"/>
        <v>365763.54316937749</v>
      </c>
      <c r="BB351" s="45" t="s">
        <v>192</v>
      </c>
      <c r="BC351" s="45">
        <f t="shared" si="536"/>
        <v>1.6700853500084867E-2</v>
      </c>
      <c r="BD351" s="45">
        <f t="shared" si="537"/>
        <v>128.31151109646473</v>
      </c>
      <c r="BE351" s="45">
        <f t="shared" si="538"/>
        <v>23.436892614719014</v>
      </c>
      <c r="BF351" s="45">
        <f t="shared" si="539"/>
        <v>-1.7337662394129386E-3</v>
      </c>
      <c r="BG351" s="45">
        <f t="shared" si="540"/>
        <v>23.435158848479603</v>
      </c>
      <c r="BH351" s="151">
        <f t="shared" si="541"/>
        <v>0.18444047416986808</v>
      </c>
      <c r="BI351" s="45">
        <f t="shared" si="542"/>
        <v>21.863691578495004</v>
      </c>
      <c r="BJ351" s="45">
        <f t="shared" si="543"/>
        <v>5.2846915784950035</v>
      </c>
      <c r="BK351" s="45">
        <f t="shared" si="544"/>
        <v>189.40919781285021</v>
      </c>
      <c r="BL351" s="45">
        <f t="shared" si="545"/>
        <v>3.3058141353954786</v>
      </c>
      <c r="BM351" s="45">
        <f t="shared" si="546"/>
        <v>249.86117586457485</v>
      </c>
      <c r="BN351" s="45">
        <f t="shared" si="547"/>
        <v>16.657411724304989</v>
      </c>
      <c r="BO351" s="45">
        <f t="shared" si="548"/>
        <v>16</v>
      </c>
      <c r="BP351" s="45">
        <f t="shared" si="549"/>
        <v>39</v>
      </c>
      <c r="BQ351" s="45">
        <f t="shared" si="550"/>
        <v>26</v>
      </c>
      <c r="BR351" s="45">
        <f t="shared" si="551"/>
        <v>-17.301265153677015</v>
      </c>
      <c r="BS351" s="45" t="str">
        <f t="shared" si="552"/>
        <v>NEGATIF</v>
      </c>
      <c r="BT351" s="45">
        <f t="shared" si="553"/>
        <v>-0.30196404169222663</v>
      </c>
      <c r="BU351" s="45">
        <f t="shared" si="554"/>
        <v>17</v>
      </c>
      <c r="BV351" s="45">
        <f t="shared" si="555"/>
        <v>-2059</v>
      </c>
      <c r="BW351" s="45">
        <f t="shared" si="556"/>
        <v>55</v>
      </c>
      <c r="BX351" s="45" t="str">
        <f t="shared" si="557"/>
        <v>NEGATIF</v>
      </c>
      <c r="BY351" s="45">
        <f t="shared" si="558"/>
        <v>-20.841288065440228</v>
      </c>
      <c r="BZ351" s="45">
        <f t="shared" si="559"/>
        <v>159.15871193455976</v>
      </c>
      <c r="CA351" s="45">
        <f t="shared" si="560"/>
        <v>-63.977878791856497</v>
      </c>
      <c r="CB351" s="45" t="str">
        <f t="shared" si="567"/>
        <v>NEGATIF</v>
      </c>
      <c r="CC351" s="45">
        <f t="shared" si="568"/>
        <v>63</v>
      </c>
      <c r="CD351" s="45">
        <f t="shared" si="569"/>
        <v>58</v>
      </c>
      <c r="CE351" s="45">
        <f t="shared" si="570"/>
        <v>40</v>
      </c>
      <c r="CF351" s="45"/>
      <c r="CG351" s="45">
        <f t="shared" si="561"/>
        <v>4.3609001917414201</v>
      </c>
      <c r="CH351" s="45">
        <f t="shared" si="562"/>
        <v>0.409020682633852</v>
      </c>
      <c r="CI351" s="45">
        <f t="shared" si="563"/>
        <v>0.40905094256318963</v>
      </c>
    </row>
    <row r="352" spans="1:87">
      <c r="A352" s="45">
        <f t="shared" ref="A352:F352" si="691">A58</f>
        <v>-7.0027777777777782</v>
      </c>
      <c r="B352" s="45">
        <f t="shared" si="691"/>
        <v>111.315</v>
      </c>
      <c r="C352" s="45">
        <f t="shared" si="691"/>
        <v>7</v>
      </c>
      <c r="D352" s="45">
        <f t="shared" si="691"/>
        <v>2018</v>
      </c>
      <c r="E352" s="45">
        <f t="shared" si="691"/>
        <v>6</v>
      </c>
      <c r="F352" s="45">
        <f t="shared" si="691"/>
        <v>12</v>
      </c>
      <c r="G352" s="45">
        <f t="shared" si="494"/>
        <v>-0.12222152900771403</v>
      </c>
      <c r="H352" s="45">
        <f t="shared" ref="H352:J352" si="692">H58</f>
        <v>11</v>
      </c>
      <c r="I352" s="45">
        <f t="shared" si="692"/>
        <v>45</v>
      </c>
      <c r="J352" s="45">
        <f t="shared" si="692"/>
        <v>11.75</v>
      </c>
      <c r="K352" s="45"/>
      <c r="L352" s="45">
        <f t="shared" ref="L352:M352" si="693">L58</f>
        <v>20</v>
      </c>
      <c r="M352" s="45">
        <f t="shared" si="693"/>
        <v>-13</v>
      </c>
      <c r="N352" s="45">
        <f t="shared" si="497"/>
        <v>2458281.697916667</v>
      </c>
      <c r="O352" s="45">
        <f t="shared" si="498"/>
        <v>8.1905445362562951E-4</v>
      </c>
      <c r="P352" s="45">
        <f t="shared" si="499"/>
        <v>2458281.6987357214</v>
      </c>
      <c r="Q352" s="45">
        <f t="shared" si="500"/>
        <v>0.18444075936266693</v>
      </c>
      <c r="R352" s="45">
        <f t="shared" si="501"/>
        <v>252.50160295812839</v>
      </c>
      <c r="S352" s="45">
        <f t="shared" si="502"/>
        <v>309.87207655062957</v>
      </c>
      <c r="T352" s="45">
        <f t="shared" si="503"/>
        <v>4.4069843381827942</v>
      </c>
      <c r="U352" s="45">
        <f t="shared" si="504"/>
        <v>5.4082879958003991</v>
      </c>
      <c r="V352" s="45">
        <f t="shared" si="505"/>
        <v>128.30638080477263</v>
      </c>
      <c r="W352" s="45">
        <f t="shared" si="506"/>
        <v>2.2393687963609343</v>
      </c>
      <c r="X352" s="45">
        <f t="shared" si="507"/>
        <v>80.475171999959457</v>
      </c>
      <c r="Y352" s="45">
        <f t="shared" si="508"/>
        <v>1.4045567175080425</v>
      </c>
      <c r="Z352" s="45">
        <f t="shared" si="509"/>
        <v>157.21811833461561</v>
      </c>
      <c r="AA352" s="45">
        <f t="shared" si="510"/>
        <v>2.7439738087291063</v>
      </c>
      <c r="AB352" s="45">
        <f t="shared" si="511"/>
        <v>-16757.134380841784</v>
      </c>
      <c r="AC352" s="45">
        <f t="shared" si="512"/>
        <v>77.619718743168846</v>
      </c>
      <c r="AD352" s="45">
        <f t="shared" si="513"/>
        <v>-2307.119297017372</v>
      </c>
      <c r="AE352" s="45">
        <f t="shared" si="514"/>
        <v>-92.21300903317821</v>
      </c>
      <c r="AF352" s="45">
        <f t="shared" si="515"/>
        <v>593.9975908617813</v>
      </c>
      <c r="AG352" s="45">
        <f t="shared" si="516"/>
        <v>2171.4533610891144</v>
      </c>
      <c r="AH352" s="45">
        <f t="shared" si="517"/>
        <v>-16313.39601619827</v>
      </c>
      <c r="AI352" s="45">
        <f t="shared" si="518"/>
        <v>-4.5314988933884086</v>
      </c>
      <c r="AJ352" s="45">
        <f t="shared" si="519"/>
        <v>247.97010406473999</v>
      </c>
      <c r="AK352" s="45">
        <f t="shared" si="520"/>
        <v>4.3278947624426873</v>
      </c>
      <c r="AL352" s="45">
        <f t="shared" si="521"/>
        <v>247</v>
      </c>
      <c r="AM352" s="45">
        <f t="shared" si="522"/>
        <v>58</v>
      </c>
      <c r="AN352" s="45">
        <f t="shared" si="523"/>
        <v>12</v>
      </c>
      <c r="AO352" s="45"/>
      <c r="AP352" s="45">
        <f t="shared" si="524"/>
        <v>4.3893692280933498</v>
      </c>
      <c r="AQ352" s="45">
        <f t="shared" si="525"/>
        <v>7.6608945115950941E-2</v>
      </c>
      <c r="AR352" s="45" t="str">
        <f t="shared" si="526"/>
        <v>POSITIF</v>
      </c>
      <c r="AS352" s="45">
        <f t="shared" si="527"/>
        <v>4</v>
      </c>
      <c r="AT352" s="45">
        <f t="shared" si="528"/>
        <v>23</v>
      </c>
      <c r="AU352" s="45">
        <f t="shared" si="529"/>
        <v>21</v>
      </c>
      <c r="AV352" s="45">
        <f t="shared" si="530"/>
        <v>0.99926858699463283</v>
      </c>
      <c r="AW352" s="145">
        <f t="shared" si="531"/>
        <v>4.1636191124776366E-2</v>
      </c>
      <c r="AX352" s="45">
        <f t="shared" si="532"/>
        <v>1.7440526954807731E-2</v>
      </c>
      <c r="AY352" s="45">
        <f t="shared" si="533"/>
        <v>0.27228091610366234</v>
      </c>
      <c r="AZ352" s="145">
        <f t="shared" si="534"/>
        <v>1.134503817098593E-2</v>
      </c>
      <c r="BA352" s="45">
        <f t="shared" si="535"/>
        <v>365718.49937890889</v>
      </c>
      <c r="BB352" s="45" t="s">
        <v>192</v>
      </c>
      <c r="BC352" s="45">
        <f t="shared" si="536"/>
        <v>1.6700853488106768E-2</v>
      </c>
      <c r="BD352" s="45">
        <f t="shared" si="537"/>
        <v>128.31095949473141</v>
      </c>
      <c r="BE352" s="45">
        <f t="shared" si="538"/>
        <v>23.436892611010318</v>
      </c>
      <c r="BF352" s="45">
        <f t="shared" si="539"/>
        <v>-1.7337654638362745E-3</v>
      </c>
      <c r="BG352" s="45">
        <f t="shared" si="540"/>
        <v>23.435158845546482</v>
      </c>
      <c r="BH352" s="151">
        <f t="shared" si="541"/>
        <v>0.18444075936266693</v>
      </c>
      <c r="BI352" s="45">
        <f t="shared" si="542"/>
        <v>22.114376069170735</v>
      </c>
      <c r="BJ352" s="45">
        <f t="shared" si="543"/>
        <v>5.5353760691707343</v>
      </c>
      <c r="BK352" s="45">
        <f t="shared" si="544"/>
        <v>193.16772103384164</v>
      </c>
      <c r="BL352" s="45">
        <f t="shared" si="545"/>
        <v>3.3714127406144416</v>
      </c>
      <c r="BM352" s="45">
        <f t="shared" si="546"/>
        <v>249.86292000371935</v>
      </c>
      <c r="BN352" s="45">
        <f t="shared" si="547"/>
        <v>16.657528000247957</v>
      </c>
      <c r="BO352" s="45">
        <f t="shared" si="548"/>
        <v>16</v>
      </c>
      <c r="BP352" s="45">
        <f t="shared" si="549"/>
        <v>39</v>
      </c>
      <c r="BQ352" s="45">
        <f t="shared" si="550"/>
        <v>27</v>
      </c>
      <c r="BR352" s="45">
        <f t="shared" si="551"/>
        <v>-17.299784838706909</v>
      </c>
      <c r="BS352" s="45" t="str">
        <f t="shared" si="552"/>
        <v>NEGATIF</v>
      </c>
      <c r="BT352" s="45">
        <f t="shared" si="553"/>
        <v>-0.30193820532203175</v>
      </c>
      <c r="BU352" s="45">
        <f t="shared" si="554"/>
        <v>17</v>
      </c>
      <c r="BV352" s="45">
        <f t="shared" si="555"/>
        <v>-2058</v>
      </c>
      <c r="BW352" s="45">
        <f t="shared" si="556"/>
        <v>0</v>
      </c>
      <c r="BX352" s="45" t="str">
        <f t="shared" si="557"/>
        <v>NEGATIF</v>
      </c>
      <c r="BY352" s="45">
        <f t="shared" si="558"/>
        <v>-28.032419040840896</v>
      </c>
      <c r="BZ352" s="45">
        <f t="shared" si="559"/>
        <v>151.96758095915911</v>
      </c>
      <c r="CA352" s="45">
        <f t="shared" si="560"/>
        <v>-62.432837163777172</v>
      </c>
      <c r="CB352" s="45" t="str">
        <f t="shared" si="567"/>
        <v>NEGATIF</v>
      </c>
      <c r="CC352" s="45">
        <f t="shared" si="568"/>
        <v>62</v>
      </c>
      <c r="CD352" s="45">
        <f t="shared" si="569"/>
        <v>25</v>
      </c>
      <c r="CE352" s="45">
        <f t="shared" si="570"/>
        <v>58</v>
      </c>
      <c r="CF352" s="45"/>
      <c r="CG352" s="45">
        <f t="shared" si="561"/>
        <v>4.3609306327121047</v>
      </c>
      <c r="CH352" s="45">
        <f t="shared" si="562"/>
        <v>0.40902068258265939</v>
      </c>
      <c r="CI352" s="45">
        <f t="shared" si="563"/>
        <v>0.40905094249846069</v>
      </c>
    </row>
    <row r="353" spans="1:87">
      <c r="A353" s="45">
        <f t="shared" ref="A353:F353" si="694">A59</f>
        <v>-7.0027777777777782</v>
      </c>
      <c r="B353" s="45">
        <f t="shared" si="694"/>
        <v>111.315</v>
      </c>
      <c r="C353" s="45">
        <f t="shared" si="694"/>
        <v>7</v>
      </c>
      <c r="D353" s="45">
        <f t="shared" si="694"/>
        <v>2018</v>
      </c>
      <c r="E353" s="45">
        <f t="shared" si="694"/>
        <v>6</v>
      </c>
      <c r="F353" s="45">
        <f t="shared" si="694"/>
        <v>12</v>
      </c>
      <c r="G353" s="45">
        <f t="shared" si="494"/>
        <v>-0.12222152900771403</v>
      </c>
      <c r="H353" s="45">
        <f t="shared" ref="H353:J353" si="695">H59</f>
        <v>12</v>
      </c>
      <c r="I353" s="45">
        <f t="shared" si="695"/>
        <v>0</v>
      </c>
      <c r="J353" s="45">
        <f t="shared" si="695"/>
        <v>12</v>
      </c>
      <c r="K353" s="45"/>
      <c r="L353" s="45">
        <f t="shared" ref="L353:M353" si="696">L59</f>
        <v>20</v>
      </c>
      <c r="M353" s="45">
        <f t="shared" si="696"/>
        <v>-13</v>
      </c>
      <c r="N353" s="45">
        <f t="shared" si="497"/>
        <v>2458281.7083333335</v>
      </c>
      <c r="O353" s="45">
        <f t="shared" si="498"/>
        <v>8.1905445362562951E-4</v>
      </c>
      <c r="P353" s="45">
        <f t="shared" si="499"/>
        <v>2458281.7091523879</v>
      </c>
      <c r="Q353" s="45">
        <f t="shared" si="500"/>
        <v>0.18444104455545299</v>
      </c>
      <c r="R353" s="45">
        <f t="shared" si="501"/>
        <v>252.50160295812839</v>
      </c>
      <c r="S353" s="45">
        <f t="shared" si="502"/>
        <v>310.00817021988041</v>
      </c>
      <c r="T353" s="45">
        <f t="shared" si="503"/>
        <v>4.4069843381827942</v>
      </c>
      <c r="U353" s="45">
        <f t="shared" si="504"/>
        <v>5.4106632784199471</v>
      </c>
      <c r="V353" s="45">
        <f t="shared" si="505"/>
        <v>128.30582920142706</v>
      </c>
      <c r="W353" s="45">
        <f t="shared" si="506"/>
        <v>2.2393591690663888</v>
      </c>
      <c r="X353" s="45">
        <f t="shared" si="507"/>
        <v>80.485439159570888</v>
      </c>
      <c r="Y353" s="45">
        <f t="shared" si="508"/>
        <v>1.4047359132480897</v>
      </c>
      <c r="Z353" s="45">
        <f t="shared" si="509"/>
        <v>157.22838500398029</v>
      </c>
      <c r="AA353" s="45">
        <f t="shared" si="510"/>
        <v>2.7441529959127338</v>
      </c>
      <c r="AB353" s="45">
        <f t="shared" si="511"/>
        <v>-16722.61065587858</v>
      </c>
      <c r="AC353" s="45">
        <f t="shared" si="512"/>
        <v>78.621591459034136</v>
      </c>
      <c r="AD353" s="45">
        <f t="shared" si="513"/>
        <v>-2317.7680980492523</v>
      </c>
      <c r="AE353" s="45">
        <f t="shared" si="514"/>
        <v>-99.000506481786857</v>
      </c>
      <c r="AF353" s="45">
        <f t="shared" si="515"/>
        <v>593.8903503830835</v>
      </c>
      <c r="AG353" s="45">
        <f t="shared" si="516"/>
        <v>2161.4399802600437</v>
      </c>
      <c r="AH353" s="45">
        <f t="shared" si="517"/>
        <v>-16305.427338307452</v>
      </c>
      <c r="AI353" s="45">
        <f t="shared" si="518"/>
        <v>-4.5292853717520698</v>
      </c>
      <c r="AJ353" s="45">
        <f t="shared" si="519"/>
        <v>247.97231758637631</v>
      </c>
      <c r="AK353" s="45">
        <f t="shared" si="520"/>
        <v>4.3279333956833046</v>
      </c>
      <c r="AL353" s="45">
        <f t="shared" si="521"/>
        <v>247</v>
      </c>
      <c r="AM353" s="45">
        <f t="shared" si="522"/>
        <v>58</v>
      </c>
      <c r="AN353" s="45">
        <f t="shared" si="523"/>
        <v>20</v>
      </c>
      <c r="AO353" s="45"/>
      <c r="AP353" s="45">
        <f t="shared" si="524"/>
        <v>4.399299749153915</v>
      </c>
      <c r="AQ353" s="45">
        <f t="shared" si="525"/>
        <v>7.6782265404896438E-2</v>
      </c>
      <c r="AR353" s="45" t="str">
        <f t="shared" si="526"/>
        <v>POSITIF</v>
      </c>
      <c r="AS353" s="45">
        <f t="shared" si="527"/>
        <v>4</v>
      </c>
      <c r="AT353" s="45">
        <f t="shared" si="528"/>
        <v>23</v>
      </c>
      <c r="AU353" s="45">
        <f t="shared" si="529"/>
        <v>57</v>
      </c>
      <c r="AV353" s="45">
        <f t="shared" si="530"/>
        <v>0.99939142197934794</v>
      </c>
      <c r="AW353" s="145">
        <f t="shared" si="531"/>
        <v>4.1641309249139495E-2</v>
      </c>
      <c r="AX353" s="45">
        <f t="shared" si="532"/>
        <v>1.7442670829727648E-2</v>
      </c>
      <c r="AY353" s="45">
        <f t="shared" si="533"/>
        <v>0.27231438306402744</v>
      </c>
      <c r="AZ353" s="145">
        <f t="shared" si="534"/>
        <v>1.134643262766781E-2</v>
      </c>
      <c r="BA353" s="45">
        <f t="shared" si="535"/>
        <v>365673.55355473451</v>
      </c>
      <c r="BB353" s="45" t="s">
        <v>192</v>
      </c>
      <c r="BC353" s="45">
        <f t="shared" si="536"/>
        <v>1.6700853476128673E-2</v>
      </c>
      <c r="BD353" s="45">
        <f t="shared" si="537"/>
        <v>128.31040789302281</v>
      </c>
      <c r="BE353" s="45">
        <f t="shared" si="538"/>
        <v>23.436892607301623</v>
      </c>
      <c r="BF353" s="45">
        <f t="shared" si="539"/>
        <v>-1.7337646688895213E-3</v>
      </c>
      <c r="BG353" s="45">
        <f t="shared" si="540"/>
        <v>23.435158842632735</v>
      </c>
      <c r="BH353" s="151">
        <f t="shared" si="541"/>
        <v>0.18444104455545299</v>
      </c>
      <c r="BI353" s="45">
        <f t="shared" si="542"/>
        <v>22.365060548608501</v>
      </c>
      <c r="BJ353" s="45">
        <f t="shared" si="543"/>
        <v>5.7860605486084999</v>
      </c>
      <c r="BK353" s="45">
        <f t="shared" si="544"/>
        <v>196.92597934721044</v>
      </c>
      <c r="BL353" s="45">
        <f t="shared" si="545"/>
        <v>3.4370067223231757</v>
      </c>
      <c r="BM353" s="45">
        <f t="shared" si="546"/>
        <v>249.86492888191708</v>
      </c>
      <c r="BN353" s="45">
        <f t="shared" si="547"/>
        <v>16.657661925461138</v>
      </c>
      <c r="BO353" s="45">
        <f t="shared" si="548"/>
        <v>16</v>
      </c>
      <c r="BP353" s="45">
        <f t="shared" si="549"/>
        <v>39</v>
      </c>
      <c r="BQ353" s="45">
        <f t="shared" si="550"/>
        <v>27</v>
      </c>
      <c r="BR353" s="45">
        <f t="shared" si="551"/>
        <v>-17.290321073029695</v>
      </c>
      <c r="BS353" s="45" t="str">
        <f t="shared" si="552"/>
        <v>NEGATIF</v>
      </c>
      <c r="BT353" s="45">
        <f t="shared" si="553"/>
        <v>-0.30177303145132711</v>
      </c>
      <c r="BU353" s="45">
        <f t="shared" si="554"/>
        <v>17</v>
      </c>
      <c r="BV353" s="45">
        <f t="shared" si="555"/>
        <v>-2058</v>
      </c>
      <c r="BW353" s="45">
        <f t="shared" si="556"/>
        <v>34</v>
      </c>
      <c r="BX353" s="45" t="str">
        <f t="shared" si="557"/>
        <v>NEGATIF</v>
      </c>
      <c r="BY353" s="45">
        <f t="shared" si="558"/>
        <v>-34.374844143854432</v>
      </c>
      <c r="BZ353" s="45">
        <f t="shared" si="559"/>
        <v>145.62515585614557</v>
      </c>
      <c r="CA353" s="45">
        <f t="shared" si="560"/>
        <v>-60.505220867680414</v>
      </c>
      <c r="CB353" s="45" t="str">
        <f t="shared" si="567"/>
        <v>NEGATIF</v>
      </c>
      <c r="CC353" s="45">
        <f t="shared" si="568"/>
        <v>60</v>
      </c>
      <c r="CD353" s="45">
        <f t="shared" si="569"/>
        <v>30</v>
      </c>
      <c r="CE353" s="45">
        <f t="shared" si="570"/>
        <v>18</v>
      </c>
      <c r="CF353" s="45"/>
      <c r="CG353" s="45">
        <f t="shared" si="561"/>
        <v>4.3609656942509272</v>
      </c>
      <c r="CH353" s="45">
        <f t="shared" si="562"/>
        <v>0.4090206825318049</v>
      </c>
      <c r="CI353" s="45">
        <f t="shared" si="563"/>
        <v>0.40905094243373175</v>
      </c>
    </row>
    <row r="354" spans="1:87">
      <c r="A354" s="45">
        <f t="shared" ref="A354:F354" si="697">A60</f>
        <v>-7.0027777777777782</v>
      </c>
      <c r="B354" s="45">
        <f t="shared" si="697"/>
        <v>111.315</v>
      </c>
      <c r="C354" s="45">
        <f t="shared" si="697"/>
        <v>7</v>
      </c>
      <c r="D354" s="45">
        <f t="shared" si="697"/>
        <v>2018</v>
      </c>
      <c r="E354" s="45">
        <f t="shared" si="697"/>
        <v>6</v>
      </c>
      <c r="F354" s="45">
        <f t="shared" si="697"/>
        <v>12</v>
      </c>
      <c r="G354" s="45">
        <f t="shared" si="494"/>
        <v>-0.12222152900771403</v>
      </c>
      <c r="H354" s="45">
        <f t="shared" ref="H354:J354" si="698">H60</f>
        <v>12</v>
      </c>
      <c r="I354" s="45">
        <f t="shared" si="698"/>
        <v>15</v>
      </c>
      <c r="J354" s="45">
        <f t="shared" si="698"/>
        <v>12.25</v>
      </c>
      <c r="K354" s="45"/>
      <c r="L354" s="45">
        <f t="shared" ref="L354:M354" si="699">L60</f>
        <v>20</v>
      </c>
      <c r="M354" s="45">
        <f t="shared" si="699"/>
        <v>-13</v>
      </c>
      <c r="N354" s="45">
        <f t="shared" si="497"/>
        <v>2458281.71875</v>
      </c>
      <c r="O354" s="45">
        <f t="shared" si="498"/>
        <v>8.1905445362562951E-4</v>
      </c>
      <c r="P354" s="45">
        <f t="shared" si="499"/>
        <v>2458281.7195690544</v>
      </c>
      <c r="Q354" s="45">
        <f t="shared" si="500"/>
        <v>0.18444132974823907</v>
      </c>
      <c r="R354" s="45">
        <f t="shared" si="501"/>
        <v>252.50160295812839</v>
      </c>
      <c r="S354" s="45">
        <f t="shared" si="502"/>
        <v>310.1442638891458</v>
      </c>
      <c r="T354" s="45">
        <f t="shared" si="503"/>
        <v>4.4069843381827942</v>
      </c>
      <c r="U354" s="45">
        <f t="shared" si="504"/>
        <v>5.4130385610397482</v>
      </c>
      <c r="V354" s="45">
        <f t="shared" si="505"/>
        <v>128.30527759808137</v>
      </c>
      <c r="W354" s="45">
        <f t="shared" si="506"/>
        <v>2.2393495417718419</v>
      </c>
      <c r="X354" s="45">
        <f t="shared" si="507"/>
        <v>80.495706319183228</v>
      </c>
      <c r="Y354" s="45">
        <f t="shared" si="508"/>
        <v>1.4049151089881529</v>
      </c>
      <c r="Z354" s="45">
        <f t="shared" si="509"/>
        <v>157.23865167334588</v>
      </c>
      <c r="AA354" s="45">
        <f t="shared" si="510"/>
        <v>2.7443321830963772</v>
      </c>
      <c r="AB354" s="45">
        <f t="shared" si="511"/>
        <v>-16687.989092634998</v>
      </c>
      <c r="AC354" s="45">
        <f t="shared" si="512"/>
        <v>79.615176386811754</v>
      </c>
      <c r="AD354" s="45">
        <f t="shared" si="513"/>
        <v>-2327.4396273451393</v>
      </c>
      <c r="AE354" s="45">
        <f t="shared" si="514"/>
        <v>-105.77756892378393</v>
      </c>
      <c r="AF354" s="45">
        <f t="shared" si="515"/>
        <v>593.77760642125861</v>
      </c>
      <c r="AG354" s="45">
        <f t="shared" si="516"/>
        <v>2151.4099637924523</v>
      </c>
      <c r="AH354" s="45">
        <f t="shared" si="517"/>
        <v>-16296.403542303397</v>
      </c>
      <c r="AI354" s="45">
        <f t="shared" si="518"/>
        <v>-4.5267787617509434</v>
      </c>
      <c r="AJ354" s="45">
        <f t="shared" si="519"/>
        <v>247.97482419637745</v>
      </c>
      <c r="AK354" s="45">
        <f t="shared" si="520"/>
        <v>4.3279771442808883</v>
      </c>
      <c r="AL354" s="45">
        <f t="shared" si="521"/>
        <v>247</v>
      </c>
      <c r="AM354" s="45">
        <f t="shared" si="522"/>
        <v>58</v>
      </c>
      <c r="AN354" s="45">
        <f t="shared" si="523"/>
        <v>29</v>
      </c>
      <c r="AO354" s="45"/>
      <c r="AP354" s="45">
        <f t="shared" si="524"/>
        <v>4.389225906004194</v>
      </c>
      <c r="AQ354" s="45">
        <f t="shared" si="525"/>
        <v>7.6606443673604335E-2</v>
      </c>
      <c r="AR354" s="45" t="str">
        <f t="shared" si="526"/>
        <v>POSITIF</v>
      </c>
      <c r="AS354" s="45">
        <f t="shared" si="527"/>
        <v>4</v>
      </c>
      <c r="AT354" s="45">
        <f t="shared" si="528"/>
        <v>23</v>
      </c>
      <c r="AU354" s="45">
        <f t="shared" si="529"/>
        <v>21</v>
      </c>
      <c r="AV354" s="45">
        <f t="shared" si="530"/>
        <v>0.99951401858258959</v>
      </c>
      <c r="AW354" s="145">
        <f t="shared" si="531"/>
        <v>4.1646417440941233E-2</v>
      </c>
      <c r="AX354" s="45">
        <f t="shared" si="532"/>
        <v>1.7444810544105974E-2</v>
      </c>
      <c r="AY354" s="45">
        <f t="shared" si="533"/>
        <v>0.27234778507510099</v>
      </c>
      <c r="AZ354" s="145">
        <f t="shared" si="534"/>
        <v>1.1347824378129208E-2</v>
      </c>
      <c r="BA354" s="45">
        <f t="shared" si="535"/>
        <v>365628.70597094711</v>
      </c>
      <c r="BB354" s="45" t="s">
        <v>192</v>
      </c>
      <c r="BC354" s="45">
        <f t="shared" si="536"/>
        <v>1.6700853464150574E-2</v>
      </c>
      <c r="BD354" s="45">
        <f t="shared" si="537"/>
        <v>128.30985629131416</v>
      </c>
      <c r="BE354" s="45">
        <f t="shared" si="538"/>
        <v>23.436892603592927</v>
      </c>
      <c r="BF354" s="45">
        <f t="shared" si="539"/>
        <v>-1.7337638545702673E-3</v>
      </c>
      <c r="BG354" s="45">
        <f t="shared" si="540"/>
        <v>23.435158839738357</v>
      </c>
      <c r="BH354" s="151">
        <f t="shared" si="541"/>
        <v>0.18444132974823907</v>
      </c>
      <c r="BI354" s="45">
        <f t="shared" si="542"/>
        <v>22.615745028077313</v>
      </c>
      <c r="BJ354" s="45">
        <f t="shared" si="543"/>
        <v>6.0367450280773127</v>
      </c>
      <c r="BK354" s="45">
        <f t="shared" si="544"/>
        <v>200.68397166412774</v>
      </c>
      <c r="BL354" s="45">
        <f t="shared" si="545"/>
        <v>3.5025960615180329</v>
      </c>
      <c r="BM354" s="45">
        <f t="shared" si="546"/>
        <v>249.86720375703197</v>
      </c>
      <c r="BN354" s="45">
        <f t="shared" si="547"/>
        <v>16.657813583802131</v>
      </c>
      <c r="BO354" s="45">
        <f t="shared" si="548"/>
        <v>16</v>
      </c>
      <c r="BP354" s="45">
        <f t="shared" si="549"/>
        <v>39</v>
      </c>
      <c r="BQ354" s="45">
        <f t="shared" si="550"/>
        <v>28</v>
      </c>
      <c r="BR354" s="45">
        <f t="shared" si="551"/>
        <v>-17.300661660175273</v>
      </c>
      <c r="BS354" s="45" t="str">
        <f t="shared" si="552"/>
        <v>NEGATIF</v>
      </c>
      <c r="BT354" s="45">
        <f t="shared" si="553"/>
        <v>-0.30195350874360682</v>
      </c>
      <c r="BU354" s="45">
        <f t="shared" si="554"/>
        <v>17</v>
      </c>
      <c r="BV354" s="45">
        <f t="shared" si="555"/>
        <v>-2059</v>
      </c>
      <c r="BW354" s="45">
        <f t="shared" si="556"/>
        <v>57</v>
      </c>
      <c r="BX354" s="45" t="str">
        <f t="shared" si="557"/>
        <v>NEGATIF</v>
      </c>
      <c r="BY354" s="45">
        <f t="shared" si="558"/>
        <v>-39.848311359479823</v>
      </c>
      <c r="BZ354" s="45">
        <f t="shared" si="559"/>
        <v>140.15168864052018</v>
      </c>
      <c r="CA354" s="45">
        <f t="shared" si="560"/>
        <v>-58.243959156038379</v>
      </c>
      <c r="CB354" s="45" t="str">
        <f t="shared" si="567"/>
        <v>NEGATIF</v>
      </c>
      <c r="CC354" s="45">
        <f t="shared" si="568"/>
        <v>58</v>
      </c>
      <c r="CD354" s="45">
        <f t="shared" si="569"/>
        <v>14</v>
      </c>
      <c r="CE354" s="45">
        <f t="shared" si="570"/>
        <v>38</v>
      </c>
      <c r="CF354" s="45"/>
      <c r="CG354" s="45">
        <f t="shared" si="561"/>
        <v>4.3610053983117538</v>
      </c>
      <c r="CH354" s="45">
        <f t="shared" si="562"/>
        <v>0.40902068248128848</v>
      </c>
      <c r="CI354" s="45">
        <f t="shared" si="563"/>
        <v>0.4090509423690028</v>
      </c>
    </row>
    <row r="355" spans="1:87">
      <c r="A355" s="45">
        <f t="shared" ref="A355:F355" si="700">A61</f>
        <v>-7.0027777777777782</v>
      </c>
      <c r="B355" s="45">
        <f t="shared" si="700"/>
        <v>111.315</v>
      </c>
      <c r="C355" s="45">
        <f t="shared" si="700"/>
        <v>7</v>
      </c>
      <c r="D355" s="45">
        <f t="shared" si="700"/>
        <v>2018</v>
      </c>
      <c r="E355" s="45">
        <f t="shared" si="700"/>
        <v>6</v>
      </c>
      <c r="F355" s="45">
        <f t="shared" si="700"/>
        <v>12</v>
      </c>
      <c r="G355" s="45">
        <f t="shared" si="494"/>
        <v>-0.12222152900771403</v>
      </c>
      <c r="H355" s="45">
        <f t="shared" ref="H355:J355" si="701">H61</f>
        <v>12</v>
      </c>
      <c r="I355" s="45">
        <f t="shared" si="701"/>
        <v>30</v>
      </c>
      <c r="J355" s="45">
        <f t="shared" si="701"/>
        <v>12.5</v>
      </c>
      <c r="K355" s="45"/>
      <c r="L355" s="45">
        <f t="shared" ref="L355:M355" si="702">L61</f>
        <v>20</v>
      </c>
      <c r="M355" s="45">
        <f t="shared" si="702"/>
        <v>-13</v>
      </c>
      <c r="N355" s="45">
        <f t="shared" si="497"/>
        <v>2458281.729166667</v>
      </c>
      <c r="O355" s="45">
        <f t="shared" si="498"/>
        <v>8.1905445362562951E-4</v>
      </c>
      <c r="P355" s="45">
        <f t="shared" si="499"/>
        <v>2458281.7299857214</v>
      </c>
      <c r="Q355" s="45">
        <f t="shared" si="500"/>
        <v>0.18444161494103789</v>
      </c>
      <c r="R355" s="45">
        <f t="shared" si="501"/>
        <v>252.50160295812839</v>
      </c>
      <c r="S355" s="45">
        <f t="shared" si="502"/>
        <v>310.28035756447935</v>
      </c>
      <c r="T355" s="45">
        <f t="shared" si="503"/>
        <v>4.4069843381827942</v>
      </c>
      <c r="U355" s="45">
        <f t="shared" si="504"/>
        <v>5.4154138437654584</v>
      </c>
      <c r="V355" s="45">
        <f t="shared" si="505"/>
        <v>128.30472599471108</v>
      </c>
      <c r="W355" s="45">
        <f t="shared" si="506"/>
        <v>2.2393399144768651</v>
      </c>
      <c r="X355" s="45">
        <f t="shared" si="507"/>
        <v>80.505973479253953</v>
      </c>
      <c r="Y355" s="45">
        <f t="shared" si="508"/>
        <v>1.4050943047362163</v>
      </c>
      <c r="Z355" s="45">
        <f t="shared" si="509"/>
        <v>157.24891834317077</v>
      </c>
      <c r="AA355" s="45">
        <f t="shared" si="510"/>
        <v>2.7445113702880364</v>
      </c>
      <c r="AB355" s="45">
        <f t="shared" si="511"/>
        <v>-16653.269884898124</v>
      </c>
      <c r="AC355" s="45">
        <f t="shared" si="512"/>
        <v>80.600368832804051</v>
      </c>
      <c r="AD355" s="45">
        <f t="shared" si="513"/>
        <v>-2336.1298073330854</v>
      </c>
      <c r="AE355" s="45">
        <f t="shared" si="514"/>
        <v>-112.54348233438816</v>
      </c>
      <c r="AF355" s="45">
        <f t="shared" si="515"/>
        <v>593.65936198994427</v>
      </c>
      <c r="AG355" s="45">
        <f t="shared" si="516"/>
        <v>2141.3633863437685</v>
      </c>
      <c r="AH355" s="45">
        <f t="shared" si="517"/>
        <v>-16286.32005739908</v>
      </c>
      <c r="AI355" s="45">
        <f t="shared" si="518"/>
        <v>-4.5239777937219667</v>
      </c>
      <c r="AJ355" s="45">
        <f t="shared" si="519"/>
        <v>247.97762516440642</v>
      </c>
      <c r="AK355" s="45">
        <f t="shared" si="520"/>
        <v>4.3280260303952369</v>
      </c>
      <c r="AL355" s="45">
        <f t="shared" si="521"/>
        <v>247</v>
      </c>
      <c r="AM355" s="45">
        <f t="shared" si="522"/>
        <v>58</v>
      </c>
      <c r="AN355" s="45">
        <f t="shared" si="523"/>
        <v>39</v>
      </c>
      <c r="AO355" s="45"/>
      <c r="AP355" s="45">
        <f t="shared" si="524"/>
        <v>4.3821290989754473</v>
      </c>
      <c r="AQ355" s="45">
        <f t="shared" si="525"/>
        <v>7.6482581024574031E-2</v>
      </c>
      <c r="AR355" s="45" t="str">
        <f t="shared" si="526"/>
        <v>POSITIF</v>
      </c>
      <c r="AS355" s="45">
        <f t="shared" si="527"/>
        <v>4</v>
      </c>
      <c r="AT355" s="45">
        <f t="shared" si="528"/>
        <v>22</v>
      </c>
      <c r="AU355" s="45">
        <f t="shared" si="529"/>
        <v>55</v>
      </c>
      <c r="AV355" s="45">
        <f t="shared" si="530"/>
        <v>0.99963637586983234</v>
      </c>
      <c r="AW355" s="145">
        <f t="shared" si="531"/>
        <v>4.1651515661243012E-2</v>
      </c>
      <c r="AX355" s="45">
        <f t="shared" si="532"/>
        <v>1.7446946081632168E-2</v>
      </c>
      <c r="AY355" s="45">
        <f t="shared" si="533"/>
        <v>0.2723811218822737</v>
      </c>
      <c r="AZ355" s="145">
        <f t="shared" si="534"/>
        <v>1.1349213411761405E-2</v>
      </c>
      <c r="BA355" s="45">
        <f t="shared" si="535"/>
        <v>365583.95690105122</v>
      </c>
      <c r="BB355" s="45" t="s">
        <v>192</v>
      </c>
      <c r="BC355" s="45">
        <f t="shared" si="536"/>
        <v>1.6700853452172478E-2</v>
      </c>
      <c r="BD355" s="45">
        <f t="shared" si="537"/>
        <v>128.30930468958084</v>
      </c>
      <c r="BE355" s="45">
        <f t="shared" si="538"/>
        <v>23.436892599884231</v>
      </c>
      <c r="BF355" s="45">
        <f t="shared" si="539"/>
        <v>-1.733763020876102E-3</v>
      </c>
      <c r="BG355" s="45">
        <f t="shared" si="540"/>
        <v>23.435158836863355</v>
      </c>
      <c r="BH355" s="151">
        <f t="shared" si="541"/>
        <v>0.18444161494103789</v>
      </c>
      <c r="BI355" s="45">
        <f t="shared" si="542"/>
        <v>22.866429518753041</v>
      </c>
      <c r="BJ355" s="45">
        <f t="shared" si="543"/>
        <v>6.28742951875304</v>
      </c>
      <c r="BK355" s="45">
        <f t="shared" si="544"/>
        <v>204.44169699810388</v>
      </c>
      <c r="BL355" s="45">
        <f t="shared" si="545"/>
        <v>3.56818074098152</v>
      </c>
      <c r="BM355" s="45">
        <f t="shared" si="546"/>
        <v>249.86974578319172</v>
      </c>
      <c r="BN355" s="45">
        <f t="shared" si="547"/>
        <v>16.657983052212781</v>
      </c>
      <c r="BO355" s="45">
        <f t="shared" si="548"/>
        <v>16</v>
      </c>
      <c r="BP355" s="45">
        <f t="shared" si="549"/>
        <v>39</v>
      </c>
      <c r="BQ355" s="45">
        <f t="shared" si="550"/>
        <v>28</v>
      </c>
      <c r="BR355" s="45">
        <f t="shared" si="551"/>
        <v>-17.308107598692754</v>
      </c>
      <c r="BS355" s="45" t="str">
        <f t="shared" si="552"/>
        <v>NEGATIF</v>
      </c>
      <c r="BT355" s="45">
        <f t="shared" si="553"/>
        <v>-0.30208346488663795</v>
      </c>
      <c r="BU355" s="45">
        <f t="shared" si="554"/>
        <v>17</v>
      </c>
      <c r="BV355" s="45">
        <f t="shared" si="555"/>
        <v>-2059</v>
      </c>
      <c r="BW355" s="45">
        <f t="shared" si="556"/>
        <v>30</v>
      </c>
      <c r="BX355" s="45" t="str">
        <f t="shared" si="557"/>
        <v>NEGATIF</v>
      </c>
      <c r="BY355" s="45">
        <f t="shared" si="558"/>
        <v>-44.552085067549925</v>
      </c>
      <c r="BZ355" s="45">
        <f t="shared" si="559"/>
        <v>135.44791493245009</v>
      </c>
      <c r="CA355" s="45">
        <f t="shared" si="560"/>
        <v>-55.731104316754184</v>
      </c>
      <c r="CB355" s="45" t="str">
        <f t="shared" si="567"/>
        <v>NEGATIF</v>
      </c>
      <c r="CC355" s="45">
        <f t="shared" si="568"/>
        <v>55</v>
      </c>
      <c r="CD355" s="45">
        <f t="shared" si="569"/>
        <v>43</v>
      </c>
      <c r="CE355" s="45">
        <f t="shared" si="570"/>
        <v>51</v>
      </c>
      <c r="CF355" s="45"/>
      <c r="CG355" s="45">
        <f t="shared" si="561"/>
        <v>4.3610497650379125</v>
      </c>
      <c r="CH355" s="45">
        <f t="shared" si="562"/>
        <v>0.40902068243111023</v>
      </c>
      <c r="CI355" s="45">
        <f t="shared" si="563"/>
        <v>0.40905094230427386</v>
      </c>
    </row>
    <row r="356" spans="1:87">
      <c r="A356" s="45">
        <f t="shared" ref="A356:F356" si="703">A62</f>
        <v>-7.0027777777777782</v>
      </c>
      <c r="B356" s="45">
        <f t="shared" si="703"/>
        <v>111.315</v>
      </c>
      <c r="C356" s="45">
        <f t="shared" si="703"/>
        <v>7</v>
      </c>
      <c r="D356" s="45">
        <f t="shared" si="703"/>
        <v>2018</v>
      </c>
      <c r="E356" s="45">
        <f t="shared" si="703"/>
        <v>6</v>
      </c>
      <c r="F356" s="45">
        <f t="shared" si="703"/>
        <v>12</v>
      </c>
      <c r="G356" s="45">
        <f t="shared" si="494"/>
        <v>-0.12222152900771403</v>
      </c>
      <c r="H356" s="45">
        <f t="shared" ref="H356:J356" si="704">H62</f>
        <v>12</v>
      </c>
      <c r="I356" s="45">
        <f t="shared" si="704"/>
        <v>45</v>
      </c>
      <c r="J356" s="45">
        <f t="shared" si="704"/>
        <v>12.75</v>
      </c>
      <c r="K356" s="45"/>
      <c r="L356" s="45">
        <f t="shared" ref="L356:M356" si="705">L62</f>
        <v>20</v>
      </c>
      <c r="M356" s="45">
        <f t="shared" si="705"/>
        <v>-13</v>
      </c>
      <c r="N356" s="45">
        <f t="shared" si="497"/>
        <v>2458281.7395833335</v>
      </c>
      <c r="O356" s="45">
        <f t="shared" si="498"/>
        <v>8.1905445362562951E-4</v>
      </c>
      <c r="P356" s="45">
        <f t="shared" si="499"/>
        <v>2458281.7404023879</v>
      </c>
      <c r="Q356" s="45">
        <f t="shared" si="500"/>
        <v>0.18444190013382397</v>
      </c>
      <c r="R356" s="45">
        <f t="shared" si="501"/>
        <v>252.50160295812839</v>
      </c>
      <c r="S356" s="45">
        <f t="shared" si="502"/>
        <v>310.41645123374474</v>
      </c>
      <c r="T356" s="45">
        <f t="shared" si="503"/>
        <v>4.4069843381827942</v>
      </c>
      <c r="U356" s="45">
        <f t="shared" si="504"/>
        <v>5.4177891263852596</v>
      </c>
      <c r="V356" s="45">
        <f t="shared" si="505"/>
        <v>128.30417439136545</v>
      </c>
      <c r="W356" s="45">
        <f t="shared" si="506"/>
        <v>2.2393302871823186</v>
      </c>
      <c r="X356" s="45">
        <f t="shared" si="507"/>
        <v>80.516240638866293</v>
      </c>
      <c r="Y356" s="45">
        <f t="shared" si="508"/>
        <v>1.4052735004762795</v>
      </c>
      <c r="Z356" s="45">
        <f t="shared" si="509"/>
        <v>157.25918501253636</v>
      </c>
      <c r="AA356" s="45">
        <f t="shared" si="510"/>
        <v>2.7446905574716798</v>
      </c>
      <c r="AB356" s="45">
        <f t="shared" si="511"/>
        <v>-16618.453231648622</v>
      </c>
      <c r="AC356" s="45">
        <f t="shared" si="512"/>
        <v>81.577064856320092</v>
      </c>
      <c r="AD356" s="45">
        <f t="shared" si="513"/>
        <v>-2343.8349730796881</v>
      </c>
      <c r="AE356" s="45">
        <f t="shared" si="514"/>
        <v>-119.29753295678339</v>
      </c>
      <c r="AF356" s="45">
        <f t="shared" si="515"/>
        <v>593.53562026227428</v>
      </c>
      <c r="AG356" s="45">
        <f t="shared" si="516"/>
        <v>2131.3003240393514</v>
      </c>
      <c r="AH356" s="45">
        <f t="shared" si="517"/>
        <v>-16275.172728527144</v>
      </c>
      <c r="AI356" s="45">
        <f t="shared" si="518"/>
        <v>-4.5208813134797623</v>
      </c>
      <c r="AJ356" s="45">
        <f t="shared" si="519"/>
        <v>247.98072164464861</v>
      </c>
      <c r="AK356" s="45">
        <f t="shared" si="520"/>
        <v>4.3280800741706864</v>
      </c>
      <c r="AL356" s="45">
        <f t="shared" si="521"/>
        <v>247</v>
      </c>
      <c r="AM356" s="45">
        <f t="shared" si="522"/>
        <v>58</v>
      </c>
      <c r="AN356" s="45">
        <f t="shared" si="523"/>
        <v>50</v>
      </c>
      <c r="AO356" s="45"/>
      <c r="AP356" s="45">
        <f t="shared" si="524"/>
        <v>4.3839677805001704</v>
      </c>
      <c r="AQ356" s="45">
        <f t="shared" si="525"/>
        <v>7.651467207107604E-2</v>
      </c>
      <c r="AR356" s="45" t="str">
        <f t="shared" si="526"/>
        <v>POSITIF</v>
      </c>
      <c r="AS356" s="45">
        <f t="shared" si="527"/>
        <v>4</v>
      </c>
      <c r="AT356" s="45">
        <f t="shared" si="528"/>
        <v>23</v>
      </c>
      <c r="AU356" s="45">
        <f t="shared" si="529"/>
        <v>2</v>
      </c>
      <c r="AV356" s="45">
        <f t="shared" si="530"/>
        <v>0.999758492891475</v>
      </c>
      <c r="AW356" s="145">
        <f t="shared" si="531"/>
        <v>4.1656603870478127E-2</v>
      </c>
      <c r="AX356" s="45">
        <f t="shared" si="532"/>
        <v>1.7449077425732564E-2</v>
      </c>
      <c r="AY356" s="45">
        <f t="shared" si="533"/>
        <v>0.2724143932268292</v>
      </c>
      <c r="AZ356" s="145">
        <f t="shared" si="534"/>
        <v>1.135059971778455E-2</v>
      </c>
      <c r="BA356" s="45">
        <f t="shared" si="535"/>
        <v>365539.3066239031</v>
      </c>
      <c r="BB356" s="45" t="s">
        <v>192</v>
      </c>
      <c r="BC356" s="45">
        <f t="shared" si="536"/>
        <v>1.6700853440194379E-2</v>
      </c>
      <c r="BD356" s="45">
        <f t="shared" si="537"/>
        <v>128.30875308787219</v>
      </c>
      <c r="BE356" s="45">
        <f t="shared" si="538"/>
        <v>23.436892596175536</v>
      </c>
      <c r="BF356" s="45">
        <f t="shared" si="539"/>
        <v>-1.7337621678047298E-3</v>
      </c>
      <c r="BG356" s="45">
        <f t="shared" si="540"/>
        <v>23.43515883400773</v>
      </c>
      <c r="BH356" s="151">
        <f t="shared" si="541"/>
        <v>0.18444190013382397</v>
      </c>
      <c r="BI356" s="45">
        <f t="shared" si="542"/>
        <v>23.11711399819081</v>
      </c>
      <c r="BJ356" s="45">
        <f t="shared" si="543"/>
        <v>6.5381139981908092</v>
      </c>
      <c r="BK356" s="45">
        <f t="shared" si="544"/>
        <v>208.19915396291256</v>
      </c>
      <c r="BL356" s="45">
        <f t="shared" si="545"/>
        <v>3.6337607365194242</v>
      </c>
      <c r="BM356" s="45">
        <f t="shared" si="546"/>
        <v>249.87255600994956</v>
      </c>
      <c r="BN356" s="45">
        <f t="shared" si="547"/>
        <v>16.658170400663305</v>
      </c>
      <c r="BO356" s="45">
        <f t="shared" si="548"/>
        <v>16</v>
      </c>
      <c r="BP356" s="45">
        <f t="shared" si="549"/>
        <v>39</v>
      </c>
      <c r="BQ356" s="45">
        <f t="shared" si="550"/>
        <v>29</v>
      </c>
      <c r="BR356" s="45">
        <f t="shared" si="551"/>
        <v>-17.306773709422348</v>
      </c>
      <c r="BS356" s="45" t="str">
        <f t="shared" si="552"/>
        <v>NEGATIF</v>
      </c>
      <c r="BT356" s="45">
        <f t="shared" si="553"/>
        <v>-0.30206018412701235</v>
      </c>
      <c r="BU356" s="45">
        <f t="shared" si="554"/>
        <v>17</v>
      </c>
      <c r="BV356" s="45">
        <f t="shared" si="555"/>
        <v>-2059</v>
      </c>
      <c r="BW356" s="45">
        <f t="shared" si="556"/>
        <v>35</v>
      </c>
      <c r="BX356" s="45" t="str">
        <f t="shared" si="557"/>
        <v>NEGATIF</v>
      </c>
      <c r="BY356" s="45">
        <f t="shared" si="558"/>
        <v>-48.591837710531912</v>
      </c>
      <c r="BZ356" s="45">
        <f t="shared" si="559"/>
        <v>131.40816228946809</v>
      </c>
      <c r="CA356" s="45">
        <f t="shared" si="560"/>
        <v>-53.02175855381229</v>
      </c>
      <c r="CB356" s="45" t="str">
        <f t="shared" si="567"/>
        <v>NEGATIF</v>
      </c>
      <c r="CC356" s="45">
        <f t="shared" si="568"/>
        <v>53</v>
      </c>
      <c r="CD356" s="45">
        <f t="shared" si="569"/>
        <v>1</v>
      </c>
      <c r="CE356" s="45">
        <f t="shared" si="570"/>
        <v>18</v>
      </c>
      <c r="CF356" s="45"/>
      <c r="CG356" s="45">
        <f t="shared" si="561"/>
        <v>4.3610988127475645</v>
      </c>
      <c r="CH356" s="45">
        <f t="shared" si="562"/>
        <v>0.40902068238127015</v>
      </c>
      <c r="CI356" s="45">
        <f t="shared" si="563"/>
        <v>0.40905094223954486</v>
      </c>
    </row>
    <row r="357" spans="1:87">
      <c r="A357" s="45">
        <f t="shared" ref="A357:F357" si="706">A63</f>
        <v>-7.0027777777777782</v>
      </c>
      <c r="B357" s="45">
        <f t="shared" si="706"/>
        <v>111.315</v>
      </c>
      <c r="C357" s="45">
        <f t="shared" si="706"/>
        <v>7</v>
      </c>
      <c r="D357" s="45">
        <f t="shared" si="706"/>
        <v>2018</v>
      </c>
      <c r="E357" s="45">
        <f t="shared" si="706"/>
        <v>6</v>
      </c>
      <c r="F357" s="45">
        <f t="shared" si="706"/>
        <v>12</v>
      </c>
      <c r="G357" s="45">
        <f t="shared" si="494"/>
        <v>-0.12222152900771403</v>
      </c>
      <c r="H357" s="45">
        <f t="shared" ref="H357:J357" si="707">H63</f>
        <v>13</v>
      </c>
      <c r="I357" s="45">
        <f t="shared" si="707"/>
        <v>0</v>
      </c>
      <c r="J357" s="45">
        <f t="shared" si="707"/>
        <v>13</v>
      </c>
      <c r="K357" s="45"/>
      <c r="L357" s="45">
        <f t="shared" ref="L357:M357" si="708">L63</f>
        <v>20</v>
      </c>
      <c r="M357" s="45">
        <f t="shared" si="708"/>
        <v>-13</v>
      </c>
      <c r="N357" s="45">
        <f t="shared" si="497"/>
        <v>2458281.75</v>
      </c>
      <c r="O357" s="45">
        <f t="shared" si="498"/>
        <v>8.1905445362562951E-4</v>
      </c>
      <c r="P357" s="45">
        <f t="shared" si="499"/>
        <v>2458281.7508190544</v>
      </c>
      <c r="Q357" s="45">
        <f t="shared" si="500"/>
        <v>0.18444218532661005</v>
      </c>
      <c r="R357" s="45">
        <f t="shared" si="501"/>
        <v>252.50160295812839</v>
      </c>
      <c r="S357" s="45">
        <f t="shared" si="502"/>
        <v>310.55254490299558</v>
      </c>
      <c r="T357" s="45">
        <f t="shared" si="503"/>
        <v>4.4069843381827942</v>
      </c>
      <c r="U357" s="45">
        <f t="shared" si="504"/>
        <v>5.4201644090048067</v>
      </c>
      <c r="V357" s="45">
        <f t="shared" si="505"/>
        <v>128.30362278801977</v>
      </c>
      <c r="W357" s="45">
        <f t="shared" si="506"/>
        <v>2.2393206598877717</v>
      </c>
      <c r="X357" s="45">
        <f t="shared" si="507"/>
        <v>80.526507798478633</v>
      </c>
      <c r="Y357" s="45">
        <f t="shared" si="508"/>
        <v>1.4054526962163425</v>
      </c>
      <c r="Z357" s="45">
        <f t="shared" si="509"/>
        <v>157.26945168190196</v>
      </c>
      <c r="AA357" s="45">
        <f t="shared" si="510"/>
        <v>2.7448697446553227</v>
      </c>
      <c r="AB357" s="45">
        <f t="shared" si="511"/>
        <v>-16583.539327778686</v>
      </c>
      <c r="AC357" s="45">
        <f t="shared" si="512"/>
        <v>82.545161544449186</v>
      </c>
      <c r="AD357" s="45">
        <f t="shared" si="513"/>
        <v>-2350.5518761621947</v>
      </c>
      <c r="AE357" s="45">
        <f t="shared" si="514"/>
        <v>-126.03900919283278</v>
      </c>
      <c r="AF357" s="45">
        <f t="shared" si="515"/>
        <v>593.40638453918405</v>
      </c>
      <c r="AG357" s="45">
        <f t="shared" si="516"/>
        <v>2121.2208517857716</v>
      </c>
      <c r="AH357" s="45">
        <f t="shared" si="517"/>
        <v>-16262.957815264304</v>
      </c>
      <c r="AI357" s="45">
        <f t="shared" si="518"/>
        <v>-4.5174882820178626</v>
      </c>
      <c r="AJ357" s="45">
        <f t="shared" si="519"/>
        <v>247.98411467611052</v>
      </c>
      <c r="AK357" s="45">
        <f t="shared" si="520"/>
        <v>4.3281392937413203</v>
      </c>
      <c r="AL357" s="45">
        <f t="shared" si="521"/>
        <v>247</v>
      </c>
      <c r="AM357" s="45">
        <f t="shared" si="522"/>
        <v>59</v>
      </c>
      <c r="AN357" s="45">
        <f t="shared" si="523"/>
        <v>2</v>
      </c>
      <c r="AO357" s="45"/>
      <c r="AP357" s="45">
        <f t="shared" si="524"/>
        <v>4.3954439932938261</v>
      </c>
      <c r="AQ357" s="45">
        <f t="shared" si="525"/>
        <v>7.671496976998482E-2</v>
      </c>
      <c r="AR357" s="45" t="str">
        <f t="shared" si="526"/>
        <v>POSITIF</v>
      </c>
      <c r="AS357" s="45">
        <f t="shared" si="527"/>
        <v>4</v>
      </c>
      <c r="AT357" s="45">
        <f t="shared" si="528"/>
        <v>23</v>
      </c>
      <c r="AU357" s="45">
        <f t="shared" si="529"/>
        <v>43</v>
      </c>
      <c r="AV357" s="45">
        <f t="shared" si="530"/>
        <v>0.99988036871555586</v>
      </c>
      <c r="AW357" s="145">
        <f t="shared" si="531"/>
        <v>4.166168202981483E-2</v>
      </c>
      <c r="AX357" s="45">
        <f t="shared" si="532"/>
        <v>1.7451204560141355E-2</v>
      </c>
      <c r="AY357" s="45">
        <f t="shared" si="533"/>
        <v>0.27244759885485648</v>
      </c>
      <c r="AZ357" s="145">
        <f t="shared" si="534"/>
        <v>1.1351983285619019E-2</v>
      </c>
      <c r="BA357" s="45">
        <f t="shared" si="535"/>
        <v>365494.75541174813</v>
      </c>
      <c r="BB357" s="45" t="s">
        <v>192</v>
      </c>
      <c r="BC357" s="45">
        <f t="shared" si="536"/>
        <v>1.6700853428216283E-2</v>
      </c>
      <c r="BD357" s="45">
        <f t="shared" si="537"/>
        <v>128.30820148616354</v>
      </c>
      <c r="BE357" s="45">
        <f t="shared" si="538"/>
        <v>23.43689259246684</v>
      </c>
      <c r="BF357" s="45">
        <f t="shared" si="539"/>
        <v>-1.7337612953537442E-3</v>
      </c>
      <c r="BG357" s="45">
        <f t="shared" si="540"/>
        <v>23.435158831171485</v>
      </c>
      <c r="BH357" s="151">
        <f t="shared" si="541"/>
        <v>0.18444218532661005</v>
      </c>
      <c r="BI357" s="45">
        <f t="shared" si="542"/>
        <v>23.367798477659623</v>
      </c>
      <c r="BJ357" s="45">
        <f t="shared" si="543"/>
        <v>6.788798477659622</v>
      </c>
      <c r="BK357" s="45">
        <f t="shared" si="544"/>
        <v>211.95634178233755</v>
      </c>
      <c r="BL357" s="45">
        <f t="shared" si="545"/>
        <v>3.6993360345842166</v>
      </c>
      <c r="BM357" s="45">
        <f t="shared" si="546"/>
        <v>249.87563538255677</v>
      </c>
      <c r="BN357" s="45">
        <f t="shared" si="547"/>
        <v>16.658375692170452</v>
      </c>
      <c r="BO357" s="45">
        <f t="shared" si="548"/>
        <v>16</v>
      </c>
      <c r="BP357" s="45">
        <f t="shared" si="549"/>
        <v>39</v>
      </c>
      <c r="BQ357" s="45">
        <f t="shared" si="550"/>
        <v>30</v>
      </c>
      <c r="BR357" s="45">
        <f t="shared" si="551"/>
        <v>-17.29596660989068</v>
      </c>
      <c r="BS357" s="45" t="str">
        <f t="shared" si="552"/>
        <v>NEGATIF</v>
      </c>
      <c r="BT357" s="45">
        <f t="shared" si="553"/>
        <v>-0.30187156465759402</v>
      </c>
      <c r="BU357" s="45">
        <f t="shared" si="554"/>
        <v>17</v>
      </c>
      <c r="BV357" s="45">
        <f t="shared" si="555"/>
        <v>-2058</v>
      </c>
      <c r="BW357" s="45">
        <f t="shared" si="556"/>
        <v>14</v>
      </c>
      <c r="BX357" s="45" t="str">
        <f t="shared" si="557"/>
        <v>NEGATIF</v>
      </c>
      <c r="BY357" s="45">
        <f t="shared" si="558"/>
        <v>-52.067756898258686</v>
      </c>
      <c r="BZ357" s="45">
        <f t="shared" si="559"/>
        <v>127.93224310174131</v>
      </c>
      <c r="CA357" s="45">
        <f t="shared" si="560"/>
        <v>-50.15638926431194</v>
      </c>
      <c r="CB357" s="45" t="str">
        <f t="shared" si="567"/>
        <v>NEGATIF</v>
      </c>
      <c r="CC357" s="45">
        <f t="shared" si="568"/>
        <v>50</v>
      </c>
      <c r="CD357" s="45">
        <f t="shared" si="569"/>
        <v>9</v>
      </c>
      <c r="CE357" s="45">
        <f t="shared" si="570"/>
        <v>23</v>
      </c>
      <c r="CF357" s="45"/>
      <c r="CG357" s="45">
        <f t="shared" si="561"/>
        <v>4.361152557938456</v>
      </c>
      <c r="CH357" s="45">
        <f t="shared" si="562"/>
        <v>0.40902068233176836</v>
      </c>
      <c r="CI357" s="45">
        <f t="shared" si="563"/>
        <v>0.40905094217481591</v>
      </c>
    </row>
    <row r="358" spans="1:87">
      <c r="A358" s="45">
        <f t="shared" ref="A358:F358" si="709">A64</f>
        <v>-7.0027777777777782</v>
      </c>
      <c r="B358" s="45">
        <f t="shared" si="709"/>
        <v>111.315</v>
      </c>
      <c r="C358" s="45">
        <f t="shared" si="709"/>
        <v>7</v>
      </c>
      <c r="D358" s="45">
        <f t="shared" si="709"/>
        <v>2018</v>
      </c>
      <c r="E358" s="45">
        <f t="shared" si="709"/>
        <v>6</v>
      </c>
      <c r="F358" s="45">
        <f t="shared" si="709"/>
        <v>12</v>
      </c>
      <c r="G358" s="45">
        <f t="shared" si="494"/>
        <v>-0.12222152900771403</v>
      </c>
      <c r="H358" s="45">
        <f t="shared" ref="H358:J358" si="710">H64</f>
        <v>13</v>
      </c>
      <c r="I358" s="45">
        <f t="shared" si="710"/>
        <v>15</v>
      </c>
      <c r="J358" s="45">
        <f t="shared" si="710"/>
        <v>13.25</v>
      </c>
      <c r="K358" s="45"/>
      <c r="L358" s="45">
        <f t="shared" ref="L358:M358" si="711">L64</f>
        <v>20</v>
      </c>
      <c r="M358" s="45">
        <f t="shared" si="711"/>
        <v>-13</v>
      </c>
      <c r="N358" s="45">
        <f t="shared" si="497"/>
        <v>2458281.760416667</v>
      </c>
      <c r="O358" s="45">
        <f t="shared" si="498"/>
        <v>8.1905445362562951E-4</v>
      </c>
      <c r="P358" s="45">
        <f t="shared" si="499"/>
        <v>2458281.7612357214</v>
      </c>
      <c r="Q358" s="45">
        <f t="shared" si="500"/>
        <v>0.18444247051940887</v>
      </c>
      <c r="R358" s="45">
        <f t="shared" si="501"/>
        <v>252.50160295812839</v>
      </c>
      <c r="S358" s="45">
        <f t="shared" si="502"/>
        <v>310.68863857834367</v>
      </c>
      <c r="T358" s="45">
        <f t="shared" si="503"/>
        <v>4.4069843381827942</v>
      </c>
      <c r="U358" s="45">
        <f t="shared" si="504"/>
        <v>5.4225396917307718</v>
      </c>
      <c r="V358" s="45">
        <f t="shared" si="505"/>
        <v>128.30307118464947</v>
      </c>
      <c r="W358" s="45">
        <f t="shared" si="506"/>
        <v>2.239311032592795</v>
      </c>
      <c r="X358" s="45">
        <f t="shared" si="507"/>
        <v>80.536774958549358</v>
      </c>
      <c r="Y358" s="45">
        <f t="shared" si="508"/>
        <v>1.405631891964406</v>
      </c>
      <c r="Z358" s="45">
        <f t="shared" si="509"/>
        <v>157.27971835172684</v>
      </c>
      <c r="AA358" s="45">
        <f t="shared" si="510"/>
        <v>2.7450489318469824</v>
      </c>
      <c r="AB358" s="45">
        <f t="shared" si="511"/>
        <v>-16548.528368696876</v>
      </c>
      <c r="AC358" s="45">
        <f t="shared" si="512"/>
        <v>83.504556889232319</v>
      </c>
      <c r="AD358" s="45">
        <f t="shared" si="513"/>
        <v>-2356.2776846758884</v>
      </c>
      <c r="AE358" s="45">
        <f t="shared" si="514"/>
        <v>-132.76720076753489</v>
      </c>
      <c r="AF358" s="45">
        <f t="shared" si="515"/>
        <v>593.27165826397231</v>
      </c>
      <c r="AG358" s="45">
        <f t="shared" si="516"/>
        <v>2111.1250446063132</v>
      </c>
      <c r="AH358" s="45">
        <f t="shared" si="517"/>
        <v>-16249.671994380784</v>
      </c>
      <c r="AI358" s="45">
        <f t="shared" si="518"/>
        <v>-4.5137977762168848</v>
      </c>
      <c r="AJ358" s="45">
        <f t="shared" si="519"/>
        <v>247.98780518191151</v>
      </c>
      <c r="AK358" s="45">
        <f t="shared" si="520"/>
        <v>4.3282037052186118</v>
      </c>
      <c r="AL358" s="45">
        <f t="shared" si="521"/>
        <v>247</v>
      </c>
      <c r="AM358" s="45">
        <f t="shared" si="522"/>
        <v>59</v>
      </c>
      <c r="AN358" s="45">
        <f t="shared" si="523"/>
        <v>16</v>
      </c>
      <c r="AO358" s="45"/>
      <c r="AP358" s="45">
        <f t="shared" si="524"/>
        <v>4.390873842652347</v>
      </c>
      <c r="AQ358" s="45">
        <f t="shared" si="525"/>
        <v>7.6635205593978878E-2</v>
      </c>
      <c r="AR358" s="45" t="str">
        <f t="shared" si="526"/>
        <v>POSITIF</v>
      </c>
      <c r="AS358" s="45">
        <f t="shared" si="527"/>
        <v>4</v>
      </c>
      <c r="AT358" s="45">
        <f t="shared" si="528"/>
        <v>23</v>
      </c>
      <c r="AU358" s="45">
        <f t="shared" si="529"/>
        <v>27</v>
      </c>
      <c r="AV358" s="45">
        <f t="shared" si="530"/>
        <v>1.0000020024114158</v>
      </c>
      <c r="AW358" s="145">
        <f t="shared" si="531"/>
        <v>4.1666750100475658E-2</v>
      </c>
      <c r="AX358" s="45">
        <f t="shared" si="532"/>
        <v>1.7453327468615481E-2</v>
      </c>
      <c r="AY358" s="45">
        <f t="shared" si="533"/>
        <v>0.27248073851280019</v>
      </c>
      <c r="AZ358" s="145">
        <f t="shared" si="534"/>
        <v>1.1353364104700009E-2</v>
      </c>
      <c r="BA358" s="45">
        <f t="shared" si="535"/>
        <v>365450.30353619956</v>
      </c>
      <c r="BB358" s="45" t="s">
        <v>192</v>
      </c>
      <c r="BC358" s="45">
        <f t="shared" si="536"/>
        <v>1.6700853416238184E-2</v>
      </c>
      <c r="BD358" s="45">
        <f t="shared" si="537"/>
        <v>128.30764988443028</v>
      </c>
      <c r="BE358" s="45">
        <f t="shared" si="538"/>
        <v>23.436892588758145</v>
      </c>
      <c r="BF358" s="45">
        <f t="shared" si="539"/>
        <v>-1.7337604035207389E-3</v>
      </c>
      <c r="BG358" s="45">
        <f t="shared" si="540"/>
        <v>23.435158828354623</v>
      </c>
      <c r="BH358" s="151">
        <f t="shared" si="541"/>
        <v>0.18444247051940887</v>
      </c>
      <c r="BI358" s="45">
        <f t="shared" si="542"/>
        <v>23.618482968366393</v>
      </c>
      <c r="BJ358" s="45">
        <f t="shared" si="543"/>
        <v>7.0394829683663929</v>
      </c>
      <c r="BK358" s="45">
        <f t="shared" si="544"/>
        <v>215.71325978417516</v>
      </c>
      <c r="BL358" s="45">
        <f t="shared" si="545"/>
        <v>3.7649066234437294</v>
      </c>
      <c r="BM358" s="45">
        <f t="shared" si="546"/>
        <v>249.87898474132072</v>
      </c>
      <c r="BN358" s="45">
        <f t="shared" si="547"/>
        <v>16.658598982754715</v>
      </c>
      <c r="BO358" s="45">
        <f t="shared" si="548"/>
        <v>16</v>
      </c>
      <c r="BP358" s="45">
        <f t="shared" si="549"/>
        <v>39</v>
      </c>
      <c r="BQ358" s="45">
        <f t="shared" si="550"/>
        <v>30</v>
      </c>
      <c r="BR358" s="45">
        <f t="shared" si="551"/>
        <v>-17.301055240950159</v>
      </c>
      <c r="BS358" s="45" t="str">
        <f t="shared" si="552"/>
        <v>NEGATIF</v>
      </c>
      <c r="BT358" s="45">
        <f t="shared" si="553"/>
        <v>-0.30196037802400116</v>
      </c>
      <c r="BU358" s="45">
        <f t="shared" si="554"/>
        <v>17</v>
      </c>
      <c r="BV358" s="45">
        <f t="shared" si="555"/>
        <v>-2059</v>
      </c>
      <c r="BW358" s="45">
        <f t="shared" si="556"/>
        <v>56</v>
      </c>
      <c r="BX358" s="45" t="str">
        <f t="shared" si="557"/>
        <v>NEGATIF</v>
      </c>
      <c r="BY358" s="45">
        <f t="shared" si="558"/>
        <v>-55.038147716598608</v>
      </c>
      <c r="BZ358" s="45">
        <f t="shared" si="559"/>
        <v>124.96185228340138</v>
      </c>
      <c r="CA358" s="45">
        <f t="shared" si="560"/>
        <v>-47.152967502589277</v>
      </c>
      <c r="CB358" s="45" t="str">
        <f t="shared" si="567"/>
        <v>NEGATIF</v>
      </c>
      <c r="CC358" s="45">
        <f t="shared" si="568"/>
        <v>47</v>
      </c>
      <c r="CD358" s="45">
        <f t="shared" si="569"/>
        <v>9</v>
      </c>
      <c r="CE358" s="45">
        <f t="shared" si="570"/>
        <v>10</v>
      </c>
      <c r="CF358" s="45"/>
      <c r="CG358" s="45">
        <f t="shared" si="561"/>
        <v>4.3612110152767176</v>
      </c>
      <c r="CH358" s="45">
        <f t="shared" si="562"/>
        <v>0.40902068228260485</v>
      </c>
      <c r="CI358" s="45">
        <f t="shared" si="563"/>
        <v>0.40905094211008697</v>
      </c>
    </row>
    <row r="359" spans="1:87">
      <c r="A359" s="45">
        <f t="shared" ref="A359:F359" si="712">A65</f>
        <v>-7.0027777777777782</v>
      </c>
      <c r="B359" s="45">
        <f t="shared" si="712"/>
        <v>111.315</v>
      </c>
      <c r="C359" s="45">
        <f t="shared" si="712"/>
        <v>7</v>
      </c>
      <c r="D359" s="45">
        <f t="shared" si="712"/>
        <v>2018</v>
      </c>
      <c r="E359" s="45">
        <f t="shared" si="712"/>
        <v>6</v>
      </c>
      <c r="F359" s="45">
        <f t="shared" si="712"/>
        <v>12</v>
      </c>
      <c r="G359" s="45">
        <f t="shared" si="494"/>
        <v>-0.12222152900771403</v>
      </c>
      <c r="H359" s="45">
        <f t="shared" ref="H359:J359" si="713">H65</f>
        <v>13</v>
      </c>
      <c r="I359" s="45">
        <f t="shared" si="713"/>
        <v>30</v>
      </c>
      <c r="J359" s="45">
        <f t="shared" si="713"/>
        <v>13.5</v>
      </c>
      <c r="K359" s="45"/>
      <c r="L359" s="45">
        <f t="shared" ref="L359:M359" si="714">L65</f>
        <v>20</v>
      </c>
      <c r="M359" s="45">
        <f t="shared" si="714"/>
        <v>-13</v>
      </c>
      <c r="N359" s="45">
        <f t="shared" si="497"/>
        <v>2458281.7708333335</v>
      </c>
      <c r="O359" s="45">
        <f t="shared" si="498"/>
        <v>8.1905445362562951E-4</v>
      </c>
      <c r="P359" s="45">
        <f t="shared" si="499"/>
        <v>2458281.7716523879</v>
      </c>
      <c r="Q359" s="45">
        <f t="shared" si="500"/>
        <v>0.18444275571219496</v>
      </c>
      <c r="R359" s="45">
        <f t="shared" si="501"/>
        <v>252.50160295812839</v>
      </c>
      <c r="S359" s="45">
        <f t="shared" si="502"/>
        <v>310.82473224760906</v>
      </c>
      <c r="T359" s="45">
        <f t="shared" si="503"/>
        <v>4.4069843381827942</v>
      </c>
      <c r="U359" s="45">
        <f t="shared" si="504"/>
        <v>5.4249149743505729</v>
      </c>
      <c r="V359" s="45">
        <f t="shared" si="505"/>
        <v>128.30251958130378</v>
      </c>
      <c r="W359" s="45">
        <f t="shared" si="506"/>
        <v>2.2393014052982476</v>
      </c>
      <c r="X359" s="45">
        <f t="shared" si="507"/>
        <v>80.547042118161698</v>
      </c>
      <c r="Y359" s="45">
        <f t="shared" si="508"/>
        <v>1.4058110877044692</v>
      </c>
      <c r="Z359" s="45">
        <f t="shared" si="509"/>
        <v>157.28998502109243</v>
      </c>
      <c r="AA359" s="45">
        <f t="shared" si="510"/>
        <v>2.7452281190306254</v>
      </c>
      <c r="AB359" s="45">
        <f t="shared" si="511"/>
        <v>-16513.420555067172</v>
      </c>
      <c r="AC359" s="45">
        <f t="shared" si="512"/>
        <v>84.455149671648371</v>
      </c>
      <c r="AD359" s="45">
        <f t="shared" si="513"/>
        <v>-2361.0099838598658</v>
      </c>
      <c r="AE359" s="45">
        <f t="shared" si="514"/>
        <v>-139.48139790346485</v>
      </c>
      <c r="AF359" s="45">
        <f t="shared" si="515"/>
        <v>593.13144504147078</v>
      </c>
      <c r="AG359" s="45">
        <f t="shared" si="516"/>
        <v>2101.0129790038068</v>
      </c>
      <c r="AH359" s="45">
        <f t="shared" si="517"/>
        <v>-16235.312363113577</v>
      </c>
      <c r="AI359" s="45">
        <f t="shared" si="518"/>
        <v>-4.509808989753771</v>
      </c>
      <c r="AJ359" s="45">
        <f t="shared" si="519"/>
        <v>247.99179396837462</v>
      </c>
      <c r="AK359" s="45">
        <f t="shared" si="520"/>
        <v>4.3282733226755514</v>
      </c>
      <c r="AL359" s="45">
        <f t="shared" si="521"/>
        <v>247</v>
      </c>
      <c r="AM359" s="45">
        <f t="shared" si="522"/>
        <v>59</v>
      </c>
      <c r="AN359" s="45">
        <f t="shared" si="523"/>
        <v>30</v>
      </c>
      <c r="AO359" s="45"/>
      <c r="AP359" s="45">
        <f t="shared" si="524"/>
        <v>4.3968787345106666</v>
      </c>
      <c r="AQ359" s="45">
        <f t="shared" si="525"/>
        <v>7.674001072813276E-2</v>
      </c>
      <c r="AR359" s="45" t="str">
        <f t="shared" si="526"/>
        <v>POSITIF</v>
      </c>
      <c r="AS359" s="45">
        <f t="shared" si="527"/>
        <v>4</v>
      </c>
      <c r="AT359" s="45">
        <f t="shared" si="528"/>
        <v>23</v>
      </c>
      <c r="AU359" s="45">
        <f t="shared" si="529"/>
        <v>48</v>
      </c>
      <c r="AV359" s="45">
        <f t="shared" si="530"/>
        <v>1.0001233930333531</v>
      </c>
      <c r="AW359" s="145">
        <f t="shared" si="531"/>
        <v>4.1671808043056376E-2</v>
      </c>
      <c r="AX359" s="45">
        <f t="shared" si="532"/>
        <v>1.7455446134649329E-2</v>
      </c>
      <c r="AY359" s="45">
        <f t="shared" si="533"/>
        <v>0.27251381194300611</v>
      </c>
      <c r="AZ359" s="145">
        <f t="shared" si="534"/>
        <v>1.1354742164291921E-2</v>
      </c>
      <c r="BA359" s="45">
        <f t="shared" si="535"/>
        <v>365405.95127421292</v>
      </c>
      <c r="BB359" s="45" t="s">
        <v>192</v>
      </c>
      <c r="BC359" s="45">
        <f t="shared" si="536"/>
        <v>1.6700853404260089E-2</v>
      </c>
      <c r="BD359" s="45">
        <f t="shared" si="537"/>
        <v>128.30709828272163</v>
      </c>
      <c r="BE359" s="45">
        <f t="shared" si="538"/>
        <v>23.436892585049449</v>
      </c>
      <c r="BF359" s="45">
        <f t="shared" si="539"/>
        <v>-1.7337594923034301E-3</v>
      </c>
      <c r="BG359" s="45">
        <f t="shared" si="540"/>
        <v>23.435158825557146</v>
      </c>
      <c r="BH359" s="151">
        <f t="shared" si="541"/>
        <v>0.18444275571219496</v>
      </c>
      <c r="BI359" s="45">
        <f t="shared" si="542"/>
        <v>23.869167447804163</v>
      </c>
      <c r="BJ359" s="45">
        <f t="shared" si="543"/>
        <v>7.290167447804162</v>
      </c>
      <c r="BK359" s="45">
        <f t="shared" si="544"/>
        <v>219.469906896282</v>
      </c>
      <c r="BL359" s="45">
        <f t="shared" si="545"/>
        <v>3.8304724843855302</v>
      </c>
      <c r="BM359" s="45">
        <f t="shared" si="546"/>
        <v>249.88260482078044</v>
      </c>
      <c r="BN359" s="45">
        <f t="shared" si="547"/>
        <v>16.658840321385362</v>
      </c>
      <c r="BO359" s="45">
        <f t="shared" si="548"/>
        <v>16</v>
      </c>
      <c r="BP359" s="45">
        <f t="shared" si="549"/>
        <v>39</v>
      </c>
      <c r="BQ359" s="45">
        <f t="shared" si="550"/>
        <v>31</v>
      </c>
      <c r="BR359" s="45">
        <f t="shared" si="551"/>
        <v>-17.295744837056031</v>
      </c>
      <c r="BS359" s="45" t="str">
        <f t="shared" si="552"/>
        <v>NEGATIF</v>
      </c>
      <c r="BT359" s="45">
        <f t="shared" si="553"/>
        <v>-0.30186769399143787</v>
      </c>
      <c r="BU359" s="45">
        <f t="shared" si="554"/>
        <v>17</v>
      </c>
      <c r="BV359" s="45">
        <f t="shared" si="555"/>
        <v>-2058</v>
      </c>
      <c r="BW359" s="45">
        <f t="shared" si="556"/>
        <v>15</v>
      </c>
      <c r="BX359" s="45" t="str">
        <f t="shared" si="557"/>
        <v>NEGATIF</v>
      </c>
      <c r="BY359" s="45">
        <f t="shared" si="558"/>
        <v>-57.615040516409003</v>
      </c>
      <c r="BZ359" s="45">
        <f t="shared" si="559"/>
        <v>122.38495948359099</v>
      </c>
      <c r="CA359" s="45">
        <f t="shared" si="560"/>
        <v>-44.051768934967754</v>
      </c>
      <c r="CB359" s="45" t="str">
        <f t="shared" si="567"/>
        <v>NEGATIF</v>
      </c>
      <c r="CC359" s="45">
        <f t="shared" si="568"/>
        <v>44</v>
      </c>
      <c r="CD359" s="45">
        <f t="shared" si="569"/>
        <v>3</v>
      </c>
      <c r="CE359" s="45">
        <f t="shared" si="570"/>
        <v>6</v>
      </c>
      <c r="CF359" s="45"/>
      <c r="CG359" s="45">
        <f t="shared" si="561"/>
        <v>4.3612741975824738</v>
      </c>
      <c r="CH359" s="45">
        <f t="shared" si="562"/>
        <v>0.40902068223377963</v>
      </c>
      <c r="CI359" s="45">
        <f t="shared" si="563"/>
        <v>0.40905094204535802</v>
      </c>
    </row>
    <row r="360" spans="1:87">
      <c r="A360" s="45">
        <f t="shared" ref="A360:F360" si="715">A66</f>
        <v>-7.0027777777777782</v>
      </c>
      <c r="B360" s="45">
        <f t="shared" si="715"/>
        <v>111.315</v>
      </c>
      <c r="C360" s="45">
        <f t="shared" si="715"/>
        <v>7</v>
      </c>
      <c r="D360" s="45">
        <f t="shared" si="715"/>
        <v>2018</v>
      </c>
      <c r="E360" s="45">
        <f t="shared" si="715"/>
        <v>6</v>
      </c>
      <c r="F360" s="45">
        <f t="shared" si="715"/>
        <v>12</v>
      </c>
      <c r="G360" s="45">
        <f t="shared" si="494"/>
        <v>-0.12222152900771403</v>
      </c>
      <c r="H360" s="45">
        <f t="shared" ref="H360:J360" si="716">H66</f>
        <v>13</v>
      </c>
      <c r="I360" s="45">
        <f t="shared" si="716"/>
        <v>45</v>
      </c>
      <c r="J360" s="45">
        <f t="shared" si="716"/>
        <v>13.75</v>
      </c>
      <c r="K360" s="45"/>
      <c r="L360" s="45">
        <f t="shared" ref="L360:M360" si="717">L66</f>
        <v>20</v>
      </c>
      <c r="M360" s="45">
        <f t="shared" si="717"/>
        <v>-13</v>
      </c>
      <c r="N360" s="45">
        <f t="shared" si="497"/>
        <v>2458281.78125</v>
      </c>
      <c r="O360" s="45">
        <f t="shared" si="498"/>
        <v>8.1905445362562951E-4</v>
      </c>
      <c r="P360" s="45">
        <f t="shared" si="499"/>
        <v>2458281.7820690544</v>
      </c>
      <c r="Q360" s="45">
        <f t="shared" si="500"/>
        <v>0.18444304090498104</v>
      </c>
      <c r="R360" s="45">
        <f t="shared" si="501"/>
        <v>252.50160295812839</v>
      </c>
      <c r="S360" s="45">
        <f t="shared" si="502"/>
        <v>310.9608259168599</v>
      </c>
      <c r="T360" s="45">
        <f t="shared" si="503"/>
        <v>4.4069843381827942</v>
      </c>
      <c r="U360" s="45">
        <f t="shared" si="504"/>
        <v>5.42729025697012</v>
      </c>
      <c r="V360" s="45">
        <f t="shared" si="505"/>
        <v>128.30196797795816</v>
      </c>
      <c r="W360" s="45">
        <f t="shared" si="506"/>
        <v>2.2392917780037012</v>
      </c>
      <c r="X360" s="45">
        <f t="shared" si="507"/>
        <v>80.557309277774038</v>
      </c>
      <c r="Y360" s="45">
        <f t="shared" si="508"/>
        <v>1.4059902834445324</v>
      </c>
      <c r="Z360" s="45">
        <f t="shared" si="509"/>
        <v>157.30025169045803</v>
      </c>
      <c r="AA360" s="45">
        <f t="shared" si="510"/>
        <v>2.7454073062142688</v>
      </c>
      <c r="AB360" s="45">
        <f t="shared" si="511"/>
        <v>-16478.216083407733</v>
      </c>
      <c r="AC360" s="45">
        <f t="shared" si="512"/>
        <v>85.396839729279463</v>
      </c>
      <c r="AD360" s="45">
        <f t="shared" si="513"/>
        <v>-2364.7467786489487</v>
      </c>
      <c r="AE360" s="45">
        <f t="shared" si="514"/>
        <v>-146.18089320154604</v>
      </c>
      <c r="AF360" s="45">
        <f t="shared" si="515"/>
        <v>592.98574860178496</v>
      </c>
      <c r="AG360" s="45">
        <f t="shared" si="516"/>
        <v>2090.8847302502609</v>
      </c>
      <c r="AH360" s="45">
        <f t="shared" si="517"/>
        <v>-16219.876436676899</v>
      </c>
      <c r="AI360" s="45">
        <f t="shared" si="518"/>
        <v>-4.50552123241025</v>
      </c>
      <c r="AJ360" s="45">
        <f t="shared" si="519"/>
        <v>247.99608172571814</v>
      </c>
      <c r="AK360" s="45">
        <f t="shared" si="520"/>
        <v>4.3283481581587226</v>
      </c>
      <c r="AL360" s="45">
        <f t="shared" si="521"/>
        <v>247</v>
      </c>
      <c r="AM360" s="45">
        <f t="shared" si="522"/>
        <v>59</v>
      </c>
      <c r="AN360" s="45">
        <f t="shared" si="523"/>
        <v>45</v>
      </c>
      <c r="AO360" s="45"/>
      <c r="AP360" s="45">
        <f t="shared" si="524"/>
        <v>4.3983144108811247</v>
      </c>
      <c r="AQ360" s="45">
        <f t="shared" si="525"/>
        <v>7.6765068007790344E-2</v>
      </c>
      <c r="AR360" s="45" t="str">
        <f t="shared" si="526"/>
        <v>POSITIF</v>
      </c>
      <c r="AS360" s="45">
        <f t="shared" si="527"/>
        <v>4</v>
      </c>
      <c r="AT360" s="45">
        <f t="shared" si="528"/>
        <v>23</v>
      </c>
      <c r="AU360" s="45">
        <f t="shared" si="529"/>
        <v>53</v>
      </c>
      <c r="AV360" s="45">
        <f t="shared" si="530"/>
        <v>1.0002445396532955</v>
      </c>
      <c r="AW360" s="145">
        <f t="shared" si="531"/>
        <v>4.1676855818887311E-2</v>
      </c>
      <c r="AX360" s="45">
        <f t="shared" si="532"/>
        <v>1.7457560542044989E-2</v>
      </c>
      <c r="AY360" s="45">
        <f t="shared" si="533"/>
        <v>0.27254681889262339</v>
      </c>
      <c r="AZ360" s="145">
        <f t="shared" si="534"/>
        <v>1.1356117453859308E-2</v>
      </c>
      <c r="BA360" s="45">
        <f t="shared" si="535"/>
        <v>365361.69889614719</v>
      </c>
      <c r="BB360" s="45" t="s">
        <v>192</v>
      </c>
      <c r="BC360" s="45">
        <f t="shared" si="536"/>
        <v>1.670085339228199E-2</v>
      </c>
      <c r="BD360" s="45">
        <f t="shared" si="537"/>
        <v>128.30654668101297</v>
      </c>
      <c r="BE360" s="45">
        <f t="shared" si="538"/>
        <v>23.436892581340754</v>
      </c>
      <c r="BF360" s="45">
        <f t="shared" si="539"/>
        <v>-1.7337585616994194E-3</v>
      </c>
      <c r="BG360" s="45">
        <f t="shared" si="540"/>
        <v>23.435158822779055</v>
      </c>
      <c r="BH360" s="151">
        <f t="shared" si="541"/>
        <v>0.18444304090498104</v>
      </c>
      <c r="BI360" s="45">
        <f t="shared" si="542"/>
        <v>0.11985192727297544</v>
      </c>
      <c r="BJ360" s="45">
        <f t="shared" si="543"/>
        <v>7.5408519272729757</v>
      </c>
      <c r="BK360" s="45">
        <f t="shared" si="544"/>
        <v>223.2262826587604</v>
      </c>
      <c r="BL360" s="45">
        <f t="shared" si="545"/>
        <v>3.8960336093828905</v>
      </c>
      <c r="BM360" s="45">
        <f t="shared" si="546"/>
        <v>249.88649625033423</v>
      </c>
      <c r="BN360" s="45">
        <f t="shared" si="547"/>
        <v>16.659099750022282</v>
      </c>
      <c r="BO360" s="45">
        <f t="shared" si="548"/>
        <v>16</v>
      </c>
      <c r="BP360" s="45">
        <f t="shared" si="549"/>
        <v>39</v>
      </c>
      <c r="BQ360" s="45">
        <f t="shared" si="550"/>
        <v>32</v>
      </c>
      <c r="BR360" s="45">
        <f t="shared" si="551"/>
        <v>-17.29499402249423</v>
      </c>
      <c r="BS360" s="45" t="str">
        <f t="shared" si="552"/>
        <v>NEGATIF</v>
      </c>
      <c r="BT360" s="45">
        <f t="shared" si="553"/>
        <v>-0.30185458980526253</v>
      </c>
      <c r="BU360" s="45">
        <f t="shared" si="554"/>
        <v>17</v>
      </c>
      <c r="BV360" s="45">
        <f t="shared" si="555"/>
        <v>-2058</v>
      </c>
      <c r="BW360" s="45">
        <f t="shared" si="556"/>
        <v>18</v>
      </c>
      <c r="BX360" s="45" t="str">
        <f t="shared" si="557"/>
        <v>NEGATIF</v>
      </c>
      <c r="BY360" s="45">
        <f t="shared" si="558"/>
        <v>-59.84551783606021</v>
      </c>
      <c r="BZ360" s="45">
        <f t="shared" si="559"/>
        <v>120.15448216393979</v>
      </c>
      <c r="CA360" s="45">
        <f t="shared" si="560"/>
        <v>-40.86468963712715</v>
      </c>
      <c r="CB360" s="45" t="str">
        <f t="shared" si="567"/>
        <v>NEGATIF</v>
      </c>
      <c r="CC360" s="45">
        <f t="shared" si="568"/>
        <v>40</v>
      </c>
      <c r="CD360" s="45">
        <f t="shared" si="569"/>
        <v>51</v>
      </c>
      <c r="CE360" s="45">
        <f t="shared" si="570"/>
        <v>52</v>
      </c>
      <c r="CF360" s="45"/>
      <c r="CG360" s="45">
        <f t="shared" si="561"/>
        <v>4.361342115840797</v>
      </c>
      <c r="CH360" s="45">
        <f t="shared" si="562"/>
        <v>0.40902068218529281</v>
      </c>
      <c r="CI360" s="45">
        <f t="shared" si="563"/>
        <v>0.40905094198062908</v>
      </c>
    </row>
    <row r="361" spans="1:87">
      <c r="A361" s="45">
        <f t="shared" ref="A361:F361" si="718">A67</f>
        <v>-7.0027777777777782</v>
      </c>
      <c r="B361" s="45">
        <f t="shared" si="718"/>
        <v>111.315</v>
      </c>
      <c r="C361" s="45">
        <f t="shared" si="718"/>
        <v>7</v>
      </c>
      <c r="D361" s="45">
        <f t="shared" si="718"/>
        <v>2018</v>
      </c>
      <c r="E361" s="45">
        <f t="shared" si="718"/>
        <v>6</v>
      </c>
      <c r="F361" s="45">
        <f t="shared" si="718"/>
        <v>12</v>
      </c>
      <c r="G361" s="45">
        <f t="shared" si="494"/>
        <v>-0.12222152900771403</v>
      </c>
      <c r="H361" s="45">
        <f t="shared" ref="H361:J361" si="719">H67</f>
        <v>14</v>
      </c>
      <c r="I361" s="45">
        <f t="shared" si="719"/>
        <v>0</v>
      </c>
      <c r="J361" s="45">
        <f t="shared" si="719"/>
        <v>14</v>
      </c>
      <c r="K361" s="45"/>
      <c r="L361" s="45">
        <f t="shared" ref="L361:M361" si="720">L67</f>
        <v>20</v>
      </c>
      <c r="M361" s="45">
        <f t="shared" si="720"/>
        <v>-13</v>
      </c>
      <c r="N361" s="45">
        <f t="shared" si="497"/>
        <v>2458281.791666667</v>
      </c>
      <c r="O361" s="45">
        <f t="shared" si="498"/>
        <v>8.1905445362562951E-4</v>
      </c>
      <c r="P361" s="45">
        <f t="shared" si="499"/>
        <v>2458281.7924857214</v>
      </c>
      <c r="Q361" s="45">
        <f t="shared" si="500"/>
        <v>0.18444332609777986</v>
      </c>
      <c r="R361" s="45">
        <f t="shared" si="501"/>
        <v>252.50160295812839</v>
      </c>
      <c r="S361" s="45">
        <f t="shared" si="502"/>
        <v>311.096919592208</v>
      </c>
      <c r="T361" s="45">
        <f t="shared" si="503"/>
        <v>4.4069843381827942</v>
      </c>
      <c r="U361" s="45">
        <f t="shared" si="504"/>
        <v>5.4296655396960842</v>
      </c>
      <c r="V361" s="45">
        <f t="shared" si="505"/>
        <v>128.30141637458786</v>
      </c>
      <c r="W361" s="45">
        <f t="shared" si="506"/>
        <v>2.2392821507087244</v>
      </c>
      <c r="X361" s="45">
        <f t="shared" si="507"/>
        <v>80.567576437844764</v>
      </c>
      <c r="Y361" s="45">
        <f t="shared" si="508"/>
        <v>1.4061694791925956</v>
      </c>
      <c r="Z361" s="45">
        <f t="shared" si="509"/>
        <v>157.310518360282</v>
      </c>
      <c r="AA361" s="45">
        <f t="shared" si="510"/>
        <v>2.7455864934059124</v>
      </c>
      <c r="AB361" s="45">
        <f t="shared" si="511"/>
        <v>-16442.915150753499</v>
      </c>
      <c r="AC361" s="45">
        <f t="shared" si="512"/>
        <v>86.329527836586564</v>
      </c>
      <c r="AD361" s="45">
        <f t="shared" si="513"/>
        <v>-2367.4864935481314</v>
      </c>
      <c r="AE361" s="45">
        <f t="shared" si="514"/>
        <v>-152.86498080910593</v>
      </c>
      <c r="AF361" s="45">
        <f t="shared" si="515"/>
        <v>592.83457281711219</v>
      </c>
      <c r="AG361" s="45">
        <f t="shared" si="516"/>
        <v>2080.740373733649</v>
      </c>
      <c r="AH361" s="45">
        <f t="shared" si="517"/>
        <v>-16203.362150723391</v>
      </c>
      <c r="AI361" s="45">
        <f t="shared" si="518"/>
        <v>-4.5009339307564975</v>
      </c>
      <c r="AJ361" s="45">
        <f t="shared" si="519"/>
        <v>248.00066902737188</v>
      </c>
      <c r="AK361" s="45">
        <f t="shared" si="520"/>
        <v>4.3284282216763623</v>
      </c>
      <c r="AL361" s="45">
        <f t="shared" si="521"/>
        <v>248</v>
      </c>
      <c r="AM361" s="45">
        <f t="shared" si="522"/>
        <v>0</v>
      </c>
      <c r="AN361" s="45">
        <f t="shared" si="523"/>
        <v>2</v>
      </c>
      <c r="AO361" s="45"/>
      <c r="AP361" s="45">
        <f t="shared" si="524"/>
        <v>4.3811435638722607</v>
      </c>
      <c r="AQ361" s="45">
        <f t="shared" si="525"/>
        <v>7.6465380192129437E-2</v>
      </c>
      <c r="AR361" s="45" t="str">
        <f t="shared" si="526"/>
        <v>POSITIF</v>
      </c>
      <c r="AS361" s="45">
        <f t="shared" si="527"/>
        <v>4</v>
      </c>
      <c r="AT361" s="45">
        <f t="shared" si="528"/>
        <v>22</v>
      </c>
      <c r="AU361" s="45">
        <f t="shared" si="529"/>
        <v>52</v>
      </c>
      <c r="AV361" s="45">
        <f t="shared" si="530"/>
        <v>1.0003654413444889</v>
      </c>
      <c r="AW361" s="145">
        <f t="shared" si="531"/>
        <v>4.1681893389353707E-2</v>
      </c>
      <c r="AX361" s="45">
        <f t="shared" si="532"/>
        <v>1.7459670674627541E-2</v>
      </c>
      <c r="AY361" s="45">
        <f t="shared" si="533"/>
        <v>0.27257975910916032</v>
      </c>
      <c r="AZ361" s="145">
        <f t="shared" si="534"/>
        <v>1.1357489962881681E-2</v>
      </c>
      <c r="BA361" s="45">
        <f t="shared" si="535"/>
        <v>365317.54667173087</v>
      </c>
      <c r="BB361" s="45" t="s">
        <v>192</v>
      </c>
      <c r="BC361" s="45">
        <f t="shared" si="536"/>
        <v>1.6700853380303894E-2</v>
      </c>
      <c r="BD361" s="45">
        <f t="shared" si="537"/>
        <v>128.30599507927965</v>
      </c>
      <c r="BE361" s="45">
        <f t="shared" si="538"/>
        <v>23.436892577632058</v>
      </c>
      <c r="BF361" s="45">
        <f t="shared" si="539"/>
        <v>-1.7337576117063026E-3</v>
      </c>
      <c r="BG361" s="45">
        <f t="shared" si="540"/>
        <v>23.435158820020352</v>
      </c>
      <c r="BH361" s="151">
        <f t="shared" si="541"/>
        <v>0.18444332609777986</v>
      </c>
      <c r="BI361" s="45">
        <f t="shared" si="542"/>
        <v>0.37053641794870296</v>
      </c>
      <c r="BJ361" s="45">
        <f t="shared" si="543"/>
        <v>7.791536417948703</v>
      </c>
      <c r="BK361" s="45">
        <f t="shared" si="544"/>
        <v>226.98238671561177</v>
      </c>
      <c r="BL361" s="45">
        <f t="shared" si="545"/>
        <v>3.9615899922224633</v>
      </c>
      <c r="BM361" s="45">
        <f t="shared" si="546"/>
        <v>249.89065955361875</v>
      </c>
      <c r="BN361" s="45">
        <f t="shared" si="547"/>
        <v>16.659377303574583</v>
      </c>
      <c r="BO361" s="45">
        <f t="shared" si="548"/>
        <v>16</v>
      </c>
      <c r="BP361" s="45">
        <f t="shared" si="549"/>
        <v>39</v>
      </c>
      <c r="BQ361" s="45">
        <f t="shared" si="550"/>
        <v>33</v>
      </c>
      <c r="BR361" s="45">
        <f t="shared" si="551"/>
        <v>-17.312668274253955</v>
      </c>
      <c r="BS361" s="45" t="str">
        <f t="shared" si="552"/>
        <v>NEGATIF</v>
      </c>
      <c r="BT361" s="45">
        <f t="shared" si="553"/>
        <v>-0.30216306369129614</v>
      </c>
      <c r="BU361" s="45">
        <f t="shared" si="554"/>
        <v>17</v>
      </c>
      <c r="BV361" s="45">
        <f t="shared" si="555"/>
        <v>-2059</v>
      </c>
      <c r="BW361" s="45">
        <f t="shared" si="556"/>
        <v>14</v>
      </c>
      <c r="BX361" s="45" t="str">
        <f t="shared" si="557"/>
        <v>NEGATIF</v>
      </c>
      <c r="BY361" s="45">
        <f t="shared" si="558"/>
        <v>-61.768264747064016</v>
      </c>
      <c r="BZ361" s="45">
        <f t="shared" si="559"/>
        <v>118.23173525293598</v>
      </c>
      <c r="CA361" s="45">
        <f t="shared" si="560"/>
        <v>-37.602191802421125</v>
      </c>
      <c r="CB361" s="45" t="str">
        <f t="shared" si="567"/>
        <v>NEGATIF</v>
      </c>
      <c r="CC361" s="45">
        <f t="shared" si="568"/>
        <v>37</v>
      </c>
      <c r="CD361" s="45">
        <f t="shared" si="569"/>
        <v>36</v>
      </c>
      <c r="CE361" s="45">
        <f t="shared" si="570"/>
        <v>7</v>
      </c>
      <c r="CF361" s="45"/>
      <c r="CG361" s="45">
        <f t="shared" si="561"/>
        <v>4.3614147791908708</v>
      </c>
      <c r="CH361" s="45">
        <f t="shared" si="562"/>
        <v>0.40902068213714438</v>
      </c>
      <c r="CI361" s="45">
        <f t="shared" si="563"/>
        <v>0.40905094191590013</v>
      </c>
    </row>
    <row r="362" spans="1:87">
      <c r="A362" s="45">
        <f t="shared" ref="A362:F362" si="721">A68</f>
        <v>-7.0027777777777782</v>
      </c>
      <c r="B362" s="45">
        <f t="shared" si="721"/>
        <v>111.315</v>
      </c>
      <c r="C362" s="45">
        <f t="shared" si="721"/>
        <v>7</v>
      </c>
      <c r="D362" s="45">
        <f t="shared" si="721"/>
        <v>2018</v>
      </c>
      <c r="E362" s="45">
        <f t="shared" si="721"/>
        <v>6</v>
      </c>
      <c r="F362" s="45">
        <f t="shared" si="721"/>
        <v>12</v>
      </c>
      <c r="G362" s="45">
        <f t="shared" si="494"/>
        <v>-0.12222152900771403</v>
      </c>
      <c r="H362" s="45">
        <f t="shared" ref="H362:J362" si="722">H68</f>
        <v>14</v>
      </c>
      <c r="I362" s="45">
        <f t="shared" si="722"/>
        <v>15</v>
      </c>
      <c r="J362" s="45">
        <f t="shared" si="722"/>
        <v>14.25</v>
      </c>
      <c r="K362" s="45"/>
      <c r="L362" s="45">
        <f t="shared" ref="L362:M362" si="723">L68</f>
        <v>20</v>
      </c>
      <c r="M362" s="45">
        <f t="shared" si="723"/>
        <v>-13</v>
      </c>
      <c r="N362" s="45">
        <f t="shared" si="497"/>
        <v>2458281.8020833335</v>
      </c>
      <c r="O362" s="45">
        <f t="shared" si="498"/>
        <v>8.1905445362562951E-4</v>
      </c>
      <c r="P362" s="45">
        <f t="shared" si="499"/>
        <v>2458281.8029023879</v>
      </c>
      <c r="Q362" s="45">
        <f t="shared" si="500"/>
        <v>0.18444361129056594</v>
      </c>
      <c r="R362" s="45">
        <f t="shared" si="501"/>
        <v>252.50160295812839</v>
      </c>
      <c r="S362" s="45">
        <f t="shared" si="502"/>
        <v>311.23301326147339</v>
      </c>
      <c r="T362" s="45">
        <f t="shared" si="503"/>
        <v>4.4069843381827942</v>
      </c>
      <c r="U362" s="45">
        <f t="shared" si="504"/>
        <v>5.4320408223158863</v>
      </c>
      <c r="V362" s="45">
        <f t="shared" si="505"/>
        <v>128.30086477124217</v>
      </c>
      <c r="W362" s="45">
        <f t="shared" si="506"/>
        <v>2.2392725234141775</v>
      </c>
      <c r="X362" s="45">
        <f t="shared" si="507"/>
        <v>80.577843597457104</v>
      </c>
      <c r="Y362" s="45">
        <f t="shared" si="508"/>
        <v>1.4063486749326588</v>
      </c>
      <c r="Z362" s="45">
        <f t="shared" si="509"/>
        <v>157.3207850296485</v>
      </c>
      <c r="AA362" s="45">
        <f t="shared" si="510"/>
        <v>2.7457656805895714</v>
      </c>
      <c r="AB362" s="45">
        <f t="shared" si="511"/>
        <v>-16407.517959430381</v>
      </c>
      <c r="AC362" s="45">
        <f t="shared" si="512"/>
        <v>87.253115592240434</v>
      </c>
      <c r="AD362" s="45">
        <f t="shared" si="513"/>
        <v>-2369.2279731299477</v>
      </c>
      <c r="AE362" s="45">
        <f t="shared" si="514"/>
        <v>-159.53295560315578</v>
      </c>
      <c r="AF362" s="45">
        <f t="shared" si="515"/>
        <v>592.67792172309976</v>
      </c>
      <c r="AG362" s="45">
        <f t="shared" si="516"/>
        <v>2070.579986326361</v>
      </c>
      <c r="AH362" s="45">
        <f t="shared" si="517"/>
        <v>-16185.767864521782</v>
      </c>
      <c r="AI362" s="45">
        <f t="shared" si="518"/>
        <v>-4.4960466290338283</v>
      </c>
      <c r="AJ362" s="45">
        <f t="shared" si="519"/>
        <v>248.00555632909456</v>
      </c>
      <c r="AK362" s="45">
        <f t="shared" si="520"/>
        <v>4.3285135211829617</v>
      </c>
      <c r="AL362" s="45">
        <f t="shared" si="521"/>
        <v>248</v>
      </c>
      <c r="AM362" s="45">
        <f t="shared" si="522"/>
        <v>0</v>
      </c>
      <c r="AN362" s="45">
        <f t="shared" si="523"/>
        <v>20</v>
      </c>
      <c r="AO362" s="45"/>
      <c r="AP362" s="45">
        <f t="shared" si="524"/>
        <v>4.3980836169611095</v>
      </c>
      <c r="AQ362" s="45">
        <f t="shared" si="525"/>
        <v>7.676103989399248E-2</v>
      </c>
      <c r="AR362" s="45" t="str">
        <f t="shared" si="526"/>
        <v>POSITIF</v>
      </c>
      <c r="AS362" s="45">
        <f t="shared" si="527"/>
        <v>4</v>
      </c>
      <c r="AT362" s="45">
        <f t="shared" si="528"/>
        <v>23</v>
      </c>
      <c r="AU362" s="45">
        <f t="shared" si="529"/>
        <v>53</v>
      </c>
      <c r="AV362" s="45">
        <f t="shared" si="530"/>
        <v>1.0004860971652678</v>
      </c>
      <c r="AW362" s="145">
        <f t="shared" si="531"/>
        <v>4.168692071521949E-2</v>
      </c>
      <c r="AX362" s="45">
        <f t="shared" si="532"/>
        <v>1.7461776515961831E-2</v>
      </c>
      <c r="AY362" s="45">
        <f t="shared" si="533"/>
        <v>0.27261263233606248</v>
      </c>
      <c r="AZ362" s="145">
        <f t="shared" si="534"/>
        <v>1.135885968066927E-2</v>
      </c>
      <c r="BA362" s="45">
        <f t="shared" si="535"/>
        <v>365273.49487598881</v>
      </c>
      <c r="BB362" s="45" t="s">
        <v>192</v>
      </c>
      <c r="BC362" s="45">
        <f t="shared" si="536"/>
        <v>1.6700853368325795E-2</v>
      </c>
      <c r="BD362" s="45">
        <f t="shared" si="537"/>
        <v>128.305443477571</v>
      </c>
      <c r="BE362" s="45">
        <f t="shared" si="538"/>
        <v>23.436892573923362</v>
      </c>
      <c r="BF362" s="45">
        <f t="shared" si="539"/>
        <v>-1.7337566423218096E-3</v>
      </c>
      <c r="BG362" s="45">
        <f t="shared" si="540"/>
        <v>23.435158817281042</v>
      </c>
      <c r="BH362" s="151">
        <f t="shared" si="541"/>
        <v>0.18444361129056594</v>
      </c>
      <c r="BI362" s="45">
        <f t="shared" si="542"/>
        <v>0.62122089741751552</v>
      </c>
      <c r="BJ362" s="45">
        <f t="shared" si="543"/>
        <v>8.0422208974175149</v>
      </c>
      <c r="BK362" s="45">
        <f t="shared" si="544"/>
        <v>230.73821831355548</v>
      </c>
      <c r="BL362" s="45">
        <f t="shared" si="545"/>
        <v>4.0271416197570211</v>
      </c>
      <c r="BM362" s="45">
        <f t="shared" si="546"/>
        <v>249.89509514770728</v>
      </c>
      <c r="BN362" s="45">
        <f t="shared" si="547"/>
        <v>16.65967300984715</v>
      </c>
      <c r="BO362" s="45">
        <f t="shared" si="548"/>
        <v>16</v>
      </c>
      <c r="BP362" s="45">
        <f t="shared" si="549"/>
        <v>39</v>
      </c>
      <c r="BQ362" s="45">
        <f t="shared" si="550"/>
        <v>34</v>
      </c>
      <c r="BR362" s="45">
        <f t="shared" si="551"/>
        <v>-17.296696004797955</v>
      </c>
      <c r="BS362" s="45" t="str">
        <f t="shared" si="552"/>
        <v>NEGATIF</v>
      </c>
      <c r="BT362" s="45">
        <f t="shared" si="553"/>
        <v>-0.30188429500027325</v>
      </c>
      <c r="BU362" s="45">
        <f t="shared" si="554"/>
        <v>17</v>
      </c>
      <c r="BV362" s="45">
        <f t="shared" si="555"/>
        <v>-2058</v>
      </c>
      <c r="BW362" s="45">
        <f t="shared" si="556"/>
        <v>11</v>
      </c>
      <c r="BX362" s="45" t="str">
        <f t="shared" si="557"/>
        <v>NEGATIF</v>
      </c>
      <c r="BY362" s="45">
        <f t="shared" si="558"/>
        <v>-63.487954578502986</v>
      </c>
      <c r="BZ362" s="45">
        <f t="shared" si="559"/>
        <v>116.51204542149702</v>
      </c>
      <c r="CA362" s="45">
        <f t="shared" si="560"/>
        <v>-34.297438613103154</v>
      </c>
      <c r="CB362" s="45" t="str">
        <f t="shared" si="567"/>
        <v>NEGATIF</v>
      </c>
      <c r="CC362" s="45">
        <f t="shared" si="568"/>
        <v>34</v>
      </c>
      <c r="CD362" s="45">
        <f t="shared" si="569"/>
        <v>17</v>
      </c>
      <c r="CE362" s="45">
        <f t="shared" si="570"/>
        <v>50</v>
      </c>
      <c r="CF362" s="45"/>
      <c r="CG362" s="45">
        <f t="shared" si="561"/>
        <v>4.3614921949119978</v>
      </c>
      <c r="CH362" s="45">
        <f t="shared" si="562"/>
        <v>0.4090206820893344</v>
      </c>
      <c r="CI362" s="45">
        <f t="shared" si="563"/>
        <v>0.40905094185117119</v>
      </c>
    </row>
    <row r="363" spans="1:87">
      <c r="A363" s="45">
        <f t="shared" ref="A363:F363" si="724">A69</f>
        <v>-7.0027777777777782</v>
      </c>
      <c r="B363" s="45">
        <f t="shared" si="724"/>
        <v>111.315</v>
      </c>
      <c r="C363" s="45">
        <f t="shared" si="724"/>
        <v>7</v>
      </c>
      <c r="D363" s="45">
        <f t="shared" si="724"/>
        <v>2018</v>
      </c>
      <c r="E363" s="45">
        <f t="shared" si="724"/>
        <v>6</v>
      </c>
      <c r="F363" s="45">
        <f t="shared" si="724"/>
        <v>12</v>
      </c>
      <c r="G363" s="45">
        <f t="shared" si="494"/>
        <v>-0.12222152900771403</v>
      </c>
      <c r="H363" s="45">
        <f t="shared" ref="H363:J363" si="725">H69</f>
        <v>14</v>
      </c>
      <c r="I363" s="45">
        <f t="shared" si="725"/>
        <v>30</v>
      </c>
      <c r="J363" s="45">
        <f t="shared" si="725"/>
        <v>14.5</v>
      </c>
      <c r="K363" s="45"/>
      <c r="L363" s="45">
        <f t="shared" ref="L363:M363" si="726">L69</f>
        <v>20</v>
      </c>
      <c r="M363" s="45">
        <f t="shared" si="726"/>
        <v>-13</v>
      </c>
      <c r="N363" s="45">
        <f t="shared" si="497"/>
        <v>2458281.8125</v>
      </c>
      <c r="O363" s="45">
        <f t="shared" si="498"/>
        <v>8.1905445362562951E-4</v>
      </c>
      <c r="P363" s="45">
        <f t="shared" si="499"/>
        <v>2458281.8133190544</v>
      </c>
      <c r="Q363" s="45">
        <f t="shared" si="500"/>
        <v>0.18444389648335202</v>
      </c>
      <c r="R363" s="45">
        <f t="shared" si="501"/>
        <v>252.50160295812839</v>
      </c>
      <c r="S363" s="45">
        <f t="shared" si="502"/>
        <v>311.36910693072423</v>
      </c>
      <c r="T363" s="45">
        <f t="shared" si="503"/>
        <v>4.4069843381827942</v>
      </c>
      <c r="U363" s="45">
        <f t="shared" si="504"/>
        <v>5.4344161049354334</v>
      </c>
      <c r="V363" s="45">
        <f t="shared" si="505"/>
        <v>128.30031316789655</v>
      </c>
      <c r="W363" s="45">
        <f t="shared" si="506"/>
        <v>2.239262896119631</v>
      </c>
      <c r="X363" s="45">
        <f t="shared" si="507"/>
        <v>80.588110757068534</v>
      </c>
      <c r="Y363" s="45">
        <f t="shared" si="508"/>
        <v>1.406527870672706</v>
      </c>
      <c r="Z363" s="45">
        <f t="shared" si="509"/>
        <v>157.3310516990141</v>
      </c>
      <c r="AA363" s="45">
        <f t="shared" si="510"/>
        <v>2.7459448677732148</v>
      </c>
      <c r="AB363" s="45">
        <f t="shared" si="511"/>
        <v>-16372.024707576295</v>
      </c>
      <c r="AC363" s="45">
        <f t="shared" si="512"/>
        <v>88.1675056792551</v>
      </c>
      <c r="AD363" s="45">
        <f t="shared" si="513"/>
        <v>-2369.9704832555012</v>
      </c>
      <c r="AE363" s="45">
        <f t="shared" si="514"/>
        <v>-166.18411505291914</v>
      </c>
      <c r="AF363" s="45">
        <f t="shared" si="515"/>
        <v>592.51579947816072</v>
      </c>
      <c r="AG363" s="45">
        <f t="shared" si="516"/>
        <v>2060.4036436618376</v>
      </c>
      <c r="AH363" s="45">
        <f t="shared" si="517"/>
        <v>-16167.09235706546</v>
      </c>
      <c r="AI363" s="45">
        <f t="shared" si="518"/>
        <v>-4.4908589880737386</v>
      </c>
      <c r="AJ363" s="45">
        <f t="shared" si="519"/>
        <v>248.01074397005465</v>
      </c>
      <c r="AK363" s="45">
        <f t="shared" si="520"/>
        <v>4.3286040625981261</v>
      </c>
      <c r="AL363" s="45">
        <f t="shared" si="521"/>
        <v>248</v>
      </c>
      <c r="AM363" s="45">
        <f t="shared" si="522"/>
        <v>0</v>
      </c>
      <c r="AN363" s="45">
        <f t="shared" si="523"/>
        <v>38</v>
      </c>
      <c r="AO363" s="45"/>
      <c r="AP363" s="45">
        <f t="shared" si="524"/>
        <v>4.3846643306186639</v>
      </c>
      <c r="AQ363" s="45">
        <f t="shared" si="525"/>
        <v>7.6526829164048904E-2</v>
      </c>
      <c r="AR363" s="45" t="str">
        <f t="shared" si="526"/>
        <v>POSITIF</v>
      </c>
      <c r="AS363" s="45">
        <f t="shared" si="527"/>
        <v>4</v>
      </c>
      <c r="AT363" s="45">
        <f t="shared" si="528"/>
        <v>23</v>
      </c>
      <c r="AU363" s="45">
        <f t="shared" si="529"/>
        <v>4</v>
      </c>
      <c r="AV363" s="45">
        <f t="shared" si="530"/>
        <v>1.0006065061915277</v>
      </c>
      <c r="AW363" s="145">
        <f t="shared" si="531"/>
        <v>4.1691937757980323E-2</v>
      </c>
      <c r="AX363" s="45">
        <f t="shared" si="532"/>
        <v>1.7463878049919185E-2</v>
      </c>
      <c r="AY363" s="45">
        <f t="shared" si="533"/>
        <v>0.27264543832156024</v>
      </c>
      <c r="AZ363" s="145">
        <f t="shared" si="534"/>
        <v>1.1360226596731677E-2</v>
      </c>
      <c r="BA363" s="45">
        <f t="shared" si="535"/>
        <v>365229.54377738578</v>
      </c>
      <c r="BB363" s="45" t="s">
        <v>192</v>
      </c>
      <c r="BC363" s="45">
        <f t="shared" si="536"/>
        <v>1.6700853356347699E-2</v>
      </c>
      <c r="BD363" s="45">
        <f t="shared" si="537"/>
        <v>128.30489187586235</v>
      </c>
      <c r="BE363" s="45">
        <f t="shared" si="538"/>
        <v>23.436892570214667</v>
      </c>
      <c r="BF363" s="45">
        <f t="shared" si="539"/>
        <v>-1.733755653543544E-3</v>
      </c>
      <c r="BG363" s="45">
        <f t="shared" si="540"/>
        <v>23.435158814561124</v>
      </c>
      <c r="BH363" s="151">
        <f t="shared" si="541"/>
        <v>0.18444389648335202</v>
      </c>
      <c r="BI363" s="45">
        <f t="shared" si="542"/>
        <v>0.87190537688632808</v>
      </c>
      <c r="BJ363" s="45">
        <f t="shared" si="543"/>
        <v>8.2929053768863277</v>
      </c>
      <c r="BK363" s="45">
        <f t="shared" si="544"/>
        <v>234.49377730920565</v>
      </c>
      <c r="BL363" s="45">
        <f t="shared" si="545"/>
        <v>4.0926884894840079</v>
      </c>
      <c r="BM363" s="45">
        <f t="shared" si="546"/>
        <v>249.89980334408926</v>
      </c>
      <c r="BN363" s="45">
        <f t="shared" si="547"/>
        <v>16.65998688960595</v>
      </c>
      <c r="BO363" s="45">
        <f t="shared" si="548"/>
        <v>16</v>
      </c>
      <c r="BP363" s="45">
        <f t="shared" si="549"/>
        <v>39</v>
      </c>
      <c r="BQ363" s="45">
        <f t="shared" si="550"/>
        <v>35</v>
      </c>
      <c r="BR363" s="45">
        <f t="shared" si="551"/>
        <v>-17.310757870982208</v>
      </c>
      <c r="BS363" s="45" t="str">
        <f t="shared" si="552"/>
        <v>NEGATIF</v>
      </c>
      <c r="BT363" s="45">
        <f t="shared" si="553"/>
        <v>-0.30212972086416329</v>
      </c>
      <c r="BU363" s="45">
        <f t="shared" si="554"/>
        <v>17</v>
      </c>
      <c r="BV363" s="45">
        <f t="shared" si="555"/>
        <v>-2059</v>
      </c>
      <c r="BW363" s="45">
        <f t="shared" si="556"/>
        <v>21</v>
      </c>
      <c r="BX363" s="45" t="str">
        <f t="shared" si="557"/>
        <v>NEGATIF</v>
      </c>
      <c r="BY363" s="45">
        <f t="shared" si="558"/>
        <v>-64.96786283710874</v>
      </c>
      <c r="BZ363" s="45">
        <f t="shared" si="559"/>
        <v>115.03213716289126</v>
      </c>
      <c r="CA363" s="45">
        <f t="shared" si="560"/>
        <v>-30.935381545470104</v>
      </c>
      <c r="CB363" s="45" t="str">
        <f t="shared" si="567"/>
        <v>NEGATIF</v>
      </c>
      <c r="CC363" s="45">
        <f t="shared" si="568"/>
        <v>30</v>
      </c>
      <c r="CD363" s="45">
        <f t="shared" si="569"/>
        <v>56</v>
      </c>
      <c r="CE363" s="45">
        <f t="shared" si="570"/>
        <v>7</v>
      </c>
      <c r="CF363" s="45"/>
      <c r="CG363" s="45">
        <f t="shared" si="561"/>
        <v>4.361574368440694</v>
      </c>
      <c r="CH363" s="45">
        <f t="shared" si="562"/>
        <v>0.40902068204186287</v>
      </c>
      <c r="CI363" s="45">
        <f t="shared" si="563"/>
        <v>0.40905094178644225</v>
      </c>
    </row>
    <row r="364" spans="1:87">
      <c r="A364" s="45">
        <f t="shared" ref="A364:F364" si="727">A70</f>
        <v>-7.0027777777777782</v>
      </c>
      <c r="B364" s="45">
        <f t="shared" si="727"/>
        <v>111.315</v>
      </c>
      <c r="C364" s="45">
        <f t="shared" si="727"/>
        <v>7</v>
      </c>
      <c r="D364" s="45">
        <f t="shared" si="727"/>
        <v>2018</v>
      </c>
      <c r="E364" s="45">
        <f t="shared" si="727"/>
        <v>6</v>
      </c>
      <c r="F364" s="45">
        <f t="shared" si="727"/>
        <v>12</v>
      </c>
      <c r="G364" s="45">
        <f t="shared" si="494"/>
        <v>-0.12222152900771403</v>
      </c>
      <c r="H364" s="45">
        <f t="shared" ref="H364:J364" si="728">H70</f>
        <v>14</v>
      </c>
      <c r="I364" s="45">
        <f t="shared" si="728"/>
        <v>45</v>
      </c>
      <c r="J364" s="45">
        <f t="shared" si="728"/>
        <v>14.75</v>
      </c>
      <c r="K364" s="45"/>
      <c r="L364" s="45">
        <f t="shared" ref="L364:M364" si="729">L70</f>
        <v>20</v>
      </c>
      <c r="M364" s="45">
        <f t="shared" si="729"/>
        <v>-13</v>
      </c>
      <c r="N364" s="45">
        <f t="shared" si="497"/>
        <v>2458281.822916667</v>
      </c>
      <c r="O364" s="45">
        <f t="shared" si="498"/>
        <v>8.1905445362562951E-4</v>
      </c>
      <c r="P364" s="45">
        <f t="shared" si="499"/>
        <v>2458281.8237357214</v>
      </c>
      <c r="Q364" s="45">
        <f t="shared" si="500"/>
        <v>0.18444418167615084</v>
      </c>
      <c r="R364" s="45">
        <f t="shared" si="501"/>
        <v>252.50160295812839</v>
      </c>
      <c r="S364" s="45">
        <f t="shared" si="502"/>
        <v>311.50520060607232</v>
      </c>
      <c r="T364" s="45">
        <f t="shared" si="503"/>
        <v>4.4069843381827942</v>
      </c>
      <c r="U364" s="45">
        <f t="shared" si="504"/>
        <v>5.4367913876613976</v>
      </c>
      <c r="V364" s="45">
        <f t="shared" si="505"/>
        <v>128.29976156452625</v>
      </c>
      <c r="W364" s="45">
        <f t="shared" si="506"/>
        <v>2.2392532688246543</v>
      </c>
      <c r="X364" s="45">
        <f t="shared" si="507"/>
        <v>80.59837791713926</v>
      </c>
      <c r="Y364" s="45">
        <f t="shared" si="508"/>
        <v>1.4067070664207695</v>
      </c>
      <c r="Z364" s="45">
        <f t="shared" si="509"/>
        <v>157.34131836883807</v>
      </c>
      <c r="AA364" s="45">
        <f t="shared" si="510"/>
        <v>2.746124054964858</v>
      </c>
      <c r="AB364" s="45">
        <f t="shared" si="511"/>
        <v>-16336.435593842534</v>
      </c>
      <c r="AC364" s="45">
        <f t="shared" si="512"/>
        <v>89.072601748804487</v>
      </c>
      <c r="AD364" s="45">
        <f t="shared" si="513"/>
        <v>-2369.7137108166221</v>
      </c>
      <c r="AE364" s="45">
        <f t="shared" si="514"/>
        <v>-172.81775839878688</v>
      </c>
      <c r="AF364" s="45">
        <f t="shared" si="515"/>
        <v>592.34821038247901</v>
      </c>
      <c r="AG364" s="45">
        <f t="shared" si="516"/>
        <v>2050.2114214875023</v>
      </c>
      <c r="AH364" s="45">
        <f t="shared" si="517"/>
        <v>-16147.334829439156</v>
      </c>
      <c r="AI364" s="45">
        <f t="shared" si="518"/>
        <v>-4.4853707859553209</v>
      </c>
      <c r="AJ364" s="45">
        <f t="shared" si="519"/>
        <v>248.01623217217306</v>
      </c>
      <c r="AK364" s="45">
        <f t="shared" si="520"/>
        <v>4.3286998497951075</v>
      </c>
      <c r="AL364" s="45">
        <f t="shared" si="521"/>
        <v>248</v>
      </c>
      <c r="AM364" s="45">
        <f t="shared" si="522"/>
        <v>0</v>
      </c>
      <c r="AN364" s="45">
        <f t="shared" si="523"/>
        <v>58</v>
      </c>
      <c r="AO364" s="45"/>
      <c r="AP364" s="45">
        <f t="shared" si="524"/>
        <v>4.3917158744314184</v>
      </c>
      <c r="AQ364" s="45">
        <f t="shared" si="525"/>
        <v>7.6649901820930108E-2</v>
      </c>
      <c r="AR364" s="45" t="str">
        <f t="shared" si="526"/>
        <v>POSITIF</v>
      </c>
      <c r="AS364" s="45">
        <f t="shared" si="527"/>
        <v>4</v>
      </c>
      <c r="AT364" s="45">
        <f t="shared" si="528"/>
        <v>23</v>
      </c>
      <c r="AU364" s="45">
        <f t="shared" si="529"/>
        <v>30</v>
      </c>
      <c r="AV364" s="45">
        <f t="shared" si="530"/>
        <v>1.0007266675005135</v>
      </c>
      <c r="AW364" s="145">
        <f t="shared" si="531"/>
        <v>4.1696944479188064E-2</v>
      </c>
      <c r="AX364" s="45">
        <f t="shared" si="532"/>
        <v>1.7465975260394496E-2</v>
      </c>
      <c r="AY364" s="45">
        <f t="shared" si="533"/>
        <v>0.27267817681425149</v>
      </c>
      <c r="AZ364" s="145">
        <f t="shared" si="534"/>
        <v>1.1361590700593812E-2</v>
      </c>
      <c r="BA364" s="45">
        <f t="shared" si="535"/>
        <v>365185.69364375132</v>
      </c>
      <c r="BB364" s="45" t="s">
        <v>192</v>
      </c>
      <c r="BC364" s="45">
        <f t="shared" si="536"/>
        <v>1.6700853344369604E-2</v>
      </c>
      <c r="BD364" s="45">
        <f t="shared" si="537"/>
        <v>128.30434027412909</v>
      </c>
      <c r="BE364" s="45">
        <f t="shared" si="538"/>
        <v>23.436892566505971</v>
      </c>
      <c r="BF364" s="45">
        <f t="shared" si="539"/>
        <v>-1.7337546453691105E-3</v>
      </c>
      <c r="BG364" s="45">
        <f t="shared" si="540"/>
        <v>23.435158811860603</v>
      </c>
      <c r="BH364" s="151">
        <f t="shared" si="541"/>
        <v>0.18444418167615084</v>
      </c>
      <c r="BI364" s="45">
        <f t="shared" si="542"/>
        <v>1.1225898675620556</v>
      </c>
      <c r="BJ364" s="45">
        <f t="shared" si="543"/>
        <v>8.543589867562055</v>
      </c>
      <c r="BK364" s="45">
        <f t="shared" si="544"/>
        <v>238.24906366535865</v>
      </c>
      <c r="BL364" s="45">
        <f t="shared" si="545"/>
        <v>4.1582306007540977</v>
      </c>
      <c r="BM364" s="45">
        <f t="shared" si="546"/>
        <v>249.90478434807216</v>
      </c>
      <c r="BN364" s="45">
        <f t="shared" si="547"/>
        <v>16.660318956538145</v>
      </c>
      <c r="BO364" s="45">
        <f t="shared" si="548"/>
        <v>16</v>
      </c>
      <c r="BP364" s="45">
        <f t="shared" si="549"/>
        <v>39</v>
      </c>
      <c r="BQ364" s="45">
        <f t="shared" si="550"/>
        <v>37</v>
      </c>
      <c r="BR364" s="45">
        <f t="shared" si="551"/>
        <v>-17.304646043251982</v>
      </c>
      <c r="BS364" s="45" t="str">
        <f t="shared" si="552"/>
        <v>NEGATIF</v>
      </c>
      <c r="BT364" s="45">
        <f t="shared" si="553"/>
        <v>-0.30202304934695617</v>
      </c>
      <c r="BU364" s="45">
        <f t="shared" si="554"/>
        <v>17</v>
      </c>
      <c r="BV364" s="45">
        <f t="shared" si="555"/>
        <v>-2059</v>
      </c>
      <c r="BW364" s="45">
        <f t="shared" si="556"/>
        <v>43</v>
      </c>
      <c r="BX364" s="45" t="str">
        <f t="shared" si="557"/>
        <v>NEGATIF</v>
      </c>
      <c r="BY364" s="45">
        <f t="shared" si="558"/>
        <v>-66.293686554271403</v>
      </c>
      <c r="BZ364" s="45">
        <f t="shared" si="559"/>
        <v>113.7063134457286</v>
      </c>
      <c r="CA364" s="45">
        <f t="shared" si="560"/>
        <v>-27.541859304055194</v>
      </c>
      <c r="CB364" s="45" t="str">
        <f t="shared" si="567"/>
        <v>NEGATIF</v>
      </c>
      <c r="CC364" s="45">
        <f t="shared" si="568"/>
        <v>27</v>
      </c>
      <c r="CD364" s="45">
        <f t="shared" si="569"/>
        <v>32</v>
      </c>
      <c r="CE364" s="45">
        <f t="shared" si="570"/>
        <v>30</v>
      </c>
      <c r="CF364" s="45"/>
      <c r="CG364" s="45">
        <f t="shared" si="561"/>
        <v>4.3616613033602505</v>
      </c>
      <c r="CH364" s="45">
        <f t="shared" si="562"/>
        <v>0.40902068199472985</v>
      </c>
      <c r="CI364" s="45">
        <f t="shared" si="563"/>
        <v>0.4090509417217133</v>
      </c>
    </row>
    <row r="365" spans="1:87">
      <c r="A365" s="45">
        <f t="shared" ref="A365:F365" si="730">A71</f>
        <v>-7.0027777777777782</v>
      </c>
      <c r="B365" s="45">
        <f t="shared" si="730"/>
        <v>111.315</v>
      </c>
      <c r="C365" s="45">
        <f t="shared" si="730"/>
        <v>7</v>
      </c>
      <c r="D365" s="45">
        <f t="shared" si="730"/>
        <v>2018</v>
      </c>
      <c r="E365" s="45">
        <f t="shared" si="730"/>
        <v>6</v>
      </c>
      <c r="F365" s="45">
        <f t="shared" si="730"/>
        <v>12</v>
      </c>
      <c r="G365" s="45">
        <f t="shared" si="494"/>
        <v>-0.12222152900771403</v>
      </c>
      <c r="H365" s="45">
        <f t="shared" ref="H365:J365" si="731">H71</f>
        <v>15</v>
      </c>
      <c r="I365" s="45">
        <f t="shared" si="731"/>
        <v>0</v>
      </c>
      <c r="J365" s="45">
        <f t="shared" si="731"/>
        <v>15</v>
      </c>
      <c r="K365" s="45"/>
      <c r="L365" s="45">
        <f t="shared" ref="L365:M365" si="732">L71</f>
        <v>20</v>
      </c>
      <c r="M365" s="45">
        <f t="shared" si="732"/>
        <v>-13</v>
      </c>
      <c r="N365" s="45">
        <f t="shared" si="497"/>
        <v>2458281.8333333335</v>
      </c>
      <c r="O365" s="45">
        <f t="shared" si="498"/>
        <v>8.1905445362562951E-4</v>
      </c>
      <c r="P365" s="45">
        <f t="shared" si="499"/>
        <v>2458281.8341523879</v>
      </c>
      <c r="Q365" s="45">
        <f t="shared" si="500"/>
        <v>0.18444446686893692</v>
      </c>
      <c r="R365" s="45">
        <f t="shared" si="501"/>
        <v>252.50160295812839</v>
      </c>
      <c r="S365" s="45">
        <f t="shared" si="502"/>
        <v>311.64129427532316</v>
      </c>
      <c r="T365" s="45">
        <f t="shared" si="503"/>
        <v>4.4069843381827942</v>
      </c>
      <c r="U365" s="45">
        <f t="shared" si="504"/>
        <v>5.4391666702809447</v>
      </c>
      <c r="V365" s="45">
        <f t="shared" si="505"/>
        <v>128.29920996118057</v>
      </c>
      <c r="W365" s="45">
        <f t="shared" si="506"/>
        <v>2.2392436415301069</v>
      </c>
      <c r="X365" s="45">
        <f t="shared" si="507"/>
        <v>80.6086450767516</v>
      </c>
      <c r="Y365" s="45">
        <f t="shared" si="508"/>
        <v>1.4068862621608327</v>
      </c>
      <c r="Z365" s="45">
        <f t="shared" si="509"/>
        <v>157.35158503820458</v>
      </c>
      <c r="AA365" s="45">
        <f t="shared" si="510"/>
        <v>2.7463032421485174</v>
      </c>
      <c r="AB365" s="45">
        <f t="shared" si="511"/>
        <v>-16300.750822210537</v>
      </c>
      <c r="AC365" s="45">
        <f t="shared" si="512"/>
        <v>89.968308310518779</v>
      </c>
      <c r="AD365" s="45">
        <f t="shared" si="513"/>
        <v>-2368.4577641025439</v>
      </c>
      <c r="AE365" s="45">
        <f t="shared" si="514"/>
        <v>-179.43318583927538</v>
      </c>
      <c r="AF365" s="45">
        <f t="shared" si="515"/>
        <v>592.17515890158813</v>
      </c>
      <c r="AG365" s="45">
        <f t="shared" si="516"/>
        <v>2040.0033970412219</v>
      </c>
      <c r="AH365" s="45">
        <f t="shared" si="517"/>
        <v>-16126.494907899028</v>
      </c>
      <c r="AI365" s="45">
        <f t="shared" si="518"/>
        <v>-4.4795819188608412</v>
      </c>
      <c r="AJ365" s="45">
        <f t="shared" si="519"/>
        <v>248.02202103926754</v>
      </c>
      <c r="AK365" s="45">
        <f t="shared" si="520"/>
        <v>4.328800884585867</v>
      </c>
      <c r="AL365" s="45">
        <f t="shared" si="521"/>
        <v>248</v>
      </c>
      <c r="AM365" s="45">
        <f t="shared" si="522"/>
        <v>1</v>
      </c>
      <c r="AN365" s="45">
        <f t="shared" si="523"/>
        <v>19</v>
      </c>
      <c r="AO365" s="45"/>
      <c r="AP365" s="45">
        <f t="shared" si="524"/>
        <v>4.3812308499747408</v>
      </c>
      <c r="AQ365" s="45">
        <f t="shared" si="525"/>
        <v>7.6466903622008947E-2</v>
      </c>
      <c r="AR365" s="45" t="str">
        <f t="shared" si="526"/>
        <v>POSITIF</v>
      </c>
      <c r="AS365" s="45">
        <f t="shared" si="527"/>
        <v>4</v>
      </c>
      <c r="AT365" s="45">
        <f t="shared" si="528"/>
        <v>22</v>
      </c>
      <c r="AU365" s="45">
        <f t="shared" si="529"/>
        <v>52</v>
      </c>
      <c r="AV365" s="45">
        <f t="shared" si="530"/>
        <v>1.0008465801546782</v>
      </c>
      <c r="AW365" s="145">
        <f t="shared" si="531"/>
        <v>4.1701940839778261E-2</v>
      </c>
      <c r="AX365" s="45">
        <f t="shared" si="532"/>
        <v>1.7468068131024472E-2</v>
      </c>
      <c r="AY365" s="45">
        <f t="shared" si="533"/>
        <v>0.27271084755870395</v>
      </c>
      <c r="AZ365" s="145">
        <f t="shared" si="534"/>
        <v>1.1362951981612664E-2</v>
      </c>
      <c r="BA365" s="45">
        <f t="shared" si="535"/>
        <v>365141.94474817032</v>
      </c>
      <c r="BB365" s="45" t="s">
        <v>192</v>
      </c>
      <c r="BC365" s="45">
        <f t="shared" si="536"/>
        <v>1.6700853332391505E-2</v>
      </c>
      <c r="BD365" s="45">
        <f t="shared" si="537"/>
        <v>128.30378867242044</v>
      </c>
      <c r="BE365" s="45">
        <f t="shared" si="538"/>
        <v>23.436892562797276</v>
      </c>
      <c r="BF365" s="45">
        <f t="shared" si="539"/>
        <v>-1.7337536177962488E-3</v>
      </c>
      <c r="BG365" s="45">
        <f t="shared" si="540"/>
        <v>23.43515880917948</v>
      </c>
      <c r="BH365" s="151">
        <f t="shared" si="541"/>
        <v>0.18444446686893692</v>
      </c>
      <c r="BI365" s="45">
        <f t="shared" si="542"/>
        <v>1.3732743470308681</v>
      </c>
      <c r="BJ365" s="45">
        <f t="shared" si="543"/>
        <v>8.7942743470308677</v>
      </c>
      <c r="BK365" s="45">
        <f t="shared" si="544"/>
        <v>242.00407694746031</v>
      </c>
      <c r="BL365" s="45">
        <f t="shared" si="545"/>
        <v>4.2237679459828907</v>
      </c>
      <c r="BM365" s="45">
        <f t="shared" si="546"/>
        <v>249.91003825800271</v>
      </c>
      <c r="BN365" s="45">
        <f t="shared" si="547"/>
        <v>16.66066921720018</v>
      </c>
      <c r="BO365" s="45">
        <f t="shared" si="548"/>
        <v>16</v>
      </c>
      <c r="BP365" s="45">
        <f t="shared" si="549"/>
        <v>39</v>
      </c>
      <c r="BQ365" s="45">
        <f t="shared" si="550"/>
        <v>38</v>
      </c>
      <c r="BR365" s="45">
        <f t="shared" si="551"/>
        <v>-17.315902803923294</v>
      </c>
      <c r="BS365" s="45" t="str">
        <f t="shared" si="552"/>
        <v>NEGATIF</v>
      </c>
      <c r="BT365" s="45">
        <f t="shared" si="553"/>
        <v>-0.30221951688377957</v>
      </c>
      <c r="BU365" s="45">
        <f t="shared" si="554"/>
        <v>17</v>
      </c>
      <c r="BV365" s="45">
        <f t="shared" si="555"/>
        <v>-2059</v>
      </c>
      <c r="BW365" s="45">
        <f t="shared" si="556"/>
        <v>2</v>
      </c>
      <c r="BX365" s="45" t="str">
        <f t="shared" si="557"/>
        <v>NEGATIF</v>
      </c>
      <c r="BY365" s="45">
        <f t="shared" si="558"/>
        <v>-67.448481462293543</v>
      </c>
      <c r="BZ365" s="45">
        <f t="shared" si="559"/>
        <v>112.55151853770646</v>
      </c>
      <c r="CA365" s="45">
        <f t="shared" si="560"/>
        <v>-24.110882134784205</v>
      </c>
      <c r="CB365" s="45" t="str">
        <f t="shared" si="567"/>
        <v>NEGATIF</v>
      </c>
      <c r="CC365" s="45">
        <f t="shared" si="568"/>
        <v>24</v>
      </c>
      <c r="CD365" s="45">
        <f t="shared" si="569"/>
        <v>6</v>
      </c>
      <c r="CE365" s="45">
        <f t="shared" si="570"/>
        <v>39</v>
      </c>
      <c r="CF365" s="45"/>
      <c r="CG365" s="45">
        <f t="shared" si="561"/>
        <v>4.3617530013871413</v>
      </c>
      <c r="CH365" s="45">
        <f t="shared" si="562"/>
        <v>0.40902068194793545</v>
      </c>
      <c r="CI365" s="45">
        <f t="shared" si="563"/>
        <v>0.40905094165698436</v>
      </c>
    </row>
    <row r="366" spans="1:87">
      <c r="A366" s="45">
        <f t="shared" ref="A366:F366" si="733">A72</f>
        <v>-7.0027777777777782</v>
      </c>
      <c r="B366" s="45">
        <f t="shared" si="733"/>
        <v>111.315</v>
      </c>
      <c r="C366" s="45">
        <f t="shared" si="733"/>
        <v>7</v>
      </c>
      <c r="D366" s="45">
        <f t="shared" si="733"/>
        <v>2018</v>
      </c>
      <c r="E366" s="45">
        <f t="shared" si="733"/>
        <v>6</v>
      </c>
      <c r="F366" s="45">
        <f t="shared" si="733"/>
        <v>12</v>
      </c>
      <c r="G366" s="45">
        <f t="shared" si="494"/>
        <v>-0.12222152900771403</v>
      </c>
      <c r="H366" s="45">
        <f t="shared" ref="H366:J366" si="734">H72</f>
        <v>15</v>
      </c>
      <c r="I366" s="45">
        <f t="shared" si="734"/>
        <v>15</v>
      </c>
      <c r="J366" s="45">
        <f t="shared" si="734"/>
        <v>15.25</v>
      </c>
      <c r="K366" s="45"/>
      <c r="L366" s="45">
        <f t="shared" ref="L366:M366" si="735">L72</f>
        <v>20</v>
      </c>
      <c r="M366" s="45">
        <f t="shared" si="735"/>
        <v>-13</v>
      </c>
      <c r="N366" s="45">
        <f t="shared" si="497"/>
        <v>2458281.84375</v>
      </c>
      <c r="O366" s="45">
        <f t="shared" si="498"/>
        <v>8.1905445362562951E-4</v>
      </c>
      <c r="P366" s="45">
        <f t="shared" si="499"/>
        <v>2458281.8445690544</v>
      </c>
      <c r="Q366" s="45">
        <f t="shared" si="500"/>
        <v>0.18444475206172298</v>
      </c>
      <c r="R366" s="45">
        <f t="shared" si="501"/>
        <v>252.50160295812839</v>
      </c>
      <c r="S366" s="45">
        <f t="shared" si="502"/>
        <v>311.777387944574</v>
      </c>
      <c r="T366" s="45">
        <f t="shared" si="503"/>
        <v>4.4069843381827942</v>
      </c>
      <c r="U366" s="45">
        <f t="shared" si="504"/>
        <v>5.4415419529004927</v>
      </c>
      <c r="V366" s="45">
        <f t="shared" si="505"/>
        <v>128.298658357835</v>
      </c>
      <c r="W366" s="45">
        <f t="shared" si="506"/>
        <v>2.2392340142355618</v>
      </c>
      <c r="X366" s="45">
        <f t="shared" si="507"/>
        <v>80.61891223636303</v>
      </c>
      <c r="Y366" s="45">
        <f t="shared" si="508"/>
        <v>1.4070654579008799</v>
      </c>
      <c r="Z366" s="45">
        <f t="shared" si="509"/>
        <v>157.36185170756926</v>
      </c>
      <c r="AA366" s="45">
        <f t="shared" si="510"/>
        <v>2.7464824293321448</v>
      </c>
      <c r="AB366" s="45">
        <f t="shared" si="511"/>
        <v>-16264.970592420204</v>
      </c>
      <c r="AC366" s="45">
        <f t="shared" si="512"/>
        <v>90.854530985247322</v>
      </c>
      <c r="AD366" s="45">
        <f t="shared" si="513"/>
        <v>-2366.2031726860605</v>
      </c>
      <c r="AE366" s="45">
        <f t="shared" si="514"/>
        <v>-186.02970037950763</v>
      </c>
      <c r="AF366" s="45">
        <f t="shared" si="515"/>
        <v>591.99664962119516</v>
      </c>
      <c r="AG366" s="45">
        <f t="shared" si="516"/>
        <v>2029.7796463107884</v>
      </c>
      <c r="AH366" s="45">
        <f t="shared" si="517"/>
        <v>-16104.572638568538</v>
      </c>
      <c r="AI366" s="45">
        <f t="shared" si="518"/>
        <v>-4.4734923996023719</v>
      </c>
      <c r="AJ366" s="45">
        <f t="shared" si="519"/>
        <v>248.02811055852601</v>
      </c>
      <c r="AK366" s="45">
        <f t="shared" si="520"/>
        <v>4.3289071667467907</v>
      </c>
      <c r="AL366" s="45">
        <f t="shared" si="521"/>
        <v>248</v>
      </c>
      <c r="AM366" s="45">
        <f t="shared" si="522"/>
        <v>1</v>
      </c>
      <c r="AN366" s="45">
        <f t="shared" si="523"/>
        <v>41</v>
      </c>
      <c r="AO366" s="45"/>
      <c r="AP366" s="45">
        <f t="shared" si="524"/>
        <v>4.3968094237143189</v>
      </c>
      <c r="AQ366" s="45">
        <f t="shared" si="525"/>
        <v>7.6738801026529316E-2</v>
      </c>
      <c r="AR366" s="45" t="str">
        <f t="shared" si="526"/>
        <v>POSITIF</v>
      </c>
      <c r="AS366" s="45">
        <f t="shared" si="527"/>
        <v>4</v>
      </c>
      <c r="AT366" s="45">
        <f t="shared" si="528"/>
        <v>23</v>
      </c>
      <c r="AU366" s="45">
        <f t="shared" si="529"/>
        <v>48</v>
      </c>
      <c r="AV366" s="45">
        <f t="shared" si="530"/>
        <v>1.0009662432340041</v>
      </c>
      <c r="AW366" s="145">
        <f t="shared" si="531"/>
        <v>4.1706926801416834E-2</v>
      </c>
      <c r="AX366" s="45">
        <f t="shared" si="532"/>
        <v>1.7470156645751786E-2</v>
      </c>
      <c r="AY366" s="45">
        <f t="shared" si="533"/>
        <v>0.27274345030426167</v>
      </c>
      <c r="AZ366" s="145">
        <f t="shared" si="534"/>
        <v>1.1364310429344236E-2</v>
      </c>
      <c r="BA366" s="45">
        <f t="shared" si="535"/>
        <v>365098.29735719034</v>
      </c>
      <c r="BB366" s="45" t="s">
        <v>192</v>
      </c>
      <c r="BC366" s="45">
        <f t="shared" si="536"/>
        <v>1.6700853320413409E-2</v>
      </c>
      <c r="BD366" s="45">
        <f t="shared" si="537"/>
        <v>128.30323707071184</v>
      </c>
      <c r="BE366" s="45">
        <f t="shared" si="538"/>
        <v>23.43689255908858</v>
      </c>
      <c r="BF366" s="45">
        <f t="shared" si="539"/>
        <v>-1.733752570822572E-3</v>
      </c>
      <c r="BG366" s="45">
        <f t="shared" si="540"/>
        <v>23.435158806517759</v>
      </c>
      <c r="BH366" s="151">
        <f t="shared" si="541"/>
        <v>0.18444475206172298</v>
      </c>
      <c r="BI366" s="45">
        <f t="shared" si="542"/>
        <v>1.6239588264996807</v>
      </c>
      <c r="BJ366" s="45">
        <f t="shared" si="543"/>
        <v>9.0449588264996805</v>
      </c>
      <c r="BK366" s="45">
        <f t="shared" si="544"/>
        <v>245.75881733089383</v>
      </c>
      <c r="BL366" s="45">
        <f t="shared" si="545"/>
        <v>4.2893005282313998</v>
      </c>
      <c r="BM366" s="45">
        <f t="shared" si="546"/>
        <v>249.91556506660135</v>
      </c>
      <c r="BN366" s="45">
        <f t="shared" si="547"/>
        <v>16.661037671106758</v>
      </c>
      <c r="BO366" s="45">
        <f t="shared" si="548"/>
        <v>16</v>
      </c>
      <c r="BP366" s="45">
        <f t="shared" si="549"/>
        <v>39</v>
      </c>
      <c r="BQ366" s="45">
        <f t="shared" si="550"/>
        <v>39</v>
      </c>
      <c r="BR366" s="45">
        <f t="shared" si="551"/>
        <v>-17.301461135223747</v>
      </c>
      <c r="BS366" s="45" t="str">
        <f t="shared" si="552"/>
        <v>NEGATIF</v>
      </c>
      <c r="BT366" s="45">
        <f t="shared" si="553"/>
        <v>-0.30196746221549026</v>
      </c>
      <c r="BU366" s="45">
        <f t="shared" si="554"/>
        <v>17</v>
      </c>
      <c r="BV366" s="45">
        <f t="shared" si="555"/>
        <v>-2059</v>
      </c>
      <c r="BW366" s="45">
        <f t="shared" si="556"/>
        <v>54</v>
      </c>
      <c r="BX366" s="45" t="str">
        <f t="shared" si="557"/>
        <v>NEGATIF</v>
      </c>
      <c r="BY366" s="45">
        <f t="shared" si="558"/>
        <v>-68.497345136017557</v>
      </c>
      <c r="BZ366" s="45">
        <f t="shared" si="559"/>
        <v>111.50265486398244</v>
      </c>
      <c r="CA366" s="45">
        <f t="shared" si="560"/>
        <v>-20.659821795339983</v>
      </c>
      <c r="CB366" s="45" t="str">
        <f t="shared" si="567"/>
        <v>NEGATIF</v>
      </c>
      <c r="CC366" s="45">
        <f t="shared" si="568"/>
        <v>20</v>
      </c>
      <c r="CD366" s="45">
        <f t="shared" si="569"/>
        <v>39</v>
      </c>
      <c r="CE366" s="45">
        <f t="shared" si="570"/>
        <v>35</v>
      </c>
      <c r="CF366" s="45"/>
      <c r="CG366" s="45">
        <f t="shared" si="561"/>
        <v>4.3618494623943151</v>
      </c>
      <c r="CH366" s="45">
        <f t="shared" si="562"/>
        <v>0.40902068190147967</v>
      </c>
      <c r="CI366" s="45">
        <f t="shared" si="563"/>
        <v>0.40905094159225541</v>
      </c>
    </row>
    <row r="367" spans="1:87">
      <c r="A367" s="45">
        <f t="shared" ref="A367:F367" si="736">A73</f>
        <v>-7.0027777777777782</v>
      </c>
      <c r="B367" s="45">
        <f t="shared" si="736"/>
        <v>111.315</v>
      </c>
      <c r="C367" s="45">
        <f t="shared" si="736"/>
        <v>7</v>
      </c>
      <c r="D367" s="45">
        <f t="shared" si="736"/>
        <v>2018</v>
      </c>
      <c r="E367" s="45">
        <f t="shared" si="736"/>
        <v>6</v>
      </c>
      <c r="F367" s="45">
        <f t="shared" si="736"/>
        <v>12</v>
      </c>
      <c r="G367" s="45">
        <f t="shared" si="494"/>
        <v>-0.12222152900771403</v>
      </c>
      <c r="H367" s="45">
        <f t="shared" ref="H367:J367" si="737">H73</f>
        <v>15</v>
      </c>
      <c r="I367" s="45">
        <f t="shared" si="737"/>
        <v>30</v>
      </c>
      <c r="J367" s="45">
        <f t="shared" si="737"/>
        <v>15.5</v>
      </c>
      <c r="K367" s="45"/>
      <c r="L367" s="45">
        <f t="shared" ref="L367:M367" si="738">L73</f>
        <v>20</v>
      </c>
      <c r="M367" s="45">
        <f t="shared" si="738"/>
        <v>-13</v>
      </c>
      <c r="N367" s="45">
        <f t="shared" si="497"/>
        <v>2458281.854166667</v>
      </c>
      <c r="O367" s="45">
        <f t="shared" si="498"/>
        <v>8.1905445362562951E-4</v>
      </c>
      <c r="P367" s="45">
        <f t="shared" si="499"/>
        <v>2458281.8549857214</v>
      </c>
      <c r="Q367" s="45">
        <f t="shared" si="500"/>
        <v>0.18444503725452183</v>
      </c>
      <c r="R367" s="45">
        <f t="shared" si="501"/>
        <v>252.50160295812839</v>
      </c>
      <c r="S367" s="45">
        <f t="shared" si="502"/>
        <v>311.91348161993665</v>
      </c>
      <c r="T367" s="45">
        <f t="shared" si="503"/>
        <v>4.4069843381827942</v>
      </c>
      <c r="U367" s="45">
        <f t="shared" si="504"/>
        <v>5.4439172356267109</v>
      </c>
      <c r="V367" s="45">
        <f t="shared" si="505"/>
        <v>128.29810675446464</v>
      </c>
      <c r="W367" s="45">
        <f t="shared" si="506"/>
        <v>2.2392243869405841</v>
      </c>
      <c r="X367" s="45">
        <f t="shared" si="507"/>
        <v>80.629179396434665</v>
      </c>
      <c r="Y367" s="45">
        <f t="shared" si="508"/>
        <v>1.4072446536489591</v>
      </c>
      <c r="Z367" s="45">
        <f t="shared" si="509"/>
        <v>157.37211837739414</v>
      </c>
      <c r="AA367" s="45">
        <f t="shared" si="510"/>
        <v>2.746661616523804</v>
      </c>
      <c r="AB367" s="45">
        <f t="shared" si="511"/>
        <v>-16229.095104729104</v>
      </c>
      <c r="AC367" s="45">
        <f t="shared" si="512"/>
        <v>91.731176392189255</v>
      </c>
      <c r="AD367" s="45">
        <f t="shared" si="513"/>
        <v>-2362.9508870326886</v>
      </c>
      <c r="AE367" s="45">
        <f t="shared" si="514"/>
        <v>-192.60660701880948</v>
      </c>
      <c r="AF367" s="45">
        <f t="shared" si="515"/>
        <v>591.81268726846076</v>
      </c>
      <c r="AG367" s="45">
        <f t="shared" si="516"/>
        <v>2019.5402453981405</v>
      </c>
      <c r="AH367" s="45">
        <f t="shared" si="517"/>
        <v>-16081.568489721809</v>
      </c>
      <c r="AI367" s="45">
        <f t="shared" si="518"/>
        <v>-4.4671023582560583</v>
      </c>
      <c r="AJ367" s="45">
        <f t="shared" si="519"/>
        <v>248.03450059987233</v>
      </c>
      <c r="AK367" s="45">
        <f t="shared" si="520"/>
        <v>4.3290186940076225</v>
      </c>
      <c r="AL367" s="45">
        <f t="shared" si="521"/>
        <v>248</v>
      </c>
      <c r="AM367" s="45">
        <f t="shared" si="522"/>
        <v>2</v>
      </c>
      <c r="AN367" s="45">
        <f t="shared" si="523"/>
        <v>4</v>
      </c>
      <c r="AO367" s="45"/>
      <c r="AP367" s="45">
        <f t="shared" si="524"/>
        <v>4.3938326848863287</v>
      </c>
      <c r="AQ367" s="45">
        <f t="shared" si="525"/>
        <v>7.6686847133008926E-2</v>
      </c>
      <c r="AR367" s="45" t="str">
        <f t="shared" si="526"/>
        <v>POSITIF</v>
      </c>
      <c r="AS367" s="45">
        <f t="shared" si="527"/>
        <v>4</v>
      </c>
      <c r="AT367" s="45">
        <f t="shared" si="528"/>
        <v>23</v>
      </c>
      <c r="AU367" s="45">
        <f t="shared" si="529"/>
        <v>37</v>
      </c>
      <c r="AV367" s="45">
        <f t="shared" si="530"/>
        <v>1.0010856558198287</v>
      </c>
      <c r="AW367" s="145">
        <f t="shared" si="531"/>
        <v>4.1711902325826195E-2</v>
      </c>
      <c r="AX367" s="45">
        <f t="shared" si="532"/>
        <v>1.7472240788542745E-2</v>
      </c>
      <c r="AY367" s="45">
        <f t="shared" si="533"/>
        <v>0.27277598480063736</v>
      </c>
      <c r="AZ367" s="145">
        <f t="shared" si="534"/>
        <v>1.1365666033359889E-2</v>
      </c>
      <c r="BA367" s="45">
        <f t="shared" si="535"/>
        <v>365054.75173672842</v>
      </c>
      <c r="BB367" s="45" t="s">
        <v>192</v>
      </c>
      <c r="BC367" s="45">
        <f t="shared" si="536"/>
        <v>1.670085330843531E-2</v>
      </c>
      <c r="BD367" s="45">
        <f t="shared" si="537"/>
        <v>128.30268546897847</v>
      </c>
      <c r="BE367" s="45">
        <f t="shared" si="538"/>
        <v>23.436892555379885</v>
      </c>
      <c r="BF367" s="45">
        <f t="shared" si="539"/>
        <v>-1.7337515044456831E-3</v>
      </c>
      <c r="BG367" s="45">
        <f t="shared" si="540"/>
        <v>23.435158803875439</v>
      </c>
      <c r="BH367" s="151">
        <f t="shared" si="541"/>
        <v>0.18444503725452183</v>
      </c>
      <c r="BI367" s="45">
        <f t="shared" si="542"/>
        <v>1.8746433171754082</v>
      </c>
      <c r="BJ367" s="45">
        <f t="shared" si="543"/>
        <v>9.2956433171754078</v>
      </c>
      <c r="BK367" s="45">
        <f t="shared" si="544"/>
        <v>249.51328509724729</v>
      </c>
      <c r="BL367" s="45">
        <f t="shared" si="545"/>
        <v>4.3548283524142652</v>
      </c>
      <c r="BM367" s="45">
        <f t="shared" si="546"/>
        <v>249.9213646603838</v>
      </c>
      <c r="BN367" s="45">
        <f t="shared" si="547"/>
        <v>16.661424310692254</v>
      </c>
      <c r="BO367" s="45">
        <f t="shared" si="548"/>
        <v>16</v>
      </c>
      <c r="BP367" s="45">
        <f t="shared" si="549"/>
        <v>39</v>
      </c>
      <c r="BQ367" s="45">
        <f t="shared" si="550"/>
        <v>41</v>
      </c>
      <c r="BR367" s="45">
        <f t="shared" si="551"/>
        <v>-17.305394376479313</v>
      </c>
      <c r="BS367" s="45" t="str">
        <f t="shared" si="552"/>
        <v>NEGATIF</v>
      </c>
      <c r="BT367" s="45">
        <f t="shared" si="553"/>
        <v>-0.30203611022567517</v>
      </c>
      <c r="BU367" s="45">
        <f t="shared" si="554"/>
        <v>17</v>
      </c>
      <c r="BV367" s="45">
        <f t="shared" si="555"/>
        <v>-2059</v>
      </c>
      <c r="BW367" s="45">
        <f t="shared" si="556"/>
        <v>40</v>
      </c>
      <c r="BX367" s="45" t="str">
        <f t="shared" si="557"/>
        <v>NEGATIF</v>
      </c>
      <c r="BY367" s="45">
        <f t="shared" si="558"/>
        <v>-69.410084134513028</v>
      </c>
      <c r="BZ367" s="45">
        <f t="shared" si="559"/>
        <v>110.58991586548697</v>
      </c>
      <c r="CA367" s="45">
        <f t="shared" si="560"/>
        <v>-17.180823255204128</v>
      </c>
      <c r="CB367" s="45" t="str">
        <f t="shared" si="567"/>
        <v>NEGATIF</v>
      </c>
      <c r="CC367" s="45">
        <f t="shared" si="568"/>
        <v>17</v>
      </c>
      <c r="CD367" s="45">
        <f t="shared" si="569"/>
        <v>10</v>
      </c>
      <c r="CE367" s="45">
        <f t="shared" si="570"/>
        <v>50</v>
      </c>
      <c r="CF367" s="45"/>
      <c r="CG367" s="45">
        <f t="shared" si="561"/>
        <v>4.3619506844010969</v>
      </c>
      <c r="CH367" s="45">
        <f t="shared" si="562"/>
        <v>0.40902068185536244</v>
      </c>
      <c r="CI367" s="45">
        <f t="shared" si="563"/>
        <v>0.40905094152752647</v>
      </c>
    </row>
    <row r="368" spans="1:87">
      <c r="A368" s="45">
        <f t="shared" ref="A368:F368" si="739">A74</f>
        <v>-7.0027777777777782</v>
      </c>
      <c r="B368" s="45">
        <f t="shared" si="739"/>
        <v>111.315</v>
      </c>
      <c r="C368" s="45">
        <f t="shared" si="739"/>
        <v>7</v>
      </c>
      <c r="D368" s="45">
        <f t="shared" si="739"/>
        <v>2018</v>
      </c>
      <c r="E368" s="45">
        <f t="shared" si="739"/>
        <v>6</v>
      </c>
      <c r="F368" s="45">
        <f t="shared" si="739"/>
        <v>12</v>
      </c>
      <c r="G368" s="45">
        <f t="shared" si="494"/>
        <v>-0.12222152900771403</v>
      </c>
      <c r="H368" s="45">
        <f t="shared" ref="H368:J368" si="740">H74</f>
        <v>15</v>
      </c>
      <c r="I368" s="45">
        <f t="shared" si="740"/>
        <v>45</v>
      </c>
      <c r="J368" s="45">
        <f t="shared" si="740"/>
        <v>15.75</v>
      </c>
      <c r="K368" s="45"/>
      <c r="L368" s="45">
        <f t="shared" ref="L368:M368" si="741">L74</f>
        <v>20</v>
      </c>
      <c r="M368" s="45">
        <f t="shared" si="741"/>
        <v>-13</v>
      </c>
      <c r="N368" s="45">
        <f t="shared" si="497"/>
        <v>2458281.8645833335</v>
      </c>
      <c r="O368" s="45">
        <f t="shared" si="498"/>
        <v>8.1905445362562951E-4</v>
      </c>
      <c r="P368" s="45">
        <f t="shared" si="499"/>
        <v>2458281.8654023879</v>
      </c>
      <c r="Q368" s="45">
        <f t="shared" si="500"/>
        <v>0.18444532244730788</v>
      </c>
      <c r="R368" s="45">
        <f t="shared" si="501"/>
        <v>252.50160295812839</v>
      </c>
      <c r="S368" s="45">
        <f t="shared" si="502"/>
        <v>312.04957528917294</v>
      </c>
      <c r="T368" s="45">
        <f t="shared" si="503"/>
        <v>4.4069843381827942</v>
      </c>
      <c r="U368" s="45">
        <f t="shared" si="504"/>
        <v>5.446292518246004</v>
      </c>
      <c r="V368" s="45">
        <f t="shared" si="505"/>
        <v>128.29755515111901</v>
      </c>
      <c r="W368" s="45">
        <f t="shared" si="506"/>
        <v>2.2392147596460381</v>
      </c>
      <c r="X368" s="45">
        <f t="shared" si="507"/>
        <v>80.639446556046096</v>
      </c>
      <c r="Y368" s="45">
        <f t="shared" si="508"/>
        <v>1.4074238493890066</v>
      </c>
      <c r="Z368" s="45">
        <f t="shared" si="509"/>
        <v>157.38238504675883</v>
      </c>
      <c r="AA368" s="45">
        <f t="shared" si="510"/>
        <v>2.7468408037074314</v>
      </c>
      <c r="AB368" s="45">
        <f t="shared" si="511"/>
        <v>-16193.124564771564</v>
      </c>
      <c r="AC368" s="45">
        <f t="shared" si="512"/>
        <v>92.598152042373869</v>
      </c>
      <c r="AD368" s="45">
        <f t="shared" si="513"/>
        <v>-2358.702278738916</v>
      </c>
      <c r="AE368" s="45">
        <f t="shared" si="514"/>
        <v>-199.16321193809958</v>
      </c>
      <c r="AF368" s="45">
        <f t="shared" si="515"/>
        <v>591.62327673779771</v>
      </c>
      <c r="AG368" s="45">
        <f t="shared" si="516"/>
        <v>2009.2852719035948</v>
      </c>
      <c r="AH368" s="45">
        <f t="shared" si="517"/>
        <v>-16057.483354764812</v>
      </c>
      <c r="AI368" s="45">
        <f t="shared" si="518"/>
        <v>-4.4604120429902254</v>
      </c>
      <c r="AJ368" s="45">
        <f t="shared" si="519"/>
        <v>248.04119091513817</v>
      </c>
      <c r="AK368" s="45">
        <f t="shared" si="520"/>
        <v>4.3291354620370077</v>
      </c>
      <c r="AL368" s="45">
        <f t="shared" si="521"/>
        <v>248</v>
      </c>
      <c r="AM368" s="45">
        <f t="shared" si="522"/>
        <v>2</v>
      </c>
      <c r="AN368" s="45">
        <f t="shared" si="523"/>
        <v>28</v>
      </c>
      <c r="AO368" s="45"/>
      <c r="AP368" s="45">
        <f t="shared" si="524"/>
        <v>4.3826389664458194</v>
      </c>
      <c r="AQ368" s="45">
        <f t="shared" si="525"/>
        <v>7.6491479890680836E-2</v>
      </c>
      <c r="AR368" s="45" t="str">
        <f t="shared" si="526"/>
        <v>POSITIF</v>
      </c>
      <c r="AS368" s="45">
        <f t="shared" si="527"/>
        <v>4</v>
      </c>
      <c r="AT368" s="45">
        <f t="shared" si="528"/>
        <v>22</v>
      </c>
      <c r="AU368" s="45">
        <f t="shared" si="529"/>
        <v>57</v>
      </c>
      <c r="AV368" s="45">
        <f t="shared" si="530"/>
        <v>1.0012048169787906</v>
      </c>
      <c r="AW368" s="145">
        <f t="shared" si="531"/>
        <v>4.1716867374116277E-2</v>
      </c>
      <c r="AX368" s="45">
        <f t="shared" si="532"/>
        <v>1.7474320543107123E-2</v>
      </c>
      <c r="AY368" s="45">
        <f t="shared" si="533"/>
        <v>0.27280845079353938</v>
      </c>
      <c r="AZ368" s="145">
        <f t="shared" si="534"/>
        <v>1.1367018783064141E-2</v>
      </c>
      <c r="BA368" s="45">
        <f t="shared" si="535"/>
        <v>365011.30815792555</v>
      </c>
      <c r="BB368" s="45" t="s">
        <v>192</v>
      </c>
      <c r="BC368" s="45">
        <f t="shared" si="536"/>
        <v>1.6700853296457215E-2</v>
      </c>
      <c r="BD368" s="45">
        <f t="shared" si="537"/>
        <v>128.30213386726987</v>
      </c>
      <c r="BE368" s="45">
        <f t="shared" si="538"/>
        <v>23.436892551671189</v>
      </c>
      <c r="BF368" s="45">
        <f t="shared" si="539"/>
        <v>-1.7337504186633389E-3</v>
      </c>
      <c r="BG368" s="45">
        <f t="shared" si="540"/>
        <v>23.435158801252527</v>
      </c>
      <c r="BH368" s="151">
        <f t="shared" si="541"/>
        <v>0.18444532244730788</v>
      </c>
      <c r="BI368" s="45">
        <f t="shared" si="542"/>
        <v>2.1253277966442208</v>
      </c>
      <c r="BJ368" s="45">
        <f t="shared" si="543"/>
        <v>9.5463277966442206</v>
      </c>
      <c r="BK368" s="45">
        <f t="shared" si="544"/>
        <v>253.26748013075763</v>
      </c>
      <c r="BL368" s="45">
        <f t="shared" si="545"/>
        <v>4.4203514165110391</v>
      </c>
      <c r="BM368" s="45">
        <f t="shared" si="546"/>
        <v>249.92743681890568</v>
      </c>
      <c r="BN368" s="45">
        <f t="shared" si="547"/>
        <v>16.661829121260379</v>
      </c>
      <c r="BO368" s="45">
        <f t="shared" si="548"/>
        <v>16</v>
      </c>
      <c r="BP368" s="45">
        <f t="shared" si="549"/>
        <v>39</v>
      </c>
      <c r="BQ368" s="45">
        <f t="shared" si="550"/>
        <v>42</v>
      </c>
      <c r="BR368" s="45">
        <f t="shared" si="551"/>
        <v>-17.317490692462886</v>
      </c>
      <c r="BS368" s="45" t="str">
        <f t="shared" si="552"/>
        <v>NEGATIF</v>
      </c>
      <c r="BT368" s="45">
        <f t="shared" si="553"/>
        <v>-0.30224723076695015</v>
      </c>
      <c r="BU368" s="45">
        <f t="shared" si="554"/>
        <v>17</v>
      </c>
      <c r="BV368" s="45">
        <f t="shared" si="555"/>
        <v>-2060</v>
      </c>
      <c r="BW368" s="45">
        <f t="shared" si="556"/>
        <v>57</v>
      </c>
      <c r="BX368" s="45" t="str">
        <f t="shared" si="557"/>
        <v>NEGATIF</v>
      </c>
      <c r="BY368" s="45">
        <f t="shared" si="558"/>
        <v>-70.210790795948412</v>
      </c>
      <c r="BZ368" s="45">
        <f t="shared" si="559"/>
        <v>109.78920920405159</v>
      </c>
      <c r="CA368" s="45">
        <f t="shared" si="560"/>
        <v>-13.680787415778411</v>
      </c>
      <c r="CB368" s="45" t="str">
        <f t="shared" si="567"/>
        <v>NEGATIF</v>
      </c>
      <c r="CC368" s="45">
        <f t="shared" si="568"/>
        <v>13</v>
      </c>
      <c r="CD368" s="45">
        <f t="shared" si="569"/>
        <v>40</v>
      </c>
      <c r="CE368" s="45">
        <f t="shared" si="570"/>
        <v>50</v>
      </c>
      <c r="CF368" s="45"/>
      <c r="CG368" s="45">
        <f t="shared" si="561"/>
        <v>4.3620566635600069</v>
      </c>
      <c r="CH368" s="45">
        <f t="shared" si="562"/>
        <v>0.40902068180958401</v>
      </c>
      <c r="CI368" s="45">
        <f t="shared" si="563"/>
        <v>0.40905094146279752</v>
      </c>
    </row>
    <row r="369" spans="1:87">
      <c r="A369" s="45">
        <f t="shared" ref="A369:F369" si="742">A75</f>
        <v>-7.0027777777777782</v>
      </c>
      <c r="B369" s="45">
        <f t="shared" si="742"/>
        <v>111.315</v>
      </c>
      <c r="C369" s="45">
        <f t="shared" si="742"/>
        <v>7</v>
      </c>
      <c r="D369" s="45">
        <f t="shared" si="742"/>
        <v>2018</v>
      </c>
      <c r="E369" s="45">
        <f t="shared" si="742"/>
        <v>6</v>
      </c>
      <c r="F369" s="45">
        <f t="shared" si="742"/>
        <v>12</v>
      </c>
      <c r="G369" s="45">
        <f t="shared" si="494"/>
        <v>-0.12222152900771403</v>
      </c>
      <c r="H369" s="45">
        <f t="shared" ref="H369:J369" si="743">H75</f>
        <v>16</v>
      </c>
      <c r="I369" s="45">
        <f t="shared" si="743"/>
        <v>0</v>
      </c>
      <c r="J369" s="45">
        <f t="shared" si="743"/>
        <v>16</v>
      </c>
      <c r="K369" s="45"/>
      <c r="L369" s="45">
        <f t="shared" ref="L369:M369" si="744">L75</f>
        <v>20</v>
      </c>
      <c r="M369" s="45">
        <f t="shared" si="744"/>
        <v>-13</v>
      </c>
      <c r="N369" s="45">
        <f t="shared" si="497"/>
        <v>2458281.875</v>
      </c>
      <c r="O369" s="45">
        <f t="shared" si="498"/>
        <v>8.1905445362562951E-4</v>
      </c>
      <c r="P369" s="45">
        <f t="shared" si="499"/>
        <v>2458281.8758190544</v>
      </c>
      <c r="Q369" s="45">
        <f t="shared" si="500"/>
        <v>0.18444560764009396</v>
      </c>
      <c r="R369" s="45">
        <f t="shared" si="501"/>
        <v>252.50160295812839</v>
      </c>
      <c r="S369" s="45">
        <f t="shared" si="502"/>
        <v>312.18566895843833</v>
      </c>
      <c r="T369" s="45">
        <f t="shared" si="503"/>
        <v>4.4069843381827942</v>
      </c>
      <c r="U369" s="45">
        <f t="shared" si="504"/>
        <v>5.4486678008658052</v>
      </c>
      <c r="V369" s="45">
        <f t="shared" si="505"/>
        <v>128.29700354777339</v>
      </c>
      <c r="W369" s="45">
        <f t="shared" si="506"/>
        <v>2.2392051323514917</v>
      </c>
      <c r="X369" s="45">
        <f t="shared" si="507"/>
        <v>80.649713715658436</v>
      </c>
      <c r="Y369" s="45">
        <f t="shared" si="508"/>
        <v>1.4076030451290695</v>
      </c>
      <c r="Z369" s="45">
        <f t="shared" si="509"/>
        <v>157.39265171612533</v>
      </c>
      <c r="AA369" s="45">
        <f t="shared" si="510"/>
        <v>2.7470199908910904</v>
      </c>
      <c r="AB369" s="45">
        <f t="shared" si="511"/>
        <v>-16157.059173871565</v>
      </c>
      <c r="AC369" s="45">
        <f t="shared" si="512"/>
        <v>93.45536658432637</v>
      </c>
      <c r="AD369" s="45">
        <f t="shared" si="513"/>
        <v>-2353.4591390786659</v>
      </c>
      <c r="AE369" s="45">
        <f t="shared" si="514"/>
        <v>-205.69882434419722</v>
      </c>
      <c r="AF369" s="45">
        <f t="shared" si="515"/>
        <v>591.42842304108228</v>
      </c>
      <c r="AG369" s="45">
        <f t="shared" si="516"/>
        <v>1999.0148021618697</v>
      </c>
      <c r="AH369" s="45">
        <f t="shared" si="517"/>
        <v>-16032.318545507147</v>
      </c>
      <c r="AI369" s="45">
        <f t="shared" si="518"/>
        <v>-4.4534218181964293</v>
      </c>
      <c r="AJ369" s="45">
        <f t="shared" si="519"/>
        <v>248.04818113993196</v>
      </c>
      <c r="AK369" s="45">
        <f t="shared" si="520"/>
        <v>4.3292574644751136</v>
      </c>
      <c r="AL369" s="45">
        <f t="shared" si="521"/>
        <v>248</v>
      </c>
      <c r="AM369" s="45">
        <f t="shared" si="522"/>
        <v>2</v>
      </c>
      <c r="AN369" s="45">
        <f t="shared" si="523"/>
        <v>53</v>
      </c>
      <c r="AO369" s="45"/>
      <c r="AP369" s="45">
        <f t="shared" si="524"/>
        <v>4.3872183723225566</v>
      </c>
      <c r="AQ369" s="45">
        <f t="shared" si="525"/>
        <v>7.657140560101508E-2</v>
      </c>
      <c r="AR369" s="45" t="str">
        <f t="shared" si="526"/>
        <v>POSITIF</v>
      </c>
      <c r="AS369" s="45">
        <f t="shared" si="527"/>
        <v>4</v>
      </c>
      <c r="AT369" s="45">
        <f t="shared" si="528"/>
        <v>23</v>
      </c>
      <c r="AU369" s="45">
        <f t="shared" si="529"/>
        <v>13</v>
      </c>
      <c r="AV369" s="45">
        <f t="shared" si="530"/>
        <v>1.0013237257950793</v>
      </c>
      <c r="AW369" s="145">
        <f t="shared" si="531"/>
        <v>4.1721821908128308E-2</v>
      </c>
      <c r="AX369" s="45">
        <f t="shared" si="532"/>
        <v>1.7476395893461009E-2</v>
      </c>
      <c r="AY369" s="45">
        <f t="shared" si="533"/>
        <v>0.27284084803345798</v>
      </c>
      <c r="AZ369" s="145">
        <f t="shared" si="534"/>
        <v>1.1368368668060749E-2</v>
      </c>
      <c r="BA369" s="45">
        <f t="shared" si="535"/>
        <v>364967.96688538883</v>
      </c>
      <c r="BB369" s="45" t="s">
        <v>192</v>
      </c>
      <c r="BC369" s="45">
        <f t="shared" si="536"/>
        <v>1.6700853284479115E-2</v>
      </c>
      <c r="BD369" s="45">
        <f t="shared" si="537"/>
        <v>128.30158226556122</v>
      </c>
      <c r="BE369" s="45">
        <f t="shared" si="538"/>
        <v>23.436892547962493</v>
      </c>
      <c r="BF369" s="45">
        <f t="shared" si="539"/>
        <v>-1.7337493134731534E-3</v>
      </c>
      <c r="BG369" s="45">
        <f t="shared" si="540"/>
        <v>23.43515879864902</v>
      </c>
      <c r="BH369" s="151">
        <f t="shared" si="541"/>
        <v>0.18444560764009396</v>
      </c>
      <c r="BI369" s="45">
        <f t="shared" si="542"/>
        <v>2.3760122761440772</v>
      </c>
      <c r="BJ369" s="45">
        <f t="shared" si="543"/>
        <v>9.797012276144077</v>
      </c>
      <c r="BK369" s="45">
        <f t="shared" si="544"/>
        <v>257.02140292570613</v>
      </c>
      <c r="BL369" s="45">
        <f t="shared" si="545"/>
        <v>4.4858697291485585</v>
      </c>
      <c r="BM369" s="45">
        <f t="shared" si="546"/>
        <v>249.933781216455</v>
      </c>
      <c r="BN369" s="45">
        <f t="shared" si="547"/>
        <v>16.662252081097002</v>
      </c>
      <c r="BO369" s="45">
        <f t="shared" si="548"/>
        <v>16</v>
      </c>
      <c r="BP369" s="45">
        <f t="shared" si="549"/>
        <v>39</v>
      </c>
      <c r="BQ369" s="45">
        <f t="shared" si="550"/>
        <v>44</v>
      </c>
      <c r="BR369" s="45">
        <f t="shared" si="551"/>
        <v>-17.314052760204365</v>
      </c>
      <c r="BS369" s="45" t="str">
        <f t="shared" si="552"/>
        <v>NEGATIF</v>
      </c>
      <c r="BT369" s="45">
        <f t="shared" si="553"/>
        <v>-0.30218722752957844</v>
      </c>
      <c r="BU369" s="45">
        <f t="shared" si="554"/>
        <v>17</v>
      </c>
      <c r="BV369" s="45">
        <f t="shared" si="555"/>
        <v>-2059</v>
      </c>
      <c r="BW369" s="45">
        <f t="shared" si="556"/>
        <v>9</v>
      </c>
      <c r="BX369" s="45" t="str">
        <f t="shared" si="557"/>
        <v>NEGATIF</v>
      </c>
      <c r="BY369" s="45">
        <f t="shared" si="558"/>
        <v>-70.933867869203951</v>
      </c>
      <c r="BZ369" s="45">
        <f t="shared" si="559"/>
        <v>109.06613213079605</v>
      </c>
      <c r="CA369" s="45">
        <f t="shared" si="560"/>
        <v>-10.167552453248689</v>
      </c>
      <c r="CB369" s="45" t="str">
        <f t="shared" si="567"/>
        <v>NEGATIF</v>
      </c>
      <c r="CC369" s="45">
        <f t="shared" si="568"/>
        <v>10</v>
      </c>
      <c r="CD369" s="45">
        <f t="shared" si="569"/>
        <v>10</v>
      </c>
      <c r="CE369" s="45">
        <f t="shared" si="570"/>
        <v>3</v>
      </c>
      <c r="CF369" s="45"/>
      <c r="CG369" s="45">
        <f t="shared" si="561"/>
        <v>4.3621673941862982</v>
      </c>
      <c r="CH369" s="45">
        <f t="shared" si="562"/>
        <v>0.40902068176414424</v>
      </c>
      <c r="CI369" s="45">
        <f t="shared" si="563"/>
        <v>0.40905094139806852</v>
      </c>
    </row>
    <row r="370" spans="1:87">
      <c r="A370" s="45">
        <f t="shared" ref="A370:F370" si="745">A76</f>
        <v>-7.0027777777777782</v>
      </c>
      <c r="B370" s="45">
        <f t="shared" si="745"/>
        <v>111.315</v>
      </c>
      <c r="C370" s="45">
        <f t="shared" si="745"/>
        <v>7</v>
      </c>
      <c r="D370" s="45">
        <f t="shared" si="745"/>
        <v>2018</v>
      </c>
      <c r="E370" s="45">
        <f t="shared" si="745"/>
        <v>6</v>
      </c>
      <c r="F370" s="45">
        <f t="shared" si="745"/>
        <v>12</v>
      </c>
      <c r="G370" s="45">
        <f t="shared" si="494"/>
        <v>-0.12222152900771403</v>
      </c>
      <c r="H370" s="45">
        <f t="shared" ref="H370:J370" si="746">H76</f>
        <v>16</v>
      </c>
      <c r="I370" s="45">
        <f t="shared" si="746"/>
        <v>15</v>
      </c>
      <c r="J370" s="45">
        <f t="shared" si="746"/>
        <v>16.25</v>
      </c>
      <c r="K370" s="45"/>
      <c r="L370" s="45">
        <f t="shared" ref="L370:M370" si="747">L76</f>
        <v>20</v>
      </c>
      <c r="M370" s="45">
        <f t="shared" si="747"/>
        <v>-13</v>
      </c>
      <c r="N370" s="45">
        <f t="shared" si="497"/>
        <v>2458281.885416667</v>
      </c>
      <c r="O370" s="45">
        <f t="shared" si="498"/>
        <v>8.1905445362562951E-4</v>
      </c>
      <c r="P370" s="45">
        <f t="shared" si="499"/>
        <v>2458281.8862357214</v>
      </c>
      <c r="Q370" s="45">
        <f t="shared" si="500"/>
        <v>0.18444589283289278</v>
      </c>
      <c r="R370" s="45">
        <f t="shared" si="501"/>
        <v>252.50160295812839</v>
      </c>
      <c r="S370" s="45">
        <f t="shared" si="502"/>
        <v>312.32176263378642</v>
      </c>
      <c r="T370" s="45">
        <f t="shared" si="503"/>
        <v>4.4069843381827942</v>
      </c>
      <c r="U370" s="45">
        <f t="shared" si="504"/>
        <v>5.4510430835917703</v>
      </c>
      <c r="V370" s="45">
        <f t="shared" si="505"/>
        <v>128.29645194440309</v>
      </c>
      <c r="W370" s="45">
        <f t="shared" si="506"/>
        <v>2.2391955050565149</v>
      </c>
      <c r="X370" s="45">
        <f t="shared" si="507"/>
        <v>80.659980875729161</v>
      </c>
      <c r="Y370" s="45">
        <f t="shared" si="508"/>
        <v>1.407782240877133</v>
      </c>
      <c r="Z370" s="45">
        <f t="shared" si="509"/>
        <v>157.40291838594931</v>
      </c>
      <c r="AA370" s="45">
        <f t="shared" si="510"/>
        <v>2.7471991780827341</v>
      </c>
      <c r="AB370" s="45">
        <f t="shared" si="511"/>
        <v>-16120.899133898156</v>
      </c>
      <c r="AC370" s="45">
        <f t="shared" si="512"/>
        <v>94.302729693473864</v>
      </c>
      <c r="AD370" s="45">
        <f t="shared" si="513"/>
        <v>-2347.2236784872639</v>
      </c>
      <c r="AE370" s="45">
        <f t="shared" si="514"/>
        <v>-212.21275564879588</v>
      </c>
      <c r="AF370" s="45">
        <f t="shared" si="515"/>
        <v>591.22813133142472</v>
      </c>
      <c r="AG370" s="45">
        <f t="shared" si="516"/>
        <v>1988.7289126286867</v>
      </c>
      <c r="AH370" s="45">
        <f t="shared" si="517"/>
        <v>-16006.075794380633</v>
      </c>
      <c r="AI370" s="45">
        <f t="shared" si="518"/>
        <v>-4.4461321651057313</v>
      </c>
      <c r="AJ370" s="45">
        <f t="shared" si="519"/>
        <v>248.05547079302266</v>
      </c>
      <c r="AK370" s="45">
        <f t="shared" si="520"/>
        <v>4.3293846929228748</v>
      </c>
      <c r="AL370" s="45">
        <f t="shared" si="521"/>
        <v>248</v>
      </c>
      <c r="AM370" s="45">
        <f t="shared" si="522"/>
        <v>3</v>
      </c>
      <c r="AN370" s="45">
        <f t="shared" si="523"/>
        <v>19</v>
      </c>
      <c r="AO370" s="45"/>
      <c r="AP370" s="45">
        <f t="shared" si="524"/>
        <v>4.3836125553358682</v>
      </c>
      <c r="AQ370" s="45">
        <f t="shared" si="525"/>
        <v>7.6508472222373031E-2</v>
      </c>
      <c r="AR370" s="45" t="str">
        <f t="shared" si="526"/>
        <v>POSITIF</v>
      </c>
      <c r="AS370" s="45">
        <f t="shared" si="527"/>
        <v>4</v>
      </c>
      <c r="AT370" s="45">
        <f t="shared" si="528"/>
        <v>23</v>
      </c>
      <c r="AU370" s="45">
        <f t="shared" si="529"/>
        <v>1</v>
      </c>
      <c r="AV370" s="45">
        <f t="shared" si="530"/>
        <v>1.0014423813541671</v>
      </c>
      <c r="AW370" s="145">
        <f t="shared" si="531"/>
        <v>4.1726765889756962E-2</v>
      </c>
      <c r="AX370" s="45">
        <f t="shared" si="532"/>
        <v>1.7478466823642885E-2</v>
      </c>
      <c r="AY370" s="45">
        <f t="shared" si="533"/>
        <v>0.27287317627123264</v>
      </c>
      <c r="AZ370" s="145">
        <f t="shared" si="534"/>
        <v>1.1369715677968026E-2</v>
      </c>
      <c r="BA370" s="45">
        <f t="shared" si="535"/>
        <v>364924.728183128</v>
      </c>
      <c r="BB370" s="45" t="s">
        <v>192</v>
      </c>
      <c r="BC370" s="45">
        <f t="shared" si="536"/>
        <v>1.670085327250102E-2</v>
      </c>
      <c r="BD370" s="45">
        <f t="shared" si="537"/>
        <v>128.30103066382796</v>
      </c>
      <c r="BE370" s="45">
        <f t="shared" si="538"/>
        <v>23.436892544253798</v>
      </c>
      <c r="BF370" s="45">
        <f t="shared" si="539"/>
        <v>-1.7337481888727376E-3</v>
      </c>
      <c r="BG370" s="45">
        <f t="shared" si="540"/>
        <v>23.435158796064925</v>
      </c>
      <c r="BH370" s="151">
        <f t="shared" si="541"/>
        <v>0.18444589283289278</v>
      </c>
      <c r="BI370" s="45">
        <f t="shared" si="542"/>
        <v>2.6266967668198049</v>
      </c>
      <c r="BJ370" s="45">
        <f t="shared" si="543"/>
        <v>10.047696766819804</v>
      </c>
      <c r="BK370" s="45">
        <f t="shared" si="544"/>
        <v>260.77505408080873</v>
      </c>
      <c r="BL370" s="45">
        <f t="shared" si="545"/>
        <v>4.5513833007763873</v>
      </c>
      <c r="BM370" s="45">
        <f t="shared" si="546"/>
        <v>249.94039742148834</v>
      </c>
      <c r="BN370" s="45">
        <f t="shared" si="547"/>
        <v>16.662693161432557</v>
      </c>
      <c r="BO370" s="45">
        <f t="shared" si="548"/>
        <v>16</v>
      </c>
      <c r="BP370" s="45">
        <f t="shared" si="549"/>
        <v>39</v>
      </c>
      <c r="BQ370" s="45">
        <f t="shared" si="550"/>
        <v>45</v>
      </c>
      <c r="BR370" s="45">
        <f t="shared" si="551"/>
        <v>-17.31874633566456</v>
      </c>
      <c r="BS370" s="45" t="str">
        <f t="shared" si="552"/>
        <v>NEGATIF</v>
      </c>
      <c r="BT370" s="45">
        <f t="shared" si="553"/>
        <v>-0.30226914587504961</v>
      </c>
      <c r="BU370" s="45">
        <f t="shared" si="554"/>
        <v>17</v>
      </c>
      <c r="BV370" s="45">
        <f t="shared" si="555"/>
        <v>-2060</v>
      </c>
      <c r="BW370" s="45">
        <f t="shared" si="556"/>
        <v>52</v>
      </c>
      <c r="BX370" s="45" t="str">
        <f t="shared" si="557"/>
        <v>NEGATIF</v>
      </c>
      <c r="BY370" s="45">
        <f t="shared" si="558"/>
        <v>-71.563971698363858</v>
      </c>
      <c r="BZ370" s="45">
        <f t="shared" si="559"/>
        <v>108.43602830163614</v>
      </c>
      <c r="CA370" s="45">
        <f t="shared" si="560"/>
        <v>-6.638699256028719</v>
      </c>
      <c r="CB370" s="45" t="str">
        <f t="shared" si="567"/>
        <v>NEGATIF</v>
      </c>
      <c r="CC370" s="45">
        <f t="shared" si="568"/>
        <v>6</v>
      </c>
      <c r="CD370" s="45">
        <f t="shared" si="569"/>
        <v>38</v>
      </c>
      <c r="CE370" s="45">
        <f t="shared" si="570"/>
        <v>19</v>
      </c>
      <c r="CF370" s="45"/>
      <c r="CG370" s="45">
        <f t="shared" si="561"/>
        <v>4.3622828687481174</v>
      </c>
      <c r="CH370" s="45">
        <f t="shared" si="562"/>
        <v>0.40902068171904327</v>
      </c>
      <c r="CI370" s="45">
        <f t="shared" si="563"/>
        <v>0.40905094133333958</v>
      </c>
    </row>
    <row r="371" spans="1:87">
      <c r="A371" s="45">
        <f t="shared" ref="A371:F371" si="748">A77</f>
        <v>-7.0027777777777782</v>
      </c>
      <c r="B371" s="45">
        <f t="shared" si="748"/>
        <v>111.315</v>
      </c>
      <c r="C371" s="45">
        <f t="shared" si="748"/>
        <v>7</v>
      </c>
      <c r="D371" s="45">
        <f t="shared" si="748"/>
        <v>2018</v>
      </c>
      <c r="E371" s="45">
        <f t="shared" si="748"/>
        <v>6</v>
      </c>
      <c r="F371" s="45">
        <f t="shared" si="748"/>
        <v>12</v>
      </c>
      <c r="G371" s="45">
        <f t="shared" si="494"/>
        <v>-0.12222152900771403</v>
      </c>
      <c r="H371" s="45">
        <f t="shared" ref="H371:J371" si="749">H77</f>
        <v>16</v>
      </c>
      <c r="I371" s="45">
        <f t="shared" si="749"/>
        <v>30</v>
      </c>
      <c r="J371" s="45">
        <f t="shared" si="749"/>
        <v>16.5</v>
      </c>
      <c r="K371" s="45"/>
      <c r="L371" s="45">
        <f t="shared" ref="L371:M371" si="750">L77</f>
        <v>20</v>
      </c>
      <c r="M371" s="45">
        <f t="shared" si="750"/>
        <v>-13</v>
      </c>
      <c r="N371" s="45">
        <f t="shared" si="497"/>
        <v>2458281.8958333335</v>
      </c>
      <c r="O371" s="45">
        <f t="shared" si="498"/>
        <v>8.1905445362562951E-4</v>
      </c>
      <c r="P371" s="45">
        <f t="shared" si="499"/>
        <v>2458281.8966523879</v>
      </c>
      <c r="Q371" s="45">
        <f t="shared" si="500"/>
        <v>0.18444617802567886</v>
      </c>
      <c r="R371" s="45">
        <f t="shared" si="501"/>
        <v>252.50160295812839</v>
      </c>
      <c r="S371" s="45">
        <f t="shared" si="502"/>
        <v>312.45785630303726</v>
      </c>
      <c r="T371" s="45">
        <f t="shared" si="503"/>
        <v>4.4069843381827942</v>
      </c>
      <c r="U371" s="45">
        <f t="shared" si="504"/>
        <v>5.4534183662113174</v>
      </c>
      <c r="V371" s="45">
        <f t="shared" si="505"/>
        <v>128.2959003410574</v>
      </c>
      <c r="W371" s="45">
        <f t="shared" si="506"/>
        <v>2.2391858777619675</v>
      </c>
      <c r="X371" s="45">
        <f t="shared" si="507"/>
        <v>80.670248035341501</v>
      </c>
      <c r="Y371" s="45">
        <f t="shared" si="508"/>
        <v>1.4079614366171962</v>
      </c>
      <c r="Z371" s="45">
        <f t="shared" si="509"/>
        <v>157.4131850553149</v>
      </c>
      <c r="AA371" s="45">
        <f t="shared" si="510"/>
        <v>2.7473783652663775</v>
      </c>
      <c r="AB371" s="45">
        <f t="shared" si="511"/>
        <v>-16084.644652101271</v>
      </c>
      <c r="AC371" s="45">
        <f t="shared" si="512"/>
        <v>95.140151970524528</v>
      </c>
      <c r="AD371" s="45">
        <f t="shared" si="513"/>
        <v>-2339.9985266625808</v>
      </c>
      <c r="AE371" s="45">
        <f t="shared" si="514"/>
        <v>-218.7043186791733</v>
      </c>
      <c r="AF371" s="45">
        <f t="shared" si="515"/>
        <v>591.02240693082922</v>
      </c>
      <c r="AG371" s="45">
        <f t="shared" si="516"/>
        <v>1978.427681254155</v>
      </c>
      <c r="AH371" s="45">
        <f t="shared" si="517"/>
        <v>-15978.757257287516</v>
      </c>
      <c r="AI371" s="45">
        <f t="shared" si="518"/>
        <v>-4.4385436825798656</v>
      </c>
      <c r="AJ371" s="45">
        <f t="shared" si="519"/>
        <v>248.06305927554851</v>
      </c>
      <c r="AK371" s="45">
        <f t="shared" si="520"/>
        <v>4.3295171369281809</v>
      </c>
      <c r="AL371" s="45">
        <f t="shared" si="521"/>
        <v>248</v>
      </c>
      <c r="AM371" s="45">
        <f t="shared" si="522"/>
        <v>3</v>
      </c>
      <c r="AN371" s="45">
        <f t="shared" si="523"/>
        <v>47</v>
      </c>
      <c r="AO371" s="45"/>
      <c r="AP371" s="45">
        <f t="shared" si="524"/>
        <v>4.3805156934875367</v>
      </c>
      <c r="AQ371" s="45">
        <f t="shared" si="525"/>
        <v>7.6454421786640248E-2</v>
      </c>
      <c r="AR371" s="45" t="str">
        <f t="shared" si="526"/>
        <v>POSITIF</v>
      </c>
      <c r="AS371" s="45">
        <f t="shared" si="527"/>
        <v>4</v>
      </c>
      <c r="AT371" s="45">
        <f t="shared" si="528"/>
        <v>22</v>
      </c>
      <c r="AU371" s="45">
        <f t="shared" si="529"/>
        <v>49</v>
      </c>
      <c r="AV371" s="45">
        <f t="shared" si="530"/>
        <v>1.0015607827270616</v>
      </c>
      <c r="AW371" s="145">
        <f t="shared" si="531"/>
        <v>4.1731699280294236E-2</v>
      </c>
      <c r="AX371" s="45">
        <f t="shared" si="532"/>
        <v>1.7480533317438776E-2</v>
      </c>
      <c r="AY371" s="45">
        <f t="shared" si="533"/>
        <v>0.27290543525376221</v>
      </c>
      <c r="AZ371" s="145">
        <f t="shared" si="534"/>
        <v>1.1371059802240091E-2</v>
      </c>
      <c r="BA371" s="45">
        <f t="shared" si="535"/>
        <v>364881.59232029406</v>
      </c>
      <c r="BB371" s="45" t="s">
        <v>192</v>
      </c>
      <c r="BC371" s="45">
        <f t="shared" si="536"/>
        <v>1.6700853260522921E-2</v>
      </c>
      <c r="BD371" s="45">
        <f t="shared" si="537"/>
        <v>128.30047906211931</v>
      </c>
      <c r="BE371" s="45">
        <f t="shared" si="538"/>
        <v>23.436892540545102</v>
      </c>
      <c r="BF371" s="45">
        <f t="shared" si="539"/>
        <v>-1.733747044859859E-3</v>
      </c>
      <c r="BG371" s="45">
        <f t="shared" si="540"/>
        <v>23.435158793500243</v>
      </c>
      <c r="BH371" s="151">
        <f t="shared" si="541"/>
        <v>0.18444617802567886</v>
      </c>
      <c r="BI371" s="45">
        <f t="shared" si="542"/>
        <v>2.8773812462886172</v>
      </c>
      <c r="BJ371" s="45">
        <f t="shared" si="543"/>
        <v>10.298381246288617</v>
      </c>
      <c r="BK371" s="45">
        <f t="shared" si="544"/>
        <v>264.52843379842136</v>
      </c>
      <c r="BL371" s="45">
        <f t="shared" si="545"/>
        <v>4.616892134926303</v>
      </c>
      <c r="BM371" s="45">
        <f t="shared" si="546"/>
        <v>249.94728489590787</v>
      </c>
      <c r="BN371" s="45">
        <f t="shared" si="547"/>
        <v>16.66315232639386</v>
      </c>
      <c r="BO371" s="45">
        <f t="shared" si="548"/>
        <v>16</v>
      </c>
      <c r="BP371" s="45">
        <f t="shared" si="549"/>
        <v>39</v>
      </c>
      <c r="BQ371" s="45">
        <f t="shared" si="550"/>
        <v>47</v>
      </c>
      <c r="BR371" s="45">
        <f t="shared" si="551"/>
        <v>-17.322983234876212</v>
      </c>
      <c r="BS371" s="45" t="str">
        <f t="shared" si="552"/>
        <v>NEGATIF</v>
      </c>
      <c r="BT371" s="45">
        <f t="shared" si="553"/>
        <v>-0.30234309371636808</v>
      </c>
      <c r="BU371" s="45">
        <f t="shared" si="554"/>
        <v>17</v>
      </c>
      <c r="BV371" s="45">
        <f t="shared" si="555"/>
        <v>-2060</v>
      </c>
      <c r="BW371" s="45">
        <f t="shared" si="556"/>
        <v>37</v>
      </c>
      <c r="BX371" s="45" t="str">
        <f t="shared" si="557"/>
        <v>NEGATIF</v>
      </c>
      <c r="BY371" s="45">
        <f t="shared" si="558"/>
        <v>-72.116461799556575</v>
      </c>
      <c r="BZ371" s="45">
        <f t="shared" si="559"/>
        <v>107.88353820044343</v>
      </c>
      <c r="CA371" s="45">
        <f t="shared" si="560"/>
        <v>-3.0981071869159518</v>
      </c>
      <c r="CB371" s="45" t="str">
        <f t="shared" si="567"/>
        <v>NEGATIF</v>
      </c>
      <c r="CC371" s="45">
        <f t="shared" si="568"/>
        <v>3</v>
      </c>
      <c r="CD371" s="45">
        <f t="shared" si="569"/>
        <v>5</v>
      </c>
      <c r="CE371" s="45">
        <f t="shared" si="570"/>
        <v>53</v>
      </c>
      <c r="CF371" s="45"/>
      <c r="CG371" s="45">
        <f t="shared" si="561"/>
        <v>4.3624030778538847</v>
      </c>
      <c r="CH371" s="45">
        <f t="shared" si="562"/>
        <v>0.40902068167428113</v>
      </c>
      <c r="CI371" s="45">
        <f t="shared" si="563"/>
        <v>0.40905094126861063</v>
      </c>
    </row>
    <row r="372" spans="1:87">
      <c r="A372" s="45">
        <f t="shared" ref="A372:F372" si="751">A78</f>
        <v>-7.0027777777777782</v>
      </c>
      <c r="B372" s="45">
        <f t="shared" si="751"/>
        <v>111.315</v>
      </c>
      <c r="C372" s="45">
        <f t="shared" si="751"/>
        <v>7</v>
      </c>
      <c r="D372" s="45">
        <f t="shared" si="751"/>
        <v>2018</v>
      </c>
      <c r="E372" s="45">
        <f t="shared" si="751"/>
        <v>6</v>
      </c>
      <c r="F372" s="45">
        <f t="shared" si="751"/>
        <v>12</v>
      </c>
      <c r="G372" s="45">
        <f t="shared" si="494"/>
        <v>-0.12222152900771403</v>
      </c>
      <c r="H372" s="45">
        <f t="shared" ref="H372:J372" si="752">H78</f>
        <v>16</v>
      </c>
      <c r="I372" s="45">
        <f t="shared" si="752"/>
        <v>45</v>
      </c>
      <c r="J372" s="45">
        <f t="shared" si="752"/>
        <v>16.75</v>
      </c>
      <c r="K372" s="45"/>
      <c r="L372" s="45">
        <f t="shared" ref="L372:M372" si="753">L78</f>
        <v>20</v>
      </c>
      <c r="M372" s="45">
        <f t="shared" si="753"/>
        <v>-13</v>
      </c>
      <c r="N372" s="45">
        <f t="shared" si="497"/>
        <v>2458281.90625</v>
      </c>
      <c r="O372" s="45">
        <f t="shared" si="498"/>
        <v>8.1905445362562951E-4</v>
      </c>
      <c r="P372" s="45">
        <f t="shared" si="499"/>
        <v>2458281.9070690544</v>
      </c>
      <c r="Q372" s="45">
        <f t="shared" si="500"/>
        <v>0.18444646321846495</v>
      </c>
      <c r="R372" s="45">
        <f t="shared" si="501"/>
        <v>252.50160295812839</v>
      </c>
      <c r="S372" s="45">
        <f t="shared" si="502"/>
        <v>312.59394997230265</v>
      </c>
      <c r="T372" s="45">
        <f t="shared" si="503"/>
        <v>4.4069843381827942</v>
      </c>
      <c r="U372" s="45">
        <f t="shared" si="504"/>
        <v>5.4557936488311185</v>
      </c>
      <c r="V372" s="45">
        <f t="shared" si="505"/>
        <v>128.29534873771178</v>
      </c>
      <c r="W372" s="45">
        <f t="shared" si="506"/>
        <v>2.2391762504674215</v>
      </c>
      <c r="X372" s="45">
        <f t="shared" si="507"/>
        <v>80.680515194953841</v>
      </c>
      <c r="Y372" s="45">
        <f t="shared" si="508"/>
        <v>1.4081406323572592</v>
      </c>
      <c r="Z372" s="45">
        <f t="shared" si="509"/>
        <v>157.42345172468049</v>
      </c>
      <c r="AA372" s="45">
        <f t="shared" si="510"/>
        <v>2.7475575524500204</v>
      </c>
      <c r="AB372" s="45">
        <f t="shared" si="511"/>
        <v>-16048.295931405593</v>
      </c>
      <c r="AC372" s="45">
        <f t="shared" si="512"/>
        <v>95.967545177799295</v>
      </c>
      <c r="AD372" s="45">
        <f t="shared" si="513"/>
        <v>-2331.7867297863045</v>
      </c>
      <c r="AE372" s="45">
        <f t="shared" si="514"/>
        <v>-225.17282949270759</v>
      </c>
      <c r="AF372" s="45">
        <f t="shared" si="515"/>
        <v>590.81125527630093</v>
      </c>
      <c r="AG372" s="45">
        <f t="shared" si="516"/>
        <v>1968.1111847222801</v>
      </c>
      <c r="AH372" s="45">
        <f t="shared" si="517"/>
        <v>-15950.365505508225</v>
      </c>
      <c r="AI372" s="45">
        <f t="shared" si="518"/>
        <v>-4.4306570848633964</v>
      </c>
      <c r="AJ372" s="45">
        <f t="shared" si="519"/>
        <v>248.070945873265</v>
      </c>
      <c r="AK372" s="45">
        <f t="shared" si="520"/>
        <v>4.3296547840251138</v>
      </c>
      <c r="AL372" s="45">
        <f t="shared" si="521"/>
        <v>248</v>
      </c>
      <c r="AM372" s="45">
        <f t="shared" si="522"/>
        <v>4</v>
      </c>
      <c r="AN372" s="45">
        <f t="shared" si="523"/>
        <v>15</v>
      </c>
      <c r="AO372" s="45"/>
      <c r="AP372" s="45">
        <f t="shared" si="524"/>
        <v>4.3932152002156215</v>
      </c>
      <c r="AQ372" s="45">
        <f t="shared" si="525"/>
        <v>7.6676069992424489E-2</v>
      </c>
      <c r="AR372" s="45" t="str">
        <f t="shared" si="526"/>
        <v>POSITIF</v>
      </c>
      <c r="AS372" s="45">
        <f t="shared" si="527"/>
        <v>4</v>
      </c>
      <c r="AT372" s="45">
        <f t="shared" si="528"/>
        <v>23</v>
      </c>
      <c r="AU372" s="45">
        <f t="shared" si="529"/>
        <v>35</v>
      </c>
      <c r="AV372" s="45">
        <f t="shared" si="530"/>
        <v>1.0016789290021628</v>
      </c>
      <c r="AW372" s="145">
        <f t="shared" si="531"/>
        <v>4.1736622041756787E-2</v>
      </c>
      <c r="AX372" s="45">
        <f t="shared" si="532"/>
        <v>1.7482595358938261E-2</v>
      </c>
      <c r="AY372" s="45">
        <f t="shared" si="533"/>
        <v>0.27293762473268385</v>
      </c>
      <c r="AZ372" s="145">
        <f t="shared" si="534"/>
        <v>1.1372401030528494E-2</v>
      </c>
      <c r="BA372" s="45">
        <f t="shared" si="535"/>
        <v>364838.55955957307</v>
      </c>
      <c r="BB372" s="45" t="s">
        <v>192</v>
      </c>
      <c r="BC372" s="45">
        <f t="shared" si="536"/>
        <v>1.6700853248544825E-2</v>
      </c>
      <c r="BD372" s="45">
        <f t="shared" si="537"/>
        <v>128.29992746041066</v>
      </c>
      <c r="BE372" s="45">
        <f t="shared" si="538"/>
        <v>23.436892536836407</v>
      </c>
      <c r="BF372" s="45">
        <f t="shared" si="539"/>
        <v>-1.7337458814321396E-3</v>
      </c>
      <c r="BG372" s="45">
        <f t="shared" si="540"/>
        <v>23.435158790954976</v>
      </c>
      <c r="BH372" s="151">
        <f t="shared" si="541"/>
        <v>0.18444646321846495</v>
      </c>
      <c r="BI372" s="45">
        <f t="shared" si="542"/>
        <v>3.12806572575743</v>
      </c>
      <c r="BJ372" s="45">
        <f t="shared" si="543"/>
        <v>10.54906572575743</v>
      </c>
      <c r="BK372" s="45">
        <f t="shared" si="544"/>
        <v>268.2815428892651</v>
      </c>
      <c r="BL372" s="45">
        <f t="shared" si="545"/>
        <v>4.6823962457480572</v>
      </c>
      <c r="BM372" s="45">
        <f t="shared" si="546"/>
        <v>249.95444299709635</v>
      </c>
      <c r="BN372" s="45">
        <f t="shared" si="547"/>
        <v>16.663629533139758</v>
      </c>
      <c r="BO372" s="45">
        <f t="shared" si="548"/>
        <v>16</v>
      </c>
      <c r="BP372" s="45">
        <f t="shared" si="549"/>
        <v>39</v>
      </c>
      <c r="BQ372" s="45">
        <f t="shared" si="550"/>
        <v>49</v>
      </c>
      <c r="BR372" s="45">
        <f t="shared" si="551"/>
        <v>-17.311662036197092</v>
      </c>
      <c r="BS372" s="45" t="str">
        <f t="shared" si="552"/>
        <v>NEGATIF</v>
      </c>
      <c r="BT372" s="45">
        <f t="shared" si="553"/>
        <v>-0.30214550152414504</v>
      </c>
      <c r="BU372" s="45">
        <f t="shared" si="554"/>
        <v>17</v>
      </c>
      <c r="BV372" s="45">
        <f t="shared" si="555"/>
        <v>-2059</v>
      </c>
      <c r="BW372" s="45">
        <f t="shared" si="556"/>
        <v>18</v>
      </c>
      <c r="BX372" s="45" t="str">
        <f t="shared" si="557"/>
        <v>NEGATIF</v>
      </c>
      <c r="BY372" s="45">
        <f t="shared" si="558"/>
        <v>-72.611508617391848</v>
      </c>
      <c r="BZ372" s="45">
        <f t="shared" si="559"/>
        <v>107.38849138260815</v>
      </c>
      <c r="CA372" s="45">
        <f t="shared" si="560"/>
        <v>0.45050272661083246</v>
      </c>
      <c r="CB372" s="45" t="str">
        <f t="shared" si="567"/>
        <v>POSITIF</v>
      </c>
      <c r="CC372" s="45">
        <f t="shared" si="568"/>
        <v>0</v>
      </c>
      <c r="CD372" s="45">
        <f t="shared" si="569"/>
        <v>27</v>
      </c>
      <c r="CE372" s="45">
        <f t="shared" si="570"/>
        <v>1</v>
      </c>
      <c r="CF372" s="45"/>
      <c r="CG372" s="45">
        <f t="shared" si="561"/>
        <v>4.3625280102878143</v>
      </c>
      <c r="CH372" s="45">
        <f t="shared" si="562"/>
        <v>0.40902068162985783</v>
      </c>
      <c r="CI372" s="45">
        <f t="shared" si="563"/>
        <v>0.40905094120388169</v>
      </c>
    </row>
    <row r="373" spans="1:87">
      <c r="A373" s="45">
        <f t="shared" ref="A373:F373" si="754">A79</f>
        <v>-7.0027777777777782</v>
      </c>
      <c r="B373" s="45">
        <f t="shared" si="754"/>
        <v>111.315</v>
      </c>
      <c r="C373" s="45">
        <f t="shared" si="754"/>
        <v>7</v>
      </c>
      <c r="D373" s="45">
        <f t="shared" si="754"/>
        <v>2018</v>
      </c>
      <c r="E373" s="45">
        <f t="shared" si="754"/>
        <v>6</v>
      </c>
      <c r="F373" s="45">
        <f t="shared" si="754"/>
        <v>12</v>
      </c>
      <c r="G373" s="45">
        <f t="shared" si="494"/>
        <v>-0.12222152900771403</v>
      </c>
      <c r="H373" s="134">
        <f t="shared" ref="H373:J373" si="755">H79</f>
        <v>17</v>
      </c>
      <c r="I373" s="134">
        <f t="shared" si="755"/>
        <v>0</v>
      </c>
      <c r="J373" s="134">
        <f t="shared" si="755"/>
        <v>17</v>
      </c>
      <c r="K373" s="134"/>
      <c r="L373" s="134">
        <f t="shared" ref="L373:M373" si="756">L79</f>
        <v>20</v>
      </c>
      <c r="M373" s="134">
        <f t="shared" si="756"/>
        <v>-13</v>
      </c>
      <c r="N373" s="134">
        <f t="shared" si="497"/>
        <v>2458281.916666667</v>
      </c>
      <c r="O373" s="134">
        <f t="shared" si="498"/>
        <v>8.1905445362562951E-4</v>
      </c>
      <c r="P373" s="134">
        <f t="shared" si="499"/>
        <v>2458281.9174857214</v>
      </c>
      <c r="Q373" s="134">
        <f t="shared" si="500"/>
        <v>0.18444674841126377</v>
      </c>
      <c r="R373" s="134">
        <f t="shared" si="501"/>
        <v>252.50160295812839</v>
      </c>
      <c r="S373" s="134">
        <f t="shared" si="502"/>
        <v>312.73004364765075</v>
      </c>
      <c r="T373" s="134">
        <f t="shared" si="503"/>
        <v>4.4069843381827942</v>
      </c>
      <c r="U373" s="134">
        <f t="shared" si="504"/>
        <v>5.4581689315570827</v>
      </c>
      <c r="V373" s="134">
        <f t="shared" si="505"/>
        <v>128.29479713434148</v>
      </c>
      <c r="W373" s="134">
        <f t="shared" si="506"/>
        <v>2.2391666231724447</v>
      </c>
      <c r="X373" s="134">
        <f t="shared" si="507"/>
        <v>80.690782355024567</v>
      </c>
      <c r="Y373" s="134">
        <f t="shared" si="508"/>
        <v>1.4083198281053226</v>
      </c>
      <c r="Z373" s="134">
        <f t="shared" si="509"/>
        <v>157.43371839450538</v>
      </c>
      <c r="AA373" s="134">
        <f t="shared" si="510"/>
        <v>2.7477367396416801</v>
      </c>
      <c r="AB373" s="134">
        <f t="shared" si="511"/>
        <v>-16011.853175262293</v>
      </c>
      <c r="AC373" s="134">
        <f t="shared" si="512"/>
        <v>96.784822133028882</v>
      </c>
      <c r="AD373" s="134">
        <f t="shared" si="513"/>
        <v>-2322.5917498763915</v>
      </c>
      <c r="AE373" s="134">
        <f t="shared" si="514"/>
        <v>-231.6176065730161</v>
      </c>
      <c r="AF373" s="134">
        <f t="shared" si="515"/>
        <v>590.59468194559349</v>
      </c>
      <c r="AG373" s="134">
        <f t="shared" si="516"/>
        <v>1957.7794998321813</v>
      </c>
      <c r="AH373" s="134">
        <f t="shared" si="517"/>
        <v>-15920.9035278009</v>
      </c>
      <c r="AI373" s="134">
        <f t="shared" si="518"/>
        <v>-4.4224732021669162</v>
      </c>
      <c r="AJ373" s="134">
        <f t="shared" si="519"/>
        <v>248.07912975596147</v>
      </c>
      <c r="AK373" s="134">
        <f t="shared" si="520"/>
        <v>4.3297976197237649</v>
      </c>
      <c r="AL373" s="134">
        <f t="shared" si="521"/>
        <v>248</v>
      </c>
      <c r="AM373" s="134">
        <f t="shared" si="522"/>
        <v>4</v>
      </c>
      <c r="AN373" s="134">
        <f t="shared" si="523"/>
        <v>44</v>
      </c>
      <c r="AO373" s="134"/>
      <c r="AP373" s="134">
        <f t="shared" si="524"/>
        <v>4.3782154470877881</v>
      </c>
      <c r="AQ373" s="134">
        <f t="shared" si="525"/>
        <v>7.6414274913357477E-2</v>
      </c>
      <c r="AR373" s="134" t="str">
        <f t="shared" si="526"/>
        <v>POSITIF</v>
      </c>
      <c r="AS373" s="134">
        <f t="shared" si="527"/>
        <v>4</v>
      </c>
      <c r="AT373" s="134">
        <f t="shared" si="528"/>
        <v>22</v>
      </c>
      <c r="AU373" s="134">
        <f t="shared" si="529"/>
        <v>41</v>
      </c>
      <c r="AV373" s="134">
        <f t="shared" si="530"/>
        <v>1.0017968192692348</v>
      </c>
      <c r="AW373" s="152">
        <f t="shared" si="531"/>
        <v>4.1741534136218117E-2</v>
      </c>
      <c r="AX373" s="134">
        <f t="shared" si="532"/>
        <v>1.7484652932254721E-2</v>
      </c>
      <c r="AY373" s="134">
        <f t="shared" si="533"/>
        <v>0.27296974446000671</v>
      </c>
      <c r="AZ373" s="152">
        <f t="shared" si="534"/>
        <v>1.137373935250028E-2</v>
      </c>
      <c r="BA373" s="134">
        <f t="shared" si="535"/>
        <v>364795.63016303093</v>
      </c>
      <c r="BB373" s="134" t="s">
        <v>192</v>
      </c>
      <c r="BC373" s="134">
        <f t="shared" si="536"/>
        <v>1.6700853236566726E-2</v>
      </c>
      <c r="BD373" s="134">
        <f t="shared" si="537"/>
        <v>128.29937585867734</v>
      </c>
      <c r="BE373" s="134">
        <f t="shared" si="538"/>
        <v>23.436892533127711</v>
      </c>
      <c r="BF373" s="134">
        <f t="shared" si="539"/>
        <v>-1.7337446985871924E-3</v>
      </c>
      <c r="BG373" s="134">
        <f t="shared" si="540"/>
        <v>23.435158788429124</v>
      </c>
      <c r="BH373" s="151">
        <f t="shared" si="541"/>
        <v>0.18444674841126377</v>
      </c>
      <c r="BI373" s="45">
        <f t="shared" si="542"/>
        <v>3.3787502164331573</v>
      </c>
      <c r="BJ373" s="45">
        <f t="shared" si="543"/>
        <v>10.799750216433157</v>
      </c>
      <c r="BK373" s="45">
        <f t="shared" si="544"/>
        <v>272.03438226911516</v>
      </c>
      <c r="BL373" s="134">
        <f t="shared" si="545"/>
        <v>4.7478956492249429</v>
      </c>
      <c r="BM373" s="45">
        <f t="shared" si="546"/>
        <v>249.9618709773822</v>
      </c>
      <c r="BN373" s="134">
        <f t="shared" si="547"/>
        <v>16.664124731825481</v>
      </c>
      <c r="BO373" s="134">
        <f t="shared" si="548"/>
        <v>16</v>
      </c>
      <c r="BP373" s="134">
        <f t="shared" si="549"/>
        <v>39</v>
      </c>
      <c r="BQ373" s="134">
        <f t="shared" si="550"/>
        <v>50</v>
      </c>
      <c r="BR373" s="45">
        <f t="shared" si="551"/>
        <v>-17.327748515874088</v>
      </c>
      <c r="BS373" s="134" t="str">
        <f t="shared" si="552"/>
        <v>NEGATIF</v>
      </c>
      <c r="BT373" s="134">
        <f t="shared" ref="BT373:BT436" si="757">RADIANS(BR373)</f>
        <v>-0.30242626355956376</v>
      </c>
      <c r="BU373" s="134">
        <f t="shared" ref="BU373:BU436" si="758">INT(ABS(BR373))</f>
        <v>17</v>
      </c>
      <c r="BV373" s="134">
        <f t="shared" ref="BV373:BV436" si="759">INT(60*(BR373-BU373))</f>
        <v>-2060</v>
      </c>
      <c r="BW373" s="134">
        <f t="shared" ref="BW373:BW436" si="760">INT(3600*(BR373-BU373)-60*BV373)</f>
        <v>20</v>
      </c>
      <c r="BX373" s="134" t="str">
        <f t="shared" ref="BX373:BX436" si="761">IF(BR373&lt;0, "NEGATIF", "POSITIF")</f>
        <v>NEGATIF</v>
      </c>
      <c r="BY373" s="45">
        <f t="shared" si="558"/>
        <v>-73.010313363655783</v>
      </c>
      <c r="BZ373" s="134">
        <f t="shared" si="559"/>
        <v>106.98968663634422</v>
      </c>
      <c r="CA373" s="45">
        <f t="shared" si="560"/>
        <v>4.0109372695851713</v>
      </c>
      <c r="CB373" s="134" t="str">
        <f t="shared" si="567"/>
        <v>POSITIF</v>
      </c>
      <c r="CC373" s="134">
        <f t="shared" si="568"/>
        <v>4</v>
      </c>
      <c r="CD373" s="134">
        <f t="shared" si="569"/>
        <v>0</v>
      </c>
      <c r="CE373" s="134">
        <f t="shared" si="570"/>
        <v>39</v>
      </c>
      <c r="CF373" s="134"/>
      <c r="CG373" s="45">
        <f t="shared" si="561"/>
        <v>4.3626576530005758</v>
      </c>
      <c r="CH373" s="45">
        <f t="shared" si="562"/>
        <v>0.40902068158577343</v>
      </c>
      <c r="CI373" s="45">
        <f t="shared" si="563"/>
        <v>0.40905094113915275</v>
      </c>
    </row>
    <row r="374" spans="1:87">
      <c r="A374" s="45">
        <f t="shared" ref="A374:F374" si="762">A80</f>
        <v>-7.0027777777777782</v>
      </c>
      <c r="B374" s="45">
        <f t="shared" si="762"/>
        <v>111.315</v>
      </c>
      <c r="C374" s="45">
        <f t="shared" si="762"/>
        <v>7</v>
      </c>
      <c r="D374" s="45">
        <f t="shared" si="762"/>
        <v>2018</v>
      </c>
      <c r="E374" s="45">
        <f t="shared" si="762"/>
        <v>6</v>
      </c>
      <c r="F374" s="45">
        <f t="shared" si="762"/>
        <v>12</v>
      </c>
      <c r="G374" s="45">
        <f t="shared" ref="G374:G437" si="763">RADIANS(A374)</f>
        <v>-0.12222152900771403</v>
      </c>
      <c r="H374" s="134">
        <f t="shared" ref="H374:J374" si="764">H80</f>
        <v>17</v>
      </c>
      <c r="I374" s="134">
        <f t="shared" si="764"/>
        <v>15</v>
      </c>
      <c r="J374" s="134">
        <f t="shared" si="764"/>
        <v>17.25</v>
      </c>
      <c r="K374" s="134"/>
      <c r="L374" s="134">
        <f t="shared" ref="L374:M374" si="765">L80</f>
        <v>20</v>
      </c>
      <c r="M374" s="134">
        <f t="shared" si="765"/>
        <v>-13</v>
      </c>
      <c r="N374" s="134">
        <f t="shared" ref="N374:N437" si="766">1720994.5+INT(365.25*D374)+INT(30.60001*(E374+1))+M374+F374+(H374+I374/60)/24 -C374/24</f>
        <v>2458281.9270833335</v>
      </c>
      <c r="O374" s="134">
        <f t="shared" ref="O374:O437" si="767">O80</f>
        <v>8.1905445362562951E-4</v>
      </c>
      <c r="P374" s="134">
        <f t="shared" ref="P374:P437" si="768">N374+O374</f>
        <v>2458281.9279023879</v>
      </c>
      <c r="Q374" s="134">
        <f t="shared" ref="Q374:Q437" si="769">(P374-2451545)/36525</f>
        <v>0.18444703360404985</v>
      </c>
      <c r="R374" s="134">
        <f t="shared" ref="R374:R437" si="770" xml:space="preserve"> MOD(218.317 + 481267.883*O374, 360)</f>
        <v>252.50160295812839</v>
      </c>
      <c r="S374" s="134">
        <f t="shared" ref="S374:S437" si="771" xml:space="preserve"> MOD(134.954 + 477198.849*Q374, 360)</f>
        <v>312.86613731690159</v>
      </c>
      <c r="T374" s="134">
        <f t="shared" ref="T374:T437" si="772">RADIANS(R374)</f>
        <v>4.4069843381827942</v>
      </c>
      <c r="U374" s="134">
        <f t="shared" ref="U374:U437" si="773">RADIANS(S374)</f>
        <v>5.4605442141766307</v>
      </c>
      <c r="V374" s="134">
        <f t="shared" ref="V374:V437" si="774" xml:space="preserve"> MOD(125.041 - 1934.142*Q374, 360)</f>
        <v>128.29424553099579</v>
      </c>
      <c r="W374" s="134">
        <f t="shared" ref="W374:W437" si="775">RADIANS(V374)</f>
        <v>2.2391569958778974</v>
      </c>
      <c r="X374" s="134">
        <f t="shared" ref="X374:X437" si="776" xml:space="preserve"> MOD(280.466 + 36000.769*Q374, 360)</f>
        <v>80.701049514635997</v>
      </c>
      <c r="Y374" s="134">
        <f t="shared" ref="Y374:Y437" si="777">RADIANS(X374)</f>
        <v>1.4084990238453701</v>
      </c>
      <c r="Z374" s="134">
        <f t="shared" ref="Z374:Z437" si="778" xml:space="preserve"> MOD(357.526 + 35999.05*Q374, 360)</f>
        <v>157.44398506387097</v>
      </c>
      <c r="AA374" s="134">
        <f t="shared" ref="AA374:AA437" si="779">RADIANS(Z374)</f>
        <v>2.747915926825323</v>
      </c>
      <c r="AB374" s="134">
        <f t="shared" ref="AB374:AB437" si="780" xml:space="preserve"> 22640*SIN(U374) + 769*SIN(2*D100) + 36*SIN(3*D100)</f>
        <v>-15975.316592541634</v>
      </c>
      <c r="AC374" s="134">
        <f t="shared" ref="AC374:AC437" si="781" xml:space="preserve"> -125*SIN(T374 - X374)</f>
        <v>97.591896611027863</v>
      </c>
      <c r="AD374" s="134">
        <f t="shared" ref="AD374:AD437" si="782" xml:space="preserve"> 2370*SIN(2*(T374 - X374))</f>
        <v>-2312.4174647578429</v>
      </c>
      <c r="AE374" s="134">
        <f t="shared" ref="AE374:AE437" si="783" xml:space="preserve"> -668*SIN(Z374)</f>
        <v>-238.03797004093246</v>
      </c>
      <c r="AF374" s="134">
        <f t="shared" ref="AF374:AF437" si="784" xml:space="preserve"> -412*SIN(2*(T374 - W374)) + 212*SIN(2*(T374 - Y374 - U374))</f>
        <v>590.37269268713044</v>
      </c>
      <c r="AG374" s="134">
        <f t="shared" ref="AG374:AG437" si="785" xml:space="preserve"> 4586*SIN(2*(T374 - Y374) - U374) + 206*SIN(2*(T374 - Y374) - U374 -AA374) + 192*SIN(2*(T374 - Y374) + U374) + 165*SIN(2*(T374 - Y374) - AA374) + 148*SIN(U374 - AA374) - 110*SIN(U374 + AA374)</f>
        <v>1947.4327048828818</v>
      </c>
      <c r="AH374" s="134">
        <f t="shared" ref="AH374:AH437" si="786" xml:space="preserve"> SUM(AB374:AG374)</f>
        <v>-15890.374733159369</v>
      </c>
      <c r="AI374" s="134">
        <f t="shared" ref="AI374:AI437" si="787">AH374/3600</f>
        <v>-4.4139929814331582</v>
      </c>
      <c r="AJ374" s="134">
        <f t="shared" ref="AJ374:AJ437" si="788">MOD(R374+AI374,360)</f>
        <v>248.08760997669523</v>
      </c>
      <c r="AK374" s="134">
        <f t="shared" ref="AK374:AK437" si="789">RADIANS(AJ374)</f>
        <v>4.3299456274968646</v>
      </c>
      <c r="AL374" s="134">
        <f t="shared" ref="AL374:AL437" si="790">INT(AJ374)</f>
        <v>248</v>
      </c>
      <c r="AM374" s="134">
        <f t="shared" ref="AM374:AM437" si="791">INT(60*(AJ374-AL374))</f>
        <v>5</v>
      </c>
      <c r="AN374" s="134">
        <f t="shared" ref="AN374:AN437" si="792">INT(3600*(AJ374-AL374)-60*AM374)</f>
        <v>15</v>
      </c>
      <c r="AO374" s="134"/>
      <c r="AP374" s="134">
        <f t="shared" ref="AP374:AP437" si="793">(18520*SIN(AK374-W374+0.114*SIN(2*(T374-W374))*PI()/180+0.15*SIN(AA374)*PI()/180)-526*SIN(2*Y374-T374-W374)+44*SIN(2*Y374-T374-W374+U374)-31*SIN((2*Y374-T374-W374-U374)-23*SIN((2*Y374-T374-W374+AA374)+11*SIN((2*Y374-T374-W374-AA374)-25*SIN(T374-W374-2*U374)+21*SIN(T374-W374-U374)))))/3600</f>
        <v>4.3786131047956598</v>
      </c>
      <c r="AQ374" s="134">
        <f t="shared" ref="AQ374:AQ437" si="794">RADIANS(AP374)</f>
        <v>7.6421215349655777E-2</v>
      </c>
      <c r="AR374" s="134" t="str">
        <f t="shared" ref="AR374:AR437" si="795">IF(B116&lt;0, "NEGATIF", "POSITIF")</f>
        <v>POSITIF</v>
      </c>
      <c r="AS374" s="134">
        <f t="shared" ref="AS374:AS437" si="796">INT(ABS(AP374))</f>
        <v>4</v>
      </c>
      <c r="AT374" s="134">
        <f t="shared" ref="AT374:AT437" si="797">INT(60*(ABS(AP374)-AS374))</f>
        <v>22</v>
      </c>
      <c r="AU374" s="134">
        <f t="shared" ref="AU374:AU437" si="798">INT(3600*(ABS(AP374)-AS374)-60*AT374)</f>
        <v>43</v>
      </c>
      <c r="AV374" s="134">
        <f t="shared" ref="AV374:AV437" si="799">(3423 + 187*COS(U374)+10*COS(2*U374)+34*COS(2*(T374-Y374)-U374)+28*COS(2*(T374-Y374))+3*COS(2*(T374-Y374)+U374))/3600</f>
        <v>1.001914452603698</v>
      </c>
      <c r="AW374" s="152">
        <f t="shared" ref="AW374:AW437" si="800">AV374/24</f>
        <v>4.1746435525154085E-2</v>
      </c>
      <c r="AX374" s="134">
        <f t="shared" ref="AX374:AX437" si="801">RADIANS(AV374)</f>
        <v>1.7486706021251203E-2</v>
      </c>
      <c r="AY374" s="134">
        <f t="shared" ref="AY374:AY437" si="802">DEGREES(ASIN(0.272493*SIN(AX374)))</f>
        <v>0.2730017941838318</v>
      </c>
      <c r="AZ374" s="152">
        <f t="shared" ref="AZ374:AZ437" si="803">AY374/24</f>
        <v>1.1375074757659658E-2</v>
      </c>
      <c r="BA374" s="134">
        <f t="shared" ref="BA374:BA437" si="804">6378/SIN(AX374)</f>
        <v>364752.80439783377</v>
      </c>
      <c r="BB374" s="134" t="s">
        <v>192</v>
      </c>
      <c r="BC374" s="134">
        <f t="shared" ref="BC374:BC437" si="805">0.0167086 - 0.000042*Q374</f>
        <v>1.6700853224588631E-2</v>
      </c>
      <c r="BD374" s="134">
        <f t="shared" ref="BD374:BD437" si="806">MOD(125.04452-1934.13626*Q374, 360)</f>
        <v>128.29882425696869</v>
      </c>
      <c r="BE374" s="134">
        <f t="shared" ref="BE374:BE437" si="807">23.43929111 - 0.01300417*Q374</f>
        <v>23.436892529419016</v>
      </c>
      <c r="BF374" s="134">
        <f t="shared" ref="BF374:BF437" si="808">9.2*COS(W374)/3600 + 0.57*COS(2*Y374)/3600</f>
        <v>-1.7337434963227963E-3</v>
      </c>
      <c r="BG374" s="134">
        <f t="shared" ref="BG374:BG437" si="809">BE374+BF374</f>
        <v>23.435158785922692</v>
      </c>
      <c r="BH374" s="151">
        <f t="shared" ref="BH374:BH437" si="810">(P374-2451545)/36525</f>
        <v>0.18444703360404985</v>
      </c>
      <c r="BI374" s="45">
        <f t="shared" ref="BI374:BI437" si="811">MOD(280.46061837+360.98564736629*(N374-2451545)+0.000387933*BH374*BH374+(-17.2*SIN(W374)-1.32*SIN(2*Y374))*COS(CH374)/3600,360)/15</f>
        <v>3.6294346959330142</v>
      </c>
      <c r="BJ374" s="45">
        <f t="shared" ref="BJ374:BJ437" si="812">MOD(BI374+B374/15,24)</f>
        <v>11.050434695933014</v>
      </c>
      <c r="BK374" s="45">
        <f t="shared" ref="BK374:BK437" si="813">MOD(BJ374-BN374,24)*15</f>
        <v>275.78695245565757</v>
      </c>
      <c r="BL374" s="134">
        <f t="shared" ref="BL374:BL437" si="814">RADIANS(BK374)</f>
        <v>4.8133903543922854</v>
      </c>
      <c r="BM374" s="45">
        <f t="shared" ref="BM374:BM437" si="815">MOD(DEGREES(ATAN2(COS(AK374),SIN(AK374)*COS(CH374)-TAN(CI374)*SIN(CH374))),360)</f>
        <v>249.96956798333764</v>
      </c>
      <c r="BN374" s="134">
        <f t="shared" ref="BN374:BN437" si="816">BM374/15</f>
        <v>16.664637865555843</v>
      </c>
      <c r="BO374" s="134">
        <f t="shared" ref="BO374:BO437" si="817">INT(BN374)</f>
        <v>16</v>
      </c>
      <c r="BP374" s="134">
        <f t="shared" ref="BP374:BP437" si="818">INT(60*(BN374-BO374))</f>
        <v>39</v>
      </c>
      <c r="BQ374" s="134">
        <f t="shared" ref="BQ374:BQ437" si="819">INT(3600*(BN374-BO374)-60*BP374)</f>
        <v>52</v>
      </c>
      <c r="BR374" s="45">
        <f t="shared" ref="BR374:BR437" si="820">DEGREES(ASIN(SIN(AQ374)*COS(CH374)+COS(AQ374)*SIN(CH374)*SIN(AK374)))</f>
        <v>-17.32867057169975</v>
      </c>
      <c r="BS374" s="134" t="str">
        <f t="shared" ref="BS374:BS437" si="821">IF(BR374&lt;0, "NEGATIF", "POSITIF")</f>
        <v>NEGATIF</v>
      </c>
      <c r="BT374" s="134">
        <f t="shared" si="757"/>
        <v>-0.30244235646960876</v>
      </c>
      <c r="BU374" s="134">
        <f t="shared" si="758"/>
        <v>17</v>
      </c>
      <c r="BV374" s="134">
        <f t="shared" si="759"/>
        <v>-2060</v>
      </c>
      <c r="BW374" s="134">
        <f t="shared" si="760"/>
        <v>16</v>
      </c>
      <c r="BX374" s="134" t="str">
        <f t="shared" si="761"/>
        <v>NEGATIF</v>
      </c>
      <c r="BY374" s="45">
        <f t="shared" ref="BY374:BY437" si="822">DEGREES(ATAN2(COS(BL374)*SIN(G374)-TAN(BT374)*COS(G374),SIN(BL374)))</f>
        <v>-73.357687021688193</v>
      </c>
      <c r="BZ374" s="134">
        <f t="shared" ref="BZ374:BZ437" si="823">MOD(BY374+180,360)</f>
        <v>106.64231297831181</v>
      </c>
      <c r="CA374" s="45">
        <f t="shared" ref="CA374:CA437" si="824">DEGREES(ASIN(SIN(G374)*SIN(BT374)+COS(G374)*COS(BT374)*COS(BL374)))</f>
        <v>7.5764330679701688</v>
      </c>
      <c r="CB374" s="134" t="str">
        <f t="shared" ref="CB374:CB437" si="825">IF(CA374&lt;0, "NEGATIF", "POSITIF")</f>
        <v>POSITIF</v>
      </c>
      <c r="CC374" s="134">
        <f t="shared" ref="CC374:CC437" si="826">INT(ABS(CA374))</f>
        <v>7</v>
      </c>
      <c r="CD374" s="134">
        <f t="shared" ref="CD374:CD437" si="827">INT(60*(ABS(CA374)-CC374))</f>
        <v>34</v>
      </c>
      <c r="CE374" s="134">
        <f t="shared" ref="CE374:CE437" si="828">INT(3600*(ABS(CA374)-CC374)-60*CD374)</f>
        <v>35</v>
      </c>
      <c r="CF374" s="134"/>
      <c r="CG374" s="45">
        <f t="shared" ref="CG374:CG437" si="829">RADIANS(BM374)</f>
        <v>4.3627919910970441</v>
      </c>
      <c r="CH374" s="45">
        <f t="shared" ref="CH374:CH437" si="830">RADIANS(BG374)</f>
        <v>0.40902068154202792</v>
      </c>
      <c r="CI374" s="45">
        <f t="shared" ref="CI374:CI437" si="831">RADIANS(BE374)</f>
        <v>0.4090509410744238</v>
      </c>
    </row>
    <row r="375" spans="1:87">
      <c r="A375" s="45">
        <f t="shared" ref="A375:F375" si="832">A81</f>
        <v>-7.0027777777777782</v>
      </c>
      <c r="B375" s="45">
        <f t="shared" si="832"/>
        <v>111.315</v>
      </c>
      <c r="C375" s="45">
        <f t="shared" si="832"/>
        <v>7</v>
      </c>
      <c r="D375" s="45">
        <f t="shared" si="832"/>
        <v>2018</v>
      </c>
      <c r="E375" s="45">
        <f t="shared" si="832"/>
        <v>6</v>
      </c>
      <c r="F375" s="45">
        <f t="shared" si="832"/>
        <v>12</v>
      </c>
      <c r="G375" s="45">
        <f t="shared" si="763"/>
        <v>-0.12222152900771403</v>
      </c>
      <c r="H375" s="134">
        <f t="shared" ref="H375:J375" si="833">H81</f>
        <v>17</v>
      </c>
      <c r="I375" s="134">
        <f t="shared" si="833"/>
        <v>30</v>
      </c>
      <c r="J375" s="134">
        <f t="shared" si="833"/>
        <v>17.5</v>
      </c>
      <c r="K375" s="134"/>
      <c r="L375" s="134">
        <f t="shared" ref="L375:M375" si="834">L81</f>
        <v>20</v>
      </c>
      <c r="M375" s="134">
        <f t="shared" si="834"/>
        <v>-13</v>
      </c>
      <c r="N375" s="134">
        <f t="shared" si="766"/>
        <v>2458281.9375</v>
      </c>
      <c r="O375" s="134">
        <f t="shared" si="767"/>
        <v>8.1905445362562951E-4</v>
      </c>
      <c r="P375" s="134">
        <f t="shared" si="768"/>
        <v>2458281.9383190544</v>
      </c>
      <c r="Q375" s="134">
        <f t="shared" si="769"/>
        <v>0.18444731879683593</v>
      </c>
      <c r="R375" s="134">
        <f t="shared" si="770"/>
        <v>252.50160295812839</v>
      </c>
      <c r="S375" s="134">
        <f t="shared" si="771"/>
        <v>313.00223098616698</v>
      </c>
      <c r="T375" s="134">
        <f t="shared" si="772"/>
        <v>4.4069843381827942</v>
      </c>
      <c r="U375" s="134">
        <f t="shared" si="773"/>
        <v>5.4629194967964319</v>
      </c>
      <c r="V375" s="134">
        <f t="shared" si="774"/>
        <v>128.29369392765017</v>
      </c>
      <c r="W375" s="134">
        <f t="shared" si="775"/>
        <v>2.2391473685833514</v>
      </c>
      <c r="X375" s="134">
        <f t="shared" si="776"/>
        <v>80.711316674248337</v>
      </c>
      <c r="Y375" s="134">
        <f t="shared" si="777"/>
        <v>1.408678219585433</v>
      </c>
      <c r="Z375" s="134">
        <f t="shared" si="778"/>
        <v>157.45425173323656</v>
      </c>
      <c r="AA375" s="134">
        <f t="shared" si="779"/>
        <v>2.7480951140089664</v>
      </c>
      <c r="AB375" s="134">
        <f t="shared" si="780"/>
        <v>-15938.686387747237</v>
      </c>
      <c r="AC375" s="134">
        <f t="shared" si="781"/>
        <v>98.388683571994761</v>
      </c>
      <c r="AD375" s="134">
        <f t="shared" si="782"/>
        <v>-2301.2681639609368</v>
      </c>
      <c r="AE375" s="134">
        <f t="shared" si="783"/>
        <v>-244.43324345605322</v>
      </c>
      <c r="AF375" s="134">
        <f t="shared" si="784"/>
        <v>590.14529336170767</v>
      </c>
      <c r="AG375" s="134">
        <f t="shared" si="785"/>
        <v>1937.0708768991472</v>
      </c>
      <c r="AH375" s="134">
        <f t="shared" si="786"/>
        <v>-15858.782941331378</v>
      </c>
      <c r="AI375" s="134">
        <f t="shared" si="787"/>
        <v>-4.4052174837031606</v>
      </c>
      <c r="AJ375" s="134">
        <f t="shared" si="788"/>
        <v>248.09638547442523</v>
      </c>
      <c r="AK375" s="134">
        <f t="shared" si="789"/>
        <v>4.3300987888257545</v>
      </c>
      <c r="AL375" s="134">
        <f t="shared" si="790"/>
        <v>248</v>
      </c>
      <c r="AM375" s="134">
        <f t="shared" si="791"/>
        <v>5</v>
      </c>
      <c r="AN375" s="134">
        <f t="shared" si="792"/>
        <v>46</v>
      </c>
      <c r="AO375" s="134"/>
      <c r="AP375" s="134">
        <f t="shared" si="793"/>
        <v>4.3943112444765635</v>
      </c>
      <c r="AQ375" s="134">
        <f t="shared" si="794"/>
        <v>7.6695199573525524E-2</v>
      </c>
      <c r="AR375" s="134" t="str">
        <f t="shared" si="795"/>
        <v>POSITIF</v>
      </c>
      <c r="AS375" s="134">
        <f t="shared" si="796"/>
        <v>4</v>
      </c>
      <c r="AT375" s="134">
        <f t="shared" si="797"/>
        <v>23</v>
      </c>
      <c r="AU375" s="134">
        <f t="shared" si="798"/>
        <v>39</v>
      </c>
      <c r="AV375" s="134">
        <f t="shared" si="799"/>
        <v>1.0020318280982932</v>
      </c>
      <c r="AW375" s="152">
        <f t="shared" si="800"/>
        <v>4.1751326170762215E-2</v>
      </c>
      <c r="AX375" s="134">
        <f t="shared" si="801"/>
        <v>1.7488754610093048E-2</v>
      </c>
      <c r="AY375" s="134">
        <f t="shared" si="802"/>
        <v>0.27303377365697912</v>
      </c>
      <c r="AZ375" s="152">
        <f t="shared" si="803"/>
        <v>1.1376407235707464E-2</v>
      </c>
      <c r="BA375" s="134">
        <f t="shared" si="804"/>
        <v>364710.08252471971</v>
      </c>
      <c r="BB375" s="134" t="s">
        <v>192</v>
      </c>
      <c r="BC375" s="134">
        <f t="shared" si="805"/>
        <v>1.6700853212610535E-2</v>
      </c>
      <c r="BD375" s="134">
        <f t="shared" si="806"/>
        <v>128.29827265526004</v>
      </c>
      <c r="BE375" s="134">
        <f t="shared" si="807"/>
        <v>23.43689252571032</v>
      </c>
      <c r="BF375" s="134">
        <f t="shared" si="808"/>
        <v>-1.7337422746365816E-3</v>
      </c>
      <c r="BG375" s="134">
        <f t="shared" si="809"/>
        <v>23.435158783435682</v>
      </c>
      <c r="BH375" s="151">
        <f t="shared" si="810"/>
        <v>0.18444731879683593</v>
      </c>
      <c r="BI375" s="45">
        <f t="shared" si="811"/>
        <v>3.8801191754018265</v>
      </c>
      <c r="BJ375" s="45">
        <f t="shared" si="812"/>
        <v>11.301119175401826</v>
      </c>
      <c r="BK375" s="45">
        <f t="shared" si="813"/>
        <v>279.53925457286419</v>
      </c>
      <c r="BL375" s="134">
        <f t="shared" si="814"/>
        <v>4.8788803808670957</v>
      </c>
      <c r="BM375" s="45">
        <f t="shared" si="815"/>
        <v>249.97753305816323</v>
      </c>
      <c r="BN375" s="134">
        <f t="shared" si="816"/>
        <v>16.665168870544214</v>
      </c>
      <c r="BO375" s="134">
        <f t="shared" si="817"/>
        <v>16</v>
      </c>
      <c r="BP375" s="134">
        <f t="shared" si="818"/>
        <v>39</v>
      </c>
      <c r="BQ375" s="134">
        <f t="shared" si="819"/>
        <v>54</v>
      </c>
      <c r="BR375" s="45">
        <f t="shared" si="820"/>
        <v>-17.314523330100808</v>
      </c>
      <c r="BS375" s="134" t="str">
        <f t="shared" si="821"/>
        <v>NEGATIF</v>
      </c>
      <c r="BT375" s="134">
        <f t="shared" si="757"/>
        <v>-0.30219544052363212</v>
      </c>
      <c r="BU375" s="134">
        <f t="shared" si="758"/>
        <v>17</v>
      </c>
      <c r="BV375" s="134">
        <f t="shared" si="759"/>
        <v>-2059</v>
      </c>
      <c r="BW375" s="134">
        <f t="shared" si="760"/>
        <v>7</v>
      </c>
      <c r="BX375" s="134" t="str">
        <f t="shared" si="761"/>
        <v>NEGATIF</v>
      </c>
      <c r="BY375" s="45">
        <f t="shared" si="822"/>
        <v>-73.655246457653817</v>
      </c>
      <c r="BZ375" s="134">
        <f t="shared" si="823"/>
        <v>106.34475354234618</v>
      </c>
      <c r="CA375" s="45">
        <f t="shared" si="824"/>
        <v>11.146486397863894</v>
      </c>
      <c r="CB375" s="134" t="str">
        <f t="shared" si="825"/>
        <v>POSITIF</v>
      </c>
      <c r="CC375" s="134">
        <f t="shared" si="826"/>
        <v>11</v>
      </c>
      <c r="CD375" s="134">
        <f t="shared" si="827"/>
        <v>8</v>
      </c>
      <c r="CE375" s="134">
        <f t="shared" si="828"/>
        <v>47</v>
      </c>
      <c r="CF375" s="134"/>
      <c r="CG375" s="45">
        <f t="shared" si="829"/>
        <v>4.3629310078779184</v>
      </c>
      <c r="CH375" s="45">
        <f t="shared" si="830"/>
        <v>0.40902068149862142</v>
      </c>
      <c r="CI375" s="45">
        <f t="shared" si="831"/>
        <v>0.40905094100969486</v>
      </c>
    </row>
    <row r="376" spans="1:87">
      <c r="A376" s="45">
        <f t="shared" ref="A376:F376" si="835">A82</f>
        <v>-7.0027777777777782</v>
      </c>
      <c r="B376" s="45">
        <f t="shared" si="835"/>
        <v>111.315</v>
      </c>
      <c r="C376" s="45">
        <f t="shared" si="835"/>
        <v>7</v>
      </c>
      <c r="D376" s="45">
        <f t="shared" si="835"/>
        <v>2018</v>
      </c>
      <c r="E376" s="45">
        <f t="shared" si="835"/>
        <v>6</v>
      </c>
      <c r="F376" s="45">
        <f t="shared" si="835"/>
        <v>12</v>
      </c>
      <c r="G376" s="45">
        <f t="shared" si="763"/>
        <v>-0.12222152900771403</v>
      </c>
      <c r="H376" s="134">
        <f t="shared" ref="H376:J376" si="836">H82</f>
        <v>17</v>
      </c>
      <c r="I376" s="134">
        <f t="shared" si="836"/>
        <v>45</v>
      </c>
      <c r="J376" s="134">
        <f t="shared" si="836"/>
        <v>17.75</v>
      </c>
      <c r="K376" s="134"/>
      <c r="L376" s="134">
        <f t="shared" ref="L376:M376" si="837">L82</f>
        <v>20</v>
      </c>
      <c r="M376" s="134">
        <f t="shared" si="837"/>
        <v>-13</v>
      </c>
      <c r="N376" s="134">
        <f t="shared" si="766"/>
        <v>2458281.947916667</v>
      </c>
      <c r="O376" s="134">
        <f t="shared" si="767"/>
        <v>8.1905445362562951E-4</v>
      </c>
      <c r="P376" s="134">
        <f t="shared" si="768"/>
        <v>2458281.9487357214</v>
      </c>
      <c r="Q376" s="134">
        <f t="shared" si="769"/>
        <v>0.18444760398963475</v>
      </c>
      <c r="R376" s="134">
        <f t="shared" si="770"/>
        <v>252.50160295812839</v>
      </c>
      <c r="S376" s="134">
        <f t="shared" si="771"/>
        <v>313.13832466150052</v>
      </c>
      <c r="T376" s="134">
        <f t="shared" si="772"/>
        <v>4.4069843381827942</v>
      </c>
      <c r="U376" s="134">
        <f t="shared" si="773"/>
        <v>5.465294779522142</v>
      </c>
      <c r="V376" s="134">
        <f t="shared" si="774"/>
        <v>128.29314232427987</v>
      </c>
      <c r="W376" s="134">
        <f t="shared" si="775"/>
        <v>2.2391377412883746</v>
      </c>
      <c r="X376" s="134">
        <f t="shared" si="776"/>
        <v>80.721583834319063</v>
      </c>
      <c r="Y376" s="134">
        <f t="shared" si="777"/>
        <v>1.4088574153334965</v>
      </c>
      <c r="Z376" s="134">
        <f t="shared" si="778"/>
        <v>157.46451840306145</v>
      </c>
      <c r="AA376" s="134">
        <f t="shared" si="779"/>
        <v>2.7482743012006257</v>
      </c>
      <c r="AB376" s="134">
        <f t="shared" si="780"/>
        <v>-15901.962765909806</v>
      </c>
      <c r="AC376" s="134">
        <f t="shared" si="781"/>
        <v>99.175099058520757</v>
      </c>
      <c r="AD376" s="134">
        <f t="shared" si="782"/>
        <v>-2289.1485479535081</v>
      </c>
      <c r="AE376" s="134">
        <f t="shared" si="783"/>
        <v>-250.80275301806688</v>
      </c>
      <c r="AF376" s="134">
        <f t="shared" si="784"/>
        <v>589.91248997045545</v>
      </c>
      <c r="AG376" s="134">
        <f t="shared" si="785"/>
        <v>1926.6940930204696</v>
      </c>
      <c r="AH376" s="134">
        <f t="shared" si="786"/>
        <v>-15826.132384831937</v>
      </c>
      <c r="AI376" s="134">
        <f t="shared" si="787"/>
        <v>-4.3961478846755382</v>
      </c>
      <c r="AJ376" s="134">
        <f t="shared" si="788"/>
        <v>248.10545507345284</v>
      </c>
      <c r="AK376" s="134">
        <f t="shared" si="789"/>
        <v>4.330257083190622</v>
      </c>
      <c r="AL376" s="134">
        <f t="shared" si="790"/>
        <v>248</v>
      </c>
      <c r="AM376" s="134">
        <f t="shared" si="791"/>
        <v>6</v>
      </c>
      <c r="AN376" s="134">
        <f t="shared" si="792"/>
        <v>19</v>
      </c>
      <c r="AO376" s="134"/>
      <c r="AP376" s="134">
        <f t="shared" si="793"/>
        <v>4.3773183373226807</v>
      </c>
      <c r="AQ376" s="134">
        <f t="shared" si="794"/>
        <v>7.639861739420456E-2</v>
      </c>
      <c r="AR376" s="134" t="str">
        <f t="shared" si="795"/>
        <v>POSITIF</v>
      </c>
      <c r="AS376" s="134">
        <f t="shared" si="796"/>
        <v>4</v>
      </c>
      <c r="AT376" s="134">
        <f t="shared" si="797"/>
        <v>22</v>
      </c>
      <c r="AU376" s="134">
        <f t="shared" si="798"/>
        <v>38</v>
      </c>
      <c r="AV376" s="134">
        <f t="shared" si="799"/>
        <v>1.0021489448471446</v>
      </c>
      <c r="AW376" s="152">
        <f t="shared" si="800"/>
        <v>4.1756206035297692E-2</v>
      </c>
      <c r="AX376" s="134">
        <f t="shared" si="801"/>
        <v>1.7490798682969735E-2</v>
      </c>
      <c r="AY376" s="134">
        <f t="shared" si="802"/>
        <v>0.2730656826326458</v>
      </c>
      <c r="AZ376" s="152">
        <f t="shared" si="803"/>
        <v>1.1377736776360241E-2</v>
      </c>
      <c r="BA376" s="134">
        <f t="shared" si="804"/>
        <v>364667.46480380674</v>
      </c>
      <c r="BB376" s="134" t="s">
        <v>192</v>
      </c>
      <c r="BC376" s="134">
        <f t="shared" si="805"/>
        <v>1.6700853200632436E-2</v>
      </c>
      <c r="BD376" s="134">
        <f t="shared" si="806"/>
        <v>128.29772105352677</v>
      </c>
      <c r="BE376" s="134">
        <f t="shared" si="807"/>
        <v>23.436892522001624</v>
      </c>
      <c r="BF376" s="134">
        <f t="shared" si="808"/>
        <v>-1.7337410335261649E-3</v>
      </c>
      <c r="BG376" s="134">
        <f t="shared" si="809"/>
        <v>23.435158780968099</v>
      </c>
      <c r="BH376" s="151">
        <f t="shared" si="810"/>
        <v>0.18444760398963475</v>
      </c>
      <c r="BI376" s="45">
        <f t="shared" si="811"/>
        <v>4.1308036660775542</v>
      </c>
      <c r="BJ376" s="45">
        <f t="shared" si="812"/>
        <v>11.551803666077554</v>
      </c>
      <c r="BK376" s="45">
        <f t="shared" si="813"/>
        <v>283.29128984999033</v>
      </c>
      <c r="BL376" s="134">
        <f t="shared" si="814"/>
        <v>4.9443657501039242</v>
      </c>
      <c r="BM376" s="45">
        <f t="shared" si="815"/>
        <v>249.98576514117298</v>
      </c>
      <c r="BN376" s="134">
        <f t="shared" si="816"/>
        <v>16.665717676078199</v>
      </c>
      <c r="BO376" s="134">
        <f t="shared" si="817"/>
        <v>16</v>
      </c>
      <c r="BP376" s="134">
        <f t="shared" si="818"/>
        <v>39</v>
      </c>
      <c r="BQ376" s="134">
        <f t="shared" si="819"/>
        <v>56</v>
      </c>
      <c r="BR376" s="45">
        <f t="shared" si="820"/>
        <v>-17.332714984888948</v>
      </c>
      <c r="BS376" s="134" t="str">
        <f t="shared" si="821"/>
        <v>NEGATIF</v>
      </c>
      <c r="BT376" s="134">
        <f t="shared" si="757"/>
        <v>-0.30251294479607133</v>
      </c>
      <c r="BU376" s="134">
        <f t="shared" si="758"/>
        <v>17</v>
      </c>
      <c r="BV376" s="134">
        <f t="shared" si="759"/>
        <v>-2060</v>
      </c>
      <c r="BW376" s="134">
        <f t="shared" si="760"/>
        <v>2</v>
      </c>
      <c r="BX376" s="134" t="str">
        <f t="shared" si="761"/>
        <v>NEGATIF</v>
      </c>
      <c r="BY376" s="45">
        <f t="shared" si="822"/>
        <v>-73.854855279781077</v>
      </c>
      <c r="BZ376" s="134">
        <f t="shared" si="823"/>
        <v>106.14514472021892</v>
      </c>
      <c r="CA376" s="45">
        <f t="shared" si="824"/>
        <v>14.723026594945656</v>
      </c>
      <c r="CB376" s="134" t="str">
        <f t="shared" si="825"/>
        <v>POSITIF</v>
      </c>
      <c r="CC376" s="134">
        <f t="shared" si="826"/>
        <v>14</v>
      </c>
      <c r="CD376" s="134">
        <f t="shared" si="827"/>
        <v>43</v>
      </c>
      <c r="CE376" s="134">
        <f t="shared" si="828"/>
        <v>22</v>
      </c>
      <c r="CF376" s="134"/>
      <c r="CG376" s="45">
        <f t="shared" si="829"/>
        <v>4.3630746848307354</v>
      </c>
      <c r="CH376" s="45">
        <f t="shared" si="830"/>
        <v>0.40902068145555398</v>
      </c>
      <c r="CI376" s="45">
        <f t="shared" si="831"/>
        <v>0.40905094094496591</v>
      </c>
    </row>
    <row r="377" spans="1:87">
      <c r="A377" s="45">
        <f t="shared" ref="A377:F377" si="838">A83</f>
        <v>-7.0027777777777782</v>
      </c>
      <c r="B377" s="45">
        <f t="shared" si="838"/>
        <v>111.315</v>
      </c>
      <c r="C377" s="45">
        <f t="shared" si="838"/>
        <v>7</v>
      </c>
      <c r="D377" s="45">
        <f t="shared" si="838"/>
        <v>2018</v>
      </c>
      <c r="E377" s="45">
        <f t="shared" si="838"/>
        <v>6</v>
      </c>
      <c r="F377" s="45">
        <f t="shared" si="838"/>
        <v>12</v>
      </c>
      <c r="G377" s="45">
        <f t="shared" si="763"/>
        <v>-0.12222152900771403</v>
      </c>
      <c r="H377" s="134">
        <f t="shared" ref="H377:J377" si="839">H83</f>
        <v>18</v>
      </c>
      <c r="I377" s="134">
        <f t="shared" si="839"/>
        <v>0</v>
      </c>
      <c r="J377" s="134">
        <f t="shared" si="839"/>
        <v>18</v>
      </c>
      <c r="K377" s="134"/>
      <c r="L377" s="134">
        <f t="shared" ref="L377:M377" si="840">L83</f>
        <v>20</v>
      </c>
      <c r="M377" s="134">
        <f t="shared" si="840"/>
        <v>-13</v>
      </c>
      <c r="N377" s="134">
        <f t="shared" si="766"/>
        <v>2458281.9583333335</v>
      </c>
      <c r="O377" s="134">
        <f t="shared" si="767"/>
        <v>8.1905445362562951E-4</v>
      </c>
      <c r="P377" s="134">
        <f t="shared" si="768"/>
        <v>2458281.9591523879</v>
      </c>
      <c r="Q377" s="134">
        <f t="shared" si="769"/>
        <v>0.18444788918242083</v>
      </c>
      <c r="R377" s="134">
        <f t="shared" si="770"/>
        <v>252.50160295812839</v>
      </c>
      <c r="S377" s="134">
        <f t="shared" si="771"/>
        <v>313.27441833076591</v>
      </c>
      <c r="T377" s="134">
        <f t="shared" si="772"/>
        <v>4.4069843381827942</v>
      </c>
      <c r="U377" s="134">
        <f t="shared" si="773"/>
        <v>5.4676700621419432</v>
      </c>
      <c r="V377" s="134">
        <f t="shared" si="774"/>
        <v>128.29259072093419</v>
      </c>
      <c r="W377" s="134">
        <f t="shared" si="775"/>
        <v>2.2391281139938273</v>
      </c>
      <c r="X377" s="134">
        <f t="shared" si="776"/>
        <v>80.731850993931403</v>
      </c>
      <c r="Y377" s="134">
        <f t="shared" si="777"/>
        <v>1.4090366110735597</v>
      </c>
      <c r="Z377" s="134">
        <f t="shared" si="778"/>
        <v>157.47478507242704</v>
      </c>
      <c r="AA377" s="134">
        <f t="shared" si="779"/>
        <v>2.7484534883842691</v>
      </c>
      <c r="AB377" s="134">
        <f t="shared" si="780"/>
        <v>-15865.145937497595</v>
      </c>
      <c r="AC377" s="134">
        <f t="shared" si="781"/>
        <v>99.951060101466837</v>
      </c>
      <c r="AD377" s="134">
        <f t="shared" si="782"/>
        <v>-2276.0637279744033</v>
      </c>
      <c r="AE377" s="134">
        <f t="shared" si="783"/>
        <v>-257.14582678800667</v>
      </c>
      <c r="AF377" s="134">
        <f t="shared" si="784"/>
        <v>589.6742886867936</v>
      </c>
      <c r="AG377" s="134">
        <f t="shared" si="785"/>
        <v>1916.3024318864561</v>
      </c>
      <c r="AH377" s="134">
        <f t="shared" si="786"/>
        <v>-15792.427711585289</v>
      </c>
      <c r="AI377" s="134">
        <f t="shared" si="787"/>
        <v>-4.3867854754403579</v>
      </c>
      <c r="AJ377" s="134">
        <f t="shared" si="788"/>
        <v>248.11481748268804</v>
      </c>
      <c r="AK377" s="134">
        <f t="shared" si="789"/>
        <v>4.3304204880576949</v>
      </c>
      <c r="AL377" s="134">
        <f t="shared" si="790"/>
        <v>248</v>
      </c>
      <c r="AM377" s="134">
        <f t="shared" si="791"/>
        <v>6</v>
      </c>
      <c r="AN377" s="134">
        <f t="shared" si="792"/>
        <v>53</v>
      </c>
      <c r="AO377" s="134"/>
      <c r="AP377" s="134">
        <f t="shared" si="793"/>
        <v>4.3930389070234419</v>
      </c>
      <c r="AQ377" s="134">
        <f t="shared" si="794"/>
        <v>7.6672993095772107E-2</v>
      </c>
      <c r="AR377" s="134" t="str">
        <f t="shared" si="795"/>
        <v>POSITIF</v>
      </c>
      <c r="AS377" s="134">
        <f t="shared" si="796"/>
        <v>4</v>
      </c>
      <c r="AT377" s="134">
        <f t="shared" si="797"/>
        <v>23</v>
      </c>
      <c r="AU377" s="134">
        <f t="shared" si="798"/>
        <v>34</v>
      </c>
      <c r="AV377" s="134">
        <f t="shared" si="799"/>
        <v>1.0022658019302164</v>
      </c>
      <c r="AW377" s="152">
        <f t="shared" si="800"/>
        <v>4.1761075080425682E-2</v>
      </c>
      <c r="AX377" s="134">
        <f t="shared" si="801"/>
        <v>1.7492838223823616E-2</v>
      </c>
      <c r="AY377" s="134">
        <f t="shared" si="802"/>
        <v>0.27309752086017081</v>
      </c>
      <c r="AZ377" s="152">
        <f t="shared" si="803"/>
        <v>1.1379063369173784E-2</v>
      </c>
      <c r="BA377" s="134">
        <f t="shared" si="804"/>
        <v>364624.95150024927</v>
      </c>
      <c r="BB377" s="134" t="s">
        <v>192</v>
      </c>
      <c r="BC377" s="134">
        <f t="shared" si="805"/>
        <v>1.670085318865434E-2</v>
      </c>
      <c r="BD377" s="134">
        <f t="shared" si="806"/>
        <v>128.29716945181812</v>
      </c>
      <c r="BE377" s="134">
        <f t="shared" si="807"/>
        <v>23.436892518292929</v>
      </c>
      <c r="BF377" s="134">
        <f t="shared" si="808"/>
        <v>-1.733739772989339E-3</v>
      </c>
      <c r="BG377" s="134">
        <f t="shared" si="809"/>
        <v>23.435158778519938</v>
      </c>
      <c r="BH377" s="151">
        <f t="shared" si="810"/>
        <v>0.18444788918242083</v>
      </c>
      <c r="BI377" s="45">
        <f t="shared" si="811"/>
        <v>4.381488145546367</v>
      </c>
      <c r="BJ377" s="45">
        <f t="shared" si="812"/>
        <v>11.802488145546366</v>
      </c>
      <c r="BK377" s="45">
        <f t="shared" si="813"/>
        <v>287.04305911607452</v>
      </c>
      <c r="BL377" s="134">
        <f t="shared" si="814"/>
        <v>5.0098464765722248</v>
      </c>
      <c r="BM377" s="45">
        <f t="shared" si="815"/>
        <v>249.99426306712098</v>
      </c>
      <c r="BN377" s="134">
        <f t="shared" si="816"/>
        <v>16.666284204474731</v>
      </c>
      <c r="BO377" s="134">
        <f t="shared" si="817"/>
        <v>16</v>
      </c>
      <c r="BP377" s="134">
        <f t="shared" si="818"/>
        <v>39</v>
      </c>
      <c r="BQ377" s="134">
        <f t="shared" si="819"/>
        <v>58</v>
      </c>
      <c r="BR377" s="45">
        <f t="shared" si="820"/>
        <v>-17.318635147931793</v>
      </c>
      <c r="BS377" s="134" t="str">
        <f t="shared" si="821"/>
        <v>NEGATIF</v>
      </c>
      <c r="BT377" s="134">
        <f t="shared" si="757"/>
        <v>-0.30226720528302503</v>
      </c>
      <c r="BU377" s="134">
        <f t="shared" si="758"/>
        <v>17</v>
      </c>
      <c r="BV377" s="134">
        <f t="shared" si="759"/>
        <v>-2060</v>
      </c>
      <c r="BW377" s="134">
        <f t="shared" si="760"/>
        <v>52</v>
      </c>
      <c r="BX377" s="134" t="str">
        <f t="shared" si="761"/>
        <v>NEGATIF</v>
      </c>
      <c r="BY377" s="45">
        <f t="shared" si="822"/>
        <v>-74.021581168106209</v>
      </c>
      <c r="BZ377" s="134">
        <f t="shared" si="823"/>
        <v>105.97841883189379</v>
      </c>
      <c r="CA377" s="45">
        <f t="shared" si="824"/>
        <v>18.300971872246702</v>
      </c>
      <c r="CB377" s="134" t="str">
        <f t="shared" si="825"/>
        <v>POSITIF</v>
      </c>
      <c r="CC377" s="134">
        <f t="shared" si="826"/>
        <v>18</v>
      </c>
      <c r="CD377" s="134">
        <f t="shared" si="827"/>
        <v>18</v>
      </c>
      <c r="CE377" s="134">
        <f t="shared" si="828"/>
        <v>3</v>
      </c>
      <c r="CF377" s="134"/>
      <c r="CG377" s="45">
        <f t="shared" si="829"/>
        <v>4.3632230016181195</v>
      </c>
      <c r="CH377" s="45">
        <f t="shared" si="830"/>
        <v>0.40902068141282549</v>
      </c>
      <c r="CI377" s="45">
        <f t="shared" si="831"/>
        <v>0.40905094088023697</v>
      </c>
    </row>
    <row r="378" spans="1:87">
      <c r="A378" s="45">
        <f t="shared" ref="A378:F378" si="841">A84</f>
        <v>-7.0027777777777782</v>
      </c>
      <c r="B378" s="45">
        <f t="shared" si="841"/>
        <v>111.315</v>
      </c>
      <c r="C378" s="45">
        <f t="shared" si="841"/>
        <v>7</v>
      </c>
      <c r="D378" s="45">
        <f t="shared" si="841"/>
        <v>2018</v>
      </c>
      <c r="E378" s="45">
        <f t="shared" si="841"/>
        <v>6</v>
      </c>
      <c r="F378" s="45">
        <f t="shared" si="841"/>
        <v>12</v>
      </c>
      <c r="G378" s="45">
        <f t="shared" si="763"/>
        <v>-0.12222152900771403</v>
      </c>
      <c r="H378" s="134">
        <f t="shared" ref="H378:J378" si="842">H84</f>
        <v>18</v>
      </c>
      <c r="I378" s="134">
        <f t="shared" si="842"/>
        <v>15</v>
      </c>
      <c r="J378" s="134">
        <f t="shared" si="842"/>
        <v>18.25</v>
      </c>
      <c r="K378" s="134"/>
      <c r="L378" s="134">
        <f t="shared" ref="L378:M378" si="843">L84</f>
        <v>20</v>
      </c>
      <c r="M378" s="134">
        <f t="shared" si="843"/>
        <v>-13</v>
      </c>
      <c r="N378" s="134">
        <f t="shared" si="766"/>
        <v>2458281.96875</v>
      </c>
      <c r="O378" s="134">
        <f t="shared" si="767"/>
        <v>8.1905445362562951E-4</v>
      </c>
      <c r="P378" s="134">
        <f t="shared" si="768"/>
        <v>2458281.9695690544</v>
      </c>
      <c r="Q378" s="134">
        <f t="shared" si="769"/>
        <v>0.18444817437520691</v>
      </c>
      <c r="R378" s="134">
        <f t="shared" si="770"/>
        <v>252.50160295812839</v>
      </c>
      <c r="S378" s="134">
        <f t="shared" si="771"/>
        <v>313.4105120000313</v>
      </c>
      <c r="T378" s="134">
        <f t="shared" si="772"/>
        <v>4.4069843381827942</v>
      </c>
      <c r="U378" s="134">
        <f t="shared" si="773"/>
        <v>5.4700453447617452</v>
      </c>
      <c r="V378" s="134">
        <f t="shared" si="774"/>
        <v>128.29203911758856</v>
      </c>
      <c r="W378" s="134">
        <f t="shared" si="775"/>
        <v>2.2391184866992813</v>
      </c>
      <c r="X378" s="134">
        <f t="shared" si="776"/>
        <v>80.742118153543743</v>
      </c>
      <c r="Y378" s="134">
        <f t="shared" si="777"/>
        <v>1.4092158068136227</v>
      </c>
      <c r="Z378" s="134">
        <f t="shared" si="778"/>
        <v>157.48505174179263</v>
      </c>
      <c r="AA378" s="134">
        <f t="shared" si="779"/>
        <v>2.748632675567912</v>
      </c>
      <c r="AB378" s="134">
        <f t="shared" si="780"/>
        <v>-15828.236108594481</v>
      </c>
      <c r="AC378" s="134">
        <f t="shared" si="781"/>
        <v>100.71648493929686</v>
      </c>
      <c r="AD378" s="134">
        <f t="shared" si="782"/>
        <v>-2262.0192206327943</v>
      </c>
      <c r="AE378" s="134">
        <f t="shared" si="783"/>
        <v>-263.46179646875783</v>
      </c>
      <c r="AF378" s="134">
        <f t="shared" si="784"/>
        <v>589.43069579400753</v>
      </c>
      <c r="AG378" s="134">
        <f t="shared" si="785"/>
        <v>1905.895970860832</v>
      </c>
      <c r="AH378" s="134">
        <f t="shared" si="786"/>
        <v>-15757.673974101896</v>
      </c>
      <c r="AI378" s="134">
        <f t="shared" si="787"/>
        <v>-4.3771316594727487</v>
      </c>
      <c r="AJ378" s="134">
        <f t="shared" si="788"/>
        <v>248.12447129865564</v>
      </c>
      <c r="AK378" s="134">
        <f t="shared" si="789"/>
        <v>4.3305889789317114</v>
      </c>
      <c r="AL378" s="134">
        <f t="shared" si="790"/>
        <v>248</v>
      </c>
      <c r="AM378" s="134">
        <f t="shared" si="791"/>
        <v>7</v>
      </c>
      <c r="AN378" s="134">
        <f t="shared" si="792"/>
        <v>28</v>
      </c>
      <c r="AO378" s="134"/>
      <c r="AP378" s="134">
        <f t="shared" si="793"/>
        <v>4.3925199120019336</v>
      </c>
      <c r="AQ378" s="134">
        <f t="shared" si="794"/>
        <v>7.6663934923845337E-2</v>
      </c>
      <c r="AR378" s="134" t="str">
        <f t="shared" si="795"/>
        <v>POSITIF</v>
      </c>
      <c r="AS378" s="134">
        <f t="shared" si="796"/>
        <v>4</v>
      </c>
      <c r="AT378" s="134">
        <f t="shared" si="797"/>
        <v>23</v>
      </c>
      <c r="AU378" s="134">
        <f t="shared" si="798"/>
        <v>33</v>
      </c>
      <c r="AV378" s="134">
        <f t="shared" si="799"/>
        <v>1.002382398444646</v>
      </c>
      <c r="AW378" s="152">
        <f t="shared" si="800"/>
        <v>4.1765933268526921E-2</v>
      </c>
      <c r="AX378" s="134">
        <f t="shared" si="801"/>
        <v>1.7494873216896762E-2</v>
      </c>
      <c r="AY378" s="134">
        <f t="shared" si="802"/>
        <v>0.27312928809357223</v>
      </c>
      <c r="AZ378" s="152">
        <f t="shared" si="803"/>
        <v>1.1380387003898844E-2</v>
      </c>
      <c r="BA378" s="134">
        <f t="shared" si="804"/>
        <v>364582.54287283815</v>
      </c>
      <c r="BB378" s="134" t="s">
        <v>192</v>
      </c>
      <c r="BC378" s="134">
        <f t="shared" si="805"/>
        <v>1.6700853176676241E-2</v>
      </c>
      <c r="BD378" s="134">
        <f t="shared" si="806"/>
        <v>128.29661785010947</v>
      </c>
      <c r="BE378" s="134">
        <f t="shared" si="807"/>
        <v>23.436892514584233</v>
      </c>
      <c r="BF378" s="134">
        <f t="shared" si="808"/>
        <v>-1.7337384930237358E-3</v>
      </c>
      <c r="BG378" s="134">
        <f t="shared" si="809"/>
        <v>23.43515877609121</v>
      </c>
      <c r="BH378" s="151">
        <f t="shared" si="810"/>
        <v>0.18444817437520691</v>
      </c>
      <c r="BI378" s="45">
        <f t="shared" si="811"/>
        <v>4.6321726250462234</v>
      </c>
      <c r="BJ378" s="45">
        <f t="shared" si="812"/>
        <v>12.053172625046223</v>
      </c>
      <c r="BK378" s="45">
        <f t="shared" si="813"/>
        <v>290.79456380677078</v>
      </c>
      <c r="BL378" s="134">
        <f t="shared" si="814"/>
        <v>5.0753225853288857</v>
      </c>
      <c r="BM378" s="45">
        <f t="shared" si="815"/>
        <v>250.00302556892257</v>
      </c>
      <c r="BN378" s="134">
        <f t="shared" si="816"/>
        <v>16.666868371261504</v>
      </c>
      <c r="BO378" s="134">
        <f t="shared" si="817"/>
        <v>16</v>
      </c>
      <c r="BP378" s="134">
        <f t="shared" si="818"/>
        <v>40</v>
      </c>
      <c r="BQ378" s="134">
        <f t="shared" si="819"/>
        <v>0</v>
      </c>
      <c r="BR378" s="45">
        <f t="shared" si="820"/>
        <v>-17.320642240497619</v>
      </c>
      <c r="BS378" s="134" t="str">
        <f t="shared" si="821"/>
        <v>NEGATIF</v>
      </c>
      <c r="BT378" s="134">
        <f t="shared" si="757"/>
        <v>-0.30230223565669101</v>
      </c>
      <c r="BU378" s="134">
        <f t="shared" si="758"/>
        <v>17</v>
      </c>
      <c r="BV378" s="134">
        <f t="shared" si="759"/>
        <v>-2060</v>
      </c>
      <c r="BW378" s="134">
        <f t="shared" si="760"/>
        <v>45</v>
      </c>
      <c r="BX378" s="134" t="str">
        <f t="shared" si="761"/>
        <v>NEGATIF</v>
      </c>
      <c r="BY378" s="45">
        <f t="shared" si="822"/>
        <v>-74.102859399431509</v>
      </c>
      <c r="BZ378" s="134">
        <f t="shared" si="823"/>
        <v>105.89714060056849</v>
      </c>
      <c r="CA378" s="45">
        <f t="shared" si="824"/>
        <v>21.881509551691032</v>
      </c>
      <c r="CB378" s="134" t="str">
        <f t="shared" si="825"/>
        <v>POSITIF</v>
      </c>
      <c r="CC378" s="134">
        <f t="shared" si="826"/>
        <v>21</v>
      </c>
      <c r="CD378" s="134">
        <f t="shared" si="827"/>
        <v>52</v>
      </c>
      <c r="CE378" s="134">
        <f t="shared" si="828"/>
        <v>53</v>
      </c>
      <c r="CF378" s="134"/>
      <c r="CG378" s="45">
        <f t="shared" si="829"/>
        <v>4.3633759361252684</v>
      </c>
      <c r="CH378" s="45">
        <f t="shared" si="830"/>
        <v>0.40902068137043618</v>
      </c>
      <c r="CI378" s="45">
        <f t="shared" si="831"/>
        <v>0.40905094081550802</v>
      </c>
    </row>
    <row r="379" spans="1:87">
      <c r="A379" s="45">
        <f t="shared" ref="A379:F379" si="844">A85</f>
        <v>-7.0027777777777782</v>
      </c>
      <c r="B379" s="45">
        <f t="shared" si="844"/>
        <v>111.315</v>
      </c>
      <c r="C379" s="45">
        <f t="shared" si="844"/>
        <v>7</v>
      </c>
      <c r="D379" s="45">
        <f t="shared" si="844"/>
        <v>2018</v>
      </c>
      <c r="E379" s="45">
        <f t="shared" si="844"/>
        <v>6</v>
      </c>
      <c r="F379" s="45">
        <f t="shared" si="844"/>
        <v>12</v>
      </c>
      <c r="G379" s="45">
        <f t="shared" si="763"/>
        <v>-0.12222152900771403</v>
      </c>
      <c r="H379" s="134">
        <f t="shared" ref="H379:J379" si="845">H85</f>
        <v>18</v>
      </c>
      <c r="I379" s="134">
        <f t="shared" si="845"/>
        <v>30</v>
      </c>
      <c r="J379" s="134">
        <f t="shared" si="845"/>
        <v>18.5</v>
      </c>
      <c r="K379" s="134"/>
      <c r="L379" s="134">
        <f t="shared" ref="L379:M379" si="846">L85</f>
        <v>20</v>
      </c>
      <c r="M379" s="134">
        <f t="shared" si="846"/>
        <v>-13</v>
      </c>
      <c r="N379" s="134">
        <f t="shared" si="766"/>
        <v>2458281.979166667</v>
      </c>
      <c r="O379" s="134">
        <f t="shared" si="767"/>
        <v>8.1905445362562951E-4</v>
      </c>
      <c r="P379" s="134">
        <f t="shared" si="768"/>
        <v>2458281.9799857214</v>
      </c>
      <c r="Q379" s="134">
        <f t="shared" si="769"/>
        <v>0.18444845956800573</v>
      </c>
      <c r="R379" s="134">
        <f t="shared" si="770"/>
        <v>252.50160295812839</v>
      </c>
      <c r="S379" s="134">
        <f t="shared" si="771"/>
        <v>313.54660567536484</v>
      </c>
      <c r="T379" s="134">
        <f t="shared" si="772"/>
        <v>4.4069843381827942</v>
      </c>
      <c r="U379" s="134">
        <f t="shared" si="773"/>
        <v>5.4724206274874554</v>
      </c>
      <c r="V379" s="134">
        <f t="shared" si="774"/>
        <v>128.29148751421826</v>
      </c>
      <c r="W379" s="134">
        <f t="shared" si="775"/>
        <v>2.239108859404304</v>
      </c>
      <c r="X379" s="134">
        <f t="shared" si="776"/>
        <v>80.752385313614468</v>
      </c>
      <c r="Y379" s="134">
        <f t="shared" si="777"/>
        <v>1.4093950025616861</v>
      </c>
      <c r="Z379" s="134">
        <f t="shared" si="778"/>
        <v>157.49531841161752</v>
      </c>
      <c r="AA379" s="134">
        <f t="shared" si="779"/>
        <v>2.7488118627595717</v>
      </c>
      <c r="AB379" s="134">
        <f t="shared" si="780"/>
        <v>-15791.233485792518</v>
      </c>
      <c r="AC379" s="134">
        <f t="shared" si="781"/>
        <v>101.47129291925295</v>
      </c>
      <c r="AD379" s="134">
        <f t="shared" si="782"/>
        <v>-2247.0209470124014</v>
      </c>
      <c r="AE379" s="134">
        <f t="shared" si="783"/>
        <v>-269.74999661522361</v>
      </c>
      <c r="AF379" s="134">
        <f t="shared" si="784"/>
        <v>589.1817177151471</v>
      </c>
      <c r="AG379" s="134">
        <f t="shared" si="785"/>
        <v>1895.4747874161612</v>
      </c>
      <c r="AH379" s="134">
        <f t="shared" si="786"/>
        <v>-15721.876631369581</v>
      </c>
      <c r="AI379" s="134">
        <f t="shared" si="787"/>
        <v>-4.3671879531582167</v>
      </c>
      <c r="AJ379" s="134">
        <f t="shared" si="788"/>
        <v>248.13441500497018</v>
      </c>
      <c r="AK379" s="134">
        <f t="shared" si="789"/>
        <v>4.3307625293467513</v>
      </c>
      <c r="AL379" s="134">
        <f t="shared" si="790"/>
        <v>248</v>
      </c>
      <c r="AM379" s="134">
        <f t="shared" si="791"/>
        <v>8</v>
      </c>
      <c r="AN379" s="134">
        <f t="shared" si="792"/>
        <v>3</v>
      </c>
      <c r="AO379" s="134"/>
      <c r="AP379" s="134">
        <f t="shared" si="793"/>
        <v>4.3770311235426114</v>
      </c>
      <c r="AQ379" s="134">
        <f t="shared" si="794"/>
        <v>7.6393604568085263E-2</v>
      </c>
      <c r="AR379" s="134" t="str">
        <f t="shared" si="795"/>
        <v>POSITIF</v>
      </c>
      <c r="AS379" s="134">
        <f t="shared" si="796"/>
        <v>4</v>
      </c>
      <c r="AT379" s="134">
        <f t="shared" si="797"/>
        <v>22</v>
      </c>
      <c r="AU379" s="134">
        <f t="shared" si="798"/>
        <v>37</v>
      </c>
      <c r="AV379" s="134">
        <f t="shared" si="799"/>
        <v>1.0024987334890341</v>
      </c>
      <c r="AW379" s="152">
        <f t="shared" si="800"/>
        <v>4.1770780562043086E-2</v>
      </c>
      <c r="AX379" s="134">
        <f t="shared" si="801"/>
        <v>1.7496903646456785E-2</v>
      </c>
      <c r="AY379" s="134">
        <f t="shared" si="802"/>
        <v>0.27316098408726663</v>
      </c>
      <c r="AZ379" s="152">
        <f t="shared" si="803"/>
        <v>1.1381707670302776E-2</v>
      </c>
      <c r="BA379" s="134">
        <f t="shared" si="804"/>
        <v>364540.23917972221</v>
      </c>
      <c r="BB379" s="134" t="s">
        <v>192</v>
      </c>
      <c r="BC379" s="134">
        <f t="shared" si="805"/>
        <v>1.6700853164698146E-2</v>
      </c>
      <c r="BD379" s="134">
        <f t="shared" si="806"/>
        <v>128.29606624837621</v>
      </c>
      <c r="BE379" s="134">
        <f t="shared" si="807"/>
        <v>23.436892510875538</v>
      </c>
      <c r="BF379" s="134">
        <f t="shared" si="808"/>
        <v>-1.733737193626977E-3</v>
      </c>
      <c r="BG379" s="134">
        <f t="shared" si="809"/>
        <v>23.435158773681909</v>
      </c>
      <c r="BH379" s="151">
        <f t="shared" si="810"/>
        <v>0.18444845956800573</v>
      </c>
      <c r="BI379" s="45">
        <f t="shared" si="811"/>
        <v>4.8828571157219507</v>
      </c>
      <c r="BJ379" s="45">
        <f t="shared" si="812"/>
        <v>12.30385711572195</v>
      </c>
      <c r="BK379" s="45">
        <f t="shared" si="813"/>
        <v>294.54580545866008</v>
      </c>
      <c r="BL379" s="134">
        <f t="shared" si="814"/>
        <v>5.140794103192305</v>
      </c>
      <c r="BM379" s="45">
        <f t="shared" si="815"/>
        <v>250.01205127716915</v>
      </c>
      <c r="BN379" s="134">
        <f t="shared" si="816"/>
        <v>16.667470085144611</v>
      </c>
      <c r="BO379" s="134">
        <f t="shared" si="817"/>
        <v>16</v>
      </c>
      <c r="BP379" s="134">
        <f t="shared" si="818"/>
        <v>40</v>
      </c>
      <c r="BQ379" s="134">
        <f t="shared" si="819"/>
        <v>2</v>
      </c>
      <c r="BR379" s="45">
        <f t="shared" si="820"/>
        <v>-17.33748206697576</v>
      </c>
      <c r="BS379" s="134" t="str">
        <f t="shared" si="821"/>
        <v>NEGATIF</v>
      </c>
      <c r="BT379" s="134">
        <f t="shared" si="757"/>
        <v>-0.30259614607419905</v>
      </c>
      <c r="BU379" s="134">
        <f t="shared" si="758"/>
        <v>17</v>
      </c>
      <c r="BV379" s="134">
        <f t="shared" si="759"/>
        <v>-2061</v>
      </c>
      <c r="BW379" s="134">
        <f t="shared" si="760"/>
        <v>45</v>
      </c>
      <c r="BX379" s="134" t="str">
        <f t="shared" si="761"/>
        <v>NEGATIF</v>
      </c>
      <c r="BY379" s="45">
        <f t="shared" si="822"/>
        <v>-74.094610390379756</v>
      </c>
      <c r="BZ379" s="134">
        <f t="shared" si="823"/>
        <v>105.90538960962024</v>
      </c>
      <c r="CA379" s="45">
        <f t="shared" si="824"/>
        <v>25.462456589859794</v>
      </c>
      <c r="CB379" s="134" t="str">
        <f t="shared" si="825"/>
        <v>POSITIF</v>
      </c>
      <c r="CC379" s="134">
        <f t="shared" si="826"/>
        <v>25</v>
      </c>
      <c r="CD379" s="134">
        <f t="shared" si="827"/>
        <v>27</v>
      </c>
      <c r="CE379" s="134">
        <f t="shared" si="828"/>
        <v>44</v>
      </c>
      <c r="CF379" s="134"/>
      <c r="CG379" s="45">
        <f t="shared" si="829"/>
        <v>4.3635334644514963</v>
      </c>
      <c r="CH379" s="45">
        <f t="shared" si="830"/>
        <v>0.40902068132838598</v>
      </c>
      <c r="CI379" s="45">
        <f t="shared" si="831"/>
        <v>0.40905094075077908</v>
      </c>
    </row>
    <row r="380" spans="1:87">
      <c r="A380" s="45">
        <f t="shared" ref="A380:F380" si="847">A86</f>
        <v>-7.0027777777777782</v>
      </c>
      <c r="B380" s="45">
        <f t="shared" si="847"/>
        <v>111.315</v>
      </c>
      <c r="C380" s="45">
        <f t="shared" si="847"/>
        <v>7</v>
      </c>
      <c r="D380" s="45">
        <f t="shared" si="847"/>
        <v>2018</v>
      </c>
      <c r="E380" s="45">
        <f t="shared" si="847"/>
        <v>6</v>
      </c>
      <c r="F380" s="45">
        <f t="shared" si="847"/>
        <v>12</v>
      </c>
      <c r="G380" s="45">
        <f t="shared" si="763"/>
        <v>-0.12222152900771403</v>
      </c>
      <c r="H380" s="45">
        <f t="shared" ref="H380:J380" si="848">H86</f>
        <v>18</v>
      </c>
      <c r="I380" s="45">
        <f t="shared" si="848"/>
        <v>45</v>
      </c>
      <c r="J380" s="45">
        <f t="shared" si="848"/>
        <v>18.75</v>
      </c>
      <c r="K380" s="45"/>
      <c r="L380" s="45">
        <f t="shared" ref="L380:M380" si="849">L86</f>
        <v>20</v>
      </c>
      <c r="M380" s="45">
        <f t="shared" si="849"/>
        <v>-13</v>
      </c>
      <c r="N380" s="45">
        <f t="shared" si="766"/>
        <v>2458281.9895833335</v>
      </c>
      <c r="O380" s="45">
        <f t="shared" si="767"/>
        <v>8.1905445362562951E-4</v>
      </c>
      <c r="P380" s="45">
        <f t="shared" si="768"/>
        <v>2458281.9904023879</v>
      </c>
      <c r="Q380" s="45">
        <f t="shared" si="769"/>
        <v>0.18444874476079182</v>
      </c>
      <c r="R380" s="45">
        <f t="shared" si="770"/>
        <v>252.50160295812839</v>
      </c>
      <c r="S380" s="45">
        <f t="shared" si="771"/>
        <v>313.68269934463024</v>
      </c>
      <c r="T380" s="45">
        <f t="shared" si="772"/>
        <v>4.4069843381827942</v>
      </c>
      <c r="U380" s="45">
        <f t="shared" si="773"/>
        <v>5.4747959101072565</v>
      </c>
      <c r="V380" s="45">
        <f t="shared" si="774"/>
        <v>128.29093591087258</v>
      </c>
      <c r="W380" s="45">
        <f t="shared" si="775"/>
        <v>2.2390992321097571</v>
      </c>
      <c r="X380" s="45">
        <f t="shared" si="776"/>
        <v>80.762652473226808</v>
      </c>
      <c r="Y380" s="45">
        <f t="shared" si="777"/>
        <v>1.4095741983017493</v>
      </c>
      <c r="Z380" s="45">
        <f t="shared" si="778"/>
        <v>157.50558508098311</v>
      </c>
      <c r="AA380" s="45">
        <f t="shared" si="779"/>
        <v>2.7489910499432146</v>
      </c>
      <c r="AB380" s="45">
        <f t="shared" si="780"/>
        <v>-15754.138281158936</v>
      </c>
      <c r="AC380" s="45">
        <f t="shared" si="781"/>
        <v>102.21540440688068</v>
      </c>
      <c r="AD380" s="45">
        <f t="shared" si="782"/>
        <v>-2231.0752323762281</v>
      </c>
      <c r="AE380" s="45">
        <f t="shared" si="783"/>
        <v>-276.00976386601519</v>
      </c>
      <c r="AF380" s="45">
        <f t="shared" si="784"/>
        <v>588.92736104724463</v>
      </c>
      <c r="AG380" s="45">
        <f t="shared" si="785"/>
        <v>1885.0389605303753</v>
      </c>
      <c r="AH380" s="45">
        <f t="shared" si="786"/>
        <v>-15685.041551416678</v>
      </c>
      <c r="AI380" s="45">
        <f t="shared" si="787"/>
        <v>-4.3569559865046328</v>
      </c>
      <c r="AJ380" s="45">
        <f t="shared" si="788"/>
        <v>248.14464697162376</v>
      </c>
      <c r="AK380" s="45">
        <f t="shared" si="789"/>
        <v>4.3309411108538107</v>
      </c>
      <c r="AL380" s="45">
        <f t="shared" si="790"/>
        <v>248</v>
      </c>
      <c r="AM380" s="45">
        <f t="shared" si="791"/>
        <v>8</v>
      </c>
      <c r="AN380" s="45">
        <f t="shared" si="792"/>
        <v>40</v>
      </c>
      <c r="AO380" s="45"/>
      <c r="AP380" s="45">
        <f t="shared" si="793"/>
        <v>4.3810295236604375</v>
      </c>
      <c r="AQ380" s="45">
        <f t="shared" si="794"/>
        <v>7.6463389814953459E-2</v>
      </c>
      <c r="AR380" s="45" t="str">
        <f t="shared" si="795"/>
        <v>POSITIF</v>
      </c>
      <c r="AS380" s="45">
        <f t="shared" si="796"/>
        <v>4</v>
      </c>
      <c r="AT380" s="45">
        <f t="shared" si="797"/>
        <v>22</v>
      </c>
      <c r="AU380" s="45">
        <f t="shared" si="798"/>
        <v>51</v>
      </c>
      <c r="AV380" s="45">
        <f t="shared" si="799"/>
        <v>1.0026148061479461</v>
      </c>
      <c r="AW380" s="145">
        <f t="shared" si="800"/>
        <v>4.1775616922831084E-2</v>
      </c>
      <c r="AX380" s="45">
        <f t="shared" si="801"/>
        <v>1.7498929496526344E-2</v>
      </c>
      <c r="AY380" s="45">
        <f t="shared" si="802"/>
        <v>0.27319260859184685</v>
      </c>
      <c r="AZ380" s="145">
        <f t="shared" si="803"/>
        <v>1.1383025357993619E-2</v>
      </c>
      <c r="BA380" s="45">
        <f t="shared" si="804"/>
        <v>364498.04068404378</v>
      </c>
      <c r="BB380" s="45" t="s">
        <v>192</v>
      </c>
      <c r="BC380" s="45">
        <f t="shared" si="805"/>
        <v>1.6700853152720047E-2</v>
      </c>
      <c r="BD380" s="45">
        <f t="shared" si="806"/>
        <v>128.29551464666756</v>
      </c>
      <c r="BE380" s="45">
        <f t="shared" si="807"/>
        <v>23.436892507166842</v>
      </c>
      <c r="BF380" s="45">
        <f t="shared" si="808"/>
        <v>-1.7337358747968718E-3</v>
      </c>
      <c r="BG380" s="45">
        <f t="shared" si="809"/>
        <v>23.435158771292045</v>
      </c>
      <c r="BH380" s="151">
        <f t="shared" si="810"/>
        <v>0.18444874476079182</v>
      </c>
      <c r="BI380" s="45">
        <f t="shared" si="811"/>
        <v>5.133541595221808</v>
      </c>
      <c r="BJ380" s="45">
        <f t="shared" si="812"/>
        <v>12.554541595221808</v>
      </c>
      <c r="BK380" s="45">
        <f t="shared" si="813"/>
        <v>298.29678520885341</v>
      </c>
      <c r="BL380" s="45">
        <f t="shared" si="814"/>
        <v>5.2062610500088127</v>
      </c>
      <c r="BM380" s="45">
        <f t="shared" si="815"/>
        <v>250.02133871947379</v>
      </c>
      <c r="BN380" s="45">
        <f t="shared" si="816"/>
        <v>16.668089247964918</v>
      </c>
      <c r="BO380" s="45">
        <f t="shared" si="817"/>
        <v>16</v>
      </c>
      <c r="BP380" s="45">
        <f t="shared" si="818"/>
        <v>40</v>
      </c>
      <c r="BQ380" s="45">
        <f t="shared" si="819"/>
        <v>5</v>
      </c>
      <c r="BR380" s="45">
        <f t="shared" si="820"/>
        <v>-17.335114764804835</v>
      </c>
      <c r="BS380" s="45" t="str">
        <f t="shared" si="821"/>
        <v>NEGATIF</v>
      </c>
      <c r="BT380" s="45">
        <f t="shared" si="757"/>
        <v>-0.30255482885692681</v>
      </c>
      <c r="BU380" s="45">
        <f t="shared" si="758"/>
        <v>17</v>
      </c>
      <c r="BV380" s="45">
        <f t="shared" si="759"/>
        <v>-2061</v>
      </c>
      <c r="BW380" s="45">
        <f t="shared" si="760"/>
        <v>53</v>
      </c>
      <c r="BX380" s="45" t="str">
        <f t="shared" si="761"/>
        <v>NEGATIF</v>
      </c>
      <c r="BY380" s="45">
        <f t="shared" si="822"/>
        <v>-74.027948797807568</v>
      </c>
      <c r="BZ380" s="45">
        <f t="shared" si="823"/>
        <v>105.97205120219243</v>
      </c>
      <c r="CA380" s="45">
        <f t="shared" si="824"/>
        <v>29.042491440378356</v>
      </c>
      <c r="CB380" s="45" t="str">
        <f t="shared" si="825"/>
        <v>POSITIF</v>
      </c>
      <c r="CC380" s="45">
        <f t="shared" si="826"/>
        <v>29</v>
      </c>
      <c r="CD380" s="45">
        <f t="shared" si="827"/>
        <v>2</v>
      </c>
      <c r="CE380" s="45">
        <f t="shared" si="828"/>
        <v>32</v>
      </c>
      <c r="CF380" s="45"/>
      <c r="CG380" s="45">
        <f t="shared" si="829"/>
        <v>4.3636955608988011</v>
      </c>
      <c r="CH380" s="45">
        <f t="shared" si="830"/>
        <v>0.40902068128667496</v>
      </c>
      <c r="CI380" s="45">
        <f t="shared" si="831"/>
        <v>0.40905094068605014</v>
      </c>
    </row>
    <row r="381" spans="1:87">
      <c r="A381" s="45">
        <f t="shared" ref="A381:F381" si="850">A87</f>
        <v>-7.0027777777777782</v>
      </c>
      <c r="B381" s="45">
        <f t="shared" si="850"/>
        <v>111.315</v>
      </c>
      <c r="C381" s="45">
        <f t="shared" si="850"/>
        <v>7</v>
      </c>
      <c r="D381" s="45">
        <f t="shared" si="850"/>
        <v>2018</v>
      </c>
      <c r="E381" s="45">
        <f t="shared" si="850"/>
        <v>6</v>
      </c>
      <c r="F381" s="45">
        <f t="shared" si="850"/>
        <v>12</v>
      </c>
      <c r="G381" s="45">
        <f t="shared" si="763"/>
        <v>-0.12222152900771403</v>
      </c>
      <c r="H381" s="45">
        <f t="shared" ref="H381:J381" si="851">H87</f>
        <v>19</v>
      </c>
      <c r="I381" s="45">
        <f t="shared" si="851"/>
        <v>0</v>
      </c>
      <c r="J381" s="45">
        <f t="shared" si="851"/>
        <v>19</v>
      </c>
      <c r="K381" s="45"/>
      <c r="L381" s="45">
        <f t="shared" ref="L381:M381" si="852">L87</f>
        <v>20</v>
      </c>
      <c r="M381" s="45">
        <f t="shared" si="852"/>
        <v>-13</v>
      </c>
      <c r="N381" s="45">
        <f t="shared" si="766"/>
        <v>2458282</v>
      </c>
      <c r="O381" s="45">
        <f t="shared" si="767"/>
        <v>8.1905445362562951E-4</v>
      </c>
      <c r="P381" s="45">
        <f t="shared" si="768"/>
        <v>2458282.0008190544</v>
      </c>
      <c r="Q381" s="45">
        <f t="shared" si="769"/>
        <v>0.1844490299535779</v>
      </c>
      <c r="R381" s="45">
        <f t="shared" si="770"/>
        <v>252.50160295812839</v>
      </c>
      <c r="S381" s="45">
        <f t="shared" si="771"/>
        <v>313.81879301389563</v>
      </c>
      <c r="T381" s="45">
        <f t="shared" si="772"/>
        <v>4.4069843381827942</v>
      </c>
      <c r="U381" s="45">
        <f t="shared" si="773"/>
        <v>5.4771711927270577</v>
      </c>
      <c r="V381" s="45">
        <f t="shared" si="774"/>
        <v>128.29038430752695</v>
      </c>
      <c r="W381" s="45">
        <f t="shared" si="775"/>
        <v>2.2390896048152107</v>
      </c>
      <c r="X381" s="45">
        <f t="shared" si="776"/>
        <v>80.772919632839148</v>
      </c>
      <c r="Y381" s="45">
        <f t="shared" si="777"/>
        <v>1.4097533940418125</v>
      </c>
      <c r="Z381" s="45">
        <f t="shared" si="778"/>
        <v>157.5158517503487</v>
      </c>
      <c r="AA381" s="45">
        <f t="shared" si="779"/>
        <v>2.749170237126858</v>
      </c>
      <c r="AB381" s="45">
        <f t="shared" si="780"/>
        <v>-15716.950702335769</v>
      </c>
      <c r="AC381" s="45">
        <f t="shared" si="781"/>
        <v>102.94874099661578</v>
      </c>
      <c r="AD381" s="45">
        <f t="shared" si="782"/>
        <v>-2214.1887994820413</v>
      </c>
      <c r="AE381" s="45">
        <f t="shared" si="783"/>
        <v>-282.24043870123006</v>
      </c>
      <c r="AF381" s="45">
        <f t="shared" si="784"/>
        <v>588.66763249453129</v>
      </c>
      <c r="AG381" s="45">
        <f t="shared" si="785"/>
        <v>1874.5885678978755</v>
      </c>
      <c r="AH381" s="45">
        <f t="shared" si="786"/>
        <v>-15647.174999130015</v>
      </c>
      <c r="AI381" s="45">
        <f t="shared" si="787"/>
        <v>-4.3464374997583377</v>
      </c>
      <c r="AJ381" s="45">
        <f t="shared" si="788"/>
        <v>248.15516545837005</v>
      </c>
      <c r="AK381" s="45">
        <f t="shared" si="789"/>
        <v>4.331124693079861</v>
      </c>
      <c r="AL381" s="45">
        <f t="shared" si="790"/>
        <v>248</v>
      </c>
      <c r="AM381" s="45">
        <f t="shared" si="791"/>
        <v>9</v>
      </c>
      <c r="AN381" s="45">
        <f t="shared" si="792"/>
        <v>18</v>
      </c>
      <c r="AO381" s="45"/>
      <c r="AP381" s="45">
        <f t="shared" si="793"/>
        <v>4.3799797972458876</v>
      </c>
      <c r="AQ381" s="45">
        <f t="shared" si="794"/>
        <v>7.6445068632774407E-2</v>
      </c>
      <c r="AR381" s="45" t="str">
        <f t="shared" si="795"/>
        <v>POSITIF</v>
      </c>
      <c r="AS381" s="45">
        <f t="shared" si="796"/>
        <v>4</v>
      </c>
      <c r="AT381" s="45">
        <f t="shared" si="797"/>
        <v>22</v>
      </c>
      <c r="AU381" s="45">
        <f t="shared" si="798"/>
        <v>47</v>
      </c>
      <c r="AV381" s="45">
        <f t="shared" si="799"/>
        <v>1.0027306155230453</v>
      </c>
      <c r="AW381" s="145">
        <f t="shared" si="800"/>
        <v>4.1780442313460224E-2</v>
      </c>
      <c r="AX381" s="45">
        <f t="shared" si="801"/>
        <v>1.7500950751426502E-2</v>
      </c>
      <c r="AY381" s="45">
        <f t="shared" si="802"/>
        <v>0.273224161362564</v>
      </c>
      <c r="AZ381" s="145">
        <f t="shared" si="803"/>
        <v>1.1384340056773501E-2</v>
      </c>
      <c r="BA381" s="45">
        <f t="shared" si="804"/>
        <v>364455.94764262059</v>
      </c>
      <c r="BB381" s="45" t="s">
        <v>192</v>
      </c>
      <c r="BC381" s="45">
        <f t="shared" si="805"/>
        <v>1.6700853140741951E-2</v>
      </c>
      <c r="BD381" s="45">
        <f t="shared" si="806"/>
        <v>128.29496304495891</v>
      </c>
      <c r="BE381" s="45">
        <f t="shared" si="807"/>
        <v>23.436892503458147</v>
      </c>
      <c r="BF381" s="45">
        <f t="shared" si="808"/>
        <v>-1.7337345365310527E-3</v>
      </c>
      <c r="BG381" s="45">
        <f t="shared" si="809"/>
        <v>23.435158768921614</v>
      </c>
      <c r="BH381" s="151">
        <f t="shared" si="810"/>
        <v>0.1844490299535779</v>
      </c>
      <c r="BI381" s="45">
        <f t="shared" si="811"/>
        <v>5.3842260747216644</v>
      </c>
      <c r="BJ381" s="45">
        <f t="shared" si="812"/>
        <v>12.805226074721665</v>
      </c>
      <c r="BK381" s="45">
        <f t="shared" si="813"/>
        <v>302.04750479729125</v>
      </c>
      <c r="BL381" s="45">
        <f t="shared" si="814"/>
        <v>5.2717234561461002</v>
      </c>
      <c r="BM381" s="45">
        <f t="shared" si="815"/>
        <v>250.03088632353365</v>
      </c>
      <c r="BN381" s="45">
        <f t="shared" si="816"/>
        <v>16.668725754902244</v>
      </c>
      <c r="BO381" s="45">
        <f t="shared" si="817"/>
        <v>16</v>
      </c>
      <c r="BP381" s="45">
        <f t="shared" si="818"/>
        <v>40</v>
      </c>
      <c r="BQ381" s="45">
        <f t="shared" si="819"/>
        <v>7</v>
      </c>
      <c r="BR381" s="45">
        <f t="shared" si="820"/>
        <v>-17.33777806815414</v>
      </c>
      <c r="BS381" s="45" t="str">
        <f t="shared" si="821"/>
        <v>NEGATIF</v>
      </c>
      <c r="BT381" s="45">
        <f t="shared" si="757"/>
        <v>-0.30260131226935155</v>
      </c>
      <c r="BU381" s="45">
        <f t="shared" si="758"/>
        <v>17</v>
      </c>
      <c r="BV381" s="45">
        <f t="shared" si="759"/>
        <v>-2061</v>
      </c>
      <c r="BW381" s="45">
        <f t="shared" si="760"/>
        <v>43</v>
      </c>
      <c r="BX381" s="45" t="str">
        <f t="shared" si="761"/>
        <v>NEGATIF</v>
      </c>
      <c r="BY381" s="45">
        <f t="shared" si="822"/>
        <v>-73.8676698149971</v>
      </c>
      <c r="BZ381" s="45">
        <f t="shared" si="823"/>
        <v>106.1323301850029</v>
      </c>
      <c r="CA381" s="45">
        <f t="shared" si="824"/>
        <v>32.620120989719609</v>
      </c>
      <c r="CB381" s="45" t="str">
        <f t="shared" si="825"/>
        <v>POSITIF</v>
      </c>
      <c r="CC381" s="45">
        <f t="shared" si="826"/>
        <v>32</v>
      </c>
      <c r="CD381" s="45">
        <f t="shared" si="827"/>
        <v>37</v>
      </c>
      <c r="CE381" s="45">
        <f t="shared" si="828"/>
        <v>12</v>
      </c>
      <c r="CF381" s="45"/>
      <c r="CG381" s="45">
        <f t="shared" si="829"/>
        <v>4.3638621980253225</v>
      </c>
      <c r="CH381" s="45">
        <f t="shared" si="830"/>
        <v>0.40902068124530311</v>
      </c>
      <c r="CI381" s="45">
        <f t="shared" si="831"/>
        <v>0.40905094062132119</v>
      </c>
    </row>
    <row r="382" spans="1:87">
      <c r="A382" s="45">
        <f t="shared" ref="A382:F382" si="853">A88</f>
        <v>-7.0027777777777782</v>
      </c>
      <c r="B382" s="45">
        <f t="shared" si="853"/>
        <v>111.315</v>
      </c>
      <c r="C382" s="45">
        <f t="shared" si="853"/>
        <v>7</v>
      </c>
      <c r="D382" s="45">
        <f t="shared" si="853"/>
        <v>2018</v>
      </c>
      <c r="E382" s="45">
        <f t="shared" si="853"/>
        <v>6</v>
      </c>
      <c r="F382" s="45">
        <f t="shared" si="853"/>
        <v>12</v>
      </c>
      <c r="G382" s="45">
        <f t="shared" si="763"/>
        <v>-0.12222152900771403</v>
      </c>
      <c r="H382" s="45">
        <f t="shared" ref="H382:J382" si="854">H88</f>
        <v>19</v>
      </c>
      <c r="I382" s="45">
        <f t="shared" si="854"/>
        <v>15</v>
      </c>
      <c r="J382" s="45">
        <f t="shared" si="854"/>
        <v>19.25</v>
      </c>
      <c r="K382" s="45"/>
      <c r="L382" s="45">
        <f t="shared" ref="L382:M382" si="855">L88</f>
        <v>20</v>
      </c>
      <c r="M382" s="45">
        <f t="shared" si="855"/>
        <v>-13</v>
      </c>
      <c r="N382" s="45">
        <f t="shared" si="766"/>
        <v>2458282.010416667</v>
      </c>
      <c r="O382" s="45">
        <f t="shared" si="767"/>
        <v>8.1905445362562951E-4</v>
      </c>
      <c r="P382" s="45">
        <f t="shared" si="768"/>
        <v>2458282.0112357214</v>
      </c>
      <c r="Q382" s="45">
        <f t="shared" si="769"/>
        <v>0.18444931514637672</v>
      </c>
      <c r="R382" s="45">
        <f t="shared" si="770"/>
        <v>252.50160295812839</v>
      </c>
      <c r="S382" s="45">
        <f t="shared" si="771"/>
        <v>313.95488668922917</v>
      </c>
      <c r="T382" s="45">
        <f t="shared" si="772"/>
        <v>4.4069843381827942</v>
      </c>
      <c r="U382" s="45">
        <f t="shared" si="773"/>
        <v>5.4795464754527687</v>
      </c>
      <c r="V382" s="45">
        <f t="shared" si="774"/>
        <v>128.28983270415665</v>
      </c>
      <c r="W382" s="45">
        <f t="shared" si="775"/>
        <v>2.2390799775202339</v>
      </c>
      <c r="X382" s="45">
        <f t="shared" si="776"/>
        <v>80.783186792909873</v>
      </c>
      <c r="Y382" s="45">
        <f t="shared" si="777"/>
        <v>1.409932589789876</v>
      </c>
      <c r="Z382" s="45">
        <f t="shared" si="778"/>
        <v>157.52611842017359</v>
      </c>
      <c r="AA382" s="45">
        <f t="shared" si="779"/>
        <v>2.7493494243185173</v>
      </c>
      <c r="AB382" s="45">
        <f t="shared" si="780"/>
        <v>-15679.670957469732</v>
      </c>
      <c r="AC382" s="45">
        <f t="shared" si="781"/>
        <v>103.67122541679115</v>
      </c>
      <c r="AD382" s="45">
        <f t="shared" si="782"/>
        <v>-2196.3687675673441</v>
      </c>
      <c r="AE382" s="45">
        <f t="shared" si="783"/>
        <v>-288.44136466220436</v>
      </c>
      <c r="AF382" s="45">
        <f t="shared" si="784"/>
        <v>588.40253890048984</v>
      </c>
      <c r="AG382" s="45">
        <f t="shared" si="785"/>
        <v>1864.123687320179</v>
      </c>
      <c r="AH382" s="45">
        <f t="shared" si="786"/>
        <v>-15608.283638061823</v>
      </c>
      <c r="AI382" s="45">
        <f t="shared" si="787"/>
        <v>-4.3356343439060616</v>
      </c>
      <c r="AJ382" s="45">
        <f t="shared" si="788"/>
        <v>248.16596861422232</v>
      </c>
      <c r="AK382" s="45">
        <f t="shared" si="789"/>
        <v>4.3313132437190891</v>
      </c>
      <c r="AL382" s="45">
        <f t="shared" si="790"/>
        <v>248</v>
      </c>
      <c r="AM382" s="45">
        <f t="shared" si="791"/>
        <v>9</v>
      </c>
      <c r="AN382" s="45">
        <f t="shared" si="792"/>
        <v>57</v>
      </c>
      <c r="AO382" s="45"/>
      <c r="AP382" s="45">
        <f t="shared" si="793"/>
        <v>4.3802850794373729</v>
      </c>
      <c r="AQ382" s="45">
        <f t="shared" si="794"/>
        <v>7.6450396812163521E-2</v>
      </c>
      <c r="AR382" s="45" t="str">
        <f t="shared" si="795"/>
        <v>POSITIF</v>
      </c>
      <c r="AS382" s="45">
        <f t="shared" si="796"/>
        <v>4</v>
      </c>
      <c r="AT382" s="45">
        <f t="shared" si="797"/>
        <v>22</v>
      </c>
      <c r="AU382" s="45">
        <f t="shared" si="798"/>
        <v>49</v>
      </c>
      <c r="AV382" s="45">
        <f t="shared" si="799"/>
        <v>1.0028461607174899</v>
      </c>
      <c r="AW382" s="145">
        <f t="shared" si="800"/>
        <v>4.1785256696562079E-2</v>
      </c>
      <c r="AX382" s="45">
        <f t="shared" si="801"/>
        <v>1.7502967395504419E-2</v>
      </c>
      <c r="AY382" s="45">
        <f t="shared" si="802"/>
        <v>0.27325564215507675</v>
      </c>
      <c r="AZ382" s="145">
        <f t="shared" si="803"/>
        <v>1.1385651756461531E-2</v>
      </c>
      <c r="BA382" s="45">
        <f t="shared" si="804"/>
        <v>364413.96031162329</v>
      </c>
      <c r="BB382" s="45" t="s">
        <v>192</v>
      </c>
      <c r="BC382" s="45">
        <f t="shared" si="805"/>
        <v>1.6700853128763852E-2</v>
      </c>
      <c r="BD382" s="45">
        <f t="shared" si="806"/>
        <v>128.29441144322558</v>
      </c>
      <c r="BE382" s="45">
        <f t="shared" si="807"/>
        <v>23.436892499749451</v>
      </c>
      <c r="BF382" s="45">
        <f t="shared" si="808"/>
        <v>-1.7337331788271502E-3</v>
      </c>
      <c r="BG382" s="45">
        <f t="shared" si="809"/>
        <v>23.435158766570623</v>
      </c>
      <c r="BH382" s="151">
        <f t="shared" si="810"/>
        <v>0.18444931514637672</v>
      </c>
      <c r="BI382" s="45">
        <f t="shared" si="811"/>
        <v>5.6349105653973917</v>
      </c>
      <c r="BJ382" s="45">
        <f t="shared" si="812"/>
        <v>13.055910565397392</v>
      </c>
      <c r="BK382" s="45">
        <f t="shared" si="813"/>
        <v>305.79796606429551</v>
      </c>
      <c r="BL382" s="45">
        <f t="shared" si="814"/>
        <v>5.3371813537238424</v>
      </c>
      <c r="BM382" s="45">
        <f t="shared" si="815"/>
        <v>250.04069241666542</v>
      </c>
      <c r="BN382" s="45">
        <f t="shared" si="816"/>
        <v>16.66937949444436</v>
      </c>
      <c r="BO382" s="45">
        <f t="shared" si="817"/>
        <v>16</v>
      </c>
      <c r="BP382" s="45">
        <f t="shared" si="818"/>
        <v>40</v>
      </c>
      <c r="BQ382" s="45">
        <f t="shared" si="819"/>
        <v>9</v>
      </c>
      <c r="BR382" s="45">
        <f t="shared" si="820"/>
        <v>-17.339146006326938</v>
      </c>
      <c r="BS382" s="45" t="str">
        <f t="shared" si="821"/>
        <v>NEGATIF</v>
      </c>
      <c r="BT382" s="45">
        <f t="shared" si="757"/>
        <v>-0.30262518729443061</v>
      </c>
      <c r="BU382" s="45">
        <f t="shared" si="758"/>
        <v>17</v>
      </c>
      <c r="BV382" s="45">
        <f t="shared" si="759"/>
        <v>-2061</v>
      </c>
      <c r="BW382" s="45">
        <f t="shared" si="760"/>
        <v>39</v>
      </c>
      <c r="BX382" s="45" t="str">
        <f t="shared" si="761"/>
        <v>NEGATIF</v>
      </c>
      <c r="BY382" s="45">
        <f t="shared" si="822"/>
        <v>-73.609250399752412</v>
      </c>
      <c r="BZ382" s="45">
        <f t="shared" si="823"/>
        <v>106.39074960024759</v>
      </c>
      <c r="CA382" s="45">
        <f t="shared" si="824"/>
        <v>36.193758863215088</v>
      </c>
      <c r="CB382" s="45" t="str">
        <f t="shared" si="825"/>
        <v>POSITIF</v>
      </c>
      <c r="CC382" s="45">
        <f t="shared" si="826"/>
        <v>36</v>
      </c>
      <c r="CD382" s="45">
        <f t="shared" si="827"/>
        <v>11</v>
      </c>
      <c r="CE382" s="45">
        <f t="shared" si="828"/>
        <v>37</v>
      </c>
      <c r="CF382" s="45"/>
      <c r="CG382" s="45">
        <f t="shared" si="829"/>
        <v>4.3640333466372292</v>
      </c>
      <c r="CH382" s="45">
        <f t="shared" si="830"/>
        <v>0.4090206812042706</v>
      </c>
      <c r="CI382" s="45">
        <f t="shared" si="831"/>
        <v>0.40905094055659219</v>
      </c>
    </row>
    <row r="383" spans="1:87">
      <c r="A383" s="45">
        <f t="shared" ref="A383:F383" si="856">A89</f>
        <v>-7.0027777777777782</v>
      </c>
      <c r="B383" s="45">
        <f t="shared" si="856"/>
        <v>111.315</v>
      </c>
      <c r="C383" s="45">
        <f t="shared" si="856"/>
        <v>7</v>
      </c>
      <c r="D383" s="45">
        <f t="shared" si="856"/>
        <v>2018</v>
      </c>
      <c r="E383" s="45">
        <f t="shared" si="856"/>
        <v>6</v>
      </c>
      <c r="F383" s="45">
        <f t="shared" si="856"/>
        <v>12</v>
      </c>
      <c r="G383" s="45">
        <f t="shared" si="763"/>
        <v>-0.12222152900771403</v>
      </c>
      <c r="H383" s="45">
        <f t="shared" ref="H383:J383" si="857">H89</f>
        <v>19</v>
      </c>
      <c r="I383" s="45">
        <f t="shared" si="857"/>
        <v>30</v>
      </c>
      <c r="J383" s="45">
        <f t="shared" si="857"/>
        <v>19.5</v>
      </c>
      <c r="K383" s="45"/>
      <c r="L383" s="45">
        <f t="shared" ref="L383:M383" si="858">L89</f>
        <v>20</v>
      </c>
      <c r="M383" s="45">
        <f t="shared" si="858"/>
        <v>-13</v>
      </c>
      <c r="N383" s="45">
        <f t="shared" si="766"/>
        <v>2458282.0208333335</v>
      </c>
      <c r="O383" s="45">
        <f t="shared" si="767"/>
        <v>8.1905445362562951E-4</v>
      </c>
      <c r="P383" s="45">
        <f t="shared" si="768"/>
        <v>2458282.0216523879</v>
      </c>
      <c r="Q383" s="45">
        <f t="shared" si="769"/>
        <v>0.18444960033916277</v>
      </c>
      <c r="R383" s="45">
        <f t="shared" si="770"/>
        <v>252.50160295812839</v>
      </c>
      <c r="S383" s="45">
        <f t="shared" si="771"/>
        <v>314.09098035848001</v>
      </c>
      <c r="T383" s="45">
        <f t="shared" si="772"/>
        <v>4.4069843381827942</v>
      </c>
      <c r="U383" s="45">
        <f t="shared" si="773"/>
        <v>5.4819217580723159</v>
      </c>
      <c r="V383" s="45">
        <f t="shared" si="774"/>
        <v>128.28928110081102</v>
      </c>
      <c r="W383" s="45">
        <f t="shared" si="775"/>
        <v>2.2390703502256879</v>
      </c>
      <c r="X383" s="45">
        <f t="shared" si="776"/>
        <v>80.793453952521304</v>
      </c>
      <c r="Y383" s="45">
        <f t="shared" si="777"/>
        <v>1.4101117855299232</v>
      </c>
      <c r="Z383" s="45">
        <f t="shared" si="778"/>
        <v>157.53638508953827</v>
      </c>
      <c r="AA383" s="45">
        <f t="shared" si="779"/>
        <v>2.7495286115021447</v>
      </c>
      <c r="AB383" s="45">
        <f t="shared" si="780"/>
        <v>-15642.299260220323</v>
      </c>
      <c r="AC383" s="45">
        <f t="shared" si="781"/>
        <v>104.38278144312009</v>
      </c>
      <c r="AD383" s="45">
        <f t="shared" si="782"/>
        <v>-2177.6226519246943</v>
      </c>
      <c r="AE383" s="45">
        <f t="shared" si="783"/>
        <v>-294.61188759382384</v>
      </c>
      <c r="AF383" s="45">
        <f t="shared" si="784"/>
        <v>588.13208728424559</v>
      </c>
      <c r="AG383" s="45">
        <f t="shared" si="785"/>
        <v>1853.6443981093905</v>
      </c>
      <c r="AH383" s="45">
        <f t="shared" si="786"/>
        <v>-15568.374532902086</v>
      </c>
      <c r="AI383" s="45">
        <f t="shared" si="787"/>
        <v>-4.3245484813616901</v>
      </c>
      <c r="AJ383" s="45">
        <f t="shared" si="788"/>
        <v>248.1770544767667</v>
      </c>
      <c r="AK383" s="45">
        <f t="shared" si="789"/>
        <v>4.3315067285209121</v>
      </c>
      <c r="AL383" s="45">
        <f t="shared" si="790"/>
        <v>248</v>
      </c>
      <c r="AM383" s="45">
        <f t="shared" si="791"/>
        <v>10</v>
      </c>
      <c r="AN383" s="45">
        <f t="shared" si="792"/>
        <v>37</v>
      </c>
      <c r="AO383" s="45"/>
      <c r="AP383" s="45">
        <f t="shared" si="793"/>
        <v>4.3736665948295395</v>
      </c>
      <c r="AQ383" s="45">
        <f t="shared" si="794"/>
        <v>7.6334882464264259E-2</v>
      </c>
      <c r="AR383" s="45" t="str">
        <f t="shared" si="795"/>
        <v>POSITIF</v>
      </c>
      <c r="AS383" s="45">
        <f t="shared" si="796"/>
        <v>4</v>
      </c>
      <c r="AT383" s="45">
        <f t="shared" si="797"/>
        <v>22</v>
      </c>
      <c r="AU383" s="45">
        <f t="shared" si="798"/>
        <v>25</v>
      </c>
      <c r="AV383" s="45">
        <f t="shared" si="799"/>
        <v>1.0029614408205267</v>
      </c>
      <c r="AW383" s="145">
        <f t="shared" si="800"/>
        <v>4.1790060034188614E-2</v>
      </c>
      <c r="AX383" s="45">
        <f t="shared" si="801"/>
        <v>1.7504979412864448E-2</v>
      </c>
      <c r="AY383" s="45">
        <f t="shared" si="802"/>
        <v>0.2732870507212532</v>
      </c>
      <c r="AZ383" s="145">
        <f t="shared" si="803"/>
        <v>1.1386960446718884E-2</v>
      </c>
      <c r="BA383" s="45">
        <f t="shared" si="804"/>
        <v>364372.07895217481</v>
      </c>
      <c r="BB383" s="45" t="s">
        <v>192</v>
      </c>
      <c r="BC383" s="45">
        <f t="shared" si="805"/>
        <v>1.6700853116785756E-2</v>
      </c>
      <c r="BD383" s="45">
        <f t="shared" si="806"/>
        <v>128.29385984151699</v>
      </c>
      <c r="BE383" s="45">
        <f t="shared" si="807"/>
        <v>23.436892496040755</v>
      </c>
      <c r="BF383" s="45">
        <f t="shared" si="808"/>
        <v>-1.7337318016829829E-3</v>
      </c>
      <c r="BG383" s="45">
        <f t="shared" si="809"/>
        <v>23.435158764239073</v>
      </c>
      <c r="BH383" s="151">
        <f t="shared" si="810"/>
        <v>0.18444960033916277</v>
      </c>
      <c r="BI383" s="45">
        <f t="shared" si="811"/>
        <v>5.8855950448972481</v>
      </c>
      <c r="BJ383" s="45">
        <f t="shared" si="812"/>
        <v>13.306595044897248</v>
      </c>
      <c r="BK383" s="45">
        <f t="shared" si="813"/>
        <v>309.5481704482865</v>
      </c>
      <c r="BL383" s="45">
        <f t="shared" si="814"/>
        <v>5.4026347678472106</v>
      </c>
      <c r="BM383" s="45">
        <f t="shared" si="815"/>
        <v>250.05075522517222</v>
      </c>
      <c r="BN383" s="45">
        <f t="shared" si="816"/>
        <v>16.670050348344816</v>
      </c>
      <c r="BO383" s="45">
        <f t="shared" si="817"/>
        <v>16</v>
      </c>
      <c r="BP383" s="45">
        <f t="shared" si="818"/>
        <v>40</v>
      </c>
      <c r="BQ383" s="45">
        <f t="shared" si="819"/>
        <v>12</v>
      </c>
      <c r="BR383" s="45">
        <f t="shared" si="820"/>
        <v>-17.34739703832668</v>
      </c>
      <c r="BS383" s="45" t="str">
        <f t="shared" si="821"/>
        <v>NEGATIF</v>
      </c>
      <c r="BT383" s="45">
        <f t="shared" si="757"/>
        <v>-0.30276919496951349</v>
      </c>
      <c r="BU383" s="45">
        <f t="shared" si="758"/>
        <v>17</v>
      </c>
      <c r="BV383" s="45">
        <f t="shared" si="759"/>
        <v>-2061</v>
      </c>
      <c r="BW383" s="45">
        <f t="shared" si="760"/>
        <v>9</v>
      </c>
      <c r="BX383" s="45" t="str">
        <f t="shared" si="761"/>
        <v>NEGATIF</v>
      </c>
      <c r="BY383" s="45">
        <f t="shared" si="822"/>
        <v>-73.226626949036046</v>
      </c>
      <c r="BZ383" s="45">
        <f t="shared" si="823"/>
        <v>106.77337305096395</v>
      </c>
      <c r="CA383" s="45">
        <f t="shared" si="824"/>
        <v>39.760699567816033</v>
      </c>
      <c r="CB383" s="45" t="str">
        <f t="shared" si="825"/>
        <v>POSITIF</v>
      </c>
      <c r="CC383" s="45">
        <f t="shared" si="826"/>
        <v>39</v>
      </c>
      <c r="CD383" s="45">
        <f t="shared" si="827"/>
        <v>45</v>
      </c>
      <c r="CE383" s="45">
        <f t="shared" si="828"/>
        <v>38</v>
      </c>
      <c r="CF383" s="45"/>
      <c r="CG383" s="45">
        <f t="shared" si="829"/>
        <v>4.3642089757776699</v>
      </c>
      <c r="CH383" s="45">
        <f t="shared" si="830"/>
        <v>0.40902068116357737</v>
      </c>
      <c r="CI383" s="45">
        <f t="shared" si="831"/>
        <v>0.40905094049186325</v>
      </c>
    </row>
    <row r="384" spans="1:87">
      <c r="A384" s="45">
        <f t="shared" ref="A384:F384" si="859">A90</f>
        <v>-7.0027777777777782</v>
      </c>
      <c r="B384" s="45">
        <f t="shared" si="859"/>
        <v>111.315</v>
      </c>
      <c r="C384" s="45">
        <f t="shared" si="859"/>
        <v>7</v>
      </c>
      <c r="D384" s="45">
        <f t="shared" si="859"/>
        <v>2018</v>
      </c>
      <c r="E384" s="45">
        <f t="shared" si="859"/>
        <v>6</v>
      </c>
      <c r="F384" s="45">
        <f t="shared" si="859"/>
        <v>12</v>
      </c>
      <c r="G384" s="45">
        <f t="shared" si="763"/>
        <v>-0.12222152900771403</v>
      </c>
      <c r="H384" s="45">
        <f t="shared" ref="H384:J384" si="860">H90</f>
        <v>19</v>
      </c>
      <c r="I384" s="45">
        <f t="shared" si="860"/>
        <v>45</v>
      </c>
      <c r="J384" s="45">
        <f t="shared" si="860"/>
        <v>19.75</v>
      </c>
      <c r="K384" s="45"/>
      <c r="L384" s="45">
        <f t="shared" ref="L384:M384" si="861">L90</f>
        <v>20</v>
      </c>
      <c r="M384" s="45">
        <f t="shared" si="861"/>
        <v>-13</v>
      </c>
      <c r="N384" s="45">
        <f t="shared" si="766"/>
        <v>2458282.03125</v>
      </c>
      <c r="O384" s="45">
        <f t="shared" si="767"/>
        <v>8.1905445362562951E-4</v>
      </c>
      <c r="P384" s="45">
        <f t="shared" si="768"/>
        <v>2458282.0320690544</v>
      </c>
      <c r="Q384" s="45">
        <f t="shared" si="769"/>
        <v>0.18444988553194885</v>
      </c>
      <c r="R384" s="45">
        <f t="shared" si="770"/>
        <v>252.50160295812839</v>
      </c>
      <c r="S384" s="45">
        <f t="shared" si="771"/>
        <v>314.2270740277454</v>
      </c>
      <c r="T384" s="45">
        <f t="shared" si="772"/>
        <v>4.4069843381827942</v>
      </c>
      <c r="U384" s="45">
        <f t="shared" si="773"/>
        <v>5.484297040692117</v>
      </c>
      <c r="V384" s="45">
        <f t="shared" si="774"/>
        <v>128.28872949746534</v>
      </c>
      <c r="W384" s="45">
        <f t="shared" si="775"/>
        <v>2.2390607229311406</v>
      </c>
      <c r="X384" s="45">
        <f t="shared" si="776"/>
        <v>80.803721112133644</v>
      </c>
      <c r="Y384" s="45">
        <f t="shared" si="777"/>
        <v>1.4102909812699862</v>
      </c>
      <c r="Z384" s="45">
        <f t="shared" si="778"/>
        <v>157.54665175890386</v>
      </c>
      <c r="AA384" s="45">
        <f t="shared" si="779"/>
        <v>2.7497077986857881</v>
      </c>
      <c r="AB384" s="45">
        <f t="shared" si="780"/>
        <v>-15604.835819769167</v>
      </c>
      <c r="AC384" s="45">
        <f t="shared" si="781"/>
        <v>105.08333410051625</v>
      </c>
      <c r="AD384" s="45">
        <f t="shared" si="782"/>
        <v>-2157.9583559528396</v>
      </c>
      <c r="AE384" s="45">
        <f t="shared" si="783"/>
        <v>-300.75135738008919</v>
      </c>
      <c r="AF384" s="45">
        <f t="shared" si="784"/>
        <v>587.85628476934255</v>
      </c>
      <c r="AG384" s="45">
        <f t="shared" si="785"/>
        <v>1843.1507782831827</v>
      </c>
      <c r="AH384" s="45">
        <f t="shared" si="786"/>
        <v>-15527.455135949054</v>
      </c>
      <c r="AI384" s="45">
        <f t="shared" si="787"/>
        <v>-4.3131819822080706</v>
      </c>
      <c r="AJ384" s="45">
        <f t="shared" si="788"/>
        <v>248.18842097592031</v>
      </c>
      <c r="AK384" s="45">
        <f t="shared" si="789"/>
        <v>4.3317051113555678</v>
      </c>
      <c r="AL384" s="45">
        <f t="shared" si="790"/>
        <v>248</v>
      </c>
      <c r="AM384" s="45">
        <f t="shared" si="791"/>
        <v>11</v>
      </c>
      <c r="AN384" s="45">
        <f t="shared" si="792"/>
        <v>18</v>
      </c>
      <c r="AO384" s="45"/>
      <c r="AP384" s="45">
        <f t="shared" si="793"/>
        <v>4.3798791441848417</v>
      </c>
      <c r="AQ384" s="45">
        <f t="shared" si="794"/>
        <v>7.6443311905456945E-2</v>
      </c>
      <c r="AR384" s="45" t="str">
        <f t="shared" si="795"/>
        <v>POSITIF</v>
      </c>
      <c r="AS384" s="45">
        <f t="shared" si="796"/>
        <v>4</v>
      </c>
      <c r="AT384" s="45">
        <f t="shared" si="797"/>
        <v>22</v>
      </c>
      <c r="AU384" s="45">
        <f t="shared" si="798"/>
        <v>47</v>
      </c>
      <c r="AV384" s="45">
        <f t="shared" si="799"/>
        <v>1.0030764549384625</v>
      </c>
      <c r="AW384" s="145">
        <f t="shared" si="800"/>
        <v>4.1794852289102603E-2</v>
      </c>
      <c r="AX384" s="45">
        <f t="shared" si="801"/>
        <v>1.7506986787908706E-2</v>
      </c>
      <c r="AY384" s="45">
        <f t="shared" si="802"/>
        <v>0.27331838681760962</v>
      </c>
      <c r="AZ384" s="145">
        <f t="shared" si="803"/>
        <v>1.1388266117400401E-2</v>
      </c>
      <c r="BA384" s="45">
        <f t="shared" si="804"/>
        <v>364330.30381909746</v>
      </c>
      <c r="BB384" s="45" t="s">
        <v>192</v>
      </c>
      <c r="BC384" s="45">
        <f t="shared" si="805"/>
        <v>1.6700853104807657E-2</v>
      </c>
      <c r="BD384" s="45">
        <f t="shared" si="806"/>
        <v>128.29330823980834</v>
      </c>
      <c r="BE384" s="45">
        <f t="shared" si="807"/>
        <v>23.43689249233206</v>
      </c>
      <c r="BF384" s="45">
        <f t="shared" si="808"/>
        <v>-1.7337304050961868E-3</v>
      </c>
      <c r="BG384" s="45">
        <f t="shared" si="809"/>
        <v>23.435158761926964</v>
      </c>
      <c r="BH384" s="151">
        <f t="shared" si="810"/>
        <v>0.18444988553194885</v>
      </c>
      <c r="BI384" s="45">
        <f t="shared" si="811"/>
        <v>6.1362795243660608</v>
      </c>
      <c r="BJ384" s="45">
        <f t="shared" si="812"/>
        <v>13.557279524366061</v>
      </c>
      <c r="BK384" s="45">
        <f t="shared" si="813"/>
        <v>313.29811998774551</v>
      </c>
      <c r="BL384" s="45">
        <f t="shared" si="814"/>
        <v>5.4680837340944155</v>
      </c>
      <c r="BM384" s="45">
        <f t="shared" si="815"/>
        <v>250.0610728777454</v>
      </c>
      <c r="BN384" s="45">
        <f t="shared" si="816"/>
        <v>16.670738191849694</v>
      </c>
      <c r="BO384" s="45">
        <f t="shared" si="817"/>
        <v>16</v>
      </c>
      <c r="BP384" s="45">
        <f t="shared" si="818"/>
        <v>40</v>
      </c>
      <c r="BQ384" s="45">
        <f t="shared" si="819"/>
        <v>14</v>
      </c>
      <c r="BR384" s="45">
        <f t="shared" si="820"/>
        <v>-17.343014391970776</v>
      </c>
      <c r="BS384" s="45" t="str">
        <f t="shared" si="821"/>
        <v>NEGATIF</v>
      </c>
      <c r="BT384" s="45">
        <f t="shared" si="757"/>
        <v>-0.30269270336065246</v>
      </c>
      <c r="BU384" s="45">
        <f t="shared" si="758"/>
        <v>17</v>
      </c>
      <c r="BV384" s="45">
        <f t="shared" si="759"/>
        <v>-2061</v>
      </c>
      <c r="BW384" s="45">
        <f t="shared" si="760"/>
        <v>25</v>
      </c>
      <c r="BX384" s="45" t="str">
        <f t="shared" si="761"/>
        <v>NEGATIF</v>
      </c>
      <c r="BY384" s="45">
        <f t="shared" si="822"/>
        <v>-72.723959341154796</v>
      </c>
      <c r="BZ384" s="45">
        <f t="shared" si="823"/>
        <v>107.2760406588452</v>
      </c>
      <c r="CA384" s="45">
        <f t="shared" si="824"/>
        <v>43.320261926914952</v>
      </c>
      <c r="CB384" s="45" t="str">
        <f t="shared" si="825"/>
        <v>POSITIF</v>
      </c>
      <c r="CC384" s="45">
        <f t="shared" si="826"/>
        <v>43</v>
      </c>
      <c r="CD384" s="45">
        <f t="shared" si="827"/>
        <v>19</v>
      </c>
      <c r="CE384" s="45">
        <f t="shared" si="828"/>
        <v>12</v>
      </c>
      <c r="CF384" s="45"/>
      <c r="CG384" s="45">
        <f t="shared" si="829"/>
        <v>4.3643890527861489</v>
      </c>
      <c r="CH384" s="45">
        <f t="shared" si="830"/>
        <v>0.40902068112322348</v>
      </c>
      <c r="CI384" s="45">
        <f t="shared" si="831"/>
        <v>0.4090509404271343</v>
      </c>
    </row>
    <row r="385" spans="1:87">
      <c r="A385" s="45">
        <f t="shared" ref="A385:F385" si="862">A91</f>
        <v>-7.0027777777777782</v>
      </c>
      <c r="B385" s="45">
        <f t="shared" si="862"/>
        <v>111.315</v>
      </c>
      <c r="C385" s="45">
        <f t="shared" si="862"/>
        <v>7</v>
      </c>
      <c r="D385" s="45">
        <f t="shared" si="862"/>
        <v>2018</v>
      </c>
      <c r="E385" s="45">
        <f t="shared" si="862"/>
        <v>6</v>
      </c>
      <c r="F385" s="45">
        <f t="shared" si="862"/>
        <v>12</v>
      </c>
      <c r="G385" s="45">
        <f t="shared" si="763"/>
        <v>-0.12222152900771403</v>
      </c>
      <c r="H385" s="45">
        <f t="shared" ref="H385:J385" si="863">H91</f>
        <v>20</v>
      </c>
      <c r="I385" s="45">
        <f t="shared" si="863"/>
        <v>0</v>
      </c>
      <c r="J385" s="45">
        <f t="shared" si="863"/>
        <v>20</v>
      </c>
      <c r="K385" s="45"/>
      <c r="L385" s="45">
        <f t="shared" ref="L385:M385" si="864">L91</f>
        <v>20</v>
      </c>
      <c r="M385" s="45">
        <f t="shared" si="864"/>
        <v>-13</v>
      </c>
      <c r="N385" s="45">
        <f t="shared" si="766"/>
        <v>2458282.041666667</v>
      </c>
      <c r="O385" s="45">
        <f t="shared" si="767"/>
        <v>8.1905445362562951E-4</v>
      </c>
      <c r="P385" s="45">
        <f t="shared" si="768"/>
        <v>2458282.0424857214</v>
      </c>
      <c r="Q385" s="45">
        <f t="shared" si="769"/>
        <v>0.18445017072474768</v>
      </c>
      <c r="R385" s="45">
        <f t="shared" si="770"/>
        <v>252.50160295812839</v>
      </c>
      <c r="S385" s="45">
        <f t="shared" si="771"/>
        <v>314.36316770307894</v>
      </c>
      <c r="T385" s="45">
        <f t="shared" si="772"/>
        <v>4.4069843381827942</v>
      </c>
      <c r="U385" s="45">
        <f t="shared" si="773"/>
        <v>5.4866723234178272</v>
      </c>
      <c r="V385" s="45">
        <f t="shared" si="774"/>
        <v>128.28817789409504</v>
      </c>
      <c r="W385" s="45">
        <f t="shared" si="775"/>
        <v>2.2390510956361638</v>
      </c>
      <c r="X385" s="45">
        <f t="shared" si="776"/>
        <v>80.813988272204369</v>
      </c>
      <c r="Y385" s="45">
        <f t="shared" si="777"/>
        <v>1.4104701770180497</v>
      </c>
      <c r="Z385" s="45">
        <f t="shared" si="778"/>
        <v>157.55691842872784</v>
      </c>
      <c r="AA385" s="45">
        <f t="shared" si="779"/>
        <v>2.7498869858774317</v>
      </c>
      <c r="AB385" s="45">
        <f t="shared" si="780"/>
        <v>-16185.841029368679</v>
      </c>
      <c r="AC385" s="45">
        <f t="shared" si="781"/>
        <v>105.7728095716439</v>
      </c>
      <c r="AD385" s="45">
        <f t="shared" si="782"/>
        <v>-2137.38417003626</v>
      </c>
      <c r="AE385" s="45">
        <f t="shared" si="783"/>
        <v>-306.85912717037621</v>
      </c>
      <c r="AF385" s="45">
        <f t="shared" si="784"/>
        <v>587.57513861811776</v>
      </c>
      <c r="AG385" s="45">
        <f t="shared" si="785"/>
        <v>1832.6429059679169</v>
      </c>
      <c r="AH385" s="45">
        <f t="shared" si="786"/>
        <v>-16104.093472417637</v>
      </c>
      <c r="AI385" s="45">
        <f t="shared" si="787"/>
        <v>-4.4733592978937882</v>
      </c>
      <c r="AJ385" s="45">
        <f t="shared" si="788"/>
        <v>248.02824366023461</v>
      </c>
      <c r="AK385" s="45">
        <f t="shared" si="789"/>
        <v>4.3289094898098455</v>
      </c>
      <c r="AL385" s="45">
        <f t="shared" si="790"/>
        <v>248</v>
      </c>
      <c r="AM385" s="45">
        <f t="shared" si="791"/>
        <v>1</v>
      </c>
      <c r="AN385" s="45">
        <f t="shared" si="792"/>
        <v>41</v>
      </c>
      <c r="AO385" s="45"/>
      <c r="AP385" s="45">
        <f t="shared" si="793"/>
        <v>4.3932877928811394</v>
      </c>
      <c r="AQ385" s="45">
        <f t="shared" si="794"/>
        <v>7.6677336973450583E-2</v>
      </c>
      <c r="AR385" s="45" t="str">
        <f t="shared" si="795"/>
        <v>POSITIF</v>
      </c>
      <c r="AS385" s="45">
        <f t="shared" si="796"/>
        <v>4</v>
      </c>
      <c r="AT385" s="45">
        <f t="shared" si="797"/>
        <v>23</v>
      </c>
      <c r="AU385" s="45">
        <f t="shared" si="798"/>
        <v>35</v>
      </c>
      <c r="AV385" s="45">
        <f t="shared" si="799"/>
        <v>1.0031912021790927</v>
      </c>
      <c r="AW385" s="145">
        <f t="shared" si="800"/>
        <v>4.1799633424128867E-2</v>
      </c>
      <c r="AX385" s="45">
        <f t="shared" si="801"/>
        <v>1.750898950506528E-2</v>
      </c>
      <c r="AY385" s="45">
        <f t="shared" si="802"/>
        <v>0.27334965020106805</v>
      </c>
      <c r="AZ385" s="145">
        <f t="shared" si="803"/>
        <v>1.1389568758377835E-2</v>
      </c>
      <c r="BA385" s="45">
        <f t="shared" si="804"/>
        <v>364288.63516657637</v>
      </c>
      <c r="BB385" s="45" t="s">
        <v>192</v>
      </c>
      <c r="BC385" s="45">
        <f t="shared" si="805"/>
        <v>1.6700853092829562E-2</v>
      </c>
      <c r="BD385" s="45">
        <f t="shared" si="806"/>
        <v>128.29275663807508</v>
      </c>
      <c r="BE385" s="45">
        <f t="shared" si="807"/>
        <v>23.436892488623364</v>
      </c>
      <c r="BF385" s="45">
        <f t="shared" si="808"/>
        <v>-1.7337289890644017E-3</v>
      </c>
      <c r="BG385" s="45">
        <f t="shared" si="809"/>
        <v>23.435158759634302</v>
      </c>
      <c r="BH385" s="151">
        <f t="shared" si="810"/>
        <v>0.18445017072474768</v>
      </c>
      <c r="BI385" s="45">
        <f t="shared" si="811"/>
        <v>6.3869640150728326</v>
      </c>
      <c r="BJ385" s="45">
        <f t="shared" si="812"/>
        <v>13.807964015072834</v>
      </c>
      <c r="BK385" s="45">
        <f t="shared" si="813"/>
        <v>317.203774367797</v>
      </c>
      <c r="BL385" s="45">
        <f t="shared" si="814"/>
        <v>5.5362502624712517</v>
      </c>
      <c r="BM385" s="45">
        <f t="shared" si="815"/>
        <v>249.91568585829549</v>
      </c>
      <c r="BN385" s="45">
        <f t="shared" si="816"/>
        <v>16.661045723886367</v>
      </c>
      <c r="BO385" s="45">
        <f t="shared" si="817"/>
        <v>16</v>
      </c>
      <c r="BP385" s="45">
        <f t="shared" si="818"/>
        <v>39</v>
      </c>
      <c r="BQ385" s="45">
        <f t="shared" si="819"/>
        <v>39</v>
      </c>
      <c r="BR385" s="45">
        <f t="shared" si="820"/>
        <v>-17.304960370990823</v>
      </c>
      <c r="BS385" s="45" t="str">
        <f t="shared" si="821"/>
        <v>NEGATIF</v>
      </c>
      <c r="BT385" s="45">
        <f t="shared" si="757"/>
        <v>-0.30202853540092928</v>
      </c>
      <c r="BU385" s="45">
        <f t="shared" si="758"/>
        <v>17</v>
      </c>
      <c r="BV385" s="45">
        <f t="shared" si="759"/>
        <v>-2059</v>
      </c>
      <c r="BW385" s="45">
        <f t="shared" si="760"/>
        <v>42</v>
      </c>
      <c r="BX385" s="45" t="str">
        <f t="shared" si="761"/>
        <v>NEGATIF</v>
      </c>
      <c r="BY385" s="45">
        <f t="shared" si="822"/>
        <v>-72.074173595356029</v>
      </c>
      <c r="BZ385" s="45">
        <f t="shared" si="823"/>
        <v>107.92582640464397</v>
      </c>
      <c r="CA385" s="45">
        <f t="shared" si="824"/>
        <v>47.020662921848412</v>
      </c>
      <c r="CB385" s="45" t="str">
        <f t="shared" si="825"/>
        <v>POSITIF</v>
      </c>
      <c r="CC385" s="45">
        <f t="shared" si="826"/>
        <v>47</v>
      </c>
      <c r="CD385" s="45">
        <f t="shared" si="827"/>
        <v>1</v>
      </c>
      <c r="CE385" s="45">
        <f t="shared" si="828"/>
        <v>14</v>
      </c>
      <c r="CF385" s="45"/>
      <c r="CG385" s="45">
        <f t="shared" si="829"/>
        <v>4.3618515706070875</v>
      </c>
      <c r="CH385" s="45">
        <f t="shared" si="830"/>
        <v>0.40902068108320894</v>
      </c>
      <c r="CI385" s="45">
        <f t="shared" si="831"/>
        <v>0.40905094036240536</v>
      </c>
    </row>
    <row r="386" spans="1:87">
      <c r="A386" s="45">
        <f t="shared" ref="A386:F386" si="865">A92</f>
        <v>-7.0027777777777782</v>
      </c>
      <c r="B386" s="45">
        <f t="shared" si="865"/>
        <v>111.315</v>
      </c>
      <c r="C386" s="45">
        <f t="shared" si="865"/>
        <v>7</v>
      </c>
      <c r="D386" s="45">
        <f t="shared" si="865"/>
        <v>2018</v>
      </c>
      <c r="E386" s="45">
        <f t="shared" si="865"/>
        <v>6</v>
      </c>
      <c r="F386" s="45">
        <f t="shared" si="865"/>
        <v>12</v>
      </c>
      <c r="G386" s="45">
        <f t="shared" si="763"/>
        <v>-0.12222152900771403</v>
      </c>
      <c r="H386" s="45">
        <f t="shared" ref="H386:J386" si="866">H92</f>
        <v>20</v>
      </c>
      <c r="I386" s="45">
        <f t="shared" si="866"/>
        <v>15</v>
      </c>
      <c r="J386" s="45">
        <f t="shared" si="866"/>
        <v>20.25</v>
      </c>
      <c r="K386" s="45"/>
      <c r="L386" s="45">
        <f t="shared" ref="L386:M386" si="867">L92</f>
        <v>20</v>
      </c>
      <c r="M386" s="45">
        <f t="shared" si="867"/>
        <v>-13</v>
      </c>
      <c r="N386" s="45">
        <f t="shared" si="766"/>
        <v>2458282.0520833335</v>
      </c>
      <c r="O386" s="45">
        <f t="shared" si="767"/>
        <v>8.1905445362562951E-4</v>
      </c>
      <c r="P386" s="45">
        <f t="shared" si="768"/>
        <v>2458282.0529023879</v>
      </c>
      <c r="Q386" s="45">
        <f t="shared" si="769"/>
        <v>0.18445045591753376</v>
      </c>
      <c r="R386" s="45">
        <f t="shared" si="770"/>
        <v>252.50160295812839</v>
      </c>
      <c r="S386" s="45">
        <f t="shared" si="771"/>
        <v>314.49926137234434</v>
      </c>
      <c r="T386" s="45">
        <f t="shared" si="772"/>
        <v>4.4069843381827942</v>
      </c>
      <c r="U386" s="45">
        <f t="shared" si="773"/>
        <v>5.4890476060376292</v>
      </c>
      <c r="V386" s="45">
        <f t="shared" si="774"/>
        <v>128.28762629074942</v>
      </c>
      <c r="W386" s="45">
        <f t="shared" si="775"/>
        <v>2.2390414683416178</v>
      </c>
      <c r="X386" s="45">
        <f t="shared" si="776"/>
        <v>80.8242554318158</v>
      </c>
      <c r="Y386" s="45">
        <f t="shared" si="777"/>
        <v>1.4106493727580969</v>
      </c>
      <c r="Z386" s="45">
        <f t="shared" si="778"/>
        <v>157.56718509809434</v>
      </c>
      <c r="AA386" s="45">
        <f t="shared" si="779"/>
        <v>2.7500661730610907</v>
      </c>
      <c r="AB386" s="45">
        <f t="shared" si="780"/>
        <v>-15529.634553579037</v>
      </c>
      <c r="AC386" s="45">
        <f t="shared" si="781"/>
        <v>106.45113511476026</v>
      </c>
      <c r="AD386" s="45">
        <f t="shared" si="782"/>
        <v>-2115.9087709846626</v>
      </c>
      <c r="AE386" s="45">
        <f t="shared" si="783"/>
        <v>-312.93455263906299</v>
      </c>
      <c r="AF386" s="45">
        <f t="shared" si="784"/>
        <v>587.28865627008338</v>
      </c>
      <c r="AG386" s="45">
        <f t="shared" si="785"/>
        <v>1822.1208608025113</v>
      </c>
      <c r="AH386" s="45">
        <f t="shared" si="786"/>
        <v>-15442.617225015409</v>
      </c>
      <c r="AI386" s="45">
        <f t="shared" si="787"/>
        <v>-4.2896158958376134</v>
      </c>
      <c r="AJ386" s="45">
        <f t="shared" si="788"/>
        <v>248.21198706229077</v>
      </c>
      <c r="AK386" s="45">
        <f t="shared" si="789"/>
        <v>4.3321164171545412</v>
      </c>
      <c r="AL386" s="45">
        <f t="shared" si="790"/>
        <v>248</v>
      </c>
      <c r="AM386" s="45">
        <f t="shared" si="791"/>
        <v>12</v>
      </c>
      <c r="AN386" s="45">
        <f t="shared" si="792"/>
        <v>43</v>
      </c>
      <c r="AO386" s="45"/>
      <c r="AP386" s="45">
        <f t="shared" si="793"/>
        <v>4.3804559607902815</v>
      </c>
      <c r="AQ386" s="45">
        <f t="shared" si="794"/>
        <v>7.6453379254402043E-2</v>
      </c>
      <c r="AR386" s="45" t="str">
        <f t="shared" si="795"/>
        <v>POSITIF</v>
      </c>
      <c r="AS386" s="45">
        <f t="shared" si="796"/>
        <v>4</v>
      </c>
      <c r="AT386" s="45">
        <f t="shared" si="797"/>
        <v>22</v>
      </c>
      <c r="AU386" s="45">
        <f t="shared" si="798"/>
        <v>49</v>
      </c>
      <c r="AV386" s="45">
        <f t="shared" si="799"/>
        <v>1.0033056816364632</v>
      </c>
      <c r="AW386" s="145">
        <f t="shared" si="800"/>
        <v>4.1804403401519301E-2</v>
      </c>
      <c r="AX386" s="45">
        <f t="shared" si="801"/>
        <v>1.7510987548522292E-2</v>
      </c>
      <c r="AY386" s="45">
        <f t="shared" si="802"/>
        <v>0.27338084062480439</v>
      </c>
      <c r="AZ386" s="145">
        <f t="shared" si="803"/>
        <v>1.1390868359366849E-2</v>
      </c>
      <c r="BA386" s="45">
        <f t="shared" si="804"/>
        <v>364247.07325369254</v>
      </c>
      <c r="BB386" s="45" t="s">
        <v>192</v>
      </c>
      <c r="BC386" s="45">
        <f t="shared" si="805"/>
        <v>1.6700853080851463E-2</v>
      </c>
      <c r="BD386" s="45">
        <f t="shared" si="806"/>
        <v>128.29220503636643</v>
      </c>
      <c r="BE386" s="45">
        <f t="shared" si="807"/>
        <v>23.436892484914669</v>
      </c>
      <c r="BF386" s="45">
        <f t="shared" si="808"/>
        <v>-1.7337275535854568E-3</v>
      </c>
      <c r="BG386" s="45">
        <f t="shared" si="809"/>
        <v>23.435158757361084</v>
      </c>
      <c r="BH386" s="151">
        <f t="shared" si="810"/>
        <v>0.18445045591753376</v>
      </c>
      <c r="BI386" s="45">
        <f t="shared" si="811"/>
        <v>6.637648494572689</v>
      </c>
      <c r="BJ386" s="45">
        <f t="shared" si="812"/>
        <v>14.05864849457269</v>
      </c>
      <c r="BK386" s="45">
        <f t="shared" si="813"/>
        <v>320.79726267965844</v>
      </c>
      <c r="BL386" s="45">
        <f t="shared" si="814"/>
        <v>5.598968465145167</v>
      </c>
      <c r="BM386" s="45">
        <f t="shared" si="815"/>
        <v>250.08246473893189</v>
      </c>
      <c r="BN386" s="45">
        <f t="shared" si="816"/>
        <v>16.672164315928793</v>
      </c>
      <c r="BO386" s="45">
        <f t="shared" si="817"/>
        <v>16</v>
      </c>
      <c r="BP386" s="45">
        <f t="shared" si="818"/>
        <v>40</v>
      </c>
      <c r="BQ386" s="45">
        <f t="shared" si="819"/>
        <v>19</v>
      </c>
      <c r="BR386" s="45">
        <f t="shared" si="820"/>
        <v>-17.346080283639942</v>
      </c>
      <c r="BS386" s="45" t="str">
        <f t="shared" si="821"/>
        <v>NEGATIF</v>
      </c>
      <c r="BT386" s="45">
        <f t="shared" si="757"/>
        <v>-0.3027462132647889</v>
      </c>
      <c r="BU386" s="45">
        <f t="shared" si="758"/>
        <v>17</v>
      </c>
      <c r="BV386" s="45">
        <f t="shared" si="759"/>
        <v>-2061</v>
      </c>
      <c r="BW386" s="45">
        <f t="shared" si="760"/>
        <v>14</v>
      </c>
      <c r="BX386" s="45" t="str">
        <f t="shared" si="761"/>
        <v>NEGATIF</v>
      </c>
      <c r="BY386" s="45">
        <f t="shared" si="822"/>
        <v>-71.170008981793657</v>
      </c>
      <c r="BZ386" s="45">
        <f t="shared" si="823"/>
        <v>108.82999101820634</v>
      </c>
      <c r="CA386" s="45">
        <f t="shared" si="824"/>
        <v>50.399100681817593</v>
      </c>
      <c r="CB386" s="45" t="str">
        <f t="shared" si="825"/>
        <v>POSITIF</v>
      </c>
      <c r="CC386" s="45">
        <f t="shared" si="826"/>
        <v>50</v>
      </c>
      <c r="CD386" s="45">
        <f t="shared" si="827"/>
        <v>23</v>
      </c>
      <c r="CE386" s="45">
        <f t="shared" si="828"/>
        <v>56</v>
      </c>
      <c r="CF386" s="45"/>
      <c r="CG386" s="45">
        <f t="shared" si="829"/>
        <v>4.3647624111969829</v>
      </c>
      <c r="CH386" s="45">
        <f t="shared" si="830"/>
        <v>0.40902068104353384</v>
      </c>
      <c r="CI386" s="45">
        <f t="shared" si="831"/>
        <v>0.40905094029767641</v>
      </c>
    </row>
    <row r="387" spans="1:87">
      <c r="A387" s="45">
        <f t="shared" ref="A387:F387" si="868">A93</f>
        <v>-7.0027777777777782</v>
      </c>
      <c r="B387" s="45">
        <f t="shared" si="868"/>
        <v>111.315</v>
      </c>
      <c r="C387" s="45">
        <f t="shared" si="868"/>
        <v>7</v>
      </c>
      <c r="D387" s="45">
        <f t="shared" si="868"/>
        <v>2018</v>
      </c>
      <c r="E387" s="45">
        <f t="shared" si="868"/>
        <v>6</v>
      </c>
      <c r="F387" s="45">
        <f t="shared" si="868"/>
        <v>12</v>
      </c>
      <c r="G387" s="45">
        <f t="shared" si="763"/>
        <v>-0.12222152900771403</v>
      </c>
      <c r="H387" s="45">
        <f t="shared" ref="H387:J387" si="869">H93</f>
        <v>20</v>
      </c>
      <c r="I387" s="45">
        <f t="shared" si="869"/>
        <v>30</v>
      </c>
      <c r="J387" s="45">
        <f t="shared" si="869"/>
        <v>20.5</v>
      </c>
      <c r="K387" s="45"/>
      <c r="L387" s="45">
        <f t="shared" ref="L387:M387" si="870">L93</f>
        <v>20</v>
      </c>
      <c r="M387" s="45">
        <f t="shared" si="870"/>
        <v>-13</v>
      </c>
      <c r="N387" s="45">
        <f t="shared" si="766"/>
        <v>2458282.0625</v>
      </c>
      <c r="O387" s="45">
        <f t="shared" si="767"/>
        <v>8.1905445362562951E-4</v>
      </c>
      <c r="P387" s="45">
        <f t="shared" si="768"/>
        <v>2458282.0633190544</v>
      </c>
      <c r="Q387" s="45">
        <f t="shared" si="769"/>
        <v>0.18445074111031984</v>
      </c>
      <c r="R387" s="45">
        <f t="shared" si="770"/>
        <v>252.50160295812839</v>
      </c>
      <c r="S387" s="45">
        <f t="shared" si="771"/>
        <v>314.63535504160973</v>
      </c>
      <c r="T387" s="45">
        <f t="shared" si="772"/>
        <v>4.4069843381827942</v>
      </c>
      <c r="U387" s="45">
        <f t="shared" si="773"/>
        <v>5.4914228886574303</v>
      </c>
      <c r="V387" s="45">
        <f t="shared" si="774"/>
        <v>128.28707468740373</v>
      </c>
      <c r="W387" s="45">
        <f t="shared" si="775"/>
        <v>2.2390318410470704</v>
      </c>
      <c r="X387" s="45">
        <f t="shared" si="776"/>
        <v>80.83452259142814</v>
      </c>
      <c r="Y387" s="45">
        <f t="shared" si="777"/>
        <v>1.4108285684981601</v>
      </c>
      <c r="Z387" s="45">
        <f t="shared" si="778"/>
        <v>157.57745176745993</v>
      </c>
      <c r="AA387" s="45">
        <f t="shared" si="779"/>
        <v>2.7502453602447341</v>
      </c>
      <c r="AB387" s="45">
        <f t="shared" si="780"/>
        <v>-15491.897153799517</v>
      </c>
      <c r="AC387" s="45">
        <f t="shared" si="781"/>
        <v>107.11823925625053</v>
      </c>
      <c r="AD387" s="45">
        <f t="shared" si="782"/>
        <v>-2093.5412128572857</v>
      </c>
      <c r="AE387" s="45">
        <f t="shared" si="783"/>
        <v>-318.97699368692651</v>
      </c>
      <c r="AF387" s="45">
        <f t="shared" si="784"/>
        <v>586.99684526653471</v>
      </c>
      <c r="AG387" s="45">
        <f t="shared" si="785"/>
        <v>1811.5847211268194</v>
      </c>
      <c r="AH387" s="45">
        <f t="shared" si="786"/>
        <v>-15398.715554694125</v>
      </c>
      <c r="AI387" s="45">
        <f t="shared" si="787"/>
        <v>-4.2774209874150344</v>
      </c>
      <c r="AJ387" s="45">
        <f t="shared" si="788"/>
        <v>248.22418197071335</v>
      </c>
      <c r="AK387" s="45">
        <f t="shared" si="789"/>
        <v>4.3323292584584943</v>
      </c>
      <c r="AL387" s="45">
        <f t="shared" si="790"/>
        <v>248</v>
      </c>
      <c r="AM387" s="45">
        <f t="shared" si="791"/>
        <v>13</v>
      </c>
      <c r="AN387" s="45">
        <f t="shared" si="792"/>
        <v>27</v>
      </c>
      <c r="AO387" s="45"/>
      <c r="AP387" s="45">
        <f t="shared" si="793"/>
        <v>4.3735121276363955</v>
      </c>
      <c r="AQ387" s="45">
        <f t="shared" si="794"/>
        <v>7.6332186503157595E-2</v>
      </c>
      <c r="AR387" s="45" t="str">
        <f t="shared" si="795"/>
        <v>POSITIF</v>
      </c>
      <c r="AS387" s="45">
        <f t="shared" si="796"/>
        <v>4</v>
      </c>
      <c r="AT387" s="45">
        <f t="shared" si="797"/>
        <v>22</v>
      </c>
      <c r="AU387" s="45">
        <f t="shared" si="798"/>
        <v>24</v>
      </c>
      <c r="AV387" s="45">
        <f t="shared" si="799"/>
        <v>1.0034198924215676</v>
      </c>
      <c r="AW387" s="145">
        <f t="shared" si="800"/>
        <v>4.1809162184231981E-2</v>
      </c>
      <c r="AX387" s="45">
        <f t="shared" si="801"/>
        <v>1.7512980902763653E-2</v>
      </c>
      <c r="AY387" s="45">
        <f t="shared" si="802"/>
        <v>0.27341195784661199</v>
      </c>
      <c r="AZ387" s="145">
        <f t="shared" si="803"/>
        <v>1.1392164910275499E-2</v>
      </c>
      <c r="BA387" s="45">
        <f t="shared" si="804"/>
        <v>364205.61833327886</v>
      </c>
      <c r="BB387" s="45" t="s">
        <v>192</v>
      </c>
      <c r="BC387" s="45">
        <f t="shared" si="805"/>
        <v>1.6700853068873367E-2</v>
      </c>
      <c r="BD387" s="45">
        <f t="shared" si="806"/>
        <v>128.29165343465777</v>
      </c>
      <c r="BE387" s="45">
        <f t="shared" si="807"/>
        <v>23.436892481205973</v>
      </c>
      <c r="BF387" s="45">
        <f t="shared" si="808"/>
        <v>-1.7337260986569935E-3</v>
      </c>
      <c r="BG387" s="45">
        <f t="shared" si="809"/>
        <v>23.435158755107317</v>
      </c>
      <c r="BH387" s="151">
        <f t="shared" si="810"/>
        <v>0.18445074111031984</v>
      </c>
      <c r="BI387" s="45">
        <f t="shared" si="811"/>
        <v>6.8883329740415018</v>
      </c>
      <c r="BJ387" s="45">
        <f t="shared" si="812"/>
        <v>14.309332974041503</v>
      </c>
      <c r="BK387" s="45">
        <f t="shared" si="813"/>
        <v>324.54645989410437</v>
      </c>
      <c r="BL387" s="45">
        <f t="shared" si="814"/>
        <v>5.6644043008438487</v>
      </c>
      <c r="BM387" s="45">
        <f t="shared" si="815"/>
        <v>250.09353471651815</v>
      </c>
      <c r="BN387" s="45">
        <f t="shared" si="816"/>
        <v>16.672902314434545</v>
      </c>
      <c r="BO387" s="45">
        <f t="shared" si="817"/>
        <v>16</v>
      </c>
      <c r="BP387" s="45">
        <f t="shared" si="818"/>
        <v>40</v>
      </c>
      <c r="BQ387" s="45">
        <f t="shared" si="819"/>
        <v>22</v>
      </c>
      <c r="BR387" s="45">
        <f t="shared" si="820"/>
        <v>-17.354820638558081</v>
      </c>
      <c r="BS387" s="45" t="str">
        <f t="shared" si="821"/>
        <v>NEGATIF</v>
      </c>
      <c r="BT387" s="45">
        <f t="shared" si="757"/>
        <v>-0.30289876123590331</v>
      </c>
      <c r="BU387" s="45">
        <f t="shared" si="758"/>
        <v>17</v>
      </c>
      <c r="BV387" s="45">
        <f t="shared" si="759"/>
        <v>-2062</v>
      </c>
      <c r="BW387" s="45">
        <f t="shared" si="760"/>
        <v>42</v>
      </c>
      <c r="BX387" s="45" t="str">
        <f t="shared" si="761"/>
        <v>NEGATIF</v>
      </c>
      <c r="BY387" s="45">
        <f t="shared" si="822"/>
        <v>-70.021508806322899</v>
      </c>
      <c r="BZ387" s="45">
        <f t="shared" si="823"/>
        <v>109.9784911936771</v>
      </c>
      <c r="CA387" s="45">
        <f t="shared" si="824"/>
        <v>53.907727390324141</v>
      </c>
      <c r="CB387" s="45" t="str">
        <f t="shared" si="825"/>
        <v>POSITIF</v>
      </c>
      <c r="CC387" s="45">
        <f t="shared" si="826"/>
        <v>53</v>
      </c>
      <c r="CD387" s="45">
        <f t="shared" si="827"/>
        <v>54</v>
      </c>
      <c r="CE387" s="45">
        <f t="shared" si="828"/>
        <v>27</v>
      </c>
      <c r="CF387" s="45"/>
      <c r="CG387" s="45">
        <f t="shared" si="829"/>
        <v>4.3649556187539851</v>
      </c>
      <c r="CH387" s="45">
        <f t="shared" si="830"/>
        <v>0.40902068100419814</v>
      </c>
      <c r="CI387" s="45">
        <f t="shared" si="831"/>
        <v>0.40905094023294747</v>
      </c>
    </row>
    <row r="388" spans="1:87">
      <c r="A388" s="45">
        <f t="shared" ref="A388:F388" si="871">A94</f>
        <v>-7.0027777777777782</v>
      </c>
      <c r="B388" s="45">
        <f t="shared" si="871"/>
        <v>111.315</v>
      </c>
      <c r="C388" s="45">
        <f t="shared" si="871"/>
        <v>7</v>
      </c>
      <c r="D388" s="45">
        <f t="shared" si="871"/>
        <v>2018</v>
      </c>
      <c r="E388" s="45">
        <f t="shared" si="871"/>
        <v>6</v>
      </c>
      <c r="F388" s="45">
        <f t="shared" si="871"/>
        <v>12</v>
      </c>
      <c r="G388" s="45">
        <f t="shared" si="763"/>
        <v>-0.12222152900771403</v>
      </c>
      <c r="H388" s="45">
        <f t="shared" ref="H388:J388" si="872">H94</f>
        <v>20</v>
      </c>
      <c r="I388" s="45">
        <f t="shared" si="872"/>
        <v>45</v>
      </c>
      <c r="J388" s="45">
        <f t="shared" si="872"/>
        <v>20.75</v>
      </c>
      <c r="K388" s="45"/>
      <c r="L388" s="45">
        <f t="shared" ref="L388:M388" si="873">L94</f>
        <v>20</v>
      </c>
      <c r="M388" s="45">
        <f t="shared" si="873"/>
        <v>-13</v>
      </c>
      <c r="N388" s="45">
        <f t="shared" si="766"/>
        <v>2458282.072916667</v>
      </c>
      <c r="O388" s="45">
        <f t="shared" si="767"/>
        <v>8.1905445362562951E-4</v>
      </c>
      <c r="P388" s="45">
        <f t="shared" si="768"/>
        <v>2458282.0737357214</v>
      </c>
      <c r="Q388" s="45">
        <f t="shared" si="769"/>
        <v>0.18445102630311866</v>
      </c>
      <c r="R388" s="45">
        <f t="shared" si="770"/>
        <v>252.50160295812839</v>
      </c>
      <c r="S388" s="45">
        <f t="shared" si="771"/>
        <v>314.77144871694327</v>
      </c>
      <c r="T388" s="45">
        <f t="shared" si="772"/>
        <v>4.4069843381827942</v>
      </c>
      <c r="U388" s="45">
        <f t="shared" si="773"/>
        <v>5.4937981713831405</v>
      </c>
      <c r="V388" s="45">
        <f t="shared" si="774"/>
        <v>128.28652308403343</v>
      </c>
      <c r="W388" s="45">
        <f t="shared" si="775"/>
        <v>2.2390222137520936</v>
      </c>
      <c r="X388" s="45">
        <f t="shared" si="776"/>
        <v>80.844789751498865</v>
      </c>
      <c r="Y388" s="45">
        <f t="shared" si="777"/>
        <v>1.4110077642462235</v>
      </c>
      <c r="Z388" s="45">
        <f t="shared" si="778"/>
        <v>157.58771843728391</v>
      </c>
      <c r="AA388" s="45">
        <f t="shared" si="779"/>
        <v>2.7504245474363773</v>
      </c>
      <c r="AB388" s="45">
        <f t="shared" si="780"/>
        <v>-15454.068857696931</v>
      </c>
      <c r="AC388" s="45">
        <f t="shared" si="781"/>
        <v>107.77405170320417</v>
      </c>
      <c r="AD388" s="45">
        <f t="shared" si="782"/>
        <v>-2070.2909257327792</v>
      </c>
      <c r="AE388" s="45">
        <f t="shared" si="783"/>
        <v>-324.98581368714554</v>
      </c>
      <c r="AF388" s="45">
        <f t="shared" si="784"/>
        <v>586.69971328690235</v>
      </c>
      <c r="AG388" s="45">
        <f t="shared" si="785"/>
        <v>1801.0345653847919</v>
      </c>
      <c r="AH388" s="45">
        <f t="shared" si="786"/>
        <v>-15353.837266741955</v>
      </c>
      <c r="AI388" s="45">
        <f t="shared" si="787"/>
        <v>-4.2649547963172099</v>
      </c>
      <c r="AJ388" s="45">
        <f t="shared" si="788"/>
        <v>248.23664816181119</v>
      </c>
      <c r="AK388" s="45">
        <f t="shared" si="789"/>
        <v>4.3325468345383351</v>
      </c>
      <c r="AL388" s="45">
        <f t="shared" si="790"/>
        <v>248</v>
      </c>
      <c r="AM388" s="45">
        <f t="shared" si="791"/>
        <v>14</v>
      </c>
      <c r="AN388" s="45">
        <f t="shared" si="792"/>
        <v>11</v>
      </c>
      <c r="AO388" s="45"/>
      <c r="AP388" s="45">
        <f t="shared" si="793"/>
        <v>4.3805226712273395</v>
      </c>
      <c r="AQ388" s="45">
        <f t="shared" si="794"/>
        <v>7.6454543571174149E-2</v>
      </c>
      <c r="AR388" s="45" t="str">
        <f t="shared" si="795"/>
        <v>POSITIF</v>
      </c>
      <c r="AS388" s="45">
        <f t="shared" si="796"/>
        <v>4</v>
      </c>
      <c r="AT388" s="45">
        <f t="shared" si="797"/>
        <v>22</v>
      </c>
      <c r="AU388" s="45">
        <f t="shared" si="798"/>
        <v>49</v>
      </c>
      <c r="AV388" s="45">
        <f t="shared" si="799"/>
        <v>1.0035338336469544</v>
      </c>
      <c r="AW388" s="145">
        <f t="shared" si="800"/>
        <v>4.1813909735289763E-2</v>
      </c>
      <c r="AX388" s="45">
        <f t="shared" si="801"/>
        <v>1.7514969552300409E-2</v>
      </c>
      <c r="AY388" s="45">
        <f t="shared" si="802"/>
        <v>0.27344300162470769</v>
      </c>
      <c r="AZ388" s="145">
        <f t="shared" si="803"/>
        <v>1.1393458401029488E-2</v>
      </c>
      <c r="BA388" s="45">
        <f t="shared" si="804"/>
        <v>364164.27065751335</v>
      </c>
      <c r="BB388" s="45" t="s">
        <v>192</v>
      </c>
      <c r="BC388" s="45">
        <f t="shared" si="805"/>
        <v>1.6700853056895268E-2</v>
      </c>
      <c r="BD388" s="45">
        <f t="shared" si="806"/>
        <v>128.29110183292445</v>
      </c>
      <c r="BE388" s="45">
        <f t="shared" si="807"/>
        <v>23.436892477497278</v>
      </c>
      <c r="BF388" s="45">
        <f t="shared" si="808"/>
        <v>-1.7337246242766556E-3</v>
      </c>
      <c r="BG388" s="45">
        <f t="shared" si="809"/>
        <v>23.435158752873001</v>
      </c>
      <c r="BH388" s="151">
        <f t="shared" si="810"/>
        <v>0.18445102630311866</v>
      </c>
      <c r="BI388" s="45">
        <f t="shared" si="811"/>
        <v>7.1390174647482736</v>
      </c>
      <c r="BJ388" s="45">
        <f t="shared" si="812"/>
        <v>14.560017464748274</v>
      </c>
      <c r="BK388" s="45">
        <f t="shared" si="813"/>
        <v>328.2954108918118</v>
      </c>
      <c r="BL388" s="45">
        <f t="shared" si="814"/>
        <v>5.7298358392497697</v>
      </c>
      <c r="BM388" s="45">
        <f t="shared" si="815"/>
        <v>250.1048510794123</v>
      </c>
      <c r="BN388" s="45">
        <f t="shared" si="816"/>
        <v>16.673656738627486</v>
      </c>
      <c r="BO388" s="45">
        <f t="shared" si="817"/>
        <v>16</v>
      </c>
      <c r="BP388" s="45">
        <f t="shared" si="818"/>
        <v>40</v>
      </c>
      <c r="BQ388" s="45">
        <f t="shared" si="819"/>
        <v>25</v>
      </c>
      <c r="BR388" s="45">
        <f t="shared" si="820"/>
        <v>-17.349815139618148</v>
      </c>
      <c r="BS388" s="45" t="str">
        <f t="shared" si="821"/>
        <v>NEGATIF</v>
      </c>
      <c r="BT388" s="45">
        <f t="shared" si="757"/>
        <v>-0.30281139879869634</v>
      </c>
      <c r="BU388" s="45">
        <f t="shared" si="758"/>
        <v>17</v>
      </c>
      <c r="BV388" s="45">
        <f t="shared" si="759"/>
        <v>-2061</v>
      </c>
      <c r="BW388" s="45">
        <f t="shared" si="760"/>
        <v>0</v>
      </c>
      <c r="BX388" s="45" t="str">
        <f t="shared" si="761"/>
        <v>NEGATIF</v>
      </c>
      <c r="BY388" s="45">
        <f t="shared" si="822"/>
        <v>-68.561414030643348</v>
      </c>
      <c r="BZ388" s="45">
        <f t="shared" si="823"/>
        <v>111.43858596935665</v>
      </c>
      <c r="CA388" s="45">
        <f t="shared" si="824"/>
        <v>57.390094674135973</v>
      </c>
      <c r="CB388" s="45" t="str">
        <f t="shared" si="825"/>
        <v>POSITIF</v>
      </c>
      <c r="CC388" s="45">
        <f t="shared" si="826"/>
        <v>57</v>
      </c>
      <c r="CD388" s="45">
        <f t="shared" si="827"/>
        <v>23</v>
      </c>
      <c r="CE388" s="45">
        <f t="shared" si="828"/>
        <v>24</v>
      </c>
      <c r="CF388" s="45"/>
      <c r="CG388" s="45">
        <f t="shared" si="829"/>
        <v>4.3651531265458381</v>
      </c>
      <c r="CH388" s="45">
        <f t="shared" si="830"/>
        <v>0.409020680965202</v>
      </c>
      <c r="CI388" s="45">
        <f t="shared" si="831"/>
        <v>0.40905094016821852</v>
      </c>
    </row>
    <row r="389" spans="1:87">
      <c r="A389" s="45">
        <f t="shared" ref="A389:F389" si="874">A95</f>
        <v>-7.0027777777777782</v>
      </c>
      <c r="B389" s="45">
        <f t="shared" si="874"/>
        <v>111.315</v>
      </c>
      <c r="C389" s="45">
        <f t="shared" si="874"/>
        <v>7</v>
      </c>
      <c r="D389" s="45">
        <f t="shared" si="874"/>
        <v>2018</v>
      </c>
      <c r="E389" s="45">
        <f t="shared" si="874"/>
        <v>6</v>
      </c>
      <c r="F389" s="45">
        <f t="shared" si="874"/>
        <v>12</v>
      </c>
      <c r="G389" s="45">
        <f t="shared" si="763"/>
        <v>-0.12222152900771403</v>
      </c>
      <c r="H389" s="45">
        <f t="shared" ref="H389:J389" si="875">H95</f>
        <v>21</v>
      </c>
      <c r="I389" s="45">
        <f t="shared" si="875"/>
        <v>0</v>
      </c>
      <c r="J389" s="45">
        <f t="shared" si="875"/>
        <v>21</v>
      </c>
      <c r="K389" s="45"/>
      <c r="L389" s="45">
        <f t="shared" ref="L389:M389" si="876">L95</f>
        <v>20</v>
      </c>
      <c r="M389" s="45">
        <f t="shared" si="876"/>
        <v>-13</v>
      </c>
      <c r="N389" s="45">
        <f t="shared" si="766"/>
        <v>2458282.0833333335</v>
      </c>
      <c r="O389" s="45">
        <f t="shared" si="767"/>
        <v>8.1905445362562951E-4</v>
      </c>
      <c r="P389" s="45">
        <f t="shared" si="768"/>
        <v>2458282.0841523879</v>
      </c>
      <c r="Q389" s="45">
        <f t="shared" si="769"/>
        <v>0.18445131149590474</v>
      </c>
      <c r="R389" s="45">
        <f t="shared" si="770"/>
        <v>252.50160295812839</v>
      </c>
      <c r="S389" s="45">
        <f t="shared" si="771"/>
        <v>314.90754238620866</v>
      </c>
      <c r="T389" s="45">
        <f t="shared" si="772"/>
        <v>4.4069843381827942</v>
      </c>
      <c r="U389" s="45">
        <f t="shared" si="773"/>
        <v>5.4961734540029417</v>
      </c>
      <c r="V389" s="45">
        <f t="shared" si="774"/>
        <v>128.28597148068781</v>
      </c>
      <c r="W389" s="45">
        <f t="shared" si="775"/>
        <v>2.2390125864575472</v>
      </c>
      <c r="X389" s="45">
        <f t="shared" si="776"/>
        <v>80.855056911111205</v>
      </c>
      <c r="Y389" s="45">
        <f t="shared" si="777"/>
        <v>1.4111869599862867</v>
      </c>
      <c r="Z389" s="45">
        <f t="shared" si="778"/>
        <v>157.5979851066495</v>
      </c>
      <c r="AA389" s="45">
        <f t="shared" si="779"/>
        <v>2.7506037346200207</v>
      </c>
      <c r="AB389" s="45">
        <f t="shared" si="780"/>
        <v>-15416.149882070567</v>
      </c>
      <c r="AC389" s="45">
        <f t="shared" si="781"/>
        <v>108.41850326548564</v>
      </c>
      <c r="AD389" s="45">
        <f t="shared" si="782"/>
        <v>-2046.1677150183991</v>
      </c>
      <c r="AE389" s="45">
        <f t="shared" si="783"/>
        <v>-330.96037875205855</v>
      </c>
      <c r="AF389" s="45">
        <f t="shared" si="784"/>
        <v>586.39726818936333</v>
      </c>
      <c r="AG389" s="45">
        <f t="shared" si="785"/>
        <v>1790.4704735376451</v>
      </c>
      <c r="AH389" s="45">
        <f t="shared" si="786"/>
        <v>-15307.991730848529</v>
      </c>
      <c r="AI389" s="45">
        <f t="shared" si="787"/>
        <v>-4.2522199252357025</v>
      </c>
      <c r="AJ389" s="45">
        <f t="shared" si="788"/>
        <v>248.24938303289269</v>
      </c>
      <c r="AK389" s="45">
        <f t="shared" si="789"/>
        <v>4.332769099968524</v>
      </c>
      <c r="AL389" s="45">
        <f t="shared" si="790"/>
        <v>248</v>
      </c>
      <c r="AM389" s="45">
        <f t="shared" si="791"/>
        <v>14</v>
      </c>
      <c r="AN389" s="45">
        <f t="shared" si="792"/>
        <v>57</v>
      </c>
      <c r="AO389" s="45"/>
      <c r="AP389" s="45">
        <f t="shared" si="793"/>
        <v>4.3858446810123271</v>
      </c>
      <c r="AQ389" s="45">
        <f t="shared" si="794"/>
        <v>7.6547430164745536E-2</v>
      </c>
      <c r="AR389" s="45" t="str">
        <f t="shared" si="795"/>
        <v>POSITIF</v>
      </c>
      <c r="AS389" s="45">
        <f t="shared" si="796"/>
        <v>4</v>
      </c>
      <c r="AT389" s="45">
        <f t="shared" si="797"/>
        <v>23</v>
      </c>
      <c r="AU389" s="45">
        <f t="shared" si="798"/>
        <v>9</v>
      </c>
      <c r="AV389" s="45">
        <f t="shared" si="799"/>
        <v>1.0036475044115496</v>
      </c>
      <c r="AW389" s="145">
        <f t="shared" si="800"/>
        <v>4.1818646017147902E-2</v>
      </c>
      <c r="AX389" s="45">
        <f t="shared" si="801"/>
        <v>1.7516953481405854E-2</v>
      </c>
      <c r="AY389" s="45">
        <f t="shared" si="802"/>
        <v>0.27347397171359716</v>
      </c>
      <c r="AZ389" s="145">
        <f t="shared" si="803"/>
        <v>1.1394748821399882E-2</v>
      </c>
      <c r="BA389" s="45">
        <f t="shared" si="804"/>
        <v>364123.03048342757</v>
      </c>
      <c r="BB389" s="45" t="s">
        <v>192</v>
      </c>
      <c r="BC389" s="45">
        <f t="shared" si="805"/>
        <v>1.6700853044917172E-2</v>
      </c>
      <c r="BD389" s="45">
        <f t="shared" si="806"/>
        <v>128.2905502312158</v>
      </c>
      <c r="BE389" s="45">
        <f t="shared" si="807"/>
        <v>23.436892473788582</v>
      </c>
      <c r="BF389" s="45">
        <f t="shared" si="808"/>
        <v>-1.7337231304422858E-3</v>
      </c>
      <c r="BG389" s="45">
        <f t="shared" si="809"/>
        <v>23.43515875065814</v>
      </c>
      <c r="BH389" s="151">
        <f t="shared" si="810"/>
        <v>0.18445131149590474</v>
      </c>
      <c r="BI389" s="45">
        <f t="shared" si="811"/>
        <v>7.38970194424813</v>
      </c>
      <c r="BJ389" s="45">
        <f t="shared" si="812"/>
        <v>14.81070194424813</v>
      </c>
      <c r="BK389" s="45">
        <f t="shared" si="813"/>
        <v>332.0441176904265</v>
      </c>
      <c r="BL389" s="45">
        <f t="shared" si="814"/>
        <v>5.7952631155774919</v>
      </c>
      <c r="BM389" s="45">
        <f t="shared" si="815"/>
        <v>250.11641147329544</v>
      </c>
      <c r="BN389" s="45">
        <f t="shared" si="816"/>
        <v>16.674427431553031</v>
      </c>
      <c r="BO389" s="45">
        <f t="shared" si="817"/>
        <v>16</v>
      </c>
      <c r="BP389" s="45">
        <f t="shared" si="818"/>
        <v>40</v>
      </c>
      <c r="BQ389" s="45">
        <f t="shared" si="819"/>
        <v>27</v>
      </c>
      <c r="BR389" s="45">
        <f t="shared" si="820"/>
        <v>-17.346518075118301</v>
      </c>
      <c r="BS389" s="45" t="str">
        <f t="shared" si="821"/>
        <v>NEGATIF</v>
      </c>
      <c r="BT389" s="45">
        <f t="shared" si="757"/>
        <v>-0.30275385416752343</v>
      </c>
      <c r="BU389" s="45">
        <f t="shared" si="758"/>
        <v>17</v>
      </c>
      <c r="BV389" s="45">
        <f t="shared" si="759"/>
        <v>-2061</v>
      </c>
      <c r="BW389" s="45">
        <f t="shared" si="760"/>
        <v>12</v>
      </c>
      <c r="BX389" s="45" t="str">
        <f t="shared" si="761"/>
        <v>NEGATIF</v>
      </c>
      <c r="BY389" s="45">
        <f t="shared" si="822"/>
        <v>-66.654468456837478</v>
      </c>
      <c r="BZ389" s="45">
        <f t="shared" si="823"/>
        <v>113.34553154316252</v>
      </c>
      <c r="CA389" s="45">
        <f t="shared" si="824"/>
        <v>60.832092270583601</v>
      </c>
      <c r="CB389" s="45" t="str">
        <f t="shared" si="825"/>
        <v>POSITIF</v>
      </c>
      <c r="CC389" s="45">
        <f t="shared" si="826"/>
        <v>60</v>
      </c>
      <c r="CD389" s="45">
        <f t="shared" si="827"/>
        <v>49</v>
      </c>
      <c r="CE389" s="45">
        <f t="shared" si="828"/>
        <v>55</v>
      </c>
      <c r="CF389" s="45"/>
      <c r="CG389" s="45">
        <f t="shared" si="829"/>
        <v>4.3653548934819266</v>
      </c>
      <c r="CH389" s="45">
        <f t="shared" si="830"/>
        <v>0.40902068092654537</v>
      </c>
      <c r="CI389" s="45">
        <f t="shared" si="831"/>
        <v>0.40905094010348958</v>
      </c>
    </row>
    <row r="390" spans="1:87">
      <c r="A390" s="45">
        <f t="shared" ref="A390:F390" si="877">A96</f>
        <v>-7.0027777777777782</v>
      </c>
      <c r="B390" s="45">
        <f t="shared" si="877"/>
        <v>111.315</v>
      </c>
      <c r="C390" s="45">
        <f t="shared" si="877"/>
        <v>7</v>
      </c>
      <c r="D390" s="45">
        <f t="shared" si="877"/>
        <v>2018</v>
      </c>
      <c r="E390" s="45">
        <f t="shared" si="877"/>
        <v>6</v>
      </c>
      <c r="F390" s="45">
        <f t="shared" si="877"/>
        <v>12</v>
      </c>
      <c r="G390" s="45">
        <f t="shared" si="763"/>
        <v>-0.12222152900771403</v>
      </c>
      <c r="H390" s="45">
        <f t="shared" ref="H390:J390" si="878">H96</f>
        <v>21</v>
      </c>
      <c r="I390" s="45">
        <f t="shared" si="878"/>
        <v>15</v>
      </c>
      <c r="J390" s="45">
        <f t="shared" si="878"/>
        <v>21.25</v>
      </c>
      <c r="K390" s="45"/>
      <c r="L390" s="45">
        <f t="shared" ref="L390:M390" si="879">L96</f>
        <v>20</v>
      </c>
      <c r="M390" s="45">
        <f t="shared" si="879"/>
        <v>-13</v>
      </c>
      <c r="N390" s="45">
        <f t="shared" si="766"/>
        <v>2458282.09375</v>
      </c>
      <c r="O390" s="45">
        <f t="shared" si="767"/>
        <v>8.1905445362562951E-4</v>
      </c>
      <c r="P390" s="45">
        <f t="shared" si="768"/>
        <v>2458282.0945690544</v>
      </c>
      <c r="Q390" s="45">
        <f t="shared" si="769"/>
        <v>0.18445159668869082</v>
      </c>
      <c r="R390" s="45">
        <f t="shared" si="770"/>
        <v>252.50160295812839</v>
      </c>
      <c r="S390" s="45">
        <f t="shared" si="771"/>
        <v>315.04363605547405</v>
      </c>
      <c r="T390" s="45">
        <f t="shared" si="772"/>
        <v>4.4069843381827942</v>
      </c>
      <c r="U390" s="45">
        <f t="shared" si="773"/>
        <v>5.4985487366227428</v>
      </c>
      <c r="V390" s="45">
        <f t="shared" si="774"/>
        <v>128.28541987734212</v>
      </c>
      <c r="W390" s="45">
        <f t="shared" si="775"/>
        <v>2.2390029591630003</v>
      </c>
      <c r="X390" s="45">
        <f t="shared" si="776"/>
        <v>80.865324070723545</v>
      </c>
      <c r="Y390" s="45">
        <f t="shared" si="777"/>
        <v>1.4113661557263497</v>
      </c>
      <c r="Z390" s="45">
        <f t="shared" si="778"/>
        <v>157.608251776016</v>
      </c>
      <c r="AA390" s="45">
        <f t="shared" si="779"/>
        <v>2.7507829218036797</v>
      </c>
      <c r="AB390" s="45">
        <f t="shared" si="780"/>
        <v>-15378.140439173292</v>
      </c>
      <c r="AC390" s="45">
        <f t="shared" si="781"/>
        <v>109.05152603864151</v>
      </c>
      <c r="AD390" s="45">
        <f t="shared" si="782"/>
        <v>-2021.1817510895405</v>
      </c>
      <c r="AE390" s="45">
        <f t="shared" si="783"/>
        <v>-336.90005941071558</v>
      </c>
      <c r="AF390" s="45">
        <f t="shared" si="784"/>
        <v>586.0895179311417</v>
      </c>
      <c r="AG390" s="45">
        <f t="shared" si="785"/>
        <v>1779.8925242405242</v>
      </c>
      <c r="AH390" s="45">
        <f t="shared" si="786"/>
        <v>-15261.188681463242</v>
      </c>
      <c r="AI390" s="45">
        <f t="shared" si="787"/>
        <v>-4.2392190781842336</v>
      </c>
      <c r="AJ390" s="45">
        <f t="shared" si="788"/>
        <v>248.26238387994417</v>
      </c>
      <c r="AK390" s="45">
        <f t="shared" si="789"/>
        <v>4.3329960075551206</v>
      </c>
      <c r="AL390" s="45">
        <f t="shared" si="790"/>
        <v>248</v>
      </c>
      <c r="AM390" s="45">
        <f t="shared" si="791"/>
        <v>15</v>
      </c>
      <c r="AN390" s="45">
        <f t="shared" si="792"/>
        <v>44</v>
      </c>
      <c r="AO390" s="45"/>
      <c r="AP390" s="45">
        <f t="shared" si="793"/>
        <v>4.3822174520706998</v>
      </c>
      <c r="AQ390" s="45">
        <f t="shared" si="794"/>
        <v>7.6484123076990512E-2</v>
      </c>
      <c r="AR390" s="45" t="str">
        <f t="shared" si="795"/>
        <v>POSITIF</v>
      </c>
      <c r="AS390" s="45">
        <f t="shared" si="796"/>
        <v>4</v>
      </c>
      <c r="AT390" s="45">
        <f t="shared" si="797"/>
        <v>22</v>
      </c>
      <c r="AU390" s="45">
        <f t="shared" si="798"/>
        <v>55</v>
      </c>
      <c r="AV390" s="45">
        <f t="shared" si="799"/>
        <v>1.0037609038311499</v>
      </c>
      <c r="AW390" s="145">
        <f t="shared" si="800"/>
        <v>4.1823370992964577E-2</v>
      </c>
      <c r="AX390" s="45">
        <f t="shared" si="801"/>
        <v>1.7518932674647731E-2</v>
      </c>
      <c r="AY390" s="45">
        <f t="shared" si="802"/>
        <v>0.27350486787238243</v>
      </c>
      <c r="AZ390" s="145">
        <f t="shared" si="803"/>
        <v>1.1396036161349267E-2</v>
      </c>
      <c r="BA390" s="45">
        <f t="shared" si="804"/>
        <v>364081.89806184318</v>
      </c>
      <c r="BB390" s="45" t="s">
        <v>192</v>
      </c>
      <c r="BC390" s="45">
        <f t="shared" si="805"/>
        <v>1.6700853032939077E-2</v>
      </c>
      <c r="BD390" s="45">
        <f t="shared" si="806"/>
        <v>128.28999862950715</v>
      </c>
      <c r="BE390" s="45">
        <f t="shared" si="807"/>
        <v>23.436892470079886</v>
      </c>
      <c r="BF390" s="45">
        <f t="shared" si="808"/>
        <v>-1.7337216171515301E-3</v>
      </c>
      <c r="BG390" s="45">
        <f t="shared" si="809"/>
        <v>23.435158748462737</v>
      </c>
      <c r="BH390" s="151">
        <f t="shared" si="810"/>
        <v>0.18445159668869082</v>
      </c>
      <c r="BI390" s="45">
        <f t="shared" si="811"/>
        <v>7.6403864237169428</v>
      </c>
      <c r="BJ390" s="45">
        <f t="shared" si="812"/>
        <v>15.061386423716943</v>
      </c>
      <c r="BK390" s="45">
        <f t="shared" si="813"/>
        <v>335.79258290382063</v>
      </c>
      <c r="BL390" s="45">
        <f t="shared" si="814"/>
        <v>5.8606861754476913</v>
      </c>
      <c r="BM390" s="45">
        <f t="shared" si="815"/>
        <v>250.1282134519335</v>
      </c>
      <c r="BN390" s="45">
        <f t="shared" si="816"/>
        <v>16.675214230128901</v>
      </c>
      <c r="BO390" s="45">
        <f t="shared" si="817"/>
        <v>16</v>
      </c>
      <c r="BP390" s="45">
        <f t="shared" si="818"/>
        <v>40</v>
      </c>
      <c r="BQ390" s="45">
        <f t="shared" si="819"/>
        <v>30</v>
      </c>
      <c r="BR390" s="45">
        <f t="shared" si="820"/>
        <v>-17.352102761186686</v>
      </c>
      <c r="BS390" s="45" t="str">
        <f t="shared" si="821"/>
        <v>NEGATIF</v>
      </c>
      <c r="BT390" s="45">
        <f t="shared" si="757"/>
        <v>-0.30285132532710696</v>
      </c>
      <c r="BU390" s="45">
        <f t="shared" si="758"/>
        <v>17</v>
      </c>
      <c r="BV390" s="45">
        <f t="shared" si="759"/>
        <v>-2062</v>
      </c>
      <c r="BW390" s="45">
        <f t="shared" si="760"/>
        <v>52</v>
      </c>
      <c r="BX390" s="45" t="str">
        <f t="shared" si="761"/>
        <v>NEGATIF</v>
      </c>
      <c r="BY390" s="45">
        <f t="shared" si="822"/>
        <v>-64.119211939463312</v>
      </c>
      <c r="BZ390" s="45">
        <f t="shared" si="823"/>
        <v>115.88078806053669</v>
      </c>
      <c r="CA390" s="45">
        <f t="shared" si="824"/>
        <v>64.21408339092126</v>
      </c>
      <c r="CB390" s="45" t="str">
        <f t="shared" si="825"/>
        <v>POSITIF</v>
      </c>
      <c r="CC390" s="45">
        <f t="shared" si="826"/>
        <v>64</v>
      </c>
      <c r="CD390" s="45">
        <f t="shared" si="827"/>
        <v>12</v>
      </c>
      <c r="CE390" s="45">
        <f t="shared" si="828"/>
        <v>50</v>
      </c>
      <c r="CF390" s="45"/>
      <c r="CG390" s="45">
        <f t="shared" si="829"/>
        <v>4.365560876867411</v>
      </c>
      <c r="CH390" s="45">
        <f t="shared" si="830"/>
        <v>0.40902068088822835</v>
      </c>
      <c r="CI390" s="45">
        <f t="shared" si="831"/>
        <v>0.40905094003876064</v>
      </c>
    </row>
    <row r="391" spans="1:87">
      <c r="A391" s="45">
        <f t="shared" ref="A391:F391" si="880">A97</f>
        <v>-7.0027777777777782</v>
      </c>
      <c r="B391" s="45">
        <f t="shared" si="880"/>
        <v>111.315</v>
      </c>
      <c r="C391" s="45">
        <f t="shared" si="880"/>
        <v>7</v>
      </c>
      <c r="D391" s="45">
        <f t="shared" si="880"/>
        <v>2018</v>
      </c>
      <c r="E391" s="45">
        <f t="shared" si="880"/>
        <v>6</v>
      </c>
      <c r="F391" s="45">
        <f t="shared" si="880"/>
        <v>12</v>
      </c>
      <c r="G391" s="45">
        <f t="shared" si="763"/>
        <v>-0.12222152900771403</v>
      </c>
      <c r="H391" s="45">
        <f t="shared" ref="H391:J391" si="881">H97</f>
        <v>21</v>
      </c>
      <c r="I391" s="45">
        <f t="shared" si="881"/>
        <v>30</v>
      </c>
      <c r="J391" s="45">
        <f t="shared" si="881"/>
        <v>21.5</v>
      </c>
      <c r="K391" s="45"/>
      <c r="L391" s="45">
        <f t="shared" ref="L391:M391" si="882">L97</f>
        <v>20</v>
      </c>
      <c r="M391" s="45">
        <f t="shared" si="882"/>
        <v>-13</v>
      </c>
      <c r="N391" s="45">
        <f t="shared" si="766"/>
        <v>2458282.104166667</v>
      </c>
      <c r="O391" s="45">
        <f t="shared" si="767"/>
        <v>8.1905445362562951E-4</v>
      </c>
      <c r="P391" s="45">
        <f t="shared" si="768"/>
        <v>2458282.1049857214</v>
      </c>
      <c r="Q391" s="45">
        <f t="shared" si="769"/>
        <v>0.18445188188148964</v>
      </c>
      <c r="R391" s="45">
        <f t="shared" si="770"/>
        <v>252.50160295812839</v>
      </c>
      <c r="S391" s="45">
        <f t="shared" si="771"/>
        <v>315.17972973080759</v>
      </c>
      <c r="T391" s="45">
        <f t="shared" si="772"/>
        <v>4.4069843381827942</v>
      </c>
      <c r="U391" s="45">
        <f t="shared" si="773"/>
        <v>5.5009240193484539</v>
      </c>
      <c r="V391" s="45">
        <f t="shared" si="774"/>
        <v>128.28486827397182</v>
      </c>
      <c r="W391" s="45">
        <f t="shared" si="775"/>
        <v>2.2389933318680235</v>
      </c>
      <c r="X391" s="45">
        <f t="shared" si="776"/>
        <v>80.875591230794271</v>
      </c>
      <c r="Y391" s="45">
        <f t="shared" si="777"/>
        <v>1.4115453514744132</v>
      </c>
      <c r="Z391" s="45">
        <f t="shared" si="778"/>
        <v>157.61851844583998</v>
      </c>
      <c r="AA391" s="45">
        <f t="shared" si="779"/>
        <v>2.7509621089953233</v>
      </c>
      <c r="AB391" s="45">
        <f t="shared" si="780"/>
        <v>-15340.040741752235</v>
      </c>
      <c r="AC391" s="45">
        <f t="shared" si="781"/>
        <v>109.67305332092771</v>
      </c>
      <c r="AD391" s="45">
        <f t="shared" si="782"/>
        <v>-1995.3435679418051</v>
      </c>
      <c r="AE391" s="45">
        <f t="shared" si="783"/>
        <v>-342.80422986130122</v>
      </c>
      <c r="AF391" s="45">
        <f t="shared" si="784"/>
        <v>585.77647060698257</v>
      </c>
      <c r="AG391" s="45">
        <f t="shared" si="785"/>
        <v>1769.3007962505235</v>
      </c>
      <c r="AH391" s="45">
        <f t="shared" si="786"/>
        <v>-15213.438219376903</v>
      </c>
      <c r="AI391" s="45">
        <f t="shared" si="787"/>
        <v>-4.2259550609380288</v>
      </c>
      <c r="AJ391" s="45">
        <f t="shared" si="788"/>
        <v>248.27564789719037</v>
      </c>
      <c r="AK391" s="45">
        <f t="shared" si="789"/>
        <v>4.3332275083281084</v>
      </c>
      <c r="AL391" s="45">
        <f t="shared" si="790"/>
        <v>248</v>
      </c>
      <c r="AM391" s="45">
        <f t="shared" si="791"/>
        <v>16</v>
      </c>
      <c r="AN391" s="45">
        <f t="shared" si="792"/>
        <v>32</v>
      </c>
      <c r="AO391" s="45"/>
      <c r="AP391" s="45">
        <f t="shared" si="793"/>
        <v>4.3711544776180897</v>
      </c>
      <c r="AQ391" s="45">
        <f t="shared" si="794"/>
        <v>7.6291037747728455E-2</v>
      </c>
      <c r="AR391" s="45" t="str">
        <f t="shared" si="795"/>
        <v>POSITIF</v>
      </c>
      <c r="AS391" s="45">
        <f t="shared" si="796"/>
        <v>4</v>
      </c>
      <c r="AT391" s="45">
        <f t="shared" si="797"/>
        <v>22</v>
      </c>
      <c r="AU391" s="45">
        <f t="shared" si="798"/>
        <v>16</v>
      </c>
      <c r="AV391" s="45">
        <f t="shared" si="799"/>
        <v>1.0038740310231371</v>
      </c>
      <c r="AW391" s="145">
        <f t="shared" si="800"/>
        <v>4.1828084625964046E-2</v>
      </c>
      <c r="AX391" s="45">
        <f t="shared" si="801"/>
        <v>1.7520907116621444E-2</v>
      </c>
      <c r="AY391" s="45">
        <f t="shared" si="802"/>
        <v>0.27353568986059718</v>
      </c>
      <c r="AZ391" s="145">
        <f t="shared" si="803"/>
        <v>1.1397320410858216E-2</v>
      </c>
      <c r="BA391" s="45">
        <f t="shared" si="804"/>
        <v>364040.8736429236</v>
      </c>
      <c r="BB391" s="45" t="s">
        <v>192</v>
      </c>
      <c r="BC391" s="45">
        <f t="shared" si="805"/>
        <v>1.6700853020960978E-2</v>
      </c>
      <c r="BD391" s="45">
        <f t="shared" si="806"/>
        <v>128.28944702777389</v>
      </c>
      <c r="BE391" s="45">
        <f t="shared" si="807"/>
        <v>23.436892466371191</v>
      </c>
      <c r="BF391" s="45">
        <f t="shared" si="808"/>
        <v>-1.7337200844020359E-3</v>
      </c>
      <c r="BG391" s="45">
        <f t="shared" si="809"/>
        <v>23.435158746286788</v>
      </c>
      <c r="BH391" s="151">
        <f t="shared" si="810"/>
        <v>0.18445188188148964</v>
      </c>
      <c r="BI391" s="45">
        <f t="shared" si="811"/>
        <v>7.8910709144237137</v>
      </c>
      <c r="BJ391" s="45">
        <f t="shared" si="812"/>
        <v>15.312070914423714</v>
      </c>
      <c r="BK391" s="45">
        <f t="shared" si="813"/>
        <v>339.54080923958924</v>
      </c>
      <c r="BL391" s="45">
        <f t="shared" si="814"/>
        <v>5.9261050661168166</v>
      </c>
      <c r="BM391" s="45">
        <f t="shared" si="815"/>
        <v>250.14025447676644</v>
      </c>
      <c r="BN391" s="45">
        <f t="shared" si="816"/>
        <v>16.676016965117764</v>
      </c>
      <c r="BO391" s="45">
        <f t="shared" si="817"/>
        <v>16</v>
      </c>
      <c r="BP391" s="45">
        <f t="shared" si="818"/>
        <v>40</v>
      </c>
      <c r="BQ391" s="45">
        <f t="shared" si="819"/>
        <v>33</v>
      </c>
      <c r="BR391" s="45">
        <f t="shared" si="820"/>
        <v>-17.365073667333199</v>
      </c>
      <c r="BS391" s="45" t="str">
        <f t="shared" si="821"/>
        <v>NEGATIF</v>
      </c>
      <c r="BT391" s="45">
        <f t="shared" si="757"/>
        <v>-0.3030777103463308</v>
      </c>
      <c r="BU391" s="45">
        <f t="shared" si="758"/>
        <v>17</v>
      </c>
      <c r="BV391" s="45">
        <f t="shared" si="759"/>
        <v>-2062</v>
      </c>
      <c r="BW391" s="45">
        <f t="shared" si="760"/>
        <v>5</v>
      </c>
      <c r="BX391" s="45" t="str">
        <f t="shared" si="761"/>
        <v>NEGATIF</v>
      </c>
      <c r="BY391" s="45">
        <f t="shared" si="822"/>
        <v>-60.700115342899977</v>
      </c>
      <c r="BZ391" s="45">
        <f t="shared" si="823"/>
        <v>119.29988465710002</v>
      </c>
      <c r="CA391" s="45">
        <f t="shared" si="824"/>
        <v>67.508382938527433</v>
      </c>
      <c r="CB391" s="45" t="str">
        <f t="shared" si="825"/>
        <v>POSITIF</v>
      </c>
      <c r="CC391" s="45">
        <f t="shared" si="826"/>
        <v>67</v>
      </c>
      <c r="CD391" s="45">
        <f t="shared" si="827"/>
        <v>30</v>
      </c>
      <c r="CE391" s="45">
        <f t="shared" si="828"/>
        <v>30</v>
      </c>
      <c r="CF391" s="45"/>
      <c r="CG391" s="45">
        <f t="shared" si="829"/>
        <v>4.3657710323960606</v>
      </c>
      <c r="CH391" s="45">
        <f t="shared" si="830"/>
        <v>0.4090206808502509</v>
      </c>
      <c r="CI391" s="45">
        <f t="shared" si="831"/>
        <v>0.40905093997403169</v>
      </c>
    </row>
    <row r="392" spans="1:87">
      <c r="A392" s="45">
        <f t="shared" ref="A392:F392" si="883">A98</f>
        <v>-7.0027777777777782</v>
      </c>
      <c r="B392" s="45">
        <f t="shared" si="883"/>
        <v>111.315</v>
      </c>
      <c r="C392" s="45">
        <f t="shared" si="883"/>
        <v>7</v>
      </c>
      <c r="D392" s="45">
        <f t="shared" si="883"/>
        <v>2018</v>
      </c>
      <c r="E392" s="45">
        <f t="shared" si="883"/>
        <v>6</v>
      </c>
      <c r="F392" s="45">
        <f t="shared" si="883"/>
        <v>12</v>
      </c>
      <c r="G392" s="45">
        <f t="shared" si="763"/>
        <v>-0.12222152900771403</v>
      </c>
      <c r="H392" s="45">
        <f t="shared" ref="H392:J392" si="884">H98</f>
        <v>21</v>
      </c>
      <c r="I392" s="45">
        <f t="shared" si="884"/>
        <v>45</v>
      </c>
      <c r="J392" s="45">
        <f t="shared" si="884"/>
        <v>21.75</v>
      </c>
      <c r="K392" s="45"/>
      <c r="L392" s="45">
        <f t="shared" ref="L392:M392" si="885">L98</f>
        <v>20</v>
      </c>
      <c r="M392" s="45">
        <f t="shared" si="885"/>
        <v>-13</v>
      </c>
      <c r="N392" s="45">
        <f t="shared" si="766"/>
        <v>2458282.1145833335</v>
      </c>
      <c r="O392" s="45">
        <f t="shared" si="767"/>
        <v>8.1905445362562951E-4</v>
      </c>
      <c r="P392" s="45">
        <f t="shared" si="768"/>
        <v>2458282.1154023879</v>
      </c>
      <c r="Q392" s="45">
        <f t="shared" si="769"/>
        <v>0.18445216707427572</v>
      </c>
      <c r="R392" s="45">
        <f t="shared" si="770"/>
        <v>252.50160295812839</v>
      </c>
      <c r="S392" s="45">
        <f t="shared" si="771"/>
        <v>315.31582340007299</v>
      </c>
      <c r="T392" s="45">
        <f t="shared" si="772"/>
        <v>4.4069843381827942</v>
      </c>
      <c r="U392" s="45">
        <f t="shared" si="773"/>
        <v>5.503299301968255</v>
      </c>
      <c r="V392" s="45">
        <f t="shared" si="774"/>
        <v>128.2843166706262</v>
      </c>
      <c r="W392" s="45">
        <f t="shared" si="775"/>
        <v>2.2389837045734771</v>
      </c>
      <c r="X392" s="45">
        <f t="shared" si="776"/>
        <v>80.885858390406611</v>
      </c>
      <c r="Y392" s="45">
        <f t="shared" si="777"/>
        <v>1.4117245472144764</v>
      </c>
      <c r="Z392" s="45">
        <f t="shared" si="778"/>
        <v>157.62878511520557</v>
      </c>
      <c r="AA392" s="45">
        <f t="shared" si="779"/>
        <v>2.7511412961789663</v>
      </c>
      <c r="AB392" s="45">
        <f t="shared" si="780"/>
        <v>-15301.851008162155</v>
      </c>
      <c r="AC392" s="45">
        <f t="shared" si="781"/>
        <v>110.28301953939409</v>
      </c>
      <c r="AD392" s="45">
        <f t="shared" si="782"/>
        <v>-1968.6640623829255</v>
      </c>
      <c r="AE392" s="45">
        <f t="shared" si="783"/>
        <v>-348.67226725646299</v>
      </c>
      <c r="AF392" s="45">
        <f t="shared" si="784"/>
        <v>585.45813449188415</v>
      </c>
      <c r="AG392" s="45">
        <f t="shared" si="785"/>
        <v>1758.6953698459822</v>
      </c>
      <c r="AH392" s="45">
        <f t="shared" si="786"/>
        <v>-15164.750813924284</v>
      </c>
      <c r="AI392" s="45">
        <f t="shared" si="787"/>
        <v>-4.2124307816456348</v>
      </c>
      <c r="AJ392" s="45">
        <f t="shared" si="788"/>
        <v>248.28917217648277</v>
      </c>
      <c r="AK392" s="45">
        <f t="shared" si="789"/>
        <v>4.3334635515307198</v>
      </c>
      <c r="AL392" s="45">
        <f t="shared" si="790"/>
        <v>248</v>
      </c>
      <c r="AM392" s="45">
        <f t="shared" si="791"/>
        <v>17</v>
      </c>
      <c r="AN392" s="45">
        <f t="shared" si="792"/>
        <v>21</v>
      </c>
      <c r="AO392" s="45"/>
      <c r="AP392" s="45">
        <f t="shared" si="793"/>
        <v>4.3744367689489874</v>
      </c>
      <c r="AQ392" s="45">
        <f t="shared" si="794"/>
        <v>7.6348324538462284E-2</v>
      </c>
      <c r="AR392" s="45" t="str">
        <f t="shared" si="795"/>
        <v>POSITIF</v>
      </c>
      <c r="AS392" s="45">
        <f t="shared" si="796"/>
        <v>4</v>
      </c>
      <c r="AT392" s="45">
        <f t="shared" si="797"/>
        <v>22</v>
      </c>
      <c r="AU392" s="45">
        <f t="shared" si="798"/>
        <v>27</v>
      </c>
      <c r="AV392" s="45">
        <f t="shared" si="799"/>
        <v>1.0039868850914102</v>
      </c>
      <c r="AW392" s="145">
        <f t="shared" si="800"/>
        <v>4.1832786878808759E-2</v>
      </c>
      <c r="AX392" s="45">
        <f t="shared" si="801"/>
        <v>1.752287679168708E-2</v>
      </c>
      <c r="AY392" s="45">
        <f t="shared" si="802"/>
        <v>0.27356643743410214</v>
      </c>
      <c r="AZ392" s="145">
        <f t="shared" si="803"/>
        <v>1.1398601559754256E-2</v>
      </c>
      <c r="BA392" s="45">
        <f t="shared" si="804"/>
        <v>363999.95748163795</v>
      </c>
      <c r="BB392" s="45" t="s">
        <v>192</v>
      </c>
      <c r="BC392" s="45">
        <f t="shared" si="805"/>
        <v>1.6700853008982882E-2</v>
      </c>
      <c r="BD392" s="45">
        <f t="shared" si="806"/>
        <v>128.28889542606524</v>
      </c>
      <c r="BE392" s="45">
        <f t="shared" si="807"/>
        <v>23.436892462662495</v>
      </c>
      <c r="BF392" s="45">
        <f t="shared" si="808"/>
        <v>-1.7337185321916592E-3</v>
      </c>
      <c r="BG392" s="45">
        <f t="shared" si="809"/>
        <v>23.435158744130305</v>
      </c>
      <c r="BH392" s="151">
        <f t="shared" si="810"/>
        <v>0.18445216707427572</v>
      </c>
      <c r="BI392" s="45">
        <f t="shared" si="811"/>
        <v>8.1417553939546146</v>
      </c>
      <c r="BJ392" s="45">
        <f t="shared" si="812"/>
        <v>15.562755393954614</v>
      </c>
      <c r="BK392" s="45">
        <f t="shared" si="813"/>
        <v>343.288798992978</v>
      </c>
      <c r="BL392" s="45">
        <f t="shared" si="814"/>
        <v>5.9915198276444608</v>
      </c>
      <c r="BM392" s="45">
        <f t="shared" si="815"/>
        <v>250.15253191634119</v>
      </c>
      <c r="BN392" s="45">
        <f t="shared" si="816"/>
        <v>16.676835461089414</v>
      </c>
      <c r="BO392" s="45">
        <f t="shared" si="817"/>
        <v>16</v>
      </c>
      <c r="BP392" s="45">
        <f t="shared" si="818"/>
        <v>40</v>
      </c>
      <c r="BQ392" s="45">
        <f t="shared" si="819"/>
        <v>36</v>
      </c>
      <c r="BR392" s="45">
        <f t="shared" si="820"/>
        <v>-17.363909907500592</v>
      </c>
      <c r="BS392" s="45" t="str">
        <f t="shared" si="821"/>
        <v>NEGATIF</v>
      </c>
      <c r="BT392" s="45">
        <f t="shared" si="757"/>
        <v>-0.30305739890554934</v>
      </c>
      <c r="BU392" s="45">
        <f t="shared" si="758"/>
        <v>17</v>
      </c>
      <c r="BV392" s="45">
        <f t="shared" si="759"/>
        <v>-2062</v>
      </c>
      <c r="BW392" s="45">
        <f t="shared" si="760"/>
        <v>9</v>
      </c>
      <c r="BX392" s="45" t="str">
        <f t="shared" si="761"/>
        <v>NEGATIF</v>
      </c>
      <c r="BY392" s="45">
        <f t="shared" si="822"/>
        <v>-56.050023006797261</v>
      </c>
      <c r="BZ392" s="45">
        <f t="shared" si="823"/>
        <v>123.94997699320274</v>
      </c>
      <c r="CA392" s="45">
        <f t="shared" si="824"/>
        <v>70.679970347364502</v>
      </c>
      <c r="CB392" s="45" t="str">
        <f t="shared" si="825"/>
        <v>POSITIF</v>
      </c>
      <c r="CC392" s="45">
        <f t="shared" si="826"/>
        <v>70</v>
      </c>
      <c r="CD392" s="45">
        <f t="shared" si="827"/>
        <v>40</v>
      </c>
      <c r="CE392" s="45">
        <f t="shared" si="828"/>
        <v>47</v>
      </c>
      <c r="CF392" s="45"/>
      <c r="CG392" s="45">
        <f t="shared" si="829"/>
        <v>4.365985314140354</v>
      </c>
      <c r="CH392" s="45">
        <f t="shared" si="830"/>
        <v>0.40902068081261317</v>
      </c>
      <c r="CI392" s="45">
        <f t="shared" si="831"/>
        <v>0.40905093990930275</v>
      </c>
    </row>
    <row r="393" spans="1:87">
      <c r="A393" s="45">
        <f t="shared" ref="A393:F393" si="886">A99</f>
        <v>-7.0027777777777782</v>
      </c>
      <c r="B393" s="45">
        <f t="shared" si="886"/>
        <v>111.315</v>
      </c>
      <c r="C393" s="45">
        <f t="shared" si="886"/>
        <v>7</v>
      </c>
      <c r="D393" s="45">
        <f t="shared" si="886"/>
        <v>2018</v>
      </c>
      <c r="E393" s="45">
        <f t="shared" si="886"/>
        <v>6</v>
      </c>
      <c r="F393" s="45">
        <f t="shared" si="886"/>
        <v>12</v>
      </c>
      <c r="G393" s="45">
        <f t="shared" si="763"/>
        <v>-0.12222152900771403</v>
      </c>
      <c r="H393" s="45">
        <f t="shared" ref="H393:J393" si="887">H99</f>
        <v>22</v>
      </c>
      <c r="I393" s="45">
        <f t="shared" si="887"/>
        <v>0</v>
      </c>
      <c r="J393" s="45">
        <f t="shared" si="887"/>
        <v>22</v>
      </c>
      <c r="K393" s="45"/>
      <c r="L393" s="45">
        <f t="shared" ref="L393:M393" si="888">L99</f>
        <v>20</v>
      </c>
      <c r="M393" s="45">
        <f t="shared" si="888"/>
        <v>-13</v>
      </c>
      <c r="N393" s="45">
        <f t="shared" si="766"/>
        <v>2458282.125</v>
      </c>
      <c r="O393" s="45">
        <f t="shared" si="767"/>
        <v>8.1905445362562951E-4</v>
      </c>
      <c r="P393" s="45">
        <f t="shared" si="768"/>
        <v>2458282.1258190544</v>
      </c>
      <c r="Q393" s="45">
        <f t="shared" si="769"/>
        <v>0.18445245226706181</v>
      </c>
      <c r="R393" s="45">
        <f t="shared" si="770"/>
        <v>252.50160295812839</v>
      </c>
      <c r="S393" s="45">
        <f t="shared" si="771"/>
        <v>315.45191706932383</v>
      </c>
      <c r="T393" s="45">
        <f t="shared" si="772"/>
        <v>4.4069843381827942</v>
      </c>
      <c r="U393" s="45">
        <f t="shared" si="773"/>
        <v>5.5056745845878021</v>
      </c>
      <c r="V393" s="45">
        <f t="shared" si="774"/>
        <v>128.28376506728051</v>
      </c>
      <c r="W393" s="45">
        <f t="shared" si="775"/>
        <v>2.2389740772789302</v>
      </c>
      <c r="X393" s="45">
        <f t="shared" si="776"/>
        <v>80.896125550018951</v>
      </c>
      <c r="Y393" s="45">
        <f t="shared" si="777"/>
        <v>1.4119037429545396</v>
      </c>
      <c r="Z393" s="45">
        <f t="shared" si="778"/>
        <v>157.63905178457208</v>
      </c>
      <c r="AA393" s="45">
        <f t="shared" si="779"/>
        <v>2.7513204833626257</v>
      </c>
      <c r="AB393" s="45">
        <f t="shared" si="780"/>
        <v>-15263.571452175491</v>
      </c>
      <c r="AC393" s="45">
        <f t="shared" si="781"/>
        <v>110.88136042328668</v>
      </c>
      <c r="AD393" s="45">
        <f t="shared" si="782"/>
        <v>-1941.1544825170463</v>
      </c>
      <c r="AE393" s="45">
        <f t="shared" si="783"/>
        <v>-354.50355334900803</v>
      </c>
      <c r="AF393" s="45">
        <f t="shared" si="784"/>
        <v>585.13451795715889</v>
      </c>
      <c r="AG393" s="45">
        <f t="shared" si="785"/>
        <v>1748.0763239927928</v>
      </c>
      <c r="AH393" s="45">
        <f t="shared" si="786"/>
        <v>-15115.137285668307</v>
      </c>
      <c r="AI393" s="45">
        <f t="shared" si="787"/>
        <v>-4.1986492460189737</v>
      </c>
      <c r="AJ393" s="45">
        <f t="shared" si="788"/>
        <v>248.3029537121094</v>
      </c>
      <c r="AK393" s="45">
        <f t="shared" si="789"/>
        <v>4.3337040847033856</v>
      </c>
      <c r="AL393" s="45">
        <f t="shared" si="790"/>
        <v>248</v>
      </c>
      <c r="AM393" s="45">
        <f t="shared" si="791"/>
        <v>18</v>
      </c>
      <c r="AN393" s="45">
        <f t="shared" si="792"/>
        <v>10</v>
      </c>
      <c r="AO393" s="45"/>
      <c r="AP393" s="45">
        <f t="shared" si="793"/>
        <v>4.3852503576352584</v>
      </c>
      <c r="AQ393" s="45">
        <f t="shared" si="794"/>
        <v>7.6537057264994116E-2</v>
      </c>
      <c r="AR393" s="45" t="str">
        <f t="shared" si="795"/>
        <v>POSITIF</v>
      </c>
      <c r="AS393" s="45">
        <f t="shared" si="796"/>
        <v>4</v>
      </c>
      <c r="AT393" s="45">
        <f t="shared" si="797"/>
        <v>23</v>
      </c>
      <c r="AU393" s="45">
        <f t="shared" si="798"/>
        <v>6</v>
      </c>
      <c r="AV393" s="45">
        <f t="shared" si="799"/>
        <v>1.0040994651566479</v>
      </c>
      <c r="AW393" s="145">
        <f t="shared" si="800"/>
        <v>4.1837477714860329E-2</v>
      </c>
      <c r="AX393" s="45">
        <f t="shared" si="801"/>
        <v>1.7524841684497586E-2</v>
      </c>
      <c r="AY393" s="45">
        <f t="shared" si="802"/>
        <v>0.27359711035332934</v>
      </c>
      <c r="AZ393" s="145">
        <f t="shared" si="803"/>
        <v>1.139987959805539E-2</v>
      </c>
      <c r="BA393" s="45">
        <f t="shared" si="804"/>
        <v>363959.14982678986</v>
      </c>
      <c r="BB393" s="45" t="s">
        <v>192</v>
      </c>
      <c r="BC393" s="45">
        <f t="shared" si="805"/>
        <v>1.6700852997004783E-2</v>
      </c>
      <c r="BD393" s="45">
        <f t="shared" si="806"/>
        <v>128.28834382435659</v>
      </c>
      <c r="BE393" s="45">
        <f t="shared" si="807"/>
        <v>23.4368924589538</v>
      </c>
      <c r="BF393" s="45">
        <f t="shared" si="808"/>
        <v>-1.7337169605180509E-3</v>
      </c>
      <c r="BG393" s="45">
        <f t="shared" si="809"/>
        <v>23.435158741993281</v>
      </c>
      <c r="BH393" s="151">
        <f t="shared" si="810"/>
        <v>0.18445245226706181</v>
      </c>
      <c r="BI393" s="45">
        <f t="shared" si="811"/>
        <v>8.392439873454471</v>
      </c>
      <c r="BJ393" s="45">
        <f t="shared" si="812"/>
        <v>15.81343987345447</v>
      </c>
      <c r="BK393" s="45">
        <f t="shared" si="813"/>
        <v>347.03655505115097</v>
      </c>
      <c r="BL393" s="45">
        <f t="shared" si="814"/>
        <v>6.0569305104211431</v>
      </c>
      <c r="BM393" s="45">
        <f t="shared" si="815"/>
        <v>250.1650430506661</v>
      </c>
      <c r="BN393" s="45">
        <f t="shared" si="816"/>
        <v>16.677669536711072</v>
      </c>
      <c r="BO393" s="45">
        <f t="shared" si="817"/>
        <v>16</v>
      </c>
      <c r="BP393" s="45">
        <f t="shared" si="818"/>
        <v>40</v>
      </c>
      <c r="BQ393" s="45">
        <f t="shared" si="819"/>
        <v>39</v>
      </c>
      <c r="BR393" s="45">
        <f t="shared" si="820"/>
        <v>-17.35534296441902</v>
      </c>
      <c r="BS393" s="45" t="str">
        <f t="shared" si="821"/>
        <v>NEGATIF</v>
      </c>
      <c r="BT393" s="45">
        <f t="shared" si="757"/>
        <v>-0.30290787754194498</v>
      </c>
      <c r="BU393" s="45">
        <f t="shared" si="758"/>
        <v>17</v>
      </c>
      <c r="BV393" s="45">
        <f t="shared" si="759"/>
        <v>-2062</v>
      </c>
      <c r="BW393" s="45">
        <f t="shared" si="760"/>
        <v>40</v>
      </c>
      <c r="BX393" s="45" t="str">
        <f t="shared" si="761"/>
        <v>NEGATIF</v>
      </c>
      <c r="BY393" s="45">
        <f t="shared" si="822"/>
        <v>-49.531275218558761</v>
      </c>
      <c r="BZ393" s="45">
        <f t="shared" si="823"/>
        <v>130.46872478144124</v>
      </c>
      <c r="CA393" s="45">
        <f t="shared" si="824"/>
        <v>73.653209367233515</v>
      </c>
      <c r="CB393" s="45" t="str">
        <f t="shared" si="825"/>
        <v>POSITIF</v>
      </c>
      <c r="CC393" s="45">
        <f t="shared" si="826"/>
        <v>73</v>
      </c>
      <c r="CD393" s="45">
        <f t="shared" si="827"/>
        <v>39</v>
      </c>
      <c r="CE393" s="45">
        <f t="shared" si="828"/>
        <v>11</v>
      </c>
      <c r="CF393" s="45"/>
      <c r="CG393" s="45">
        <f t="shared" si="829"/>
        <v>4.3662036746274833</v>
      </c>
      <c r="CH393" s="45">
        <f t="shared" si="830"/>
        <v>0.40902068077531506</v>
      </c>
      <c r="CI393" s="45">
        <f t="shared" si="831"/>
        <v>0.4090509398445738</v>
      </c>
    </row>
    <row r="394" spans="1:87">
      <c r="A394" s="45">
        <f t="shared" ref="A394:F394" si="889">A100</f>
        <v>-7.0027777777777782</v>
      </c>
      <c r="B394" s="45">
        <f t="shared" si="889"/>
        <v>111.315</v>
      </c>
      <c r="C394" s="45">
        <f t="shared" si="889"/>
        <v>7</v>
      </c>
      <c r="D394" s="45">
        <f t="shared" si="889"/>
        <v>2018</v>
      </c>
      <c r="E394" s="45">
        <f t="shared" si="889"/>
        <v>6</v>
      </c>
      <c r="F394" s="45">
        <f t="shared" si="889"/>
        <v>12</v>
      </c>
      <c r="G394" s="45">
        <f t="shared" si="763"/>
        <v>-0.12222152900771403</v>
      </c>
      <c r="H394" s="45">
        <f t="shared" ref="H394:J394" si="890">H100</f>
        <v>22</v>
      </c>
      <c r="I394" s="45">
        <f t="shared" si="890"/>
        <v>15</v>
      </c>
      <c r="J394" s="45">
        <f t="shared" si="890"/>
        <v>22.25</v>
      </c>
      <c r="K394" s="45"/>
      <c r="L394" s="45">
        <f t="shared" ref="L394:M394" si="891">L100</f>
        <v>20</v>
      </c>
      <c r="M394" s="45">
        <f t="shared" si="891"/>
        <v>-13</v>
      </c>
      <c r="N394" s="45">
        <f t="shared" si="766"/>
        <v>2458282.135416667</v>
      </c>
      <c r="O394" s="45">
        <f t="shared" si="767"/>
        <v>8.1905445362562951E-4</v>
      </c>
      <c r="P394" s="45">
        <f t="shared" si="768"/>
        <v>2458282.1362357214</v>
      </c>
      <c r="Q394" s="45">
        <f t="shared" si="769"/>
        <v>0.18445273745986063</v>
      </c>
      <c r="R394" s="45">
        <f t="shared" si="770"/>
        <v>252.50160295812839</v>
      </c>
      <c r="S394" s="45">
        <f t="shared" si="771"/>
        <v>315.58801074467192</v>
      </c>
      <c r="T394" s="45">
        <f t="shared" si="772"/>
        <v>4.4069843381827942</v>
      </c>
      <c r="U394" s="45">
        <f t="shared" si="773"/>
        <v>5.5080498673137663</v>
      </c>
      <c r="V394" s="45">
        <f t="shared" si="774"/>
        <v>128.28321346391022</v>
      </c>
      <c r="W394" s="45">
        <f t="shared" si="775"/>
        <v>2.2389644499839534</v>
      </c>
      <c r="X394" s="45">
        <f t="shared" si="776"/>
        <v>80.906392710089676</v>
      </c>
      <c r="Y394" s="45">
        <f t="shared" si="777"/>
        <v>1.4120829387026028</v>
      </c>
      <c r="Z394" s="45">
        <f t="shared" si="778"/>
        <v>157.64931845439605</v>
      </c>
      <c r="AA394" s="45">
        <f t="shared" si="779"/>
        <v>2.7514996705542694</v>
      </c>
      <c r="AB394" s="45">
        <f t="shared" si="780"/>
        <v>-15225.202288039065</v>
      </c>
      <c r="AC394" s="45">
        <f t="shared" si="781"/>
        <v>111.46801292524435</v>
      </c>
      <c r="AD394" s="45">
        <f t="shared" si="782"/>
        <v>-1912.8264262955056</v>
      </c>
      <c r="AE394" s="45">
        <f t="shared" si="783"/>
        <v>-360.29747375735104</v>
      </c>
      <c r="AF394" s="45">
        <f t="shared" si="784"/>
        <v>584.80562951086881</v>
      </c>
      <c r="AG394" s="45">
        <f t="shared" si="785"/>
        <v>1737.4437377531033</v>
      </c>
      <c r="AH394" s="45">
        <f t="shared" si="786"/>
        <v>-15064.608807902703</v>
      </c>
      <c r="AI394" s="45">
        <f t="shared" si="787"/>
        <v>-4.1846135577507511</v>
      </c>
      <c r="AJ394" s="45">
        <f t="shared" si="788"/>
        <v>248.31698940037762</v>
      </c>
      <c r="AK394" s="45">
        <f t="shared" si="789"/>
        <v>4.3339490536764496</v>
      </c>
      <c r="AL394" s="45">
        <f t="shared" si="790"/>
        <v>248</v>
      </c>
      <c r="AM394" s="45">
        <f t="shared" si="791"/>
        <v>19</v>
      </c>
      <c r="AN394" s="45">
        <f t="shared" si="792"/>
        <v>1</v>
      </c>
      <c r="AO394" s="45"/>
      <c r="AP394" s="45">
        <f t="shared" si="793"/>
        <v>4.3711300809538889</v>
      </c>
      <c r="AQ394" s="45">
        <f t="shared" si="794"/>
        <v>7.6290611945611639E-2</v>
      </c>
      <c r="AR394" s="45" t="str">
        <f t="shared" si="795"/>
        <v>POSITIF</v>
      </c>
      <c r="AS394" s="45">
        <f t="shared" si="796"/>
        <v>4</v>
      </c>
      <c r="AT394" s="45">
        <f t="shared" si="797"/>
        <v>22</v>
      </c>
      <c r="AU394" s="45">
        <f t="shared" si="798"/>
        <v>16</v>
      </c>
      <c r="AV394" s="45">
        <f t="shared" si="799"/>
        <v>1.004211770341193</v>
      </c>
      <c r="AW394" s="145">
        <f t="shared" si="800"/>
        <v>4.1842157097549709E-2</v>
      </c>
      <c r="AX394" s="45">
        <f t="shared" si="801"/>
        <v>1.7526801779734959E-2</v>
      </c>
      <c r="AY394" s="45">
        <f t="shared" si="802"/>
        <v>0.27362770837916445</v>
      </c>
      <c r="AZ394" s="145">
        <f t="shared" si="803"/>
        <v>1.1401154515798519E-2</v>
      </c>
      <c r="BA394" s="45">
        <f t="shared" si="804"/>
        <v>363918.45092650235</v>
      </c>
      <c r="BB394" s="45" t="s">
        <v>192</v>
      </c>
      <c r="BC394" s="45">
        <f t="shared" si="805"/>
        <v>1.6700852985026687E-2</v>
      </c>
      <c r="BD394" s="45">
        <f t="shared" si="806"/>
        <v>128.28779222262327</v>
      </c>
      <c r="BE394" s="45">
        <f t="shared" si="807"/>
        <v>23.436892455245104</v>
      </c>
      <c r="BF394" s="45">
        <f t="shared" si="808"/>
        <v>-1.7337153693788637E-3</v>
      </c>
      <c r="BG394" s="45">
        <f t="shared" si="809"/>
        <v>23.435158739875725</v>
      </c>
      <c r="BH394" s="151">
        <f t="shared" si="810"/>
        <v>0.18445273745986063</v>
      </c>
      <c r="BI394" s="45">
        <f t="shared" si="811"/>
        <v>8.6431243641301982</v>
      </c>
      <c r="BJ394" s="45">
        <f t="shared" si="812"/>
        <v>16.064124364130198</v>
      </c>
      <c r="BK394" s="45">
        <f t="shared" si="813"/>
        <v>350.78408039113305</v>
      </c>
      <c r="BL394" s="45">
        <f t="shared" si="814"/>
        <v>6.1223371664057504</v>
      </c>
      <c r="BM394" s="45">
        <f t="shared" si="815"/>
        <v>250.17778507081991</v>
      </c>
      <c r="BN394" s="45">
        <f t="shared" si="816"/>
        <v>16.678519004721327</v>
      </c>
      <c r="BO394" s="45">
        <f t="shared" si="817"/>
        <v>16</v>
      </c>
      <c r="BP394" s="45">
        <f t="shared" si="818"/>
        <v>40</v>
      </c>
      <c r="BQ394" s="45">
        <f t="shared" si="819"/>
        <v>42</v>
      </c>
      <c r="BR394" s="45">
        <f t="shared" si="820"/>
        <v>-17.371450054287521</v>
      </c>
      <c r="BS394" s="45" t="str">
        <f t="shared" si="821"/>
        <v>NEGATIF</v>
      </c>
      <c r="BT394" s="45">
        <f t="shared" si="757"/>
        <v>-0.30318899929306498</v>
      </c>
      <c r="BU394" s="45">
        <f t="shared" si="758"/>
        <v>17</v>
      </c>
      <c r="BV394" s="45">
        <f t="shared" si="759"/>
        <v>-2063</v>
      </c>
      <c r="BW394" s="45">
        <f t="shared" si="760"/>
        <v>42</v>
      </c>
      <c r="BX394" s="45" t="str">
        <f t="shared" si="761"/>
        <v>NEGATIF</v>
      </c>
      <c r="BY394" s="45">
        <f t="shared" si="822"/>
        <v>-40.105084237781504</v>
      </c>
      <c r="BZ394" s="45">
        <f t="shared" si="823"/>
        <v>139.89491576221849</v>
      </c>
      <c r="CA394" s="45">
        <f t="shared" si="824"/>
        <v>76.274226346666438</v>
      </c>
      <c r="CB394" s="45" t="str">
        <f t="shared" si="825"/>
        <v>POSITIF</v>
      </c>
      <c r="CC394" s="45">
        <f t="shared" si="826"/>
        <v>76</v>
      </c>
      <c r="CD394" s="45">
        <f t="shared" si="827"/>
        <v>16</v>
      </c>
      <c r="CE394" s="45">
        <f t="shared" si="828"/>
        <v>27</v>
      </c>
      <c r="CF394" s="45"/>
      <c r="CG394" s="45">
        <f t="shared" si="829"/>
        <v>4.3664260648325222</v>
      </c>
      <c r="CH394" s="45">
        <f t="shared" si="830"/>
        <v>0.40902068073835673</v>
      </c>
      <c r="CI394" s="45">
        <f t="shared" si="831"/>
        <v>0.40905093977984486</v>
      </c>
    </row>
    <row r="395" spans="1:87">
      <c r="A395" s="45">
        <f t="shared" ref="A395:F395" si="892">A101</f>
        <v>-7.0027777777777782</v>
      </c>
      <c r="B395" s="45">
        <f t="shared" si="892"/>
        <v>111.315</v>
      </c>
      <c r="C395" s="45">
        <f t="shared" si="892"/>
        <v>7</v>
      </c>
      <c r="D395" s="45">
        <f t="shared" si="892"/>
        <v>2018</v>
      </c>
      <c r="E395" s="45">
        <f t="shared" si="892"/>
        <v>6</v>
      </c>
      <c r="F395" s="45">
        <f t="shared" si="892"/>
        <v>12</v>
      </c>
      <c r="G395" s="45">
        <f t="shared" si="763"/>
        <v>-0.12222152900771403</v>
      </c>
      <c r="H395" s="45">
        <f t="shared" ref="H395:J395" si="893">H101</f>
        <v>22</v>
      </c>
      <c r="I395" s="45">
        <f t="shared" si="893"/>
        <v>30</v>
      </c>
      <c r="J395" s="45">
        <f t="shared" si="893"/>
        <v>22.5</v>
      </c>
      <c r="K395" s="45"/>
      <c r="L395" s="45">
        <f t="shared" ref="L395:M395" si="894">L101</f>
        <v>20</v>
      </c>
      <c r="M395" s="45">
        <f t="shared" si="894"/>
        <v>-13</v>
      </c>
      <c r="N395" s="45">
        <f t="shared" si="766"/>
        <v>2458282.1458333335</v>
      </c>
      <c r="O395" s="45">
        <f t="shared" si="767"/>
        <v>8.1905445362562951E-4</v>
      </c>
      <c r="P395" s="45">
        <f t="shared" si="768"/>
        <v>2458282.1466523879</v>
      </c>
      <c r="Q395" s="45">
        <f t="shared" si="769"/>
        <v>0.18445302265264671</v>
      </c>
      <c r="R395" s="45">
        <f t="shared" si="770"/>
        <v>252.50160295812839</v>
      </c>
      <c r="S395" s="45">
        <f t="shared" si="771"/>
        <v>315.72410441393731</v>
      </c>
      <c r="T395" s="45">
        <f t="shared" si="772"/>
        <v>4.4069843381827942</v>
      </c>
      <c r="U395" s="45">
        <f t="shared" si="773"/>
        <v>5.5104251499335684</v>
      </c>
      <c r="V395" s="45">
        <f t="shared" si="774"/>
        <v>128.28266186056459</v>
      </c>
      <c r="W395" s="45">
        <f t="shared" si="775"/>
        <v>2.2389548226894069</v>
      </c>
      <c r="X395" s="45">
        <f t="shared" si="776"/>
        <v>80.916659869702016</v>
      </c>
      <c r="Y395" s="45">
        <f t="shared" si="777"/>
        <v>1.412262134442666</v>
      </c>
      <c r="Z395" s="45">
        <f t="shared" si="778"/>
        <v>157.65958512376164</v>
      </c>
      <c r="AA395" s="45">
        <f t="shared" si="779"/>
        <v>2.7516788577379123</v>
      </c>
      <c r="AB395" s="45">
        <f t="shared" si="780"/>
        <v>-15186.743735664235</v>
      </c>
      <c r="AC395" s="45">
        <f t="shared" si="781"/>
        <v>112.04291515170854</v>
      </c>
      <c r="AD395" s="45">
        <f t="shared" si="782"/>
        <v>-1883.6918405870256</v>
      </c>
      <c r="AE395" s="45">
        <f t="shared" si="783"/>
        <v>-366.05341726472346</v>
      </c>
      <c r="AF395" s="45">
        <f t="shared" si="784"/>
        <v>584.47147784298681</v>
      </c>
      <c r="AG395" s="45">
        <f t="shared" si="785"/>
        <v>1726.7976917199549</v>
      </c>
      <c r="AH395" s="45">
        <f t="shared" si="786"/>
        <v>-15013.176908801332</v>
      </c>
      <c r="AI395" s="45">
        <f t="shared" si="787"/>
        <v>-4.1703269191114813</v>
      </c>
      <c r="AJ395" s="45">
        <f t="shared" si="788"/>
        <v>248.3312760390169</v>
      </c>
      <c r="AK395" s="45">
        <f t="shared" si="789"/>
        <v>4.3341984025597471</v>
      </c>
      <c r="AL395" s="45">
        <f t="shared" si="790"/>
        <v>248</v>
      </c>
      <c r="AM395" s="45">
        <f t="shared" si="791"/>
        <v>19</v>
      </c>
      <c r="AN395" s="45">
        <f t="shared" si="792"/>
        <v>52</v>
      </c>
      <c r="AO395" s="45"/>
      <c r="AP395" s="45">
        <f t="shared" si="793"/>
        <v>4.3695536309270926</v>
      </c>
      <c r="AQ395" s="45">
        <f t="shared" si="794"/>
        <v>7.6263097702150895E-2</v>
      </c>
      <c r="AR395" s="45" t="str">
        <f t="shared" si="795"/>
        <v>POSITIF</v>
      </c>
      <c r="AS395" s="45">
        <f t="shared" si="796"/>
        <v>4</v>
      </c>
      <c r="AT395" s="45">
        <f t="shared" si="797"/>
        <v>22</v>
      </c>
      <c r="AU395" s="45">
        <f t="shared" si="798"/>
        <v>10</v>
      </c>
      <c r="AV395" s="45">
        <f t="shared" si="799"/>
        <v>1.0043237997539733</v>
      </c>
      <c r="AW395" s="145">
        <f t="shared" si="800"/>
        <v>4.1846824989748892E-2</v>
      </c>
      <c r="AX395" s="45">
        <f t="shared" si="801"/>
        <v>1.7528757061847051E-2</v>
      </c>
      <c r="AY395" s="45">
        <f t="shared" si="802"/>
        <v>0.27365823126883809</v>
      </c>
      <c r="AZ395" s="145">
        <f t="shared" si="803"/>
        <v>1.1402426302868253E-2</v>
      </c>
      <c r="BA395" s="45">
        <f t="shared" si="804"/>
        <v>363877.8610336837</v>
      </c>
      <c r="BB395" s="45" t="s">
        <v>192</v>
      </c>
      <c r="BC395" s="45">
        <f t="shared" si="805"/>
        <v>1.6700852973048588E-2</v>
      </c>
      <c r="BD395" s="45">
        <f t="shared" si="806"/>
        <v>128.28724062091462</v>
      </c>
      <c r="BE395" s="45">
        <f t="shared" si="807"/>
        <v>23.436892451536412</v>
      </c>
      <c r="BF395" s="45">
        <f t="shared" si="808"/>
        <v>-1.7337137587719661E-3</v>
      </c>
      <c r="BG395" s="45">
        <f t="shared" si="809"/>
        <v>23.435158737777641</v>
      </c>
      <c r="BH395" s="151">
        <f t="shared" si="810"/>
        <v>0.18445302265264671</v>
      </c>
      <c r="BI395" s="45">
        <f t="shared" si="811"/>
        <v>8.8938088436300564</v>
      </c>
      <c r="BJ395" s="45">
        <f t="shared" si="812"/>
        <v>16.314808843630058</v>
      </c>
      <c r="BK395" s="45">
        <f t="shared" si="813"/>
        <v>354.53137757605367</v>
      </c>
      <c r="BL395" s="45">
        <f t="shared" si="814"/>
        <v>6.1877398403333297</v>
      </c>
      <c r="BM395" s="45">
        <f t="shared" si="815"/>
        <v>250.19075507839716</v>
      </c>
      <c r="BN395" s="45">
        <f t="shared" si="816"/>
        <v>16.679383671893145</v>
      </c>
      <c r="BO395" s="45">
        <f t="shared" si="817"/>
        <v>16</v>
      </c>
      <c r="BP395" s="45">
        <f t="shared" si="818"/>
        <v>40</v>
      </c>
      <c r="BQ395" s="45">
        <f t="shared" si="819"/>
        <v>45</v>
      </c>
      <c r="BR395" s="45">
        <f t="shared" si="820"/>
        <v>-17.375200301317129</v>
      </c>
      <c r="BS395" s="45" t="str">
        <f t="shared" si="821"/>
        <v>NEGATIF</v>
      </c>
      <c r="BT395" s="45">
        <f t="shared" si="757"/>
        <v>-0.30325445345149477</v>
      </c>
      <c r="BU395" s="45">
        <f t="shared" si="758"/>
        <v>17</v>
      </c>
      <c r="BV395" s="45">
        <f t="shared" si="759"/>
        <v>-2063</v>
      </c>
      <c r="BW395" s="45">
        <f t="shared" si="760"/>
        <v>29</v>
      </c>
      <c r="BX395" s="45" t="str">
        <f t="shared" si="761"/>
        <v>NEGATIF</v>
      </c>
      <c r="BY395" s="45">
        <f t="shared" si="822"/>
        <v>-26.73344459571312</v>
      </c>
      <c r="BZ395" s="45">
        <f t="shared" si="823"/>
        <v>153.26655540428689</v>
      </c>
      <c r="CA395" s="45">
        <f t="shared" si="824"/>
        <v>78.335103941303871</v>
      </c>
      <c r="CB395" s="45" t="str">
        <f t="shared" si="825"/>
        <v>POSITIF</v>
      </c>
      <c r="CC395" s="45">
        <f t="shared" si="826"/>
        <v>78</v>
      </c>
      <c r="CD395" s="45">
        <f t="shared" si="827"/>
        <v>20</v>
      </c>
      <c r="CE395" s="45">
        <f t="shared" si="828"/>
        <v>6</v>
      </c>
      <c r="CF395" s="45"/>
      <c r="CG395" s="45">
        <f t="shared" si="829"/>
        <v>4.3666524341687545</v>
      </c>
      <c r="CH395" s="45">
        <f t="shared" si="830"/>
        <v>0.40902068070173825</v>
      </c>
      <c r="CI395" s="45">
        <f t="shared" si="831"/>
        <v>0.40905093971511597</v>
      </c>
    </row>
    <row r="396" spans="1:87">
      <c r="A396" s="45">
        <f t="shared" ref="A396:F396" si="895">A102</f>
        <v>-7.0027777777777782</v>
      </c>
      <c r="B396" s="45">
        <f t="shared" si="895"/>
        <v>111.315</v>
      </c>
      <c r="C396" s="45">
        <f t="shared" si="895"/>
        <v>7</v>
      </c>
      <c r="D396" s="45">
        <f t="shared" si="895"/>
        <v>2018</v>
      </c>
      <c r="E396" s="45">
        <f t="shared" si="895"/>
        <v>6</v>
      </c>
      <c r="F396" s="45">
        <f t="shared" si="895"/>
        <v>12</v>
      </c>
      <c r="G396" s="45">
        <f t="shared" si="763"/>
        <v>-0.12222152900771403</v>
      </c>
      <c r="H396" s="45">
        <f t="shared" ref="H396:J396" si="896">H102</f>
        <v>22</v>
      </c>
      <c r="I396" s="45">
        <f t="shared" si="896"/>
        <v>45</v>
      </c>
      <c r="J396" s="45">
        <f t="shared" si="896"/>
        <v>22.75</v>
      </c>
      <c r="K396" s="45"/>
      <c r="L396" s="45">
        <f t="shared" ref="L396:M396" si="897">L102</f>
        <v>20</v>
      </c>
      <c r="M396" s="45">
        <f t="shared" si="897"/>
        <v>-13</v>
      </c>
      <c r="N396" s="45">
        <f t="shared" si="766"/>
        <v>2458282.15625</v>
      </c>
      <c r="O396" s="45">
        <f t="shared" si="767"/>
        <v>8.1905445362562951E-4</v>
      </c>
      <c r="P396" s="45">
        <f t="shared" si="768"/>
        <v>2458282.1570690544</v>
      </c>
      <c r="Q396" s="45">
        <f t="shared" si="769"/>
        <v>0.18445330784543279</v>
      </c>
      <c r="R396" s="45">
        <f t="shared" si="770"/>
        <v>252.50160295812839</v>
      </c>
      <c r="S396" s="45">
        <f t="shared" si="771"/>
        <v>315.86019808318815</v>
      </c>
      <c r="T396" s="45">
        <f t="shared" si="772"/>
        <v>4.4069843381827942</v>
      </c>
      <c r="U396" s="45">
        <f t="shared" si="773"/>
        <v>5.5128004325531155</v>
      </c>
      <c r="V396" s="45">
        <f t="shared" si="774"/>
        <v>128.2821102572189</v>
      </c>
      <c r="W396" s="45">
        <f t="shared" si="775"/>
        <v>2.2389451953948596</v>
      </c>
      <c r="X396" s="45">
        <f t="shared" si="776"/>
        <v>80.926927029314356</v>
      </c>
      <c r="Y396" s="45">
        <f t="shared" si="777"/>
        <v>1.4124413301827292</v>
      </c>
      <c r="Z396" s="45">
        <f t="shared" si="778"/>
        <v>157.66985179312724</v>
      </c>
      <c r="AA396" s="45">
        <f t="shared" si="779"/>
        <v>2.7518580449215557</v>
      </c>
      <c r="AB396" s="45">
        <f t="shared" si="780"/>
        <v>-15148.196010324056</v>
      </c>
      <c r="AC396" s="45">
        <f t="shared" si="781"/>
        <v>112.60600652659554</v>
      </c>
      <c r="AD396" s="45">
        <f t="shared" si="782"/>
        <v>-1853.7630085522912</v>
      </c>
      <c r="AE396" s="45">
        <f t="shared" si="783"/>
        <v>-371.77077743363265</v>
      </c>
      <c r="AF396" s="45">
        <f t="shared" si="784"/>
        <v>584.13207173688443</v>
      </c>
      <c r="AG396" s="45">
        <f t="shared" si="785"/>
        <v>1716.1382651627405</v>
      </c>
      <c r="AH396" s="45">
        <f t="shared" si="786"/>
        <v>-14960.853452883761</v>
      </c>
      <c r="AI396" s="45">
        <f t="shared" si="787"/>
        <v>-4.1557926258010447</v>
      </c>
      <c r="AJ396" s="45">
        <f t="shared" si="788"/>
        <v>248.34581033232735</v>
      </c>
      <c r="AK396" s="45">
        <f t="shared" si="789"/>
        <v>4.3344520738324652</v>
      </c>
      <c r="AL396" s="45">
        <f t="shared" si="790"/>
        <v>248</v>
      </c>
      <c r="AM396" s="45">
        <f t="shared" si="791"/>
        <v>20</v>
      </c>
      <c r="AN396" s="45">
        <f t="shared" si="792"/>
        <v>44</v>
      </c>
      <c r="AO396" s="45"/>
      <c r="AP396" s="45">
        <f t="shared" si="793"/>
        <v>4.3795550293369523</v>
      </c>
      <c r="AQ396" s="45">
        <f t="shared" si="794"/>
        <v>7.6437655034206672E-2</v>
      </c>
      <c r="AR396" s="45" t="str">
        <f t="shared" si="795"/>
        <v>POSITIF</v>
      </c>
      <c r="AS396" s="45">
        <f t="shared" si="796"/>
        <v>4</v>
      </c>
      <c r="AT396" s="45">
        <f t="shared" si="797"/>
        <v>22</v>
      </c>
      <c r="AU396" s="45">
        <f t="shared" si="798"/>
        <v>46</v>
      </c>
      <c r="AV396" s="45">
        <f t="shared" si="799"/>
        <v>1.0044355525206659</v>
      </c>
      <c r="AW396" s="145">
        <f t="shared" si="800"/>
        <v>4.1851481355027746E-2</v>
      </c>
      <c r="AX396" s="45">
        <f t="shared" si="801"/>
        <v>1.7530707515574048E-2</v>
      </c>
      <c r="AY396" s="45">
        <f t="shared" si="802"/>
        <v>0.27368867878414427</v>
      </c>
      <c r="AZ396" s="145">
        <f t="shared" si="803"/>
        <v>1.1403694949339344E-2</v>
      </c>
      <c r="BA396" s="45">
        <f t="shared" si="804"/>
        <v>363837.38039509777</v>
      </c>
      <c r="BB396" s="45" t="s">
        <v>192</v>
      </c>
      <c r="BC396" s="45">
        <f t="shared" si="805"/>
        <v>1.6700852961070493E-2</v>
      </c>
      <c r="BD396" s="45">
        <f t="shared" si="806"/>
        <v>128.28668901920597</v>
      </c>
      <c r="BE396" s="45">
        <f t="shared" si="807"/>
        <v>23.436892447827717</v>
      </c>
      <c r="BF396" s="45">
        <f t="shared" si="808"/>
        <v>-1.7337121286950126E-3</v>
      </c>
      <c r="BG396" s="45">
        <f t="shared" si="809"/>
        <v>23.435158735699023</v>
      </c>
      <c r="BH396" s="151">
        <f t="shared" si="810"/>
        <v>0.18445330784543279</v>
      </c>
      <c r="BI396" s="45">
        <f t="shared" si="811"/>
        <v>9.1444933231299128</v>
      </c>
      <c r="BJ396" s="45">
        <f t="shared" si="812"/>
        <v>16.565493323129914</v>
      </c>
      <c r="BK396" s="45">
        <f t="shared" si="813"/>
        <v>358.27844975677863</v>
      </c>
      <c r="BL396" s="45">
        <f t="shared" si="814"/>
        <v>6.2531385871968643</v>
      </c>
      <c r="BM396" s="45">
        <f t="shared" si="815"/>
        <v>250.20395009017008</v>
      </c>
      <c r="BN396" s="45">
        <f t="shared" si="816"/>
        <v>16.680263339344673</v>
      </c>
      <c r="BO396" s="45">
        <f t="shared" si="817"/>
        <v>16</v>
      </c>
      <c r="BP396" s="45">
        <f t="shared" si="818"/>
        <v>40</v>
      </c>
      <c r="BQ396" s="45">
        <f t="shared" si="819"/>
        <v>48</v>
      </c>
      <c r="BR396" s="45">
        <f t="shared" si="820"/>
        <v>-17.367547072598864</v>
      </c>
      <c r="BS396" s="45" t="str">
        <f t="shared" si="821"/>
        <v>NEGATIF</v>
      </c>
      <c r="BT396" s="45">
        <f t="shared" si="757"/>
        <v>-0.30312087941195281</v>
      </c>
      <c r="BU396" s="45">
        <f t="shared" si="758"/>
        <v>17</v>
      </c>
      <c r="BV396" s="45">
        <f t="shared" si="759"/>
        <v>-2063</v>
      </c>
      <c r="BW396" s="45">
        <f t="shared" si="760"/>
        <v>56</v>
      </c>
      <c r="BX396" s="45" t="str">
        <f t="shared" si="761"/>
        <v>NEGATIF</v>
      </c>
      <c r="BY396" s="45">
        <f t="shared" si="822"/>
        <v>-9.0523602319178291</v>
      </c>
      <c r="BZ396" s="45">
        <f t="shared" si="823"/>
        <v>170.94763976808218</v>
      </c>
      <c r="CA396" s="45">
        <f t="shared" si="824"/>
        <v>79.499937121935389</v>
      </c>
      <c r="CB396" s="45" t="str">
        <f t="shared" si="825"/>
        <v>POSITIF</v>
      </c>
      <c r="CC396" s="45">
        <f t="shared" si="826"/>
        <v>79</v>
      </c>
      <c r="CD396" s="45">
        <f t="shared" si="827"/>
        <v>29</v>
      </c>
      <c r="CE396" s="45">
        <f t="shared" si="828"/>
        <v>59</v>
      </c>
      <c r="CF396" s="45"/>
      <c r="CG396" s="45">
        <f t="shared" si="829"/>
        <v>4.3668827305690314</v>
      </c>
      <c r="CH396" s="45">
        <f t="shared" si="830"/>
        <v>0.40902068066545955</v>
      </c>
      <c r="CI396" s="45">
        <f t="shared" si="831"/>
        <v>0.40905093965038702</v>
      </c>
    </row>
    <row r="397" spans="1:87">
      <c r="A397" s="45">
        <f t="shared" ref="A397:F397" si="898">A103</f>
        <v>-7.0027777777777782</v>
      </c>
      <c r="B397" s="45">
        <f t="shared" si="898"/>
        <v>111.315</v>
      </c>
      <c r="C397" s="45">
        <f t="shared" si="898"/>
        <v>7</v>
      </c>
      <c r="D397" s="45">
        <f t="shared" si="898"/>
        <v>2018</v>
      </c>
      <c r="E397" s="45">
        <f t="shared" si="898"/>
        <v>6</v>
      </c>
      <c r="F397" s="45">
        <f t="shared" si="898"/>
        <v>12</v>
      </c>
      <c r="G397" s="45">
        <f t="shared" si="763"/>
        <v>-0.12222152900771403</v>
      </c>
      <c r="H397" s="45">
        <f t="shared" ref="H397:J397" si="899">H103</f>
        <v>23</v>
      </c>
      <c r="I397" s="45">
        <f t="shared" si="899"/>
        <v>0</v>
      </c>
      <c r="J397" s="45">
        <f t="shared" si="899"/>
        <v>23</v>
      </c>
      <c r="K397" s="45"/>
      <c r="L397" s="45">
        <f t="shared" ref="L397:M397" si="900">L103</f>
        <v>20</v>
      </c>
      <c r="M397" s="45">
        <f t="shared" si="900"/>
        <v>-13</v>
      </c>
      <c r="N397" s="45">
        <f t="shared" si="766"/>
        <v>2458282.166666667</v>
      </c>
      <c r="O397" s="45">
        <f t="shared" si="767"/>
        <v>8.1905445362562951E-4</v>
      </c>
      <c r="P397" s="45">
        <f t="shared" si="768"/>
        <v>2458282.1674857214</v>
      </c>
      <c r="Q397" s="45">
        <f t="shared" si="769"/>
        <v>0.18445359303823161</v>
      </c>
      <c r="R397" s="45">
        <f t="shared" si="770"/>
        <v>252.50160295812839</v>
      </c>
      <c r="S397" s="45">
        <f t="shared" si="771"/>
        <v>315.99629175853624</v>
      </c>
      <c r="T397" s="45">
        <f t="shared" si="772"/>
        <v>4.4069843381827942</v>
      </c>
      <c r="U397" s="45">
        <f t="shared" si="773"/>
        <v>5.5151757152790797</v>
      </c>
      <c r="V397" s="45">
        <f t="shared" si="774"/>
        <v>128.28155865384861</v>
      </c>
      <c r="W397" s="45">
        <f t="shared" si="775"/>
        <v>2.2389355680998828</v>
      </c>
      <c r="X397" s="45">
        <f t="shared" si="776"/>
        <v>80.937194189385082</v>
      </c>
      <c r="Y397" s="45">
        <f t="shared" si="777"/>
        <v>1.4126205259307927</v>
      </c>
      <c r="Z397" s="45">
        <f t="shared" si="778"/>
        <v>157.68011846295212</v>
      </c>
      <c r="AA397" s="45">
        <f t="shared" si="779"/>
        <v>2.7520372321132149</v>
      </c>
      <c r="AB397" s="45">
        <f t="shared" si="780"/>
        <v>-15109.559327766332</v>
      </c>
      <c r="AC397" s="45">
        <f t="shared" si="781"/>
        <v>113.15722771673748</v>
      </c>
      <c r="AD397" s="45">
        <f t="shared" si="782"/>
        <v>-1823.052548098945</v>
      </c>
      <c r="AE397" s="45">
        <f t="shared" si="783"/>
        <v>-377.44895188701912</v>
      </c>
      <c r="AF397" s="45">
        <f t="shared" si="784"/>
        <v>583.78742011203485</v>
      </c>
      <c r="AG397" s="45">
        <f t="shared" si="785"/>
        <v>1705.4655374463741</v>
      </c>
      <c r="AH397" s="45">
        <f t="shared" si="786"/>
        <v>-14907.650642477145</v>
      </c>
      <c r="AI397" s="45">
        <f t="shared" si="787"/>
        <v>-4.1410140673547629</v>
      </c>
      <c r="AJ397" s="45">
        <f t="shared" si="788"/>
        <v>248.36058889077361</v>
      </c>
      <c r="AK397" s="45">
        <f t="shared" si="789"/>
        <v>4.3347100083360512</v>
      </c>
      <c r="AL397" s="45">
        <f t="shared" si="790"/>
        <v>248</v>
      </c>
      <c r="AM397" s="45">
        <f t="shared" si="791"/>
        <v>21</v>
      </c>
      <c r="AN397" s="45">
        <f t="shared" si="792"/>
        <v>38</v>
      </c>
      <c r="AO397" s="45"/>
      <c r="AP397" s="45">
        <f t="shared" si="793"/>
        <v>4.38272034758256</v>
      </c>
      <c r="AQ397" s="45">
        <f t="shared" si="794"/>
        <v>7.6492900259465979E-2</v>
      </c>
      <c r="AR397" s="45" t="str">
        <f t="shared" si="795"/>
        <v>POSITIF</v>
      </c>
      <c r="AS397" s="45">
        <f t="shared" si="796"/>
        <v>4</v>
      </c>
      <c r="AT397" s="45">
        <f t="shared" si="797"/>
        <v>22</v>
      </c>
      <c r="AU397" s="45">
        <f t="shared" si="798"/>
        <v>57</v>
      </c>
      <c r="AV397" s="45">
        <f t="shared" si="799"/>
        <v>1.0045470277686288</v>
      </c>
      <c r="AW397" s="145">
        <f t="shared" si="800"/>
        <v>4.1856126157026198E-2</v>
      </c>
      <c r="AX397" s="45">
        <f t="shared" si="801"/>
        <v>1.7532653125685478E-2</v>
      </c>
      <c r="AY397" s="45">
        <f t="shared" si="802"/>
        <v>0.2737190506873351</v>
      </c>
      <c r="AZ397" s="145">
        <f t="shared" si="803"/>
        <v>1.140496044530563E-2</v>
      </c>
      <c r="BA397" s="45">
        <f t="shared" si="804"/>
        <v>363797.00925682957</v>
      </c>
      <c r="BB397" s="45" t="s">
        <v>192</v>
      </c>
      <c r="BC397" s="45">
        <f t="shared" si="805"/>
        <v>1.6700852949092394E-2</v>
      </c>
      <c r="BD397" s="45">
        <f t="shared" si="806"/>
        <v>128.2861374174727</v>
      </c>
      <c r="BE397" s="45">
        <f t="shared" si="807"/>
        <v>23.436892444119021</v>
      </c>
      <c r="BF397" s="45">
        <f t="shared" si="808"/>
        <v>-1.7337104791456629E-3</v>
      </c>
      <c r="BG397" s="45">
        <f t="shared" si="809"/>
        <v>23.435158733639874</v>
      </c>
      <c r="BH397" s="151">
        <f t="shared" si="810"/>
        <v>0.18445359303823161</v>
      </c>
      <c r="BI397" s="45">
        <f t="shared" si="811"/>
        <v>9.3951778138366837</v>
      </c>
      <c r="BJ397" s="45">
        <f t="shared" si="812"/>
        <v>16.816177813836685</v>
      </c>
      <c r="BK397" s="45">
        <f t="shared" si="813"/>
        <v>2.0253001698433515</v>
      </c>
      <c r="BL397" s="45">
        <f t="shared" si="814"/>
        <v>3.5348156304966849E-2</v>
      </c>
      <c r="BM397" s="45">
        <f t="shared" si="815"/>
        <v>250.21736703770694</v>
      </c>
      <c r="BN397" s="45">
        <f t="shared" si="816"/>
        <v>16.681157802513795</v>
      </c>
      <c r="BO397" s="45">
        <f t="shared" si="817"/>
        <v>16</v>
      </c>
      <c r="BP397" s="45">
        <f t="shared" si="818"/>
        <v>40</v>
      </c>
      <c r="BQ397" s="45">
        <f t="shared" si="819"/>
        <v>52</v>
      </c>
      <c r="BR397" s="45">
        <f t="shared" si="820"/>
        <v>-17.366684447839216</v>
      </c>
      <c r="BS397" s="45" t="str">
        <f t="shared" si="821"/>
        <v>NEGATIF</v>
      </c>
      <c r="BT397" s="45">
        <f t="shared" si="757"/>
        <v>-0.30310582376968775</v>
      </c>
      <c r="BU397" s="45">
        <f t="shared" si="758"/>
        <v>17</v>
      </c>
      <c r="BV397" s="45">
        <f t="shared" si="759"/>
        <v>-2063</v>
      </c>
      <c r="BW397" s="45">
        <f t="shared" si="760"/>
        <v>59</v>
      </c>
      <c r="BX397" s="45" t="str">
        <f t="shared" si="761"/>
        <v>NEGATIF</v>
      </c>
      <c r="BY397" s="45">
        <f t="shared" si="822"/>
        <v>10.615031087222029</v>
      </c>
      <c r="BZ397" s="45">
        <f t="shared" si="823"/>
        <v>190.61503108722204</v>
      </c>
      <c r="CA397" s="45">
        <f t="shared" si="824"/>
        <v>79.449290832980822</v>
      </c>
      <c r="CB397" s="45" t="str">
        <f t="shared" si="825"/>
        <v>POSITIF</v>
      </c>
      <c r="CC397" s="45">
        <f t="shared" si="826"/>
        <v>79</v>
      </c>
      <c r="CD397" s="45">
        <f t="shared" si="827"/>
        <v>26</v>
      </c>
      <c r="CE397" s="45">
        <f t="shared" si="828"/>
        <v>57</v>
      </c>
      <c r="CF397" s="45"/>
      <c r="CG397" s="45">
        <f t="shared" si="829"/>
        <v>4.3671169004791164</v>
      </c>
      <c r="CH397" s="45">
        <f t="shared" si="830"/>
        <v>0.40902068062952063</v>
      </c>
      <c r="CI397" s="45">
        <f t="shared" si="831"/>
        <v>0.40905093958565802</v>
      </c>
    </row>
    <row r="398" spans="1:87">
      <c r="A398" s="45">
        <f t="shared" ref="A398:F398" si="901">A104</f>
        <v>-7.0027777777777782</v>
      </c>
      <c r="B398" s="45">
        <f t="shared" si="901"/>
        <v>111.315</v>
      </c>
      <c r="C398" s="45">
        <f t="shared" si="901"/>
        <v>7</v>
      </c>
      <c r="D398" s="45">
        <f t="shared" si="901"/>
        <v>2018</v>
      </c>
      <c r="E398" s="45">
        <f t="shared" si="901"/>
        <v>6</v>
      </c>
      <c r="F398" s="45">
        <f t="shared" si="901"/>
        <v>12</v>
      </c>
      <c r="G398" s="45">
        <f t="shared" si="763"/>
        <v>-0.12222152900771403</v>
      </c>
      <c r="H398" s="45">
        <f t="shared" ref="H398:J398" si="902">H104</f>
        <v>23</v>
      </c>
      <c r="I398" s="45">
        <f t="shared" si="902"/>
        <v>15</v>
      </c>
      <c r="J398" s="45">
        <f t="shared" si="902"/>
        <v>23.25</v>
      </c>
      <c r="K398" s="45"/>
      <c r="L398" s="45">
        <f t="shared" ref="L398:M398" si="903">L104</f>
        <v>20</v>
      </c>
      <c r="M398" s="45">
        <f t="shared" si="903"/>
        <v>-13</v>
      </c>
      <c r="N398" s="45">
        <f t="shared" si="766"/>
        <v>2458282.1770833335</v>
      </c>
      <c r="O398" s="45">
        <f t="shared" si="767"/>
        <v>8.1905445362562951E-4</v>
      </c>
      <c r="P398" s="45">
        <f t="shared" si="768"/>
        <v>2458282.1779023879</v>
      </c>
      <c r="Q398" s="45">
        <f t="shared" si="769"/>
        <v>0.18445387823101769</v>
      </c>
      <c r="R398" s="45">
        <f t="shared" si="770"/>
        <v>252.50160295812839</v>
      </c>
      <c r="S398" s="45">
        <f t="shared" si="771"/>
        <v>316.13238542780164</v>
      </c>
      <c r="T398" s="45">
        <f t="shared" si="772"/>
        <v>4.4069843381827942</v>
      </c>
      <c r="U398" s="45">
        <f t="shared" si="773"/>
        <v>5.5175509978988808</v>
      </c>
      <c r="V398" s="45">
        <f t="shared" si="774"/>
        <v>128.28100705050298</v>
      </c>
      <c r="W398" s="45">
        <f t="shared" si="775"/>
        <v>2.2389259408053368</v>
      </c>
      <c r="X398" s="45">
        <f t="shared" si="776"/>
        <v>80.947461348997422</v>
      </c>
      <c r="Y398" s="45">
        <f t="shared" si="777"/>
        <v>1.4127997216708557</v>
      </c>
      <c r="Z398" s="45">
        <f t="shared" si="778"/>
        <v>157.69038513231772</v>
      </c>
      <c r="AA398" s="45">
        <f t="shared" si="779"/>
        <v>2.7522164192968583</v>
      </c>
      <c r="AB398" s="45">
        <f t="shared" si="780"/>
        <v>-15070.833909435709</v>
      </c>
      <c r="AC398" s="45">
        <f t="shared" si="781"/>
        <v>113.69652056668301</v>
      </c>
      <c r="AD398" s="45">
        <f t="shared" si="782"/>
        <v>-1791.5734108335696</v>
      </c>
      <c r="AE398" s="45">
        <f t="shared" si="783"/>
        <v>-383.08734161696276</v>
      </c>
      <c r="AF398" s="45">
        <f t="shared" si="784"/>
        <v>583.43753207125098</v>
      </c>
      <c r="AG398" s="45">
        <f t="shared" si="785"/>
        <v>1694.7795894702301</v>
      </c>
      <c r="AH398" s="45">
        <f t="shared" si="786"/>
        <v>-14853.581019778079</v>
      </c>
      <c r="AI398" s="45">
        <f t="shared" si="787"/>
        <v>-4.1259947277161331</v>
      </c>
      <c r="AJ398" s="45">
        <f t="shared" si="788"/>
        <v>248.37560823041224</v>
      </c>
      <c r="AK398" s="45">
        <f t="shared" si="789"/>
        <v>4.3349721452642207</v>
      </c>
      <c r="AL398" s="45">
        <f t="shared" si="790"/>
        <v>248</v>
      </c>
      <c r="AM398" s="45">
        <f t="shared" si="791"/>
        <v>22</v>
      </c>
      <c r="AN398" s="45">
        <f t="shared" si="792"/>
        <v>32</v>
      </c>
      <c r="AO398" s="45"/>
      <c r="AP398" s="45">
        <f t="shared" si="793"/>
        <v>4.3821475839222046</v>
      </c>
      <c r="AQ398" s="45">
        <f t="shared" si="794"/>
        <v>7.6482903647756992E-2</v>
      </c>
      <c r="AR398" s="45" t="str">
        <f t="shared" si="795"/>
        <v>POSITIF</v>
      </c>
      <c r="AS398" s="45">
        <f t="shared" si="796"/>
        <v>4</v>
      </c>
      <c r="AT398" s="45">
        <f t="shared" si="797"/>
        <v>22</v>
      </c>
      <c r="AU398" s="45">
        <f t="shared" si="798"/>
        <v>55</v>
      </c>
      <c r="AV398" s="45">
        <f t="shared" si="799"/>
        <v>1.004658224611948</v>
      </c>
      <c r="AW398" s="145">
        <f t="shared" si="800"/>
        <v>4.1860759358831164E-2</v>
      </c>
      <c r="AX398" s="45">
        <f t="shared" si="801"/>
        <v>1.7534593876719223E-2</v>
      </c>
      <c r="AY398" s="45">
        <f t="shared" si="802"/>
        <v>0.27374934673704659</v>
      </c>
      <c r="AZ398" s="145">
        <f t="shared" si="803"/>
        <v>1.1406222780710275E-2</v>
      </c>
      <c r="BA398" s="45">
        <f t="shared" si="804"/>
        <v>363756.74786970031</v>
      </c>
      <c r="BB398" s="45" t="s">
        <v>192</v>
      </c>
      <c r="BC398" s="45">
        <f t="shared" si="805"/>
        <v>1.6700852937114298E-2</v>
      </c>
      <c r="BD398" s="45">
        <f t="shared" si="806"/>
        <v>128.28558581576405</v>
      </c>
      <c r="BE398" s="45">
        <f t="shared" si="807"/>
        <v>23.436892440410325</v>
      </c>
      <c r="BF398" s="45">
        <f t="shared" si="808"/>
        <v>-1.7337088101217978E-3</v>
      </c>
      <c r="BG398" s="45">
        <f t="shared" si="809"/>
        <v>23.435158731600204</v>
      </c>
      <c r="BH398" s="151">
        <f t="shared" si="810"/>
        <v>0.18445387823101769</v>
      </c>
      <c r="BI398" s="45">
        <f t="shared" si="811"/>
        <v>9.6458622933365401</v>
      </c>
      <c r="BJ398" s="45">
        <f t="shared" si="812"/>
        <v>17.066862293336541</v>
      </c>
      <c r="BK398" s="45">
        <f t="shared" si="813"/>
        <v>5.7719316332082826</v>
      </c>
      <c r="BL398" s="45">
        <f t="shared" si="814"/>
        <v>0.1007392111994982</v>
      </c>
      <c r="BM398" s="45">
        <f t="shared" si="815"/>
        <v>250.23100276683982</v>
      </c>
      <c r="BN398" s="45">
        <f t="shared" si="816"/>
        <v>16.682066851122656</v>
      </c>
      <c r="BO398" s="45">
        <f t="shared" si="817"/>
        <v>16</v>
      </c>
      <c r="BP398" s="45">
        <f t="shared" si="818"/>
        <v>40</v>
      </c>
      <c r="BQ398" s="45">
        <f t="shared" si="819"/>
        <v>55</v>
      </c>
      <c r="BR398" s="45">
        <f t="shared" si="820"/>
        <v>-17.369550890767876</v>
      </c>
      <c r="BS398" s="45" t="str">
        <f t="shared" si="821"/>
        <v>NEGATIF</v>
      </c>
      <c r="BT398" s="45">
        <f t="shared" si="757"/>
        <v>-0.30315585263661338</v>
      </c>
      <c r="BU398" s="45">
        <f t="shared" si="758"/>
        <v>17</v>
      </c>
      <c r="BV398" s="45">
        <f t="shared" si="759"/>
        <v>-2063</v>
      </c>
      <c r="BW398" s="45">
        <f t="shared" si="760"/>
        <v>49</v>
      </c>
      <c r="BX398" s="45" t="str">
        <f t="shared" si="761"/>
        <v>NEGATIF</v>
      </c>
      <c r="BY398" s="45">
        <f t="shared" si="822"/>
        <v>27.997222697250997</v>
      </c>
      <c r="BZ398" s="45">
        <f t="shared" si="823"/>
        <v>207.997222697251</v>
      </c>
      <c r="CA398" s="45">
        <f t="shared" si="824"/>
        <v>78.201677353349595</v>
      </c>
      <c r="CB398" s="45" t="str">
        <f t="shared" si="825"/>
        <v>POSITIF</v>
      </c>
      <c r="CC398" s="45">
        <f t="shared" si="826"/>
        <v>78</v>
      </c>
      <c r="CD398" s="45">
        <f t="shared" si="827"/>
        <v>12</v>
      </c>
      <c r="CE398" s="45">
        <f t="shared" si="828"/>
        <v>6</v>
      </c>
      <c r="CF398" s="45"/>
      <c r="CG398" s="45">
        <f t="shared" si="829"/>
        <v>4.3673548888483955</v>
      </c>
      <c r="CH398" s="45">
        <f t="shared" si="830"/>
        <v>0.40902068059392166</v>
      </c>
      <c r="CI398" s="45">
        <f t="shared" si="831"/>
        <v>0.40905093952092908</v>
      </c>
    </row>
    <row r="399" spans="1:87">
      <c r="A399" s="45">
        <f t="shared" ref="A399:F399" si="904">A105</f>
        <v>-7.0027777777777782</v>
      </c>
      <c r="B399" s="45">
        <f t="shared" si="904"/>
        <v>111.315</v>
      </c>
      <c r="C399" s="45">
        <f t="shared" si="904"/>
        <v>7</v>
      </c>
      <c r="D399" s="45">
        <f t="shared" si="904"/>
        <v>2018</v>
      </c>
      <c r="E399" s="45">
        <f t="shared" si="904"/>
        <v>6</v>
      </c>
      <c r="F399" s="45">
        <f t="shared" si="904"/>
        <v>12</v>
      </c>
      <c r="G399" s="45">
        <f t="shared" si="763"/>
        <v>-0.12222152900771403</v>
      </c>
      <c r="H399" s="45">
        <f t="shared" ref="H399:J399" si="905">H105</f>
        <v>23</v>
      </c>
      <c r="I399" s="45">
        <f t="shared" si="905"/>
        <v>30</v>
      </c>
      <c r="J399" s="45">
        <f t="shared" si="905"/>
        <v>23.5</v>
      </c>
      <c r="K399" s="45"/>
      <c r="L399" s="45">
        <f t="shared" ref="L399:M399" si="906">L105</f>
        <v>20</v>
      </c>
      <c r="M399" s="45">
        <f t="shared" si="906"/>
        <v>-13</v>
      </c>
      <c r="N399" s="45">
        <f t="shared" si="766"/>
        <v>2458282.1875</v>
      </c>
      <c r="O399" s="45">
        <f t="shared" si="767"/>
        <v>8.1905445362562951E-4</v>
      </c>
      <c r="P399" s="45">
        <f t="shared" si="768"/>
        <v>2458282.1883190544</v>
      </c>
      <c r="Q399" s="45">
        <f t="shared" si="769"/>
        <v>0.18445416342380375</v>
      </c>
      <c r="R399" s="45">
        <f t="shared" si="770"/>
        <v>252.50160295812839</v>
      </c>
      <c r="S399" s="45">
        <f t="shared" si="771"/>
        <v>316.26847909703793</v>
      </c>
      <c r="T399" s="45">
        <f t="shared" si="772"/>
        <v>4.4069843381827942</v>
      </c>
      <c r="U399" s="45">
        <f t="shared" si="773"/>
        <v>5.5199262805181748</v>
      </c>
      <c r="V399" s="45">
        <f t="shared" si="774"/>
        <v>128.28045544715735</v>
      </c>
      <c r="W399" s="45">
        <f t="shared" si="775"/>
        <v>2.2389163135107908</v>
      </c>
      <c r="X399" s="45">
        <f t="shared" si="776"/>
        <v>80.957728508607943</v>
      </c>
      <c r="Y399" s="45">
        <f t="shared" si="777"/>
        <v>1.4129789174108871</v>
      </c>
      <c r="Z399" s="45">
        <f t="shared" si="778"/>
        <v>157.7006518016824</v>
      </c>
      <c r="AA399" s="45">
        <f t="shared" si="779"/>
        <v>2.7523956064804858</v>
      </c>
      <c r="AB399" s="45">
        <f t="shared" si="780"/>
        <v>-15032.01997210306</v>
      </c>
      <c r="AC399" s="45">
        <f t="shared" si="781"/>
        <v>114.22382825239227</v>
      </c>
      <c r="AD399" s="45">
        <f t="shared" si="782"/>
        <v>-1759.3388683802393</v>
      </c>
      <c r="AE399" s="45">
        <f t="shared" si="783"/>
        <v>-388.68535257144282</v>
      </c>
      <c r="AF399" s="45">
        <f t="shared" si="784"/>
        <v>583.08241680797084</v>
      </c>
      <c r="AG399" s="45">
        <f t="shared" si="785"/>
        <v>1684.0805008041245</v>
      </c>
      <c r="AH399" s="45">
        <f t="shared" si="786"/>
        <v>-14798.657447190257</v>
      </c>
      <c r="AI399" s="45">
        <f t="shared" si="787"/>
        <v>-4.1107381797750717</v>
      </c>
      <c r="AJ399" s="45">
        <f t="shared" si="788"/>
        <v>248.39086477835332</v>
      </c>
      <c r="AK399" s="45">
        <f t="shared" si="789"/>
        <v>4.3352384222582803</v>
      </c>
      <c r="AL399" s="45">
        <f t="shared" si="790"/>
        <v>248</v>
      </c>
      <c r="AM399" s="45">
        <f t="shared" si="791"/>
        <v>23</v>
      </c>
      <c r="AN399" s="45">
        <f t="shared" si="792"/>
        <v>27</v>
      </c>
      <c r="AO399" s="45"/>
      <c r="AP399" s="45">
        <f t="shared" si="793"/>
        <v>4.3812563349746014</v>
      </c>
      <c r="AQ399" s="45">
        <f t="shared" si="794"/>
        <v>7.6467348419166387E-2</v>
      </c>
      <c r="AR399" s="45" t="str">
        <f t="shared" si="795"/>
        <v>POSITIF</v>
      </c>
      <c r="AS399" s="45">
        <f t="shared" si="796"/>
        <v>4</v>
      </c>
      <c r="AT399" s="45">
        <f t="shared" si="797"/>
        <v>22</v>
      </c>
      <c r="AU399" s="45">
        <f t="shared" si="798"/>
        <v>52</v>
      </c>
      <c r="AV399" s="45">
        <f t="shared" si="799"/>
        <v>1.0047691421813654</v>
      </c>
      <c r="AW399" s="145">
        <f t="shared" si="800"/>
        <v>4.1865380924223559E-2</v>
      </c>
      <c r="AX399" s="45">
        <f t="shared" si="801"/>
        <v>1.7536529753503866E-2</v>
      </c>
      <c r="AY399" s="45">
        <f t="shared" si="802"/>
        <v>0.27377956669645276</v>
      </c>
      <c r="AZ399" s="145">
        <f t="shared" si="803"/>
        <v>1.1407481945685532E-2</v>
      </c>
      <c r="BA399" s="45">
        <f t="shared" si="804"/>
        <v>363716.59647843195</v>
      </c>
      <c r="BB399" s="45" t="s">
        <v>192</v>
      </c>
      <c r="BC399" s="45">
        <f t="shared" si="805"/>
        <v>1.6700852925136202E-2</v>
      </c>
      <c r="BD399" s="45">
        <f t="shared" si="806"/>
        <v>128.28503421405546</v>
      </c>
      <c r="BE399" s="45">
        <f t="shared" si="807"/>
        <v>23.43689243670163</v>
      </c>
      <c r="BF399" s="45">
        <f t="shared" si="808"/>
        <v>-1.7337071216210751E-3</v>
      </c>
      <c r="BG399" s="45">
        <f t="shared" si="809"/>
        <v>23.43515872958001</v>
      </c>
      <c r="BH399" s="151">
        <f t="shared" si="810"/>
        <v>0.18445416342380375</v>
      </c>
      <c r="BI399" s="45">
        <f t="shared" si="811"/>
        <v>9.8965467728363965</v>
      </c>
      <c r="BJ399" s="45">
        <f t="shared" si="812"/>
        <v>17.317546772836398</v>
      </c>
      <c r="BK399" s="45">
        <f t="shared" si="813"/>
        <v>9.5183475499357684</v>
      </c>
      <c r="BL399" s="45">
        <f t="shared" si="814"/>
        <v>0.16612650409551455</v>
      </c>
      <c r="BM399" s="45">
        <f t="shared" si="815"/>
        <v>250.2448540426102</v>
      </c>
      <c r="BN399" s="45">
        <f t="shared" si="816"/>
        <v>16.682990269507346</v>
      </c>
      <c r="BO399" s="45">
        <f t="shared" si="817"/>
        <v>16</v>
      </c>
      <c r="BP399" s="45">
        <f t="shared" si="818"/>
        <v>40</v>
      </c>
      <c r="BQ399" s="45">
        <f t="shared" si="819"/>
        <v>58</v>
      </c>
      <c r="BR399" s="45">
        <f t="shared" si="820"/>
        <v>-17.372766869364547</v>
      </c>
      <c r="BS399" s="45" t="str">
        <f t="shared" si="821"/>
        <v>NEGATIF</v>
      </c>
      <c r="BT399" s="45">
        <f t="shared" si="757"/>
        <v>-0.30321198205179895</v>
      </c>
      <c r="BU399" s="45">
        <f t="shared" si="758"/>
        <v>17</v>
      </c>
      <c r="BV399" s="45">
        <f t="shared" si="759"/>
        <v>-2063</v>
      </c>
      <c r="BW399" s="45">
        <f t="shared" si="760"/>
        <v>38</v>
      </c>
      <c r="BX399" s="45" t="str">
        <f t="shared" si="761"/>
        <v>NEGATIF</v>
      </c>
      <c r="BY399" s="45">
        <f t="shared" si="822"/>
        <v>40.991443324559945</v>
      </c>
      <c r="BZ399" s="45">
        <f t="shared" si="823"/>
        <v>220.99144332455995</v>
      </c>
      <c r="CA399" s="45">
        <f t="shared" si="824"/>
        <v>76.078111201952964</v>
      </c>
      <c r="CB399" s="45" t="str">
        <f t="shared" si="825"/>
        <v>POSITIF</v>
      </c>
      <c r="CC399" s="45">
        <f t="shared" si="826"/>
        <v>76</v>
      </c>
      <c r="CD399" s="45">
        <f t="shared" si="827"/>
        <v>4</v>
      </c>
      <c r="CE399" s="45">
        <f t="shared" si="828"/>
        <v>41</v>
      </c>
      <c r="CF399" s="45"/>
      <c r="CG399" s="45">
        <f t="shared" si="829"/>
        <v>4.36759663921619</v>
      </c>
      <c r="CH399" s="45">
        <f t="shared" si="830"/>
        <v>0.40902068055866259</v>
      </c>
      <c r="CI399" s="45">
        <f t="shared" si="831"/>
        <v>0.40905093945620014</v>
      </c>
    </row>
    <row r="400" spans="1:87">
      <c r="A400" s="45">
        <f t="shared" ref="A400:F400" si="907">A106</f>
        <v>-7.0027777777777782</v>
      </c>
      <c r="B400" s="45">
        <f t="shared" si="907"/>
        <v>111.315</v>
      </c>
      <c r="C400" s="45">
        <f t="shared" si="907"/>
        <v>7</v>
      </c>
      <c r="D400" s="45">
        <f t="shared" si="907"/>
        <v>2018</v>
      </c>
      <c r="E400" s="45">
        <f t="shared" si="907"/>
        <v>6</v>
      </c>
      <c r="F400" s="45">
        <f t="shared" si="907"/>
        <v>12</v>
      </c>
      <c r="G400" s="45">
        <f t="shared" si="763"/>
        <v>-0.12222152900771403</v>
      </c>
      <c r="H400" s="45">
        <f t="shared" ref="H400:J400" si="908">H106</f>
        <v>23</v>
      </c>
      <c r="I400" s="45">
        <f t="shared" si="908"/>
        <v>45</v>
      </c>
      <c r="J400" s="45">
        <f t="shared" si="908"/>
        <v>23.75</v>
      </c>
      <c r="K400" s="45"/>
      <c r="L400" s="45">
        <f t="shared" ref="L400:M400" si="909">L106</f>
        <v>20</v>
      </c>
      <c r="M400" s="45">
        <f t="shared" si="909"/>
        <v>-13</v>
      </c>
      <c r="N400" s="45">
        <f t="shared" si="766"/>
        <v>2458282.197916667</v>
      </c>
      <c r="O400" s="45">
        <f t="shared" si="767"/>
        <v>8.1905445362562951E-4</v>
      </c>
      <c r="P400" s="45">
        <f t="shared" si="768"/>
        <v>2458282.1987357214</v>
      </c>
      <c r="Q400" s="45">
        <f t="shared" si="769"/>
        <v>0.1844544486166026</v>
      </c>
      <c r="R400" s="45">
        <f t="shared" si="770"/>
        <v>252.50160295812839</v>
      </c>
      <c r="S400" s="45">
        <f t="shared" si="771"/>
        <v>316.40457277240057</v>
      </c>
      <c r="T400" s="45">
        <f t="shared" si="772"/>
        <v>4.4069843381827942</v>
      </c>
      <c r="U400" s="45">
        <f t="shared" si="773"/>
        <v>5.522301563244393</v>
      </c>
      <c r="V400" s="45">
        <f t="shared" si="774"/>
        <v>128.279903843787</v>
      </c>
      <c r="W400" s="45">
        <f t="shared" si="775"/>
        <v>2.2389066862158127</v>
      </c>
      <c r="X400" s="45">
        <f t="shared" si="776"/>
        <v>80.967995668679578</v>
      </c>
      <c r="Y400" s="45">
        <f t="shared" si="777"/>
        <v>1.4131581131589663</v>
      </c>
      <c r="Z400" s="45">
        <f t="shared" si="778"/>
        <v>157.71091847150819</v>
      </c>
      <c r="AA400" s="45">
        <f t="shared" si="779"/>
        <v>2.752574793672161</v>
      </c>
      <c r="AB400" s="45">
        <f t="shared" si="780"/>
        <v>-14993.117732993811</v>
      </c>
      <c r="AC400" s="45">
        <f t="shared" si="781"/>
        <v>114.73909521140931</v>
      </c>
      <c r="AD400" s="45">
        <f t="shared" si="782"/>
        <v>-1726.3625107196576</v>
      </c>
      <c r="AE400" s="45">
        <f t="shared" si="783"/>
        <v>-394.24239494925695</v>
      </c>
      <c r="AF400" s="45">
        <f t="shared" si="784"/>
        <v>582.72208365086635</v>
      </c>
      <c r="AG400" s="45">
        <f t="shared" si="785"/>
        <v>1673.3683511068111</v>
      </c>
      <c r="AH400" s="45">
        <f t="shared" si="786"/>
        <v>-14742.893108693639</v>
      </c>
      <c r="AI400" s="45">
        <f t="shared" si="787"/>
        <v>-4.0952480857482332</v>
      </c>
      <c r="AJ400" s="45">
        <f t="shared" si="788"/>
        <v>248.40635487238015</v>
      </c>
      <c r="AK400" s="45">
        <f t="shared" si="789"/>
        <v>4.3355087754004922</v>
      </c>
      <c r="AL400" s="45">
        <f t="shared" si="790"/>
        <v>248</v>
      </c>
      <c r="AM400" s="45">
        <f t="shared" si="791"/>
        <v>24</v>
      </c>
      <c r="AN400" s="45">
        <f t="shared" si="792"/>
        <v>22</v>
      </c>
      <c r="AO400" s="45"/>
      <c r="AP400" s="45">
        <f t="shared" si="793"/>
        <v>4.3756295158009815</v>
      </c>
      <c r="AQ400" s="45">
        <f t="shared" si="794"/>
        <v>7.6369141898172371E-2</v>
      </c>
      <c r="AR400" s="45" t="str">
        <f t="shared" si="795"/>
        <v>POSITIF</v>
      </c>
      <c r="AS400" s="45">
        <f t="shared" si="796"/>
        <v>4</v>
      </c>
      <c r="AT400" s="45">
        <f t="shared" si="797"/>
        <v>22</v>
      </c>
      <c r="AU400" s="45">
        <f t="shared" si="798"/>
        <v>32</v>
      </c>
      <c r="AV400" s="45">
        <f t="shared" si="799"/>
        <v>1.0048797796093811</v>
      </c>
      <c r="AW400" s="145">
        <f t="shared" si="800"/>
        <v>4.1869990817057549E-2</v>
      </c>
      <c r="AX400" s="45">
        <f t="shared" si="801"/>
        <v>1.7538460740898678E-2</v>
      </c>
      <c r="AY400" s="45">
        <f t="shared" si="802"/>
        <v>0.27380971032920681</v>
      </c>
      <c r="AZ400" s="145">
        <f t="shared" si="803"/>
        <v>1.1408737930383618E-2</v>
      </c>
      <c r="BA400" s="45">
        <f t="shared" si="804"/>
        <v>363676.55532704602</v>
      </c>
      <c r="BB400" s="45" t="s">
        <v>192</v>
      </c>
      <c r="BC400" s="45">
        <f t="shared" si="805"/>
        <v>1.6700852913158103E-2</v>
      </c>
      <c r="BD400" s="45">
        <f t="shared" si="806"/>
        <v>128.28448261232208</v>
      </c>
      <c r="BE400" s="45">
        <f t="shared" si="807"/>
        <v>23.436892432992934</v>
      </c>
      <c r="BF400" s="45">
        <f t="shared" si="808"/>
        <v>-1.733705413641159E-3</v>
      </c>
      <c r="BG400" s="45">
        <f t="shared" si="809"/>
        <v>23.435158727579292</v>
      </c>
      <c r="BH400" s="151">
        <f t="shared" si="810"/>
        <v>0.1844544486166026</v>
      </c>
      <c r="BI400" s="45">
        <f t="shared" si="811"/>
        <v>10.147231263543169</v>
      </c>
      <c r="BJ400" s="45">
        <f t="shared" si="812"/>
        <v>17.568231263543169</v>
      </c>
      <c r="BK400" s="45">
        <f t="shared" si="813"/>
        <v>13.264551404236435</v>
      </c>
      <c r="BL400" s="45">
        <f t="shared" si="814"/>
        <v>0.23151009580396312</v>
      </c>
      <c r="BM400" s="45">
        <f t="shared" si="815"/>
        <v>250.25891754891111</v>
      </c>
      <c r="BN400" s="45">
        <f t="shared" si="816"/>
        <v>16.683927836594073</v>
      </c>
      <c r="BO400" s="45">
        <f t="shared" si="817"/>
        <v>16</v>
      </c>
      <c r="BP400" s="45">
        <f t="shared" si="818"/>
        <v>41</v>
      </c>
      <c r="BQ400" s="45">
        <f t="shared" si="819"/>
        <v>2</v>
      </c>
      <c r="BR400" s="45">
        <f t="shared" si="820"/>
        <v>-17.380696594858534</v>
      </c>
      <c r="BS400" s="45" t="str">
        <f t="shared" si="821"/>
        <v>NEGATIF</v>
      </c>
      <c r="BT400" s="45">
        <f t="shared" si="757"/>
        <v>-0.30335038187044838</v>
      </c>
      <c r="BU400" s="45">
        <f t="shared" si="758"/>
        <v>17</v>
      </c>
      <c r="BV400" s="45">
        <f t="shared" si="759"/>
        <v>-2063</v>
      </c>
      <c r="BW400" s="45">
        <f t="shared" si="760"/>
        <v>9</v>
      </c>
      <c r="BX400" s="45" t="str">
        <f t="shared" si="761"/>
        <v>NEGATIF</v>
      </c>
      <c r="BY400" s="45">
        <f t="shared" si="822"/>
        <v>50.076013775096598</v>
      </c>
      <c r="BZ400" s="45">
        <f t="shared" si="823"/>
        <v>230.07601377509661</v>
      </c>
      <c r="CA400" s="45">
        <f t="shared" si="824"/>
        <v>73.409524398248266</v>
      </c>
      <c r="CB400" s="45" t="str">
        <f t="shared" si="825"/>
        <v>POSITIF</v>
      </c>
      <c r="CC400" s="45">
        <f t="shared" si="826"/>
        <v>73</v>
      </c>
      <c r="CD400" s="45">
        <f t="shared" si="827"/>
        <v>24</v>
      </c>
      <c r="CE400" s="45">
        <f t="shared" si="828"/>
        <v>34</v>
      </c>
      <c r="CF400" s="45"/>
      <c r="CG400" s="45">
        <f t="shared" si="829"/>
        <v>4.3678420937055167</v>
      </c>
      <c r="CH400" s="45">
        <f t="shared" si="830"/>
        <v>0.40902068052374352</v>
      </c>
      <c r="CI400" s="45">
        <f t="shared" si="831"/>
        <v>0.40905093939147119</v>
      </c>
    </row>
    <row r="401" spans="1:87">
      <c r="A401" s="45">
        <f t="shared" ref="A401:F401" si="910">A107</f>
        <v>-7.0027777777777782</v>
      </c>
      <c r="B401" s="45">
        <f t="shared" si="910"/>
        <v>111.315</v>
      </c>
      <c r="C401" s="45">
        <f t="shared" si="910"/>
        <v>7</v>
      </c>
      <c r="D401" s="45">
        <f t="shared" si="910"/>
        <v>2018</v>
      </c>
      <c r="E401" s="45">
        <f t="shared" si="910"/>
        <v>6</v>
      </c>
      <c r="F401" s="45">
        <f t="shared" si="910"/>
        <v>12</v>
      </c>
      <c r="G401" s="45">
        <f t="shared" si="763"/>
        <v>-0.12222152900771403</v>
      </c>
      <c r="H401" s="45">
        <f t="shared" ref="H401:J401" si="911">H107</f>
        <v>24</v>
      </c>
      <c r="I401" s="45">
        <f t="shared" si="911"/>
        <v>0</v>
      </c>
      <c r="J401" s="45">
        <f t="shared" si="911"/>
        <v>24</v>
      </c>
      <c r="K401" s="45"/>
      <c r="L401" s="45">
        <f t="shared" ref="L401:M401" si="912">L107</f>
        <v>20</v>
      </c>
      <c r="M401" s="45">
        <f t="shared" si="912"/>
        <v>-13</v>
      </c>
      <c r="N401" s="45">
        <f t="shared" si="766"/>
        <v>2458282.2083333335</v>
      </c>
      <c r="O401" s="45">
        <f t="shared" si="767"/>
        <v>8.1905445362562951E-4</v>
      </c>
      <c r="P401" s="45">
        <f t="shared" si="768"/>
        <v>2458282.2091523879</v>
      </c>
      <c r="Q401" s="45">
        <f t="shared" si="769"/>
        <v>0.18445473380938865</v>
      </c>
      <c r="R401" s="45">
        <f t="shared" si="770"/>
        <v>252.50160295812839</v>
      </c>
      <c r="S401" s="45">
        <f t="shared" si="771"/>
        <v>316.54066644165141</v>
      </c>
      <c r="T401" s="45">
        <f t="shared" si="772"/>
        <v>4.4069843381827942</v>
      </c>
      <c r="U401" s="45">
        <f t="shared" si="773"/>
        <v>5.5246768458639401</v>
      </c>
      <c r="V401" s="45">
        <f t="shared" si="774"/>
        <v>128.27935224044143</v>
      </c>
      <c r="W401" s="45">
        <f t="shared" si="775"/>
        <v>2.2388970589212676</v>
      </c>
      <c r="X401" s="45">
        <f t="shared" si="776"/>
        <v>80.978262828291008</v>
      </c>
      <c r="Y401" s="45">
        <f t="shared" si="777"/>
        <v>1.4133373088990138</v>
      </c>
      <c r="Z401" s="45">
        <f t="shared" si="778"/>
        <v>157.72118514087288</v>
      </c>
      <c r="AA401" s="45">
        <f t="shared" si="779"/>
        <v>2.7527539808557884</v>
      </c>
      <c r="AB401" s="45">
        <f t="shared" si="780"/>
        <v>-14954.127415091267</v>
      </c>
      <c r="AC401" s="45">
        <f t="shared" si="781"/>
        <v>115.24226708132977</v>
      </c>
      <c r="AD401" s="45">
        <f t="shared" si="782"/>
        <v>-1692.6582450759447</v>
      </c>
      <c r="AE401" s="45">
        <f t="shared" si="783"/>
        <v>-399.75788251910768</v>
      </c>
      <c r="AF401" s="45">
        <f t="shared" si="784"/>
        <v>582.35654211360657</v>
      </c>
      <c r="AG401" s="45">
        <f t="shared" si="785"/>
        <v>1662.6432215832162</v>
      </c>
      <c r="AH401" s="45">
        <f t="shared" si="786"/>
        <v>-14686.301511908168</v>
      </c>
      <c r="AI401" s="45">
        <f t="shared" si="787"/>
        <v>-4.0795281977522686</v>
      </c>
      <c r="AJ401" s="45">
        <f t="shared" si="788"/>
        <v>248.42207476037612</v>
      </c>
      <c r="AK401" s="45">
        <f t="shared" si="789"/>
        <v>4.3357831392040671</v>
      </c>
      <c r="AL401" s="45">
        <f t="shared" si="790"/>
        <v>248</v>
      </c>
      <c r="AM401" s="45">
        <f t="shared" si="791"/>
        <v>25</v>
      </c>
      <c r="AN401" s="45">
        <f t="shared" si="792"/>
        <v>19</v>
      </c>
      <c r="AO401" s="45"/>
      <c r="AP401" s="45">
        <f t="shared" si="793"/>
        <v>4.3640377866364268</v>
      </c>
      <c r="AQ401" s="45">
        <f t="shared" si="794"/>
        <v>7.6166828058251437E-2</v>
      </c>
      <c r="AR401" s="45" t="str">
        <f t="shared" si="795"/>
        <v>POSITIF</v>
      </c>
      <c r="AS401" s="45">
        <f t="shared" si="796"/>
        <v>4</v>
      </c>
      <c r="AT401" s="45">
        <f t="shared" si="797"/>
        <v>21</v>
      </c>
      <c r="AU401" s="45">
        <f t="shared" si="798"/>
        <v>50</v>
      </c>
      <c r="AV401" s="45">
        <f t="shared" si="799"/>
        <v>1.0049901360152831</v>
      </c>
      <c r="AW401" s="145">
        <f t="shared" si="800"/>
        <v>4.1874589000636793E-2</v>
      </c>
      <c r="AX401" s="45">
        <f t="shared" si="801"/>
        <v>1.7540386823532334E-2</v>
      </c>
      <c r="AY401" s="45">
        <f t="shared" si="802"/>
        <v>0.27383977739536203</v>
      </c>
      <c r="AZ401" s="145">
        <f t="shared" si="803"/>
        <v>1.1409990724806751E-2</v>
      </c>
      <c r="BA401" s="45">
        <f t="shared" si="804"/>
        <v>363636.62466428266</v>
      </c>
      <c r="BB401" s="45" t="s">
        <v>192</v>
      </c>
      <c r="BC401" s="45">
        <f t="shared" si="805"/>
        <v>1.6700852901180008E-2</v>
      </c>
      <c r="BD401" s="45">
        <f t="shared" si="806"/>
        <v>128.28393101061349</v>
      </c>
      <c r="BE401" s="45">
        <f t="shared" si="807"/>
        <v>23.436892429284239</v>
      </c>
      <c r="BF401" s="45">
        <f t="shared" si="808"/>
        <v>-1.7337036861799456E-3</v>
      </c>
      <c r="BG401" s="45">
        <f t="shared" si="809"/>
        <v>23.435158725598058</v>
      </c>
      <c r="BH401" s="151">
        <f t="shared" si="810"/>
        <v>0.18445473380938865</v>
      </c>
      <c r="BI401" s="45">
        <f t="shared" si="811"/>
        <v>10.397915743043026</v>
      </c>
      <c r="BJ401" s="45">
        <f t="shared" si="812"/>
        <v>17.818915743043025</v>
      </c>
      <c r="BK401" s="45">
        <f t="shared" si="813"/>
        <v>17.010546257691672</v>
      </c>
      <c r="BL401" s="45">
        <f t="shared" si="814"/>
        <v>0.2968900397595195</v>
      </c>
      <c r="BM401" s="45">
        <f t="shared" si="815"/>
        <v>250.27318988795372</v>
      </c>
      <c r="BN401" s="45">
        <f t="shared" si="816"/>
        <v>16.68487932586358</v>
      </c>
      <c r="BO401" s="45">
        <f t="shared" si="817"/>
        <v>16</v>
      </c>
      <c r="BP401" s="45">
        <f t="shared" si="818"/>
        <v>41</v>
      </c>
      <c r="BQ401" s="45">
        <f t="shared" si="819"/>
        <v>5</v>
      </c>
      <c r="BR401" s="45">
        <f t="shared" si="820"/>
        <v>-17.394554455746423</v>
      </c>
      <c r="BS401" s="45" t="str">
        <f t="shared" si="821"/>
        <v>NEGATIF</v>
      </c>
      <c r="BT401" s="45">
        <f t="shared" si="757"/>
        <v>-0.30359224717022537</v>
      </c>
      <c r="BU401" s="45">
        <f t="shared" si="758"/>
        <v>17</v>
      </c>
      <c r="BV401" s="45">
        <f t="shared" si="759"/>
        <v>-2064</v>
      </c>
      <c r="BW401" s="45">
        <f t="shared" si="760"/>
        <v>19</v>
      </c>
      <c r="BX401" s="45" t="str">
        <f t="shared" si="761"/>
        <v>NEGATIF</v>
      </c>
      <c r="BY401" s="45">
        <f t="shared" si="822"/>
        <v>56.401666807723089</v>
      </c>
      <c r="BZ401" s="45">
        <f t="shared" si="823"/>
        <v>236.40166680772307</v>
      </c>
      <c r="CA401" s="45">
        <f t="shared" si="824"/>
        <v>70.417595651245051</v>
      </c>
      <c r="CB401" s="45" t="str">
        <f t="shared" si="825"/>
        <v>POSITIF</v>
      </c>
      <c r="CC401" s="45">
        <f t="shared" si="826"/>
        <v>70</v>
      </c>
      <c r="CD401" s="45">
        <f t="shared" si="827"/>
        <v>25</v>
      </c>
      <c r="CE401" s="45">
        <f t="shared" si="828"/>
        <v>3</v>
      </c>
      <c r="CF401" s="45"/>
      <c r="CG401" s="45">
        <f t="shared" si="829"/>
        <v>4.3680911930137709</v>
      </c>
      <c r="CH401" s="45">
        <f t="shared" si="830"/>
        <v>0.40902068048916446</v>
      </c>
      <c r="CI401" s="45">
        <f t="shared" si="831"/>
        <v>0.40905093932674225</v>
      </c>
    </row>
    <row r="402" spans="1:87">
      <c r="A402" s="45">
        <f t="shared" ref="A402:F402" si="913">A108</f>
        <v>-7.0027777777777782</v>
      </c>
      <c r="B402" s="45">
        <f t="shared" si="913"/>
        <v>111.315</v>
      </c>
      <c r="C402" s="45">
        <f t="shared" si="913"/>
        <v>7</v>
      </c>
      <c r="D402" s="45">
        <f t="shared" si="913"/>
        <v>2018</v>
      </c>
      <c r="E402" s="45">
        <f t="shared" si="913"/>
        <v>6</v>
      </c>
      <c r="F402" s="45">
        <f t="shared" si="913"/>
        <v>12</v>
      </c>
      <c r="G402" s="45">
        <f t="shared" si="763"/>
        <v>-0.12222152900771403</v>
      </c>
      <c r="H402" s="45">
        <f t="shared" ref="H402:J402" si="914">H108</f>
        <v>24</v>
      </c>
      <c r="I402" s="45">
        <f t="shared" si="914"/>
        <v>15</v>
      </c>
      <c r="J402" s="45">
        <f t="shared" si="914"/>
        <v>24.25</v>
      </c>
      <c r="K402" s="45"/>
      <c r="L402" s="45">
        <f t="shared" ref="L402:M402" si="915">L108</f>
        <v>20</v>
      </c>
      <c r="M402" s="45">
        <f t="shared" si="915"/>
        <v>-13</v>
      </c>
      <c r="N402" s="45">
        <f t="shared" si="766"/>
        <v>2458282.21875</v>
      </c>
      <c r="O402" s="45">
        <f t="shared" si="767"/>
        <v>8.1905445362562951E-4</v>
      </c>
      <c r="P402" s="45">
        <f t="shared" si="768"/>
        <v>2458282.2195690544</v>
      </c>
      <c r="Q402" s="45">
        <f t="shared" si="769"/>
        <v>0.18445501900217473</v>
      </c>
      <c r="R402" s="45">
        <f t="shared" si="770"/>
        <v>252.50160295812839</v>
      </c>
      <c r="S402" s="45">
        <f t="shared" si="771"/>
        <v>316.67676011090225</v>
      </c>
      <c r="T402" s="45">
        <f t="shared" si="772"/>
        <v>4.4069843381827942</v>
      </c>
      <c r="U402" s="45">
        <f t="shared" si="773"/>
        <v>5.5270521284834873</v>
      </c>
      <c r="V402" s="45">
        <f t="shared" si="774"/>
        <v>128.27880063709574</v>
      </c>
      <c r="W402" s="45">
        <f t="shared" si="775"/>
        <v>2.2388874316267202</v>
      </c>
      <c r="X402" s="45">
        <f t="shared" si="776"/>
        <v>80.988529987903348</v>
      </c>
      <c r="Y402" s="45">
        <f t="shared" si="777"/>
        <v>1.4135165046390767</v>
      </c>
      <c r="Z402" s="45">
        <f t="shared" si="778"/>
        <v>157.73145181023847</v>
      </c>
      <c r="AA402" s="45">
        <f t="shared" si="779"/>
        <v>2.7529331680394313</v>
      </c>
      <c r="AB402" s="45">
        <f t="shared" si="780"/>
        <v>-14915.04923663236</v>
      </c>
      <c r="AC402" s="45">
        <f t="shared" si="781"/>
        <v>115.73329084438407</v>
      </c>
      <c r="AD402" s="45">
        <f t="shared" si="782"/>
        <v>-1658.2402811672864</v>
      </c>
      <c r="AE402" s="45">
        <f t="shared" si="783"/>
        <v>-405.23123417988739</v>
      </c>
      <c r="AF402" s="45">
        <f t="shared" si="784"/>
        <v>581.98580179734142</v>
      </c>
      <c r="AG402" s="45">
        <f t="shared" si="785"/>
        <v>1651.905192092423</v>
      </c>
      <c r="AH402" s="45">
        <f t="shared" si="786"/>
        <v>-14628.896467245382</v>
      </c>
      <c r="AI402" s="45">
        <f t="shared" si="787"/>
        <v>-4.063582352012606</v>
      </c>
      <c r="AJ402" s="45">
        <f t="shared" si="788"/>
        <v>248.43802060611577</v>
      </c>
      <c r="AK402" s="45">
        <f t="shared" si="789"/>
        <v>4.3360614467142389</v>
      </c>
      <c r="AL402" s="45">
        <f t="shared" si="790"/>
        <v>248</v>
      </c>
      <c r="AM402" s="45">
        <f t="shared" si="791"/>
        <v>26</v>
      </c>
      <c r="AN402" s="45">
        <f t="shared" si="792"/>
        <v>16</v>
      </c>
      <c r="AO402" s="45"/>
      <c r="AP402" s="45">
        <f t="shared" si="793"/>
        <v>4.3692653268977688</v>
      </c>
      <c r="AQ402" s="45">
        <f t="shared" si="794"/>
        <v>7.6258065847592427E-2</v>
      </c>
      <c r="AR402" s="45" t="str">
        <f t="shared" si="795"/>
        <v>POSITIF</v>
      </c>
      <c r="AS402" s="45">
        <f t="shared" si="796"/>
        <v>4</v>
      </c>
      <c r="AT402" s="45">
        <f t="shared" si="797"/>
        <v>22</v>
      </c>
      <c r="AU402" s="45">
        <f t="shared" si="798"/>
        <v>9</v>
      </c>
      <c r="AV402" s="45">
        <f t="shared" si="799"/>
        <v>1.0051002105350288</v>
      </c>
      <c r="AW402" s="145">
        <f t="shared" si="800"/>
        <v>4.1879175438959533E-2</v>
      </c>
      <c r="AX402" s="45">
        <f t="shared" si="801"/>
        <v>1.7542307986324449E-2</v>
      </c>
      <c r="AY402" s="45">
        <f t="shared" si="802"/>
        <v>0.27386976765951343</v>
      </c>
      <c r="AZ402" s="145">
        <f t="shared" si="803"/>
        <v>1.1411240319146393E-2</v>
      </c>
      <c r="BA402" s="45">
        <f t="shared" si="804"/>
        <v>363596.80473278818</v>
      </c>
      <c r="BB402" s="45" t="s">
        <v>192</v>
      </c>
      <c r="BC402" s="45">
        <f t="shared" si="805"/>
        <v>1.6700852889201909E-2</v>
      </c>
      <c r="BD402" s="45">
        <f t="shared" si="806"/>
        <v>128.28337940890484</v>
      </c>
      <c r="BE402" s="45">
        <f t="shared" si="807"/>
        <v>23.436892425575543</v>
      </c>
      <c r="BF402" s="45">
        <f t="shared" si="808"/>
        <v>-1.7337019392350964E-3</v>
      </c>
      <c r="BG402" s="45">
        <f t="shared" si="809"/>
        <v>23.435158723636309</v>
      </c>
      <c r="BH402" s="151">
        <f t="shared" si="810"/>
        <v>0.18445501900217473</v>
      </c>
      <c r="BI402" s="45">
        <f t="shared" si="811"/>
        <v>10.648600222542882</v>
      </c>
      <c r="BJ402" s="45">
        <f t="shared" si="812"/>
        <v>18.069600222542881</v>
      </c>
      <c r="BK402" s="45">
        <f t="shared" si="813"/>
        <v>20.756335752630903</v>
      </c>
      <c r="BL402" s="45">
        <f t="shared" si="814"/>
        <v>0.36226639953282452</v>
      </c>
      <c r="BM402" s="45">
        <f t="shared" si="815"/>
        <v>250.28766758551234</v>
      </c>
      <c r="BN402" s="45">
        <f t="shared" si="816"/>
        <v>16.685844505700821</v>
      </c>
      <c r="BO402" s="45">
        <f t="shared" si="817"/>
        <v>16</v>
      </c>
      <c r="BP402" s="45">
        <f t="shared" si="818"/>
        <v>41</v>
      </c>
      <c r="BQ402" s="45">
        <f t="shared" si="819"/>
        <v>9</v>
      </c>
      <c r="BR402" s="45">
        <f t="shared" si="820"/>
        <v>-17.391824754277504</v>
      </c>
      <c r="BS402" s="45" t="str">
        <f t="shared" si="821"/>
        <v>NEGATIF</v>
      </c>
      <c r="BT402" s="45">
        <f t="shared" si="757"/>
        <v>-0.30354460489199619</v>
      </c>
      <c r="BU402" s="45">
        <f t="shared" si="758"/>
        <v>17</v>
      </c>
      <c r="BV402" s="45">
        <f t="shared" si="759"/>
        <v>-2064</v>
      </c>
      <c r="BW402" s="45">
        <f t="shared" si="760"/>
        <v>29</v>
      </c>
      <c r="BX402" s="45" t="str">
        <f t="shared" si="761"/>
        <v>NEGATIF</v>
      </c>
      <c r="BY402" s="45">
        <f t="shared" si="822"/>
        <v>60.945717265067223</v>
      </c>
      <c r="BZ402" s="45">
        <f t="shared" si="823"/>
        <v>240.94571726506723</v>
      </c>
      <c r="CA402" s="45">
        <f t="shared" si="824"/>
        <v>67.239670292546933</v>
      </c>
      <c r="CB402" s="45" t="str">
        <f t="shared" si="825"/>
        <v>POSITIF</v>
      </c>
      <c r="CC402" s="45">
        <f t="shared" si="826"/>
        <v>67</v>
      </c>
      <c r="CD402" s="45">
        <f t="shared" si="827"/>
        <v>14</v>
      </c>
      <c r="CE402" s="45">
        <f t="shared" si="828"/>
        <v>22</v>
      </c>
      <c r="CF402" s="45"/>
      <c r="CG402" s="45">
        <f t="shared" si="829"/>
        <v>4.3683438765042766</v>
      </c>
      <c r="CH402" s="45">
        <f t="shared" si="830"/>
        <v>0.40902068045492546</v>
      </c>
      <c r="CI402" s="45">
        <f t="shared" si="831"/>
        <v>0.4090509392620133</v>
      </c>
    </row>
    <row r="403" spans="1:87">
      <c r="A403" s="45">
        <f t="shared" ref="A403:F403" si="916">A109</f>
        <v>-7.0027777777777782</v>
      </c>
      <c r="B403" s="45">
        <f t="shared" si="916"/>
        <v>111.315</v>
      </c>
      <c r="C403" s="45">
        <f t="shared" si="916"/>
        <v>7</v>
      </c>
      <c r="D403" s="45">
        <f t="shared" si="916"/>
        <v>2018</v>
      </c>
      <c r="E403" s="45">
        <f t="shared" si="916"/>
        <v>6</v>
      </c>
      <c r="F403" s="45">
        <f t="shared" si="916"/>
        <v>12</v>
      </c>
      <c r="G403" s="45">
        <f t="shared" si="763"/>
        <v>-0.12222152900771403</v>
      </c>
      <c r="H403" s="45">
        <f t="shared" ref="H403:J403" si="917">H109</f>
        <v>24</v>
      </c>
      <c r="I403" s="45">
        <f t="shared" si="917"/>
        <v>30</v>
      </c>
      <c r="J403" s="45">
        <f t="shared" si="917"/>
        <v>24.5</v>
      </c>
      <c r="K403" s="45"/>
      <c r="L403" s="45">
        <f t="shared" ref="L403:M403" si="918">L109</f>
        <v>20</v>
      </c>
      <c r="M403" s="45">
        <f t="shared" si="918"/>
        <v>-13</v>
      </c>
      <c r="N403" s="45">
        <f t="shared" si="766"/>
        <v>2458282.229166667</v>
      </c>
      <c r="O403" s="45">
        <f t="shared" si="767"/>
        <v>8.1905445362562951E-4</v>
      </c>
      <c r="P403" s="45">
        <f t="shared" si="768"/>
        <v>2458282.2299857214</v>
      </c>
      <c r="Q403" s="45">
        <f t="shared" si="769"/>
        <v>0.18445530419497355</v>
      </c>
      <c r="R403" s="45">
        <f t="shared" si="770"/>
        <v>252.50160295812839</v>
      </c>
      <c r="S403" s="45">
        <f t="shared" si="771"/>
        <v>316.81285378625034</v>
      </c>
      <c r="T403" s="45">
        <f t="shared" si="772"/>
        <v>4.4069843381827942</v>
      </c>
      <c r="U403" s="45">
        <f t="shared" si="773"/>
        <v>5.5294274112094524</v>
      </c>
      <c r="V403" s="45">
        <f t="shared" si="774"/>
        <v>128.27824903372544</v>
      </c>
      <c r="W403" s="45">
        <f t="shared" si="775"/>
        <v>2.2388778043317434</v>
      </c>
      <c r="X403" s="45">
        <f t="shared" si="776"/>
        <v>80.998797147974074</v>
      </c>
      <c r="Y403" s="45">
        <f t="shared" si="777"/>
        <v>1.4136957003871402</v>
      </c>
      <c r="Z403" s="45">
        <f t="shared" si="778"/>
        <v>157.74171848006335</v>
      </c>
      <c r="AA403" s="45">
        <f t="shared" si="779"/>
        <v>2.753112355231091</v>
      </c>
      <c r="AB403" s="45">
        <f t="shared" si="780"/>
        <v>-14875.883416338118</v>
      </c>
      <c r="AC403" s="45">
        <f t="shared" si="781"/>
        <v>116.21211476102903</v>
      </c>
      <c r="AD403" s="45">
        <f t="shared" si="782"/>
        <v>-1623.1231295224568</v>
      </c>
      <c r="AE403" s="45">
        <f t="shared" si="783"/>
        <v>-410.66187326226247</v>
      </c>
      <c r="AF403" s="45">
        <f t="shared" si="784"/>
        <v>581.60987243802333</v>
      </c>
      <c r="AG403" s="45">
        <f t="shared" si="785"/>
        <v>1641.1543425900149</v>
      </c>
      <c r="AH403" s="45">
        <f t="shared" si="786"/>
        <v>-14570.69208933377</v>
      </c>
      <c r="AI403" s="45">
        <f t="shared" si="787"/>
        <v>-4.0474144692593805</v>
      </c>
      <c r="AJ403" s="45">
        <f t="shared" si="788"/>
        <v>248.45418848886899</v>
      </c>
      <c r="AK403" s="45">
        <f t="shared" si="789"/>
        <v>4.3363436295013589</v>
      </c>
      <c r="AL403" s="45">
        <f t="shared" si="790"/>
        <v>248</v>
      </c>
      <c r="AM403" s="45">
        <f t="shared" si="791"/>
        <v>27</v>
      </c>
      <c r="AN403" s="45">
        <f t="shared" si="792"/>
        <v>15</v>
      </c>
      <c r="AO403" s="45"/>
      <c r="AP403" s="45">
        <f t="shared" si="793"/>
        <v>4.3779160333153859</v>
      </c>
      <c r="AQ403" s="45">
        <f t="shared" si="794"/>
        <v>7.6409049157203243E-2</v>
      </c>
      <c r="AR403" s="45" t="str">
        <f t="shared" si="795"/>
        <v>POSITIF</v>
      </c>
      <c r="AS403" s="45">
        <f t="shared" si="796"/>
        <v>4</v>
      </c>
      <c r="AT403" s="45">
        <f t="shared" si="797"/>
        <v>22</v>
      </c>
      <c r="AU403" s="45">
        <f t="shared" si="798"/>
        <v>40</v>
      </c>
      <c r="AV403" s="45">
        <f t="shared" si="799"/>
        <v>1.005210002306268</v>
      </c>
      <c r="AW403" s="145">
        <f t="shared" si="800"/>
        <v>4.1883750096094498E-2</v>
      </c>
      <c r="AX403" s="45">
        <f t="shared" si="801"/>
        <v>1.754422421422417E-2</v>
      </c>
      <c r="AY403" s="45">
        <f t="shared" si="802"/>
        <v>0.27389968088671734</v>
      </c>
      <c r="AZ403" s="145">
        <f t="shared" si="803"/>
        <v>1.1412486703613223E-2</v>
      </c>
      <c r="BA403" s="45">
        <f t="shared" si="804"/>
        <v>363557.09577453969</v>
      </c>
      <c r="BB403" s="45" t="s">
        <v>192</v>
      </c>
      <c r="BC403" s="45">
        <f t="shared" si="805"/>
        <v>1.6700852877223813E-2</v>
      </c>
      <c r="BD403" s="45">
        <f t="shared" si="806"/>
        <v>128.28282780717157</v>
      </c>
      <c r="BE403" s="45">
        <f t="shared" si="807"/>
        <v>23.436892421866848</v>
      </c>
      <c r="BF403" s="45">
        <f t="shared" si="808"/>
        <v>-1.7337001728042808E-3</v>
      </c>
      <c r="BG403" s="45">
        <f t="shared" si="809"/>
        <v>23.435158721694044</v>
      </c>
      <c r="BH403" s="151">
        <f t="shared" si="810"/>
        <v>0.18445530419497355</v>
      </c>
      <c r="BI403" s="45">
        <f t="shared" si="811"/>
        <v>10.899284713280698</v>
      </c>
      <c r="BJ403" s="45">
        <f t="shared" si="812"/>
        <v>18.320284713280699</v>
      </c>
      <c r="BK403" s="45">
        <f t="shared" si="813"/>
        <v>24.501923608658061</v>
      </c>
      <c r="BL403" s="45">
        <f t="shared" si="814"/>
        <v>0.42763924004321374</v>
      </c>
      <c r="BM403" s="45">
        <f t="shared" si="815"/>
        <v>250.30234709055244</v>
      </c>
      <c r="BN403" s="45">
        <f t="shared" si="816"/>
        <v>16.686823139370162</v>
      </c>
      <c r="BO403" s="45">
        <f t="shared" si="817"/>
        <v>16</v>
      </c>
      <c r="BP403" s="45">
        <f t="shared" si="818"/>
        <v>41</v>
      </c>
      <c r="BQ403" s="45">
        <f t="shared" si="819"/>
        <v>12</v>
      </c>
      <c r="BR403" s="45">
        <f t="shared" si="820"/>
        <v>-17.385744244122805</v>
      </c>
      <c r="BS403" s="45" t="str">
        <f t="shared" si="821"/>
        <v>NEGATIF</v>
      </c>
      <c r="BT403" s="45">
        <f t="shared" si="757"/>
        <v>-0.30343847996959572</v>
      </c>
      <c r="BU403" s="45">
        <f t="shared" si="758"/>
        <v>17</v>
      </c>
      <c r="BV403" s="45">
        <f t="shared" si="759"/>
        <v>-2064</v>
      </c>
      <c r="BW403" s="45">
        <f t="shared" si="760"/>
        <v>51</v>
      </c>
      <c r="BX403" s="45" t="str">
        <f t="shared" si="761"/>
        <v>NEGATIF</v>
      </c>
      <c r="BY403" s="45">
        <f t="shared" si="822"/>
        <v>64.273026624629523</v>
      </c>
      <c r="BZ403" s="45">
        <f t="shared" si="823"/>
        <v>244.27302662462952</v>
      </c>
      <c r="CA403" s="45">
        <f t="shared" si="824"/>
        <v>63.939101741676346</v>
      </c>
      <c r="CB403" s="45" t="str">
        <f t="shared" si="825"/>
        <v>POSITIF</v>
      </c>
      <c r="CC403" s="45">
        <f t="shared" si="826"/>
        <v>63</v>
      </c>
      <c r="CD403" s="45">
        <f t="shared" si="827"/>
        <v>56</v>
      </c>
      <c r="CE403" s="45">
        <f t="shared" si="828"/>
        <v>20</v>
      </c>
      <c r="CF403" s="45"/>
      <c r="CG403" s="45">
        <f t="shared" si="829"/>
        <v>4.3686000821997899</v>
      </c>
      <c r="CH403" s="45">
        <f t="shared" si="830"/>
        <v>0.40902068042102657</v>
      </c>
      <c r="CI403" s="45">
        <f t="shared" si="831"/>
        <v>0.40905093919728436</v>
      </c>
    </row>
    <row r="404" spans="1:87">
      <c r="A404" s="45">
        <f t="shared" ref="A404:F404" si="919">A110</f>
        <v>-7.0027777777777782</v>
      </c>
      <c r="B404" s="45">
        <f t="shared" si="919"/>
        <v>111.315</v>
      </c>
      <c r="C404" s="45">
        <f t="shared" si="919"/>
        <v>7</v>
      </c>
      <c r="D404" s="45">
        <f t="shared" si="919"/>
        <v>2018</v>
      </c>
      <c r="E404" s="45">
        <f t="shared" si="919"/>
        <v>6</v>
      </c>
      <c r="F404" s="45">
        <f t="shared" si="919"/>
        <v>12</v>
      </c>
      <c r="G404" s="45">
        <f t="shared" si="763"/>
        <v>-0.12222152900771403</v>
      </c>
      <c r="H404" s="45">
        <f t="shared" ref="H404:J404" si="920">H110</f>
        <v>24</v>
      </c>
      <c r="I404" s="45">
        <f t="shared" si="920"/>
        <v>45</v>
      </c>
      <c r="J404" s="45">
        <f t="shared" si="920"/>
        <v>24.75</v>
      </c>
      <c r="K404" s="45"/>
      <c r="L404" s="45">
        <f t="shared" ref="L404:M404" si="921">L110</f>
        <v>20</v>
      </c>
      <c r="M404" s="45">
        <f t="shared" si="921"/>
        <v>-13</v>
      </c>
      <c r="N404" s="45">
        <f t="shared" si="766"/>
        <v>2458282.2395833335</v>
      </c>
      <c r="O404" s="45">
        <f t="shared" si="767"/>
        <v>8.1905445362562951E-4</v>
      </c>
      <c r="P404" s="45">
        <f t="shared" si="768"/>
        <v>2458282.2404023879</v>
      </c>
      <c r="Q404" s="45">
        <f t="shared" si="769"/>
        <v>0.18445558938775963</v>
      </c>
      <c r="R404" s="45">
        <f t="shared" si="770"/>
        <v>252.50160295812839</v>
      </c>
      <c r="S404" s="45">
        <f t="shared" si="771"/>
        <v>316.94894745550118</v>
      </c>
      <c r="T404" s="45">
        <f t="shared" si="772"/>
        <v>4.4069843381827942</v>
      </c>
      <c r="U404" s="45">
        <f t="shared" si="773"/>
        <v>5.5318026938289995</v>
      </c>
      <c r="V404" s="45">
        <f t="shared" si="774"/>
        <v>128.27769743037982</v>
      </c>
      <c r="W404" s="45">
        <f t="shared" si="775"/>
        <v>2.2388681770371974</v>
      </c>
      <c r="X404" s="45">
        <f t="shared" si="776"/>
        <v>81.009064307586414</v>
      </c>
      <c r="Y404" s="45">
        <f t="shared" si="777"/>
        <v>1.4138748961272034</v>
      </c>
      <c r="Z404" s="45">
        <f t="shared" si="778"/>
        <v>157.75198514942895</v>
      </c>
      <c r="AA404" s="45">
        <f t="shared" si="779"/>
        <v>2.753291542414734</v>
      </c>
      <c r="AB404" s="45">
        <f t="shared" si="780"/>
        <v>-14836.630178690162</v>
      </c>
      <c r="AC404" s="45">
        <f t="shared" si="781"/>
        <v>116.67868831393788</v>
      </c>
      <c r="AD404" s="45">
        <f t="shared" si="782"/>
        <v>-1587.3216001939813</v>
      </c>
      <c r="AE404" s="45">
        <f t="shared" si="783"/>
        <v>-416.04922687157318</v>
      </c>
      <c r="AF404" s="45">
        <f t="shared" si="784"/>
        <v>581.22876395767275</v>
      </c>
      <c r="AG404" s="45">
        <f t="shared" si="785"/>
        <v>1630.3907545728473</v>
      </c>
      <c r="AH404" s="45">
        <f t="shared" si="786"/>
        <v>-14511.702798911259</v>
      </c>
      <c r="AI404" s="45">
        <f t="shared" si="787"/>
        <v>-4.031028555253128</v>
      </c>
      <c r="AJ404" s="45">
        <f t="shared" si="788"/>
        <v>248.47057440287526</v>
      </c>
      <c r="AK404" s="45">
        <f t="shared" si="789"/>
        <v>4.3366296176517167</v>
      </c>
      <c r="AL404" s="45">
        <f t="shared" si="790"/>
        <v>248</v>
      </c>
      <c r="AM404" s="45">
        <f t="shared" si="791"/>
        <v>28</v>
      </c>
      <c r="AN404" s="45">
        <f t="shared" si="792"/>
        <v>14</v>
      </c>
      <c r="AO404" s="45"/>
      <c r="AP404" s="45">
        <f t="shared" si="793"/>
        <v>4.3618186669306338</v>
      </c>
      <c r="AQ404" s="45">
        <f t="shared" si="794"/>
        <v>7.6128097112889467E-2</v>
      </c>
      <c r="AR404" s="45" t="str">
        <f t="shared" si="795"/>
        <v>POSITIF</v>
      </c>
      <c r="AS404" s="45">
        <f t="shared" si="796"/>
        <v>4</v>
      </c>
      <c r="AT404" s="45">
        <f t="shared" si="797"/>
        <v>21</v>
      </c>
      <c r="AU404" s="45">
        <f t="shared" si="798"/>
        <v>42</v>
      </c>
      <c r="AV404" s="45">
        <f t="shared" si="799"/>
        <v>1.0053195104536654</v>
      </c>
      <c r="AW404" s="145">
        <f t="shared" si="800"/>
        <v>4.188831293556939E-2</v>
      </c>
      <c r="AX404" s="45">
        <f t="shared" si="801"/>
        <v>1.7546135491954013E-2</v>
      </c>
      <c r="AY404" s="45">
        <f t="shared" si="802"/>
        <v>0.27392951683849182</v>
      </c>
      <c r="AZ404" s="145">
        <f t="shared" si="803"/>
        <v>1.1413729868270493E-2</v>
      </c>
      <c r="BA404" s="45">
        <f t="shared" si="804"/>
        <v>363517.49803615414</v>
      </c>
      <c r="BB404" s="45" t="s">
        <v>192</v>
      </c>
      <c r="BC404" s="45">
        <f t="shared" si="805"/>
        <v>1.6700852865245714E-2</v>
      </c>
      <c r="BD404" s="45">
        <f t="shared" si="806"/>
        <v>128.28227620546292</v>
      </c>
      <c r="BE404" s="45">
        <f t="shared" si="807"/>
        <v>23.436892418158152</v>
      </c>
      <c r="BF404" s="45">
        <f t="shared" si="808"/>
        <v>-1.733698386885406E-3</v>
      </c>
      <c r="BG404" s="45">
        <f t="shared" si="809"/>
        <v>23.435158719771266</v>
      </c>
      <c r="BH404" s="151">
        <f t="shared" si="810"/>
        <v>0.18445558938775963</v>
      </c>
      <c r="BI404" s="45">
        <f t="shared" si="811"/>
        <v>11.149969192811598</v>
      </c>
      <c r="BJ404" s="45">
        <f t="shared" si="812"/>
        <v>18.570969192811599</v>
      </c>
      <c r="BK404" s="45">
        <f t="shared" si="813"/>
        <v>28.247313117433634</v>
      </c>
      <c r="BL404" s="45">
        <f t="shared" si="814"/>
        <v>0.4930086187410006</v>
      </c>
      <c r="BM404" s="45">
        <f t="shared" si="815"/>
        <v>250.31722477474034</v>
      </c>
      <c r="BN404" s="45">
        <f t="shared" si="816"/>
        <v>16.68781498498269</v>
      </c>
      <c r="BO404" s="45">
        <f t="shared" si="817"/>
        <v>16</v>
      </c>
      <c r="BP404" s="45">
        <f t="shared" si="818"/>
        <v>41</v>
      </c>
      <c r="BQ404" s="45">
        <f t="shared" si="819"/>
        <v>16</v>
      </c>
      <c r="BR404" s="45">
        <f t="shared" si="820"/>
        <v>-17.404151862527808</v>
      </c>
      <c r="BS404" s="45" t="str">
        <f t="shared" si="821"/>
        <v>NEGATIF</v>
      </c>
      <c r="BT404" s="45">
        <f t="shared" si="757"/>
        <v>-0.30375975351821377</v>
      </c>
      <c r="BU404" s="45">
        <f t="shared" si="758"/>
        <v>17</v>
      </c>
      <c r="BV404" s="45">
        <f t="shared" si="759"/>
        <v>-2065</v>
      </c>
      <c r="BW404" s="45">
        <f t="shared" si="760"/>
        <v>45</v>
      </c>
      <c r="BX404" s="45" t="str">
        <f t="shared" si="761"/>
        <v>NEGATIF</v>
      </c>
      <c r="BY404" s="45">
        <f t="shared" si="822"/>
        <v>66.710446398664317</v>
      </c>
      <c r="BZ404" s="45">
        <f t="shared" si="823"/>
        <v>246.71044639866432</v>
      </c>
      <c r="CA404" s="45">
        <f t="shared" si="824"/>
        <v>60.549376074703993</v>
      </c>
      <c r="CB404" s="45" t="str">
        <f t="shared" si="825"/>
        <v>POSITIF</v>
      </c>
      <c r="CC404" s="45">
        <f t="shared" si="826"/>
        <v>60</v>
      </c>
      <c r="CD404" s="45">
        <f t="shared" si="827"/>
        <v>32</v>
      </c>
      <c r="CE404" s="45">
        <f t="shared" si="828"/>
        <v>57</v>
      </c>
      <c r="CF404" s="45"/>
      <c r="CG404" s="45">
        <f t="shared" si="829"/>
        <v>4.3688597467739401</v>
      </c>
      <c r="CH404" s="45">
        <f t="shared" si="830"/>
        <v>0.40902068038746775</v>
      </c>
      <c r="CI404" s="45">
        <f t="shared" si="831"/>
        <v>0.40905093913255541</v>
      </c>
    </row>
    <row r="405" spans="1:87">
      <c r="A405" s="45">
        <f t="shared" ref="A405:F405" si="922">A111</f>
        <v>-7.0027777777777782</v>
      </c>
      <c r="B405" s="45">
        <f t="shared" si="922"/>
        <v>111.315</v>
      </c>
      <c r="C405" s="45">
        <f t="shared" si="922"/>
        <v>7</v>
      </c>
      <c r="D405" s="45">
        <f t="shared" si="922"/>
        <v>0</v>
      </c>
      <c r="E405" s="45">
        <f t="shared" si="922"/>
        <v>0</v>
      </c>
      <c r="F405" s="45">
        <f t="shared" si="922"/>
        <v>0</v>
      </c>
      <c r="G405" s="45">
        <f t="shared" si="763"/>
        <v>-0.12222152900771403</v>
      </c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  <c r="AG405" s="45"/>
      <c r="AH405" s="45"/>
      <c r="AI405" s="45"/>
      <c r="AJ405" s="45"/>
      <c r="AK405" s="45"/>
      <c r="AL405" s="45"/>
      <c r="AM405" s="45"/>
      <c r="AN405" s="45"/>
      <c r="AO405" s="45"/>
      <c r="AP405" s="45"/>
      <c r="AQ405" s="45"/>
      <c r="AR405" s="45"/>
      <c r="AS405" s="45"/>
      <c r="AT405" s="45"/>
      <c r="AU405" s="45"/>
      <c r="AV405" s="45"/>
      <c r="AW405" s="145"/>
      <c r="AX405" s="45"/>
      <c r="AY405" s="45"/>
      <c r="AZ405" s="145"/>
      <c r="BA405" s="45"/>
      <c r="BB405" s="45"/>
      <c r="BC405" s="45"/>
      <c r="BD405" s="45"/>
      <c r="BE405" s="45"/>
      <c r="BF405" s="45"/>
      <c r="BG405" s="45"/>
      <c r="BH405" s="151">
        <f t="shared" si="810"/>
        <v>-67.119644079397673</v>
      </c>
      <c r="BI405" s="45">
        <f t="shared" si="811"/>
        <v>16.222378881772361</v>
      </c>
      <c r="BJ405" s="45">
        <f t="shared" si="812"/>
        <v>23.64337888177236</v>
      </c>
      <c r="BK405" s="45">
        <f t="shared" si="813"/>
        <v>354.65068322658539</v>
      </c>
      <c r="BL405" s="45"/>
      <c r="BM405" s="45">
        <f t="shared" si="815"/>
        <v>0</v>
      </c>
      <c r="BN405" s="45"/>
      <c r="BO405" s="45"/>
      <c r="BP405" s="45"/>
      <c r="BQ405" s="45"/>
      <c r="BR405" s="45">
        <f t="shared" si="820"/>
        <v>0</v>
      </c>
      <c r="BS405" s="45"/>
      <c r="BT405" s="45"/>
      <c r="BU405" s="45"/>
      <c r="BV405" s="45"/>
      <c r="BW405" s="45"/>
      <c r="BX405" s="45"/>
      <c r="BY405" s="45">
        <f t="shared" si="822"/>
        <v>180</v>
      </c>
      <c r="BZ405" s="45"/>
      <c r="CA405" s="45">
        <f t="shared" si="824"/>
        <v>82.99722222222222</v>
      </c>
      <c r="CB405" s="45"/>
      <c r="CC405" s="45"/>
      <c r="CD405" s="45"/>
      <c r="CE405" s="45"/>
      <c r="CF405" s="45"/>
      <c r="CG405" s="45">
        <f t="shared" si="829"/>
        <v>0</v>
      </c>
      <c r="CH405" s="45">
        <f t="shared" si="830"/>
        <v>0</v>
      </c>
      <c r="CI405" s="45">
        <f t="shared" si="831"/>
        <v>0</v>
      </c>
    </row>
    <row r="406" spans="1:87">
      <c r="A406" s="45">
        <f t="shared" ref="A406:F406" si="923">A112</f>
        <v>-7.0027777777777782</v>
      </c>
      <c r="B406" s="45">
        <f t="shared" si="923"/>
        <v>111.315</v>
      </c>
      <c r="C406" s="45">
        <f t="shared" si="923"/>
        <v>7</v>
      </c>
      <c r="D406" s="45">
        <f t="shared" si="923"/>
        <v>2018</v>
      </c>
      <c r="E406" s="45">
        <f t="shared" si="923"/>
        <v>6</v>
      </c>
      <c r="F406" s="45">
        <f t="shared" si="923"/>
        <v>13</v>
      </c>
      <c r="G406" s="45">
        <f t="shared" si="763"/>
        <v>-0.12222152900771403</v>
      </c>
      <c r="H406" s="45">
        <f t="shared" ref="H406:J406" si="924">H112</f>
        <v>1</v>
      </c>
      <c r="I406" s="45">
        <f t="shared" si="924"/>
        <v>0</v>
      </c>
      <c r="J406" s="45">
        <f t="shared" si="924"/>
        <v>1</v>
      </c>
      <c r="K406" s="45"/>
      <c r="L406" s="45">
        <f t="shared" ref="L406:M406" si="925">L112</f>
        <v>20</v>
      </c>
      <c r="M406" s="45">
        <f t="shared" si="925"/>
        <v>-13</v>
      </c>
      <c r="N406" s="45">
        <f t="shared" si="766"/>
        <v>2458282.25</v>
      </c>
      <c r="O406" s="45">
        <f t="shared" si="767"/>
        <v>8.1907120953342413E-4</v>
      </c>
      <c r="P406" s="45">
        <f t="shared" si="768"/>
        <v>2458282.2508190712</v>
      </c>
      <c r="Q406" s="45">
        <f t="shared" si="769"/>
        <v>0.18445587458100468</v>
      </c>
      <c r="R406" s="45">
        <f t="shared" si="770"/>
        <v>252.50966703840049</v>
      </c>
      <c r="S406" s="45">
        <f t="shared" si="771"/>
        <v>317.08504134378745</v>
      </c>
      <c r="T406" s="45">
        <f t="shared" si="772"/>
        <v>4.4071250829346873</v>
      </c>
      <c r="U406" s="45">
        <f t="shared" si="773"/>
        <v>5.5341779802714361</v>
      </c>
      <c r="V406" s="45">
        <f t="shared" si="774"/>
        <v>128.27714582614641</v>
      </c>
      <c r="W406" s="45">
        <f t="shared" si="775"/>
        <v>2.2388585497271563</v>
      </c>
      <c r="X406" s="45">
        <f t="shared" si="776"/>
        <v>81.019331483721544</v>
      </c>
      <c r="Y406" s="45">
        <f t="shared" si="777"/>
        <v>1.4140540921556435</v>
      </c>
      <c r="Z406" s="45">
        <f t="shared" si="778"/>
        <v>157.76225183531733</v>
      </c>
      <c r="AA406" s="45">
        <f t="shared" si="779"/>
        <v>2.7534707298867542</v>
      </c>
      <c r="AB406" s="45">
        <f t="shared" si="780"/>
        <v>-14797.289680014756</v>
      </c>
      <c r="AC406" s="45">
        <f t="shared" si="781"/>
        <v>117.12681912536235</v>
      </c>
      <c r="AD406" s="45">
        <f t="shared" si="782"/>
        <v>-1551.3551347430905</v>
      </c>
      <c r="AE406" s="45">
        <f t="shared" si="783"/>
        <v>-421.39273596943957</v>
      </c>
      <c r="AF406" s="45">
        <f t="shared" si="784"/>
        <v>580.90664901631249</v>
      </c>
      <c r="AG406" s="45">
        <f t="shared" si="785"/>
        <v>1620.7179718785023</v>
      </c>
      <c r="AH406" s="45">
        <f t="shared" si="786"/>
        <v>-14451.286110707109</v>
      </c>
      <c r="AI406" s="45">
        <f t="shared" si="787"/>
        <v>-4.0142461418630857</v>
      </c>
      <c r="AJ406" s="45">
        <f t="shared" si="788"/>
        <v>248.49542089653741</v>
      </c>
      <c r="AK406" s="45">
        <f t="shared" si="789"/>
        <v>4.3370632707736974</v>
      </c>
      <c r="AL406" s="45">
        <f t="shared" si="790"/>
        <v>248</v>
      </c>
      <c r="AM406" s="45">
        <f t="shared" si="791"/>
        <v>29</v>
      </c>
      <c r="AN406" s="45">
        <f t="shared" si="792"/>
        <v>43</v>
      </c>
      <c r="AO406" s="45"/>
      <c r="AP406" s="45">
        <f t="shared" si="793"/>
        <v>4.3665057102649314</v>
      </c>
      <c r="AQ406" s="45">
        <f t="shared" si="794"/>
        <v>7.6209901451256612E-2</v>
      </c>
      <c r="AR406" s="45" t="str">
        <f t="shared" si="795"/>
        <v>POSITIF</v>
      </c>
      <c r="AS406" s="45">
        <f t="shared" si="796"/>
        <v>4</v>
      </c>
      <c r="AT406" s="45">
        <f t="shared" si="797"/>
        <v>21</v>
      </c>
      <c r="AU406" s="45">
        <f t="shared" si="798"/>
        <v>59</v>
      </c>
      <c r="AV406" s="45">
        <f t="shared" si="799"/>
        <v>1.005428417708319</v>
      </c>
      <c r="AW406" s="145">
        <f t="shared" si="800"/>
        <v>4.1892850737846626E-2</v>
      </c>
      <c r="AX406" s="45">
        <f t="shared" si="801"/>
        <v>1.7548036282127026E-2</v>
      </c>
      <c r="AY406" s="45">
        <f t="shared" si="802"/>
        <v>0.27395918907361189</v>
      </c>
      <c r="AZ406" s="145">
        <f t="shared" si="803"/>
        <v>1.1414966211400495E-2</v>
      </c>
      <c r="BA406" s="45">
        <f t="shared" si="804"/>
        <v>363478.12613364571</v>
      </c>
      <c r="BB406" s="45" t="s">
        <v>192</v>
      </c>
      <c r="BC406" s="45">
        <f t="shared" si="805"/>
        <v>1.6700852853267598E-2</v>
      </c>
      <c r="BD406" s="45">
        <f t="shared" si="806"/>
        <v>128.28172460286655</v>
      </c>
      <c r="BE406" s="45">
        <f t="shared" si="807"/>
        <v>23.436892414449449</v>
      </c>
      <c r="BF406" s="45">
        <f t="shared" si="808"/>
        <v>-1.733696581473216E-3</v>
      </c>
      <c r="BG406" s="45">
        <f t="shared" si="809"/>
        <v>23.435158717867974</v>
      </c>
      <c r="BH406" s="151">
        <f t="shared" si="810"/>
        <v>0.18445587458100468</v>
      </c>
      <c r="BI406" s="45">
        <f t="shared" si="811"/>
        <v>11.400653672311455</v>
      </c>
      <c r="BJ406" s="45">
        <f t="shared" si="812"/>
        <v>18.821653672311456</v>
      </c>
      <c r="BK406" s="45">
        <f t="shared" si="813"/>
        <v>31.985020372852606</v>
      </c>
      <c r="BL406" s="45">
        <f t="shared" si="814"/>
        <v>0.5582439168237423</v>
      </c>
      <c r="BM406" s="45">
        <f t="shared" si="815"/>
        <v>250.33978471181925</v>
      </c>
      <c r="BN406" s="45">
        <f t="shared" si="816"/>
        <v>16.689318980787949</v>
      </c>
      <c r="BO406" s="45">
        <f t="shared" si="817"/>
        <v>16</v>
      </c>
      <c r="BP406" s="45">
        <f t="shared" si="818"/>
        <v>41</v>
      </c>
      <c r="BQ406" s="45">
        <f t="shared" si="819"/>
        <v>21</v>
      </c>
      <c r="BR406" s="45">
        <f t="shared" si="820"/>
        <v>-17.403307167891565</v>
      </c>
      <c r="BS406" s="45" t="str">
        <f t="shared" si="821"/>
        <v>NEGATIF</v>
      </c>
      <c r="BT406" s="45">
        <f t="shared" si="757"/>
        <v>-0.30374501081563737</v>
      </c>
      <c r="BU406" s="45">
        <f t="shared" si="758"/>
        <v>17</v>
      </c>
      <c r="BV406" s="45">
        <f t="shared" si="759"/>
        <v>-2065</v>
      </c>
      <c r="BW406" s="45">
        <f t="shared" si="760"/>
        <v>48</v>
      </c>
      <c r="BX406" s="45" t="str">
        <f t="shared" si="761"/>
        <v>NEGATIF</v>
      </c>
      <c r="BY406" s="45">
        <f t="shared" si="822"/>
        <v>68.589571722088778</v>
      </c>
      <c r="BZ406" s="45">
        <f t="shared" si="823"/>
        <v>248.58957172208878</v>
      </c>
      <c r="CA406" s="45">
        <f t="shared" si="824"/>
        <v>57.117593523587075</v>
      </c>
      <c r="CB406" s="45" t="str">
        <f t="shared" si="825"/>
        <v>POSITIF</v>
      </c>
      <c r="CC406" s="45">
        <f t="shared" si="826"/>
        <v>57</v>
      </c>
      <c r="CD406" s="45">
        <f t="shared" si="827"/>
        <v>7</v>
      </c>
      <c r="CE406" s="45">
        <f t="shared" si="828"/>
        <v>3</v>
      </c>
      <c r="CF406" s="45"/>
      <c r="CG406" s="45">
        <f t="shared" si="829"/>
        <v>4.3692534919550097</v>
      </c>
      <c r="CH406" s="45">
        <f t="shared" si="830"/>
        <v>0.40902068035424904</v>
      </c>
      <c r="CI406" s="45">
        <f t="shared" si="831"/>
        <v>0.40905093906782636</v>
      </c>
    </row>
    <row r="407" spans="1:87">
      <c r="A407" s="45">
        <f t="shared" ref="A407:F407" si="926">A113</f>
        <v>-7.0027777777777782</v>
      </c>
      <c r="B407" s="45">
        <f t="shared" si="926"/>
        <v>111.315</v>
      </c>
      <c r="C407" s="45">
        <f t="shared" si="926"/>
        <v>7</v>
      </c>
      <c r="D407" s="45">
        <f t="shared" si="926"/>
        <v>2018</v>
      </c>
      <c r="E407" s="45">
        <f t="shared" si="926"/>
        <v>6</v>
      </c>
      <c r="F407" s="45">
        <f t="shared" si="926"/>
        <v>13</v>
      </c>
      <c r="G407" s="45">
        <f t="shared" si="763"/>
        <v>-0.12222152900771403</v>
      </c>
      <c r="H407" s="45">
        <f t="shared" ref="H407:J407" si="927">H113</f>
        <v>1</v>
      </c>
      <c r="I407" s="45">
        <f t="shared" si="927"/>
        <v>15</v>
      </c>
      <c r="J407" s="45">
        <f t="shared" si="927"/>
        <v>1.25</v>
      </c>
      <c r="K407" s="45"/>
      <c r="L407" s="45">
        <f t="shared" ref="L407:M407" si="928">L113</f>
        <v>20</v>
      </c>
      <c r="M407" s="45">
        <f t="shared" si="928"/>
        <v>-13</v>
      </c>
      <c r="N407" s="45">
        <f t="shared" si="766"/>
        <v>2458282.260416667</v>
      </c>
      <c r="O407" s="45">
        <f t="shared" si="767"/>
        <v>8.1907120953342413E-4</v>
      </c>
      <c r="P407" s="45">
        <f t="shared" si="768"/>
        <v>2458282.2612357382</v>
      </c>
      <c r="Q407" s="45">
        <f t="shared" si="769"/>
        <v>0.1844561597738035</v>
      </c>
      <c r="R407" s="45">
        <f t="shared" si="770"/>
        <v>252.50966703840049</v>
      </c>
      <c r="S407" s="45">
        <f t="shared" si="771"/>
        <v>317.22113501912099</v>
      </c>
      <c r="T407" s="45">
        <f t="shared" si="772"/>
        <v>4.4071250829346873</v>
      </c>
      <c r="U407" s="45">
        <f t="shared" si="773"/>
        <v>5.5365532629971463</v>
      </c>
      <c r="V407" s="45">
        <f t="shared" si="774"/>
        <v>128.27659422277611</v>
      </c>
      <c r="W407" s="45">
        <f t="shared" si="775"/>
        <v>2.2388489224321795</v>
      </c>
      <c r="X407" s="45">
        <f t="shared" si="776"/>
        <v>81.029598643792269</v>
      </c>
      <c r="Y407" s="45">
        <f t="shared" si="777"/>
        <v>1.4142332879037069</v>
      </c>
      <c r="Z407" s="45">
        <f t="shared" si="778"/>
        <v>157.77251850514131</v>
      </c>
      <c r="AA407" s="45">
        <f t="shared" si="779"/>
        <v>2.7536499170783979</v>
      </c>
      <c r="AB407" s="45">
        <f t="shared" si="780"/>
        <v>-14757.862267138036</v>
      </c>
      <c r="AC407" s="45">
        <f t="shared" si="781"/>
        <v>117.56891531980619</v>
      </c>
      <c r="AD407" s="45">
        <f t="shared" si="782"/>
        <v>-1514.2392715795404</v>
      </c>
      <c r="AE407" s="45">
        <f t="shared" si="783"/>
        <v>-426.69182036739301</v>
      </c>
      <c r="AF407" s="45">
        <f t="shared" si="784"/>
        <v>580.51549433278672</v>
      </c>
      <c r="AG407" s="45">
        <f t="shared" si="785"/>
        <v>1609.9306501901999</v>
      </c>
      <c r="AH407" s="45">
        <f t="shared" si="786"/>
        <v>-14390.778299242178</v>
      </c>
      <c r="AI407" s="45">
        <f t="shared" si="787"/>
        <v>-3.9974384164561605</v>
      </c>
      <c r="AJ407" s="45">
        <f t="shared" si="788"/>
        <v>248.51222862194433</v>
      </c>
      <c r="AK407" s="45">
        <f t="shared" si="789"/>
        <v>4.3373566209218195</v>
      </c>
      <c r="AL407" s="45">
        <f t="shared" si="790"/>
        <v>248</v>
      </c>
      <c r="AM407" s="45">
        <f t="shared" si="791"/>
        <v>30</v>
      </c>
      <c r="AN407" s="45">
        <f t="shared" si="792"/>
        <v>44</v>
      </c>
      <c r="AO407" s="45"/>
      <c r="AP407" s="45">
        <f t="shared" si="793"/>
        <v>4.3740143978584918</v>
      </c>
      <c r="AQ407" s="45">
        <f t="shared" si="794"/>
        <v>7.6340952772267892E-2</v>
      </c>
      <c r="AR407" s="45" t="str">
        <f t="shared" si="795"/>
        <v>POSITIF</v>
      </c>
      <c r="AS407" s="45">
        <f t="shared" si="796"/>
        <v>4</v>
      </c>
      <c r="AT407" s="45">
        <f t="shared" si="797"/>
        <v>22</v>
      </c>
      <c r="AU407" s="45">
        <f t="shared" si="798"/>
        <v>26</v>
      </c>
      <c r="AV407" s="45">
        <f t="shared" si="799"/>
        <v>1.0055373630882962</v>
      </c>
      <c r="AW407" s="145">
        <f t="shared" si="800"/>
        <v>4.1897390128679012E-2</v>
      </c>
      <c r="AX407" s="45">
        <f t="shared" si="801"/>
        <v>1.7549937737712466E-2</v>
      </c>
      <c r="AY407" s="45">
        <f t="shared" si="802"/>
        <v>0.27398887169521829</v>
      </c>
      <c r="AZ407" s="145">
        <f t="shared" si="803"/>
        <v>1.1416202987300762E-2</v>
      </c>
      <c r="BA407" s="45">
        <f t="shared" si="804"/>
        <v>363438.74898162001</v>
      </c>
      <c r="BB407" s="45" t="s">
        <v>192</v>
      </c>
      <c r="BC407" s="45">
        <f t="shared" si="805"/>
        <v>1.6700852841289502E-2</v>
      </c>
      <c r="BD407" s="45">
        <f t="shared" si="806"/>
        <v>128.28117300113328</v>
      </c>
      <c r="BE407" s="45">
        <f t="shared" si="807"/>
        <v>23.436892410740754</v>
      </c>
      <c r="BF407" s="45">
        <f t="shared" si="808"/>
        <v>-1.7336947565712003E-3</v>
      </c>
      <c r="BG407" s="45">
        <f t="shared" si="809"/>
        <v>23.435158715984183</v>
      </c>
      <c r="BH407" s="151">
        <f t="shared" si="810"/>
        <v>0.1844561597738035</v>
      </c>
      <c r="BI407" s="45">
        <f t="shared" si="811"/>
        <v>11.651338163049271</v>
      </c>
      <c r="BJ407" s="45">
        <f t="shared" si="812"/>
        <v>19.07233816304927</v>
      </c>
      <c r="BK407" s="45">
        <f t="shared" si="813"/>
        <v>35.730026491342208</v>
      </c>
      <c r="BL407" s="45">
        <f t="shared" si="814"/>
        <v>0.62360660409871871</v>
      </c>
      <c r="BM407" s="45">
        <f t="shared" si="815"/>
        <v>250.35504595439684</v>
      </c>
      <c r="BN407" s="45">
        <f t="shared" si="816"/>
        <v>16.69033639695979</v>
      </c>
      <c r="BO407" s="45">
        <f t="shared" si="817"/>
        <v>16</v>
      </c>
      <c r="BP407" s="45">
        <f t="shared" si="818"/>
        <v>41</v>
      </c>
      <c r="BQ407" s="45">
        <f t="shared" si="819"/>
        <v>25</v>
      </c>
      <c r="BR407" s="45">
        <f t="shared" si="820"/>
        <v>-17.398446083944435</v>
      </c>
      <c r="BS407" s="45" t="str">
        <f t="shared" si="821"/>
        <v>NEGATIF</v>
      </c>
      <c r="BT407" s="45">
        <f t="shared" si="757"/>
        <v>-0.30366016889554415</v>
      </c>
      <c r="BU407" s="45">
        <f t="shared" si="758"/>
        <v>17</v>
      </c>
      <c r="BV407" s="45">
        <f t="shared" si="759"/>
        <v>-2064</v>
      </c>
      <c r="BW407" s="45">
        <f t="shared" si="760"/>
        <v>5</v>
      </c>
      <c r="BX407" s="45" t="str">
        <f t="shared" si="761"/>
        <v>NEGATIF</v>
      </c>
      <c r="BY407" s="45">
        <f t="shared" si="822"/>
        <v>70.043562297119252</v>
      </c>
      <c r="BZ407" s="45">
        <f t="shared" si="823"/>
        <v>250.04356229711925</v>
      </c>
      <c r="CA407" s="45">
        <f t="shared" si="824"/>
        <v>53.640595004385474</v>
      </c>
      <c r="CB407" s="45" t="str">
        <f t="shared" si="825"/>
        <v>POSITIF</v>
      </c>
      <c r="CC407" s="45">
        <f t="shared" si="826"/>
        <v>53</v>
      </c>
      <c r="CD407" s="45">
        <f t="shared" si="827"/>
        <v>38</v>
      </c>
      <c r="CE407" s="45">
        <f t="shared" si="828"/>
        <v>26</v>
      </c>
      <c r="CF407" s="45"/>
      <c r="CG407" s="45">
        <f t="shared" si="829"/>
        <v>4.3695198508859345</v>
      </c>
      <c r="CH407" s="45">
        <f t="shared" si="830"/>
        <v>0.40902068032137068</v>
      </c>
      <c r="CI407" s="45">
        <f t="shared" si="831"/>
        <v>0.40905093900309741</v>
      </c>
    </row>
    <row r="408" spans="1:87">
      <c r="A408" s="45">
        <f t="shared" ref="A408:F408" si="929">A114</f>
        <v>-7.0027777777777782</v>
      </c>
      <c r="B408" s="45">
        <f t="shared" si="929"/>
        <v>111.315</v>
      </c>
      <c r="C408" s="45">
        <f t="shared" si="929"/>
        <v>7</v>
      </c>
      <c r="D408" s="45">
        <f t="shared" si="929"/>
        <v>2018</v>
      </c>
      <c r="E408" s="45">
        <f t="shared" si="929"/>
        <v>6</v>
      </c>
      <c r="F408" s="45">
        <f t="shared" si="929"/>
        <v>13</v>
      </c>
      <c r="G408" s="45">
        <f t="shared" si="763"/>
        <v>-0.12222152900771403</v>
      </c>
      <c r="H408" s="45">
        <f t="shared" ref="H408:J408" si="930">H114</f>
        <v>1</v>
      </c>
      <c r="I408" s="45">
        <f t="shared" si="930"/>
        <v>30</v>
      </c>
      <c r="J408" s="45">
        <f t="shared" si="930"/>
        <v>1.5</v>
      </c>
      <c r="K408" s="45"/>
      <c r="L408" s="45">
        <f t="shared" ref="L408:M408" si="931">L114</f>
        <v>20</v>
      </c>
      <c r="M408" s="45">
        <f t="shared" si="931"/>
        <v>-13</v>
      </c>
      <c r="N408" s="45">
        <f t="shared" si="766"/>
        <v>2458282.2708333335</v>
      </c>
      <c r="O408" s="45">
        <f t="shared" si="767"/>
        <v>8.1907120953342413E-4</v>
      </c>
      <c r="P408" s="45">
        <f t="shared" si="768"/>
        <v>2458282.2716524047</v>
      </c>
      <c r="Q408" s="45">
        <f t="shared" si="769"/>
        <v>0.18445644496658958</v>
      </c>
      <c r="R408" s="45">
        <f t="shared" si="770"/>
        <v>252.50966703840049</v>
      </c>
      <c r="S408" s="45">
        <f t="shared" si="771"/>
        <v>317.35722868838639</v>
      </c>
      <c r="T408" s="45">
        <f t="shared" si="772"/>
        <v>4.4071250829346873</v>
      </c>
      <c r="U408" s="45">
        <f t="shared" si="773"/>
        <v>5.5389285456169484</v>
      </c>
      <c r="V408" s="45">
        <f t="shared" si="774"/>
        <v>128.27604261943048</v>
      </c>
      <c r="W408" s="45">
        <f t="shared" si="775"/>
        <v>2.2388392951376335</v>
      </c>
      <c r="X408" s="45">
        <f t="shared" si="776"/>
        <v>81.039865803404609</v>
      </c>
      <c r="Y408" s="45">
        <f t="shared" si="777"/>
        <v>1.4144124836437701</v>
      </c>
      <c r="Z408" s="45">
        <f t="shared" si="778"/>
        <v>157.7827851745069</v>
      </c>
      <c r="AA408" s="45">
        <f t="shared" si="779"/>
        <v>2.7538291042620413</v>
      </c>
      <c r="AB408" s="45">
        <f t="shared" si="780"/>
        <v>-14718.34810278204</v>
      </c>
      <c r="AC408" s="45">
        <f t="shared" si="781"/>
        <v>117.9986181268641</v>
      </c>
      <c r="AD408" s="45">
        <f t="shared" si="782"/>
        <v>-1476.4849409880949</v>
      </c>
      <c r="AE408" s="45">
        <f t="shared" si="783"/>
        <v>-431.94592968488439</v>
      </c>
      <c r="AF408" s="45">
        <f t="shared" si="784"/>
        <v>580.11919043326384</v>
      </c>
      <c r="AG408" s="45">
        <f t="shared" si="785"/>
        <v>1599.1308237052835</v>
      </c>
      <c r="AH408" s="45">
        <f t="shared" si="786"/>
        <v>-14329.530341189607</v>
      </c>
      <c r="AI408" s="45">
        <f t="shared" si="787"/>
        <v>-3.9804250947748909</v>
      </c>
      <c r="AJ408" s="45">
        <f t="shared" si="788"/>
        <v>248.52924194362561</v>
      </c>
      <c r="AK408" s="45">
        <f t="shared" si="789"/>
        <v>4.3376535594018586</v>
      </c>
      <c r="AL408" s="45">
        <f t="shared" si="790"/>
        <v>248</v>
      </c>
      <c r="AM408" s="45">
        <f t="shared" si="791"/>
        <v>31</v>
      </c>
      <c r="AN408" s="45">
        <f t="shared" si="792"/>
        <v>45</v>
      </c>
      <c r="AO408" s="45"/>
      <c r="AP408" s="45">
        <f t="shared" si="793"/>
        <v>4.3714439677351979</v>
      </c>
      <c r="AQ408" s="45">
        <f t="shared" si="794"/>
        <v>7.6296090303423977E-2</v>
      </c>
      <c r="AR408" s="45" t="str">
        <f t="shared" si="795"/>
        <v>POSITIF</v>
      </c>
      <c r="AS408" s="45">
        <f t="shared" si="796"/>
        <v>4</v>
      </c>
      <c r="AT408" s="45">
        <f t="shared" si="797"/>
        <v>22</v>
      </c>
      <c r="AU408" s="45">
        <f t="shared" si="798"/>
        <v>17</v>
      </c>
      <c r="AV408" s="45">
        <f t="shared" si="799"/>
        <v>1.0056460222664092</v>
      </c>
      <c r="AW408" s="145">
        <f t="shared" si="800"/>
        <v>4.1901917594433714E-2</v>
      </c>
      <c r="AX408" s="45">
        <f t="shared" si="801"/>
        <v>1.7551834198133047E-2</v>
      </c>
      <c r="AY408" s="45">
        <f t="shared" si="802"/>
        <v>0.27401847633902371</v>
      </c>
      <c r="AZ408" s="145">
        <f t="shared" si="803"/>
        <v>1.1417436514125988E-2</v>
      </c>
      <c r="BA408" s="45">
        <f t="shared" si="804"/>
        <v>363399.48377281573</v>
      </c>
      <c r="BB408" s="45" t="s">
        <v>192</v>
      </c>
      <c r="BC408" s="45">
        <f t="shared" si="805"/>
        <v>1.6700852829311403E-2</v>
      </c>
      <c r="BD408" s="45">
        <f t="shared" si="806"/>
        <v>128.28062139942463</v>
      </c>
      <c r="BE408" s="45">
        <f t="shared" si="807"/>
        <v>23.436892407032058</v>
      </c>
      <c r="BF408" s="45">
        <f t="shared" si="808"/>
        <v>-1.7336929121743859E-3</v>
      </c>
      <c r="BG408" s="45">
        <f t="shared" si="809"/>
        <v>23.435158714119883</v>
      </c>
      <c r="BH408" s="151">
        <f t="shared" si="810"/>
        <v>0.18445644496658958</v>
      </c>
      <c r="BI408" s="45">
        <f t="shared" si="811"/>
        <v>11.902022642549127</v>
      </c>
      <c r="BJ408" s="45">
        <f t="shared" si="812"/>
        <v>19.323022642549127</v>
      </c>
      <c r="BK408" s="45">
        <f t="shared" si="813"/>
        <v>39.474845525787501</v>
      </c>
      <c r="BL408" s="45">
        <f t="shared" si="814"/>
        <v>0.68896602614114411</v>
      </c>
      <c r="BM408" s="45">
        <f t="shared" si="815"/>
        <v>250.37049411244942</v>
      </c>
      <c r="BN408" s="45">
        <f t="shared" si="816"/>
        <v>16.691366274163293</v>
      </c>
      <c r="BO408" s="45">
        <f t="shared" si="817"/>
        <v>16</v>
      </c>
      <c r="BP408" s="45">
        <f t="shared" si="818"/>
        <v>41</v>
      </c>
      <c r="BQ408" s="45">
        <f t="shared" si="819"/>
        <v>28</v>
      </c>
      <c r="BR408" s="45">
        <f t="shared" si="820"/>
        <v>-17.403575280569278</v>
      </c>
      <c r="BS408" s="45" t="str">
        <f t="shared" si="821"/>
        <v>NEGATIF</v>
      </c>
      <c r="BT408" s="45">
        <f t="shared" si="757"/>
        <v>-0.30374969026462983</v>
      </c>
      <c r="BU408" s="45">
        <f t="shared" si="758"/>
        <v>17</v>
      </c>
      <c r="BV408" s="45">
        <f t="shared" si="759"/>
        <v>-2065</v>
      </c>
      <c r="BW408" s="45">
        <f t="shared" si="760"/>
        <v>47</v>
      </c>
      <c r="BX408" s="45" t="str">
        <f t="shared" si="761"/>
        <v>NEGATIF</v>
      </c>
      <c r="BY408" s="45">
        <f t="shared" si="822"/>
        <v>71.153219215590681</v>
      </c>
      <c r="BZ408" s="45">
        <f t="shared" si="823"/>
        <v>251.1532192155907</v>
      </c>
      <c r="CA408" s="45">
        <f t="shared" si="824"/>
        <v>50.133336521740006</v>
      </c>
      <c r="CB408" s="45" t="str">
        <f t="shared" si="825"/>
        <v>POSITIF</v>
      </c>
      <c r="CC408" s="45">
        <f t="shared" si="826"/>
        <v>50</v>
      </c>
      <c r="CD408" s="45">
        <f t="shared" si="827"/>
        <v>8</v>
      </c>
      <c r="CE408" s="45">
        <f t="shared" si="828"/>
        <v>0</v>
      </c>
      <c r="CF408" s="45"/>
      <c r="CG408" s="45">
        <f t="shared" si="829"/>
        <v>4.3697894721073203</v>
      </c>
      <c r="CH408" s="45">
        <f t="shared" si="830"/>
        <v>0.40902068028883248</v>
      </c>
      <c r="CI408" s="45">
        <f t="shared" si="831"/>
        <v>0.40905093893836841</v>
      </c>
    </row>
    <row r="409" spans="1:87">
      <c r="A409" s="45">
        <f t="shared" ref="A409:F409" si="932">A115</f>
        <v>-7.0027777777777782</v>
      </c>
      <c r="B409" s="45">
        <f t="shared" si="932"/>
        <v>111.315</v>
      </c>
      <c r="C409" s="45">
        <f t="shared" si="932"/>
        <v>7</v>
      </c>
      <c r="D409" s="45">
        <f t="shared" si="932"/>
        <v>2018</v>
      </c>
      <c r="E409" s="45">
        <f t="shared" si="932"/>
        <v>6</v>
      </c>
      <c r="F409" s="45">
        <f t="shared" si="932"/>
        <v>13</v>
      </c>
      <c r="G409" s="45">
        <f t="shared" si="763"/>
        <v>-0.12222152900771403</v>
      </c>
      <c r="H409" s="45">
        <f t="shared" ref="H409:J409" si="933">H115</f>
        <v>1</v>
      </c>
      <c r="I409" s="45">
        <f t="shared" si="933"/>
        <v>45</v>
      </c>
      <c r="J409" s="45">
        <f t="shared" si="933"/>
        <v>1.75</v>
      </c>
      <c r="K409" s="45"/>
      <c r="L409" s="45">
        <f t="shared" ref="L409:M409" si="934">L115</f>
        <v>20</v>
      </c>
      <c r="M409" s="45">
        <f t="shared" si="934"/>
        <v>-13</v>
      </c>
      <c r="N409" s="45">
        <f t="shared" si="766"/>
        <v>2458282.28125</v>
      </c>
      <c r="O409" s="45">
        <f t="shared" si="767"/>
        <v>8.1907120953342413E-4</v>
      </c>
      <c r="P409" s="45">
        <f t="shared" si="768"/>
        <v>2458282.2820690712</v>
      </c>
      <c r="Q409" s="45">
        <f t="shared" si="769"/>
        <v>0.18445673015937566</v>
      </c>
      <c r="R409" s="45">
        <f t="shared" si="770"/>
        <v>252.50966703840049</v>
      </c>
      <c r="S409" s="45">
        <f t="shared" si="771"/>
        <v>317.49332235765178</v>
      </c>
      <c r="T409" s="45">
        <f t="shared" si="772"/>
        <v>4.4071250829346873</v>
      </c>
      <c r="U409" s="45">
        <f t="shared" si="773"/>
        <v>5.5413038282367495</v>
      </c>
      <c r="V409" s="45">
        <f t="shared" si="774"/>
        <v>128.2754910160848</v>
      </c>
      <c r="W409" s="45">
        <f t="shared" si="775"/>
        <v>2.2388296678430861</v>
      </c>
      <c r="X409" s="45">
        <f t="shared" si="776"/>
        <v>81.050132963016949</v>
      </c>
      <c r="Y409" s="45">
        <f t="shared" si="777"/>
        <v>1.4145916793838333</v>
      </c>
      <c r="Z409" s="45">
        <f t="shared" si="778"/>
        <v>157.79305184387249</v>
      </c>
      <c r="AA409" s="45">
        <f t="shared" si="779"/>
        <v>2.7540082914456843</v>
      </c>
      <c r="AB409" s="45">
        <f t="shared" si="780"/>
        <v>-14678.747408128274</v>
      </c>
      <c r="AC409" s="45">
        <f t="shared" si="781"/>
        <v>118.41588227001256</v>
      </c>
      <c r="AD409" s="45">
        <f t="shared" si="782"/>
        <v>-1438.1080601923741</v>
      </c>
      <c r="AE409" s="45">
        <f t="shared" si="783"/>
        <v>-437.15451035760225</v>
      </c>
      <c r="AF409" s="45">
        <f t="shared" si="784"/>
        <v>579.71774772049525</v>
      </c>
      <c r="AG409" s="45">
        <f t="shared" si="785"/>
        <v>1588.3185728472261</v>
      </c>
      <c r="AH409" s="45">
        <f t="shared" si="786"/>
        <v>-14267.55777584052</v>
      </c>
      <c r="AI409" s="45">
        <f t="shared" si="787"/>
        <v>-3.9632104932890333</v>
      </c>
      <c r="AJ409" s="45">
        <f t="shared" si="788"/>
        <v>248.54645654511145</v>
      </c>
      <c r="AK409" s="45">
        <f t="shared" si="789"/>
        <v>4.3379540108772048</v>
      </c>
      <c r="AL409" s="45">
        <f t="shared" si="790"/>
        <v>248</v>
      </c>
      <c r="AM409" s="45">
        <f t="shared" si="791"/>
        <v>32</v>
      </c>
      <c r="AN409" s="45">
        <f t="shared" si="792"/>
        <v>47</v>
      </c>
      <c r="AO409" s="45"/>
      <c r="AP409" s="45">
        <f t="shared" si="793"/>
        <v>4.3573793771654969</v>
      </c>
      <c r="AQ409" s="45">
        <f t="shared" si="794"/>
        <v>7.6050616890037739E-2</v>
      </c>
      <c r="AR409" s="45" t="str">
        <f t="shared" si="795"/>
        <v>POSITIF</v>
      </c>
      <c r="AS409" s="45">
        <f t="shared" si="796"/>
        <v>4</v>
      </c>
      <c r="AT409" s="45">
        <f t="shared" si="797"/>
        <v>21</v>
      </c>
      <c r="AU409" s="45">
        <f t="shared" si="798"/>
        <v>26</v>
      </c>
      <c r="AV409" s="45">
        <f t="shared" si="799"/>
        <v>1.0057543943891376</v>
      </c>
      <c r="AW409" s="145">
        <f t="shared" si="800"/>
        <v>4.1906433099547398E-2</v>
      </c>
      <c r="AX409" s="45">
        <f t="shared" si="801"/>
        <v>1.7553725648492034E-2</v>
      </c>
      <c r="AY409" s="45">
        <f t="shared" si="802"/>
        <v>0.27404800277249014</v>
      </c>
      <c r="AZ409" s="145">
        <f t="shared" si="803"/>
        <v>1.1418666782187089E-2</v>
      </c>
      <c r="BA409" s="45">
        <f t="shared" si="804"/>
        <v>363360.33074575616</v>
      </c>
      <c r="BB409" s="45" t="s">
        <v>192</v>
      </c>
      <c r="BC409" s="45">
        <f t="shared" si="805"/>
        <v>1.6700852817333307E-2</v>
      </c>
      <c r="BD409" s="45">
        <f t="shared" si="806"/>
        <v>128.28006979771598</v>
      </c>
      <c r="BE409" s="45">
        <f t="shared" si="807"/>
        <v>23.436892403323363</v>
      </c>
      <c r="BF409" s="45">
        <f t="shared" si="808"/>
        <v>-1.7336910482804461E-3</v>
      </c>
      <c r="BG409" s="45">
        <f t="shared" si="809"/>
        <v>23.435158712275083</v>
      </c>
      <c r="BH409" s="151">
        <f t="shared" si="810"/>
        <v>0.18445673015937566</v>
      </c>
      <c r="BI409" s="45">
        <f t="shared" si="811"/>
        <v>12.152707122048984</v>
      </c>
      <c r="BJ409" s="45">
        <f t="shared" si="812"/>
        <v>19.573707122048983</v>
      </c>
      <c r="BK409" s="45">
        <f t="shared" si="813"/>
        <v>43.219481555739691</v>
      </c>
      <c r="BL409" s="45">
        <f t="shared" si="814"/>
        <v>0.75432225415261878</v>
      </c>
      <c r="BM409" s="45">
        <f t="shared" si="815"/>
        <v>250.38612527499504</v>
      </c>
      <c r="BN409" s="45">
        <f t="shared" si="816"/>
        <v>16.692408351666337</v>
      </c>
      <c r="BO409" s="45">
        <f t="shared" si="817"/>
        <v>16</v>
      </c>
      <c r="BP409" s="45">
        <f t="shared" si="818"/>
        <v>41</v>
      </c>
      <c r="BQ409" s="45">
        <f t="shared" si="819"/>
        <v>32</v>
      </c>
      <c r="BR409" s="45">
        <f t="shared" si="820"/>
        <v>-17.420093052995011</v>
      </c>
      <c r="BS409" s="45" t="str">
        <f t="shared" si="821"/>
        <v>NEGATIF</v>
      </c>
      <c r="BT409" s="45">
        <f t="shared" si="757"/>
        <v>-0.30403797977855396</v>
      </c>
      <c r="BU409" s="45">
        <f t="shared" si="758"/>
        <v>17</v>
      </c>
      <c r="BV409" s="45">
        <f t="shared" si="759"/>
        <v>-2066</v>
      </c>
      <c r="BW409" s="45">
        <f t="shared" si="760"/>
        <v>47</v>
      </c>
      <c r="BX409" s="45" t="str">
        <f t="shared" si="761"/>
        <v>NEGATIF</v>
      </c>
      <c r="BY409" s="45">
        <f t="shared" si="822"/>
        <v>71.994205193448408</v>
      </c>
      <c r="BZ409" s="45">
        <f t="shared" si="823"/>
        <v>251.99420519344841</v>
      </c>
      <c r="CA409" s="45">
        <f t="shared" si="824"/>
        <v>46.604186804098305</v>
      </c>
      <c r="CB409" s="45" t="str">
        <f t="shared" si="825"/>
        <v>POSITIF</v>
      </c>
      <c r="CC409" s="45">
        <f t="shared" si="826"/>
        <v>46</v>
      </c>
      <c r="CD409" s="45">
        <f t="shared" si="827"/>
        <v>36</v>
      </c>
      <c r="CE409" s="45">
        <f t="shared" si="828"/>
        <v>15</v>
      </c>
      <c r="CF409" s="45"/>
      <c r="CG409" s="45">
        <f t="shared" si="829"/>
        <v>4.370062287359656</v>
      </c>
      <c r="CH409" s="45">
        <f t="shared" si="830"/>
        <v>0.40902068025663468</v>
      </c>
      <c r="CI409" s="45">
        <f t="shared" si="831"/>
        <v>0.40905093887363947</v>
      </c>
    </row>
    <row r="410" spans="1:87">
      <c r="A410" s="45">
        <f t="shared" ref="A410:F410" si="935">A116</f>
        <v>-7.0027777777777782</v>
      </c>
      <c r="B410" s="45">
        <f t="shared" si="935"/>
        <v>111.315</v>
      </c>
      <c r="C410" s="45">
        <f t="shared" si="935"/>
        <v>7</v>
      </c>
      <c r="D410" s="45">
        <f t="shared" si="935"/>
        <v>2018</v>
      </c>
      <c r="E410" s="45">
        <f t="shared" si="935"/>
        <v>6</v>
      </c>
      <c r="F410" s="45">
        <f t="shared" si="935"/>
        <v>13</v>
      </c>
      <c r="G410" s="45">
        <f t="shared" si="763"/>
        <v>-0.12222152900771403</v>
      </c>
      <c r="H410" s="45">
        <f t="shared" ref="H410:J410" si="936">H116</f>
        <v>2</v>
      </c>
      <c r="I410" s="45">
        <f t="shared" si="936"/>
        <v>0</v>
      </c>
      <c r="J410" s="45">
        <f t="shared" si="936"/>
        <v>2</v>
      </c>
      <c r="K410" s="45"/>
      <c r="L410" s="45">
        <f t="shared" ref="L410:M410" si="937">L116</f>
        <v>20</v>
      </c>
      <c r="M410" s="45">
        <f t="shared" si="937"/>
        <v>-13</v>
      </c>
      <c r="N410" s="45">
        <f t="shared" si="766"/>
        <v>2458282.291666667</v>
      </c>
      <c r="O410" s="45">
        <f t="shared" si="767"/>
        <v>8.1907120953342413E-4</v>
      </c>
      <c r="P410" s="45">
        <f t="shared" si="768"/>
        <v>2458282.2924857382</v>
      </c>
      <c r="Q410" s="45">
        <f t="shared" si="769"/>
        <v>0.18445701535217449</v>
      </c>
      <c r="R410" s="45">
        <f t="shared" si="770"/>
        <v>252.50966703840049</v>
      </c>
      <c r="S410" s="45">
        <f t="shared" si="771"/>
        <v>317.62941603298532</v>
      </c>
      <c r="T410" s="45">
        <f t="shared" si="772"/>
        <v>4.4071250829346873</v>
      </c>
      <c r="U410" s="45">
        <f t="shared" si="773"/>
        <v>5.5436791109624597</v>
      </c>
      <c r="V410" s="45">
        <f t="shared" si="774"/>
        <v>128.2749394127145</v>
      </c>
      <c r="W410" s="45">
        <f t="shared" si="775"/>
        <v>2.2388200405481093</v>
      </c>
      <c r="X410" s="45">
        <f t="shared" si="776"/>
        <v>81.060400123087675</v>
      </c>
      <c r="Y410" s="45">
        <f t="shared" si="777"/>
        <v>1.4147708751318968</v>
      </c>
      <c r="Z410" s="45">
        <f t="shared" si="778"/>
        <v>157.80331851369738</v>
      </c>
      <c r="AA410" s="45">
        <f t="shared" si="779"/>
        <v>2.7541874786373439</v>
      </c>
      <c r="AB410" s="45">
        <f t="shared" si="780"/>
        <v>-14639.060404830963</v>
      </c>
      <c r="AC410" s="45">
        <f t="shared" si="781"/>
        <v>118.82066378171167</v>
      </c>
      <c r="AD410" s="45">
        <f t="shared" si="782"/>
        <v>-1399.1248087990639</v>
      </c>
      <c r="AE410" s="45">
        <f t="shared" si="783"/>
        <v>-442.31701361244166</v>
      </c>
      <c r="AF410" s="45">
        <f t="shared" si="784"/>
        <v>579.31117673044082</v>
      </c>
      <c r="AG410" s="45">
        <f t="shared" si="785"/>
        <v>1577.493978131115</v>
      </c>
      <c r="AH410" s="45">
        <f t="shared" si="786"/>
        <v>-14204.876408599201</v>
      </c>
      <c r="AI410" s="45">
        <f t="shared" si="787"/>
        <v>-3.9457990023886667</v>
      </c>
      <c r="AJ410" s="45">
        <f t="shared" si="788"/>
        <v>248.56386803601183</v>
      </c>
      <c r="AK410" s="45">
        <f t="shared" si="789"/>
        <v>4.338257898721098</v>
      </c>
      <c r="AL410" s="45">
        <f t="shared" si="790"/>
        <v>248</v>
      </c>
      <c r="AM410" s="45">
        <f t="shared" si="791"/>
        <v>33</v>
      </c>
      <c r="AN410" s="45">
        <f t="shared" si="792"/>
        <v>49</v>
      </c>
      <c r="AO410" s="45"/>
      <c r="AP410" s="45">
        <f t="shared" si="793"/>
        <v>4.3680486436495345</v>
      </c>
      <c r="AQ410" s="45">
        <f t="shared" si="794"/>
        <v>7.6236830718956872E-2</v>
      </c>
      <c r="AR410" s="45" t="str">
        <f t="shared" si="795"/>
        <v>POSITIF</v>
      </c>
      <c r="AS410" s="45">
        <f t="shared" si="796"/>
        <v>4</v>
      </c>
      <c r="AT410" s="45">
        <f t="shared" si="797"/>
        <v>22</v>
      </c>
      <c r="AU410" s="45">
        <f t="shared" si="798"/>
        <v>4</v>
      </c>
      <c r="AV410" s="45">
        <f t="shared" si="799"/>
        <v>1.0058624786047261</v>
      </c>
      <c r="AW410" s="145">
        <f t="shared" si="800"/>
        <v>4.1910936608530257E-2</v>
      </c>
      <c r="AX410" s="45">
        <f t="shared" si="801"/>
        <v>1.7555612073923491E-2</v>
      </c>
      <c r="AY410" s="45">
        <f t="shared" si="802"/>
        <v>0.27407745076356038</v>
      </c>
      <c r="AZ410" s="145">
        <f t="shared" si="803"/>
        <v>1.1419893781815016E-2</v>
      </c>
      <c r="BA410" s="45">
        <f t="shared" si="804"/>
        <v>363321.29013828299</v>
      </c>
      <c r="BB410" s="45" t="s">
        <v>192</v>
      </c>
      <c r="BC410" s="45">
        <f t="shared" si="805"/>
        <v>1.6700852805355208E-2</v>
      </c>
      <c r="BD410" s="45">
        <f t="shared" si="806"/>
        <v>128.27951819598266</v>
      </c>
      <c r="BE410" s="45">
        <f t="shared" si="807"/>
        <v>23.436892399614667</v>
      </c>
      <c r="BF410" s="45">
        <f t="shared" si="808"/>
        <v>-1.7336891648870596E-3</v>
      </c>
      <c r="BG410" s="45">
        <f t="shared" si="809"/>
        <v>23.43515871044978</v>
      </c>
      <c r="BH410" s="151">
        <f t="shared" si="810"/>
        <v>0.18445701535217449</v>
      </c>
      <c r="BI410" s="45">
        <f t="shared" si="811"/>
        <v>12.403391612755756</v>
      </c>
      <c r="BJ410" s="45">
        <f t="shared" si="812"/>
        <v>19.824391612755758</v>
      </c>
      <c r="BK410" s="45">
        <f t="shared" si="813"/>
        <v>46.963938727559352</v>
      </c>
      <c r="BL410" s="45">
        <f t="shared" si="814"/>
        <v>0.81967536050078693</v>
      </c>
      <c r="BM410" s="45">
        <f t="shared" si="815"/>
        <v>250.40193546377702</v>
      </c>
      <c r="BN410" s="45">
        <f t="shared" si="816"/>
        <v>16.693462364251801</v>
      </c>
      <c r="BO410" s="45">
        <f t="shared" si="817"/>
        <v>16</v>
      </c>
      <c r="BP410" s="45">
        <f t="shared" si="818"/>
        <v>41</v>
      </c>
      <c r="BQ410" s="45">
        <f t="shared" si="819"/>
        <v>36</v>
      </c>
      <c r="BR410" s="45">
        <f t="shared" si="820"/>
        <v>-17.412194074029216</v>
      </c>
      <c r="BS410" s="45" t="str">
        <f t="shared" si="821"/>
        <v>NEGATIF</v>
      </c>
      <c r="BT410" s="45">
        <f t="shared" si="757"/>
        <v>-0.3039001165880551</v>
      </c>
      <c r="BU410" s="45">
        <f t="shared" si="758"/>
        <v>17</v>
      </c>
      <c r="BV410" s="45">
        <f t="shared" si="759"/>
        <v>-2065</v>
      </c>
      <c r="BW410" s="45">
        <f t="shared" si="760"/>
        <v>16</v>
      </c>
      <c r="BX410" s="45" t="str">
        <f t="shared" si="761"/>
        <v>NEGATIF</v>
      </c>
      <c r="BY410" s="45">
        <f t="shared" si="822"/>
        <v>72.670416789923905</v>
      </c>
      <c r="BZ410" s="45">
        <f t="shared" si="823"/>
        <v>252.67041678992391</v>
      </c>
      <c r="CA410" s="45">
        <f t="shared" si="824"/>
        <v>43.063725720763259</v>
      </c>
      <c r="CB410" s="45" t="str">
        <f t="shared" si="825"/>
        <v>POSITIF</v>
      </c>
      <c r="CC410" s="45">
        <f t="shared" si="826"/>
        <v>43</v>
      </c>
      <c r="CD410" s="45">
        <f t="shared" si="827"/>
        <v>3</v>
      </c>
      <c r="CE410" s="45">
        <f t="shared" si="828"/>
        <v>49</v>
      </c>
      <c r="CF410" s="45"/>
      <c r="CG410" s="45">
        <f t="shared" si="829"/>
        <v>4.3703382272092632</v>
      </c>
      <c r="CH410" s="45">
        <f t="shared" si="830"/>
        <v>0.40902068022477711</v>
      </c>
      <c r="CI410" s="45">
        <f t="shared" si="831"/>
        <v>0.40905093880891052</v>
      </c>
    </row>
    <row r="411" spans="1:87">
      <c r="A411" s="45">
        <f t="shared" ref="A411:F411" si="938">A117</f>
        <v>-7.0027777777777782</v>
      </c>
      <c r="B411" s="45">
        <f t="shared" si="938"/>
        <v>111.315</v>
      </c>
      <c r="C411" s="45">
        <f t="shared" si="938"/>
        <v>7</v>
      </c>
      <c r="D411" s="45">
        <f t="shared" si="938"/>
        <v>2018</v>
      </c>
      <c r="E411" s="45">
        <f t="shared" si="938"/>
        <v>6</v>
      </c>
      <c r="F411" s="45">
        <f t="shared" si="938"/>
        <v>13</v>
      </c>
      <c r="G411" s="45">
        <f t="shared" si="763"/>
        <v>-0.12222152900771403</v>
      </c>
      <c r="H411" s="45">
        <f t="shared" ref="H411:J411" si="939">H117</f>
        <v>2</v>
      </c>
      <c r="I411" s="45">
        <f t="shared" si="939"/>
        <v>15</v>
      </c>
      <c r="J411" s="45">
        <f t="shared" si="939"/>
        <v>2.25</v>
      </c>
      <c r="K411" s="45"/>
      <c r="L411" s="45">
        <f t="shared" ref="L411:M411" si="940">L117</f>
        <v>20</v>
      </c>
      <c r="M411" s="45">
        <f t="shared" si="940"/>
        <v>-13</v>
      </c>
      <c r="N411" s="45">
        <f t="shared" si="766"/>
        <v>2458282.3020833335</v>
      </c>
      <c r="O411" s="45">
        <f t="shared" si="767"/>
        <v>8.1907120953342413E-4</v>
      </c>
      <c r="P411" s="45">
        <f t="shared" si="768"/>
        <v>2458282.3029024047</v>
      </c>
      <c r="Q411" s="45">
        <f t="shared" si="769"/>
        <v>0.18445730054496057</v>
      </c>
      <c r="R411" s="45">
        <f t="shared" si="770"/>
        <v>252.50966703840049</v>
      </c>
      <c r="S411" s="45">
        <f t="shared" si="771"/>
        <v>317.76550970225071</v>
      </c>
      <c r="T411" s="45">
        <f t="shared" si="772"/>
        <v>4.4071250829346873</v>
      </c>
      <c r="U411" s="45">
        <f t="shared" si="773"/>
        <v>5.5460543935822608</v>
      </c>
      <c r="V411" s="45">
        <f t="shared" si="774"/>
        <v>128.27438780936887</v>
      </c>
      <c r="W411" s="45">
        <f t="shared" si="775"/>
        <v>2.2388104132535633</v>
      </c>
      <c r="X411" s="45">
        <f t="shared" si="776"/>
        <v>81.070667282700015</v>
      </c>
      <c r="Y411" s="45">
        <f t="shared" si="777"/>
        <v>1.4149500708719598</v>
      </c>
      <c r="Z411" s="45">
        <f t="shared" si="778"/>
        <v>157.81358518306297</v>
      </c>
      <c r="AA411" s="45">
        <f t="shared" si="779"/>
        <v>2.7543666658209869</v>
      </c>
      <c r="AB411" s="45">
        <f t="shared" si="780"/>
        <v>-14599.287320341917</v>
      </c>
      <c r="AC411" s="45">
        <f t="shared" si="781"/>
        <v>119.21291995632545</v>
      </c>
      <c r="AD411" s="45">
        <f t="shared" si="782"/>
        <v>-1359.5516273215239</v>
      </c>
      <c r="AE411" s="45">
        <f t="shared" si="783"/>
        <v>-447.43289484120783</v>
      </c>
      <c r="AF411" s="45">
        <f t="shared" si="784"/>
        <v>578.89948818741527</v>
      </c>
      <c r="AG411" s="45">
        <f t="shared" si="785"/>
        <v>1566.6571216136645</v>
      </c>
      <c r="AH411" s="45">
        <f t="shared" si="786"/>
        <v>-14141.502312747241</v>
      </c>
      <c r="AI411" s="45">
        <f t="shared" si="787"/>
        <v>-3.9281950868742337</v>
      </c>
      <c r="AJ411" s="45">
        <f t="shared" si="788"/>
        <v>248.58147195152625</v>
      </c>
      <c r="AK411" s="45">
        <f t="shared" si="789"/>
        <v>4.3385651450080669</v>
      </c>
      <c r="AL411" s="45">
        <f t="shared" si="790"/>
        <v>248</v>
      </c>
      <c r="AM411" s="45">
        <f t="shared" si="791"/>
        <v>34</v>
      </c>
      <c r="AN411" s="45">
        <f t="shared" si="792"/>
        <v>53</v>
      </c>
      <c r="AO411" s="45"/>
      <c r="AP411" s="45">
        <f t="shared" si="793"/>
        <v>4.3640012853901506</v>
      </c>
      <c r="AQ411" s="45">
        <f t="shared" si="794"/>
        <v>7.6166190991322838E-2</v>
      </c>
      <c r="AR411" s="45" t="str">
        <f t="shared" si="795"/>
        <v>POSITIF</v>
      </c>
      <c r="AS411" s="45">
        <f t="shared" si="796"/>
        <v>4</v>
      </c>
      <c r="AT411" s="45">
        <f t="shared" si="797"/>
        <v>21</v>
      </c>
      <c r="AU411" s="45">
        <f t="shared" si="798"/>
        <v>50</v>
      </c>
      <c r="AV411" s="45">
        <f t="shared" si="799"/>
        <v>1.0059702740487928</v>
      </c>
      <c r="AW411" s="145">
        <f t="shared" si="800"/>
        <v>4.1915428085366364E-2</v>
      </c>
      <c r="AX411" s="45">
        <f t="shared" si="801"/>
        <v>1.7557493459341104E-2</v>
      </c>
      <c r="AY411" s="45">
        <f t="shared" si="802"/>
        <v>0.27410682007673715</v>
      </c>
      <c r="AZ411" s="145">
        <f t="shared" si="803"/>
        <v>1.1421117503197381E-2</v>
      </c>
      <c r="BA411" s="45">
        <f t="shared" si="804"/>
        <v>363282.36219275586</v>
      </c>
      <c r="BB411" s="45" t="s">
        <v>192</v>
      </c>
      <c r="BC411" s="45">
        <f t="shared" si="805"/>
        <v>1.6700852793377113E-2</v>
      </c>
      <c r="BD411" s="45">
        <f t="shared" si="806"/>
        <v>128.27896659427401</v>
      </c>
      <c r="BE411" s="45">
        <f t="shared" si="807"/>
        <v>23.436892395905971</v>
      </c>
      <c r="BF411" s="45">
        <f t="shared" si="808"/>
        <v>-1.7336872619921585E-3</v>
      </c>
      <c r="BG411" s="45">
        <f t="shared" si="809"/>
        <v>23.435158708643979</v>
      </c>
      <c r="BH411" s="151">
        <f t="shared" si="810"/>
        <v>0.18445730054496057</v>
      </c>
      <c r="BI411" s="45">
        <f t="shared" si="811"/>
        <v>12.654076092286656</v>
      </c>
      <c r="BJ411" s="45">
        <f t="shared" si="812"/>
        <v>20.075076092286658</v>
      </c>
      <c r="BK411" s="45">
        <f t="shared" si="813"/>
        <v>50.708220751493499</v>
      </c>
      <c r="BL411" s="45">
        <f t="shared" si="814"/>
        <v>0.88502540994167489</v>
      </c>
      <c r="BM411" s="45">
        <f t="shared" si="815"/>
        <v>250.41792063280639</v>
      </c>
      <c r="BN411" s="45">
        <f t="shared" si="816"/>
        <v>16.694528042187091</v>
      </c>
      <c r="BO411" s="45">
        <f t="shared" si="817"/>
        <v>16</v>
      </c>
      <c r="BP411" s="45">
        <f t="shared" si="818"/>
        <v>41</v>
      </c>
      <c r="BQ411" s="45">
        <f t="shared" si="819"/>
        <v>40</v>
      </c>
      <c r="BR411" s="45">
        <f t="shared" si="820"/>
        <v>-17.418867044159178</v>
      </c>
      <c r="BS411" s="45" t="str">
        <f t="shared" si="821"/>
        <v>NEGATIF</v>
      </c>
      <c r="BT411" s="45">
        <f t="shared" si="757"/>
        <v>-0.30401658188771019</v>
      </c>
      <c r="BU411" s="45">
        <f t="shared" si="758"/>
        <v>17</v>
      </c>
      <c r="BV411" s="45">
        <f t="shared" si="759"/>
        <v>-2066</v>
      </c>
      <c r="BW411" s="45">
        <f t="shared" si="760"/>
        <v>52</v>
      </c>
      <c r="BX411" s="45" t="str">
        <f t="shared" si="761"/>
        <v>NEGATIF</v>
      </c>
      <c r="BY411" s="45">
        <f t="shared" si="822"/>
        <v>73.163911489679251</v>
      </c>
      <c r="BZ411" s="45">
        <f t="shared" si="823"/>
        <v>253.16391148967926</v>
      </c>
      <c r="CA411" s="45">
        <f t="shared" si="824"/>
        <v>39.51041131267754</v>
      </c>
      <c r="CB411" s="45" t="str">
        <f t="shared" si="825"/>
        <v>POSITIF</v>
      </c>
      <c r="CC411" s="45">
        <f t="shared" si="826"/>
        <v>39</v>
      </c>
      <c r="CD411" s="45">
        <f t="shared" si="827"/>
        <v>30</v>
      </c>
      <c r="CE411" s="45">
        <f t="shared" si="828"/>
        <v>37</v>
      </c>
      <c r="CF411" s="45"/>
      <c r="CG411" s="45">
        <f t="shared" si="829"/>
        <v>4.3706172210403134</v>
      </c>
      <c r="CH411" s="45">
        <f t="shared" si="830"/>
        <v>0.40902068019325993</v>
      </c>
      <c r="CI411" s="45">
        <f t="shared" si="831"/>
        <v>0.40905093874418158</v>
      </c>
    </row>
    <row r="412" spans="1:87">
      <c r="A412" s="45">
        <f t="shared" ref="A412:F412" si="941">A118</f>
        <v>-7.0027777777777782</v>
      </c>
      <c r="B412" s="45">
        <f t="shared" si="941"/>
        <v>111.315</v>
      </c>
      <c r="C412" s="45">
        <f t="shared" si="941"/>
        <v>7</v>
      </c>
      <c r="D412" s="45">
        <f t="shared" si="941"/>
        <v>2018</v>
      </c>
      <c r="E412" s="45">
        <f t="shared" si="941"/>
        <v>6</v>
      </c>
      <c r="F412" s="45">
        <f t="shared" si="941"/>
        <v>13</v>
      </c>
      <c r="G412" s="45">
        <f t="shared" si="763"/>
        <v>-0.12222152900771403</v>
      </c>
      <c r="H412" s="45">
        <f t="shared" ref="H412:J412" si="942">H118</f>
        <v>2</v>
      </c>
      <c r="I412" s="45">
        <f t="shared" si="942"/>
        <v>30</v>
      </c>
      <c r="J412" s="45">
        <f t="shared" si="942"/>
        <v>2.5</v>
      </c>
      <c r="K412" s="45"/>
      <c r="L412" s="45">
        <f t="shared" ref="L412:M412" si="943">L118</f>
        <v>20</v>
      </c>
      <c r="M412" s="45">
        <f t="shared" si="943"/>
        <v>-13</v>
      </c>
      <c r="N412" s="45">
        <f t="shared" si="766"/>
        <v>2458282.3125</v>
      </c>
      <c r="O412" s="45">
        <f t="shared" si="767"/>
        <v>8.1907120953342413E-4</v>
      </c>
      <c r="P412" s="45">
        <f t="shared" si="768"/>
        <v>2458282.3133190712</v>
      </c>
      <c r="Q412" s="45">
        <f t="shared" si="769"/>
        <v>0.18445758573774665</v>
      </c>
      <c r="R412" s="45">
        <f t="shared" si="770"/>
        <v>252.50966703840049</v>
      </c>
      <c r="S412" s="45">
        <f t="shared" si="771"/>
        <v>317.9016033715161</v>
      </c>
      <c r="T412" s="45">
        <f t="shared" si="772"/>
        <v>4.4071250829346873</v>
      </c>
      <c r="U412" s="45">
        <f t="shared" si="773"/>
        <v>5.548429676202062</v>
      </c>
      <c r="V412" s="45">
        <f t="shared" si="774"/>
        <v>128.27383620602319</v>
      </c>
      <c r="W412" s="45">
        <f t="shared" si="775"/>
        <v>2.238800785959016</v>
      </c>
      <c r="X412" s="45">
        <f t="shared" si="776"/>
        <v>81.080934442312355</v>
      </c>
      <c r="Y412" s="45">
        <f t="shared" si="777"/>
        <v>1.415129266612023</v>
      </c>
      <c r="Z412" s="45">
        <f t="shared" si="778"/>
        <v>157.82385185242856</v>
      </c>
      <c r="AA412" s="45">
        <f t="shared" si="779"/>
        <v>2.7545458530046303</v>
      </c>
      <c r="AB412" s="45">
        <f t="shared" si="780"/>
        <v>-14559.428377291837</v>
      </c>
      <c r="AC412" s="45">
        <f t="shared" si="781"/>
        <v>119.59260946305328</v>
      </c>
      <c r="AD412" s="45">
        <f t="shared" si="782"/>
        <v>-1319.4051998054938</v>
      </c>
      <c r="AE412" s="45">
        <f t="shared" si="783"/>
        <v>-452.50161504372215</v>
      </c>
      <c r="AF412" s="45">
        <f t="shared" si="784"/>
        <v>578.48269289503116</v>
      </c>
      <c r="AG412" s="45">
        <f t="shared" si="785"/>
        <v>1555.8080839963502</v>
      </c>
      <c r="AH412" s="45">
        <f t="shared" si="786"/>
        <v>-14077.451805786617</v>
      </c>
      <c r="AI412" s="45">
        <f t="shared" si="787"/>
        <v>-3.9104032793851715</v>
      </c>
      <c r="AJ412" s="45">
        <f t="shared" si="788"/>
        <v>248.59926375901532</v>
      </c>
      <c r="AK412" s="45">
        <f t="shared" si="789"/>
        <v>4.3388756706286324</v>
      </c>
      <c r="AL412" s="45">
        <f t="shared" si="790"/>
        <v>248</v>
      </c>
      <c r="AM412" s="45">
        <f t="shared" si="791"/>
        <v>35</v>
      </c>
      <c r="AN412" s="45">
        <f t="shared" si="792"/>
        <v>57</v>
      </c>
      <c r="AO412" s="45"/>
      <c r="AP412" s="45">
        <f t="shared" si="793"/>
        <v>4.3570252919511399</v>
      </c>
      <c r="AQ412" s="45">
        <f t="shared" si="794"/>
        <v>7.6044436937214577E-2</v>
      </c>
      <c r="AR412" s="45" t="str">
        <f t="shared" si="795"/>
        <v>POSITIF</v>
      </c>
      <c r="AS412" s="45">
        <f t="shared" si="796"/>
        <v>4</v>
      </c>
      <c r="AT412" s="45">
        <f t="shared" si="797"/>
        <v>21</v>
      </c>
      <c r="AU412" s="45">
        <f t="shared" si="798"/>
        <v>25</v>
      </c>
      <c r="AV412" s="45">
        <f t="shared" si="799"/>
        <v>1.0060777798732554</v>
      </c>
      <c r="AW412" s="145">
        <f t="shared" si="800"/>
        <v>4.1919907494718973E-2</v>
      </c>
      <c r="AX412" s="45">
        <f t="shared" si="801"/>
        <v>1.7559369789943047E-2</v>
      </c>
      <c r="AY412" s="45">
        <f t="shared" si="802"/>
        <v>0.27413611048096415</v>
      </c>
      <c r="AZ412" s="145">
        <f t="shared" si="803"/>
        <v>1.142233793670684E-2</v>
      </c>
      <c r="BA412" s="45">
        <f t="shared" si="804"/>
        <v>363243.54714560579</v>
      </c>
      <c r="BB412" s="45" t="s">
        <v>192</v>
      </c>
      <c r="BC412" s="45">
        <f t="shared" si="805"/>
        <v>1.6700852781399014E-2</v>
      </c>
      <c r="BD412" s="45">
        <f t="shared" si="806"/>
        <v>128.27841499256536</v>
      </c>
      <c r="BE412" s="45">
        <f t="shared" si="807"/>
        <v>23.436892392197276</v>
      </c>
      <c r="BF412" s="45">
        <f t="shared" si="808"/>
        <v>-1.7336853395934207E-3</v>
      </c>
      <c r="BG412" s="45">
        <f t="shared" si="809"/>
        <v>23.435158706857681</v>
      </c>
      <c r="BH412" s="151">
        <f t="shared" si="810"/>
        <v>0.18445758573774665</v>
      </c>
      <c r="BI412" s="45">
        <f t="shared" si="811"/>
        <v>12.904760571786513</v>
      </c>
      <c r="BJ412" s="45">
        <f t="shared" si="812"/>
        <v>20.325760571786514</v>
      </c>
      <c r="BK412" s="45">
        <f t="shared" si="813"/>
        <v>54.452331902480594</v>
      </c>
      <c r="BL412" s="45">
        <f t="shared" si="814"/>
        <v>0.95037247708703421</v>
      </c>
      <c r="BM412" s="45">
        <f t="shared" si="815"/>
        <v>250.43407667431711</v>
      </c>
      <c r="BN412" s="45">
        <f t="shared" si="816"/>
        <v>16.695605111621141</v>
      </c>
      <c r="BO412" s="45">
        <f t="shared" si="817"/>
        <v>16</v>
      </c>
      <c r="BP412" s="45">
        <f t="shared" si="818"/>
        <v>41</v>
      </c>
      <c r="BQ412" s="45">
        <f t="shared" si="819"/>
        <v>44</v>
      </c>
      <c r="BR412" s="45">
        <f t="shared" si="820"/>
        <v>-17.42846116035885</v>
      </c>
      <c r="BS412" s="45" t="str">
        <f t="shared" si="821"/>
        <v>NEGATIF</v>
      </c>
      <c r="BT412" s="45">
        <f t="shared" si="757"/>
        <v>-0.30418403080421336</v>
      </c>
      <c r="BU412" s="45">
        <f t="shared" si="758"/>
        <v>17</v>
      </c>
      <c r="BV412" s="45">
        <f t="shared" si="759"/>
        <v>-2066</v>
      </c>
      <c r="BW412" s="45">
        <f t="shared" si="760"/>
        <v>17</v>
      </c>
      <c r="BX412" s="45" t="str">
        <f t="shared" si="761"/>
        <v>NEGATIF</v>
      </c>
      <c r="BY412" s="45">
        <f t="shared" si="822"/>
        <v>73.519708521428072</v>
      </c>
      <c r="BZ412" s="45">
        <f t="shared" si="823"/>
        <v>253.51970852142807</v>
      </c>
      <c r="CA412" s="45">
        <f t="shared" si="824"/>
        <v>35.949227093700628</v>
      </c>
      <c r="CB412" s="45" t="str">
        <f t="shared" si="825"/>
        <v>POSITIF</v>
      </c>
      <c r="CC412" s="45">
        <f t="shared" si="826"/>
        <v>35</v>
      </c>
      <c r="CD412" s="45">
        <f t="shared" si="827"/>
        <v>56</v>
      </c>
      <c r="CE412" s="45">
        <f t="shared" si="828"/>
        <v>57</v>
      </c>
      <c r="CF412" s="45"/>
      <c r="CG412" s="45">
        <f t="shared" si="829"/>
        <v>4.3708991971587645</v>
      </c>
      <c r="CH412" s="45">
        <f t="shared" si="830"/>
        <v>0.40902068016208315</v>
      </c>
      <c r="CI412" s="45">
        <f t="shared" si="831"/>
        <v>0.40905093867945264</v>
      </c>
    </row>
    <row r="413" spans="1:87">
      <c r="A413" s="45">
        <f t="shared" ref="A413:F413" si="944">A119</f>
        <v>-7.0027777777777782</v>
      </c>
      <c r="B413" s="45">
        <f t="shared" si="944"/>
        <v>111.315</v>
      </c>
      <c r="C413" s="45">
        <f t="shared" si="944"/>
        <v>7</v>
      </c>
      <c r="D413" s="45">
        <f t="shared" si="944"/>
        <v>2018</v>
      </c>
      <c r="E413" s="45">
        <f t="shared" si="944"/>
        <v>6</v>
      </c>
      <c r="F413" s="45">
        <f t="shared" si="944"/>
        <v>13</v>
      </c>
      <c r="G413" s="45">
        <f t="shared" si="763"/>
        <v>-0.12222152900771403</v>
      </c>
      <c r="H413" s="45">
        <f t="shared" ref="H413:J413" si="945">H119</f>
        <v>2</v>
      </c>
      <c r="I413" s="45">
        <f t="shared" si="945"/>
        <v>45</v>
      </c>
      <c r="J413" s="45">
        <f t="shared" si="945"/>
        <v>2.75</v>
      </c>
      <c r="K413" s="45"/>
      <c r="L413" s="45">
        <f t="shared" ref="L413:M413" si="946">L119</f>
        <v>20</v>
      </c>
      <c r="M413" s="45">
        <f t="shared" si="946"/>
        <v>-13</v>
      </c>
      <c r="N413" s="45">
        <f t="shared" si="766"/>
        <v>2458282.322916667</v>
      </c>
      <c r="O413" s="45">
        <f t="shared" si="767"/>
        <v>8.1907120953342413E-4</v>
      </c>
      <c r="P413" s="45">
        <f t="shared" si="768"/>
        <v>2458282.3237357382</v>
      </c>
      <c r="Q413" s="45">
        <f t="shared" si="769"/>
        <v>0.18445787093054547</v>
      </c>
      <c r="R413" s="45">
        <f t="shared" si="770"/>
        <v>252.50966703840049</v>
      </c>
      <c r="S413" s="45">
        <f t="shared" si="771"/>
        <v>318.03769704684964</v>
      </c>
      <c r="T413" s="45">
        <f t="shared" si="772"/>
        <v>4.4071250829346873</v>
      </c>
      <c r="U413" s="45">
        <f t="shared" si="773"/>
        <v>5.550804958927773</v>
      </c>
      <c r="V413" s="45">
        <f t="shared" si="774"/>
        <v>128.27328460265289</v>
      </c>
      <c r="W413" s="45">
        <f t="shared" si="775"/>
        <v>2.2387911586640392</v>
      </c>
      <c r="X413" s="45">
        <f t="shared" si="776"/>
        <v>81.09120160238308</v>
      </c>
      <c r="Y413" s="45">
        <f t="shared" si="777"/>
        <v>1.4153084623600865</v>
      </c>
      <c r="Z413" s="45">
        <f t="shared" si="778"/>
        <v>157.83411852225345</v>
      </c>
      <c r="AA413" s="45">
        <f t="shared" si="779"/>
        <v>2.7547250401962895</v>
      </c>
      <c r="AB413" s="45">
        <f t="shared" si="780"/>
        <v>-14519.483798780511</v>
      </c>
      <c r="AC413" s="45">
        <f t="shared" si="781"/>
        <v>119.9596922935487</v>
      </c>
      <c r="AD413" s="45">
        <f t="shared" si="782"/>
        <v>-1278.702451899803</v>
      </c>
      <c r="AE413" s="45">
        <f t="shared" si="783"/>
        <v>-457.5226401823079</v>
      </c>
      <c r="AF413" s="45">
        <f t="shared" si="784"/>
        <v>578.06080178927834</v>
      </c>
      <c r="AG413" s="45">
        <f t="shared" si="785"/>
        <v>1544.9469460704647</v>
      </c>
      <c r="AH413" s="45">
        <f t="shared" si="786"/>
        <v>-14012.741450709329</v>
      </c>
      <c r="AI413" s="45">
        <f t="shared" si="787"/>
        <v>-3.8924281807525913</v>
      </c>
      <c r="AJ413" s="45">
        <f t="shared" si="788"/>
        <v>248.61723885764789</v>
      </c>
      <c r="AK413" s="45">
        <f t="shared" si="789"/>
        <v>4.3391893952831415</v>
      </c>
      <c r="AL413" s="45">
        <f t="shared" si="790"/>
        <v>248</v>
      </c>
      <c r="AM413" s="45">
        <f t="shared" si="791"/>
        <v>37</v>
      </c>
      <c r="AN413" s="45">
        <f t="shared" si="792"/>
        <v>2</v>
      </c>
      <c r="AO413" s="45"/>
      <c r="AP413" s="45">
        <f t="shared" si="793"/>
        <v>4.3703462396592432</v>
      </c>
      <c r="AQ413" s="45">
        <f t="shared" si="794"/>
        <v>7.6276931334206974E-2</v>
      </c>
      <c r="AR413" s="45" t="str">
        <f t="shared" si="795"/>
        <v>POSITIF</v>
      </c>
      <c r="AS413" s="45">
        <f t="shared" si="796"/>
        <v>4</v>
      </c>
      <c r="AT413" s="45">
        <f t="shared" si="797"/>
        <v>22</v>
      </c>
      <c r="AU413" s="45">
        <f t="shared" si="798"/>
        <v>13</v>
      </c>
      <c r="AV413" s="45">
        <f t="shared" si="799"/>
        <v>1.0061849952318256</v>
      </c>
      <c r="AW413" s="145">
        <f t="shared" si="800"/>
        <v>4.1924374801326068E-2</v>
      </c>
      <c r="AX413" s="45">
        <f t="shared" si="801"/>
        <v>1.7561241050958801E-2</v>
      </c>
      <c r="AY413" s="45">
        <f t="shared" si="802"/>
        <v>0.2741653217456736</v>
      </c>
      <c r="AZ413" s="145">
        <f t="shared" si="803"/>
        <v>1.14235550727364E-2</v>
      </c>
      <c r="BA413" s="45">
        <f t="shared" si="804"/>
        <v>363204.84523257928</v>
      </c>
      <c r="BB413" s="45" t="s">
        <v>192</v>
      </c>
      <c r="BC413" s="45">
        <f t="shared" si="805"/>
        <v>1.6700852769420918E-2</v>
      </c>
      <c r="BD413" s="45">
        <f t="shared" si="806"/>
        <v>128.2778633908321</v>
      </c>
      <c r="BE413" s="45">
        <f t="shared" si="807"/>
        <v>23.43689238848858</v>
      </c>
      <c r="BF413" s="45">
        <f t="shared" si="808"/>
        <v>-1.733683397688529E-3</v>
      </c>
      <c r="BG413" s="45">
        <f t="shared" si="809"/>
        <v>23.435158705090892</v>
      </c>
      <c r="BH413" s="151">
        <f t="shared" si="810"/>
        <v>0.18445787093054547</v>
      </c>
      <c r="BI413" s="45">
        <f t="shared" si="811"/>
        <v>13.155445062493284</v>
      </c>
      <c r="BJ413" s="45">
        <f t="shared" si="812"/>
        <v>20.576445062493285</v>
      </c>
      <c r="BK413" s="45">
        <f t="shared" si="813"/>
        <v>58.196276518965547</v>
      </c>
      <c r="BL413" s="45">
        <f t="shared" si="814"/>
        <v>1.015716637657013</v>
      </c>
      <c r="BM413" s="45">
        <f t="shared" si="815"/>
        <v>250.45039941843373</v>
      </c>
      <c r="BN413" s="45">
        <f t="shared" si="816"/>
        <v>16.696693294562248</v>
      </c>
      <c r="BO413" s="45">
        <f t="shared" si="817"/>
        <v>16</v>
      </c>
      <c r="BP413" s="45">
        <f t="shared" si="818"/>
        <v>41</v>
      </c>
      <c r="BQ413" s="45">
        <f t="shared" si="819"/>
        <v>48</v>
      </c>
      <c r="BR413" s="45">
        <f t="shared" si="820"/>
        <v>-17.418020044216384</v>
      </c>
      <c r="BS413" s="45" t="str">
        <f t="shared" si="821"/>
        <v>NEGATIF</v>
      </c>
      <c r="BT413" s="45">
        <f t="shared" si="757"/>
        <v>-0.30400179894994422</v>
      </c>
      <c r="BU413" s="45">
        <f t="shared" si="758"/>
        <v>17</v>
      </c>
      <c r="BV413" s="45">
        <f t="shared" si="759"/>
        <v>-2066</v>
      </c>
      <c r="BW413" s="45">
        <f t="shared" si="760"/>
        <v>55</v>
      </c>
      <c r="BX413" s="45" t="str">
        <f t="shared" si="761"/>
        <v>NEGATIF</v>
      </c>
      <c r="BY413" s="45">
        <f t="shared" si="822"/>
        <v>73.785853454772152</v>
      </c>
      <c r="BZ413" s="45">
        <f t="shared" si="823"/>
        <v>253.78585345477217</v>
      </c>
      <c r="CA413" s="45">
        <f t="shared" si="824"/>
        <v>32.383889209691191</v>
      </c>
      <c r="CB413" s="45" t="str">
        <f t="shared" si="825"/>
        <v>POSITIF</v>
      </c>
      <c r="CC413" s="45">
        <f t="shared" si="826"/>
        <v>32</v>
      </c>
      <c r="CD413" s="45">
        <f t="shared" si="827"/>
        <v>23</v>
      </c>
      <c r="CE413" s="45">
        <f t="shared" si="828"/>
        <v>2</v>
      </c>
      <c r="CF413" s="45"/>
      <c r="CG413" s="45">
        <f t="shared" si="829"/>
        <v>4.3711840827865602</v>
      </c>
      <c r="CH413" s="45">
        <f t="shared" si="830"/>
        <v>0.40902068013124687</v>
      </c>
      <c r="CI413" s="45">
        <f t="shared" si="831"/>
        <v>0.40905093861472369</v>
      </c>
    </row>
    <row r="414" spans="1:87">
      <c r="A414" s="45">
        <f t="shared" ref="A414:F414" si="947">A120</f>
        <v>-7.0027777777777782</v>
      </c>
      <c r="B414" s="45">
        <f t="shared" si="947"/>
        <v>111.315</v>
      </c>
      <c r="C414" s="45">
        <f t="shared" si="947"/>
        <v>7</v>
      </c>
      <c r="D414" s="45">
        <f t="shared" si="947"/>
        <v>2018</v>
      </c>
      <c r="E414" s="45">
        <f t="shared" si="947"/>
        <v>6</v>
      </c>
      <c r="F414" s="45">
        <f t="shared" si="947"/>
        <v>13</v>
      </c>
      <c r="G414" s="45">
        <f t="shared" si="763"/>
        <v>-0.12222152900771403</v>
      </c>
      <c r="H414" s="45">
        <f t="shared" ref="H414:J414" si="948">H120</f>
        <v>3</v>
      </c>
      <c r="I414" s="45">
        <f t="shared" si="948"/>
        <v>0</v>
      </c>
      <c r="J414" s="45">
        <f t="shared" si="948"/>
        <v>3</v>
      </c>
      <c r="K414" s="45"/>
      <c r="L414" s="45">
        <f t="shared" ref="L414:M414" si="949">L120</f>
        <v>20</v>
      </c>
      <c r="M414" s="45">
        <f t="shared" si="949"/>
        <v>-13</v>
      </c>
      <c r="N414" s="45">
        <f t="shared" si="766"/>
        <v>2458282.3333333335</v>
      </c>
      <c r="O414" s="45">
        <f t="shared" si="767"/>
        <v>8.1907120953342413E-4</v>
      </c>
      <c r="P414" s="45">
        <f t="shared" si="768"/>
        <v>2458282.3341524047</v>
      </c>
      <c r="Q414" s="45">
        <f t="shared" si="769"/>
        <v>0.18445815612333155</v>
      </c>
      <c r="R414" s="45">
        <f t="shared" si="770"/>
        <v>252.50966703840049</v>
      </c>
      <c r="S414" s="45">
        <f t="shared" si="771"/>
        <v>318.17379071611504</v>
      </c>
      <c r="T414" s="45">
        <f t="shared" si="772"/>
        <v>4.4071250829346873</v>
      </c>
      <c r="U414" s="45">
        <f t="shared" si="773"/>
        <v>5.5531802415475742</v>
      </c>
      <c r="V414" s="45">
        <f t="shared" si="774"/>
        <v>128.27273299930727</v>
      </c>
      <c r="W414" s="45">
        <f t="shared" si="775"/>
        <v>2.2387815313694932</v>
      </c>
      <c r="X414" s="45">
        <f t="shared" si="776"/>
        <v>81.10146876199542</v>
      </c>
      <c r="Y414" s="45">
        <f t="shared" si="777"/>
        <v>1.4154876581001494</v>
      </c>
      <c r="Z414" s="45">
        <f t="shared" si="778"/>
        <v>157.84438519161904</v>
      </c>
      <c r="AA414" s="45">
        <f t="shared" si="779"/>
        <v>2.7549042273799329</v>
      </c>
      <c r="AB414" s="45">
        <f t="shared" si="780"/>
        <v>-14479.453813735972</v>
      </c>
      <c r="AC414" s="45">
        <f t="shared" si="781"/>
        <v>120.31412971949706</v>
      </c>
      <c r="AD414" s="45">
        <f t="shared" si="782"/>
        <v>-1237.4605492857845</v>
      </c>
      <c r="AE414" s="45">
        <f t="shared" si="783"/>
        <v>-462.49544057372799</v>
      </c>
      <c r="AF414" s="45">
        <f t="shared" si="784"/>
        <v>577.63382599570332</v>
      </c>
      <c r="AG414" s="45">
        <f t="shared" si="785"/>
        <v>1534.073790172047</v>
      </c>
      <c r="AH414" s="45">
        <f t="shared" si="786"/>
        <v>-13947.388057708236</v>
      </c>
      <c r="AI414" s="45">
        <f t="shared" si="787"/>
        <v>-3.8742744604745103</v>
      </c>
      <c r="AJ414" s="45">
        <f t="shared" si="788"/>
        <v>248.63539257792598</v>
      </c>
      <c r="AK414" s="45">
        <f t="shared" si="789"/>
        <v>4.3395062374734801</v>
      </c>
      <c r="AL414" s="45">
        <f t="shared" si="790"/>
        <v>248</v>
      </c>
      <c r="AM414" s="45">
        <f t="shared" si="791"/>
        <v>38</v>
      </c>
      <c r="AN414" s="45">
        <f t="shared" si="792"/>
        <v>7</v>
      </c>
      <c r="AO414" s="45"/>
      <c r="AP414" s="45">
        <f t="shared" si="793"/>
        <v>4.3549650028509808</v>
      </c>
      <c r="AQ414" s="45">
        <f t="shared" si="794"/>
        <v>7.6008478108873859E-2</v>
      </c>
      <c r="AR414" s="45" t="str">
        <f t="shared" si="795"/>
        <v>POSITIF</v>
      </c>
      <c r="AS414" s="45">
        <f t="shared" si="796"/>
        <v>4</v>
      </c>
      <c r="AT414" s="45">
        <f t="shared" si="797"/>
        <v>21</v>
      </c>
      <c r="AU414" s="45">
        <f t="shared" si="798"/>
        <v>17</v>
      </c>
      <c r="AV414" s="45">
        <f t="shared" si="799"/>
        <v>1.0062919192657347</v>
      </c>
      <c r="AW414" s="145">
        <f t="shared" si="800"/>
        <v>4.1928829969405612E-2</v>
      </c>
      <c r="AX414" s="45">
        <f t="shared" si="801"/>
        <v>1.7563107227400031E-2</v>
      </c>
      <c r="AY414" s="45">
        <f t="shared" si="802"/>
        <v>0.27419445363689776</v>
      </c>
      <c r="AZ414" s="145">
        <f t="shared" si="803"/>
        <v>1.1424768901537407E-2</v>
      </c>
      <c r="BA414" s="45">
        <f t="shared" si="804"/>
        <v>363166.25669389113</v>
      </c>
      <c r="BB414" s="45" t="s">
        <v>192</v>
      </c>
      <c r="BC414" s="45">
        <f t="shared" si="805"/>
        <v>1.6700852757442819E-2</v>
      </c>
      <c r="BD414" s="45">
        <f t="shared" si="806"/>
        <v>128.27731178912344</v>
      </c>
      <c r="BE414" s="45">
        <f t="shared" si="807"/>
        <v>23.436892384779885</v>
      </c>
      <c r="BF414" s="45">
        <f t="shared" si="808"/>
        <v>-1.7336814362754296E-3</v>
      </c>
      <c r="BG414" s="45">
        <f t="shared" si="809"/>
        <v>23.43515870334361</v>
      </c>
      <c r="BH414" s="151">
        <f t="shared" si="810"/>
        <v>0.18445815612333155</v>
      </c>
      <c r="BI414" s="45">
        <f t="shared" si="811"/>
        <v>13.406129542024185</v>
      </c>
      <c r="BJ414" s="45">
        <f t="shared" si="812"/>
        <v>20.827129542024185</v>
      </c>
      <c r="BK414" s="45">
        <f t="shared" si="813"/>
        <v>61.940058497634602</v>
      </c>
      <c r="BL414" s="45">
        <f t="shared" si="814"/>
        <v>1.0810579596616161</v>
      </c>
      <c r="BM414" s="45">
        <f t="shared" si="815"/>
        <v>250.46688463272818</v>
      </c>
      <c r="BN414" s="45">
        <f t="shared" si="816"/>
        <v>16.697792308848545</v>
      </c>
      <c r="BO414" s="45">
        <f t="shared" si="817"/>
        <v>16</v>
      </c>
      <c r="BP414" s="45">
        <f t="shared" si="818"/>
        <v>41</v>
      </c>
      <c r="BQ414" s="45">
        <f t="shared" si="819"/>
        <v>52</v>
      </c>
      <c r="BR414" s="45">
        <f t="shared" si="820"/>
        <v>-17.43597264611515</v>
      </c>
      <c r="BS414" s="45" t="str">
        <f t="shared" si="821"/>
        <v>NEGATIF</v>
      </c>
      <c r="BT414" s="45">
        <f t="shared" si="757"/>
        <v>-0.30431513096237744</v>
      </c>
      <c r="BU414" s="45">
        <f t="shared" si="758"/>
        <v>17</v>
      </c>
      <c r="BV414" s="45">
        <f t="shared" si="759"/>
        <v>-2067</v>
      </c>
      <c r="BW414" s="45">
        <f t="shared" si="760"/>
        <v>50</v>
      </c>
      <c r="BX414" s="45" t="str">
        <f t="shared" si="761"/>
        <v>NEGATIF</v>
      </c>
      <c r="BY414" s="45">
        <f t="shared" si="822"/>
        <v>73.919747028245439</v>
      </c>
      <c r="BZ414" s="45">
        <f t="shared" si="823"/>
        <v>253.91974702824544</v>
      </c>
      <c r="CA414" s="45">
        <f t="shared" si="824"/>
        <v>28.813819805142032</v>
      </c>
      <c r="CB414" s="45" t="str">
        <f t="shared" si="825"/>
        <v>POSITIF</v>
      </c>
      <c r="CC414" s="45">
        <f t="shared" si="826"/>
        <v>28</v>
      </c>
      <c r="CD414" s="45">
        <f t="shared" si="827"/>
        <v>48</v>
      </c>
      <c r="CE414" s="45">
        <f t="shared" si="828"/>
        <v>49</v>
      </c>
      <c r="CF414" s="45"/>
      <c r="CG414" s="45">
        <f t="shared" si="829"/>
        <v>4.3714718040538951</v>
      </c>
      <c r="CH414" s="45">
        <f t="shared" si="830"/>
        <v>0.40902068010075104</v>
      </c>
      <c r="CI414" s="45">
        <f t="shared" si="831"/>
        <v>0.40905093854999475</v>
      </c>
    </row>
    <row r="415" spans="1:87">
      <c r="A415" s="45">
        <f t="shared" ref="A415:F415" si="950">A121</f>
        <v>-7.0027777777777782</v>
      </c>
      <c r="B415" s="45">
        <f t="shared" si="950"/>
        <v>111.315</v>
      </c>
      <c r="C415" s="45">
        <f t="shared" si="950"/>
        <v>7</v>
      </c>
      <c r="D415" s="45">
        <f t="shared" si="950"/>
        <v>2018</v>
      </c>
      <c r="E415" s="45">
        <f t="shared" si="950"/>
        <v>6</v>
      </c>
      <c r="F415" s="45">
        <f t="shared" si="950"/>
        <v>13</v>
      </c>
      <c r="G415" s="45">
        <f t="shared" si="763"/>
        <v>-0.12222152900771403</v>
      </c>
      <c r="H415" s="45">
        <f t="shared" ref="H415:J415" si="951">H121</f>
        <v>3</v>
      </c>
      <c r="I415" s="45">
        <f t="shared" si="951"/>
        <v>15</v>
      </c>
      <c r="J415" s="45">
        <f t="shared" si="951"/>
        <v>3.25</v>
      </c>
      <c r="K415" s="45"/>
      <c r="L415" s="45">
        <f t="shared" ref="L415:M415" si="952">L121</f>
        <v>20</v>
      </c>
      <c r="M415" s="45">
        <f t="shared" si="952"/>
        <v>-13</v>
      </c>
      <c r="N415" s="45">
        <f t="shared" si="766"/>
        <v>2458282.34375</v>
      </c>
      <c r="O415" s="45">
        <f t="shared" si="767"/>
        <v>8.1907120953342413E-4</v>
      </c>
      <c r="P415" s="45">
        <f t="shared" si="768"/>
        <v>2458282.3445690712</v>
      </c>
      <c r="Q415" s="45">
        <f t="shared" si="769"/>
        <v>0.18445844131611761</v>
      </c>
      <c r="R415" s="45">
        <f t="shared" si="770"/>
        <v>252.50966703840049</v>
      </c>
      <c r="S415" s="45">
        <f t="shared" si="771"/>
        <v>318.30988438536588</v>
      </c>
      <c r="T415" s="45">
        <f t="shared" si="772"/>
        <v>4.4071250829346873</v>
      </c>
      <c r="U415" s="45">
        <f t="shared" si="773"/>
        <v>5.5555555241671213</v>
      </c>
      <c r="V415" s="45">
        <f t="shared" si="774"/>
        <v>128.27218139596164</v>
      </c>
      <c r="W415" s="45">
        <f t="shared" si="775"/>
        <v>2.2387719040749468</v>
      </c>
      <c r="X415" s="45">
        <f t="shared" si="776"/>
        <v>81.111735921605941</v>
      </c>
      <c r="Y415" s="45">
        <f t="shared" si="777"/>
        <v>1.4156668538401809</v>
      </c>
      <c r="Z415" s="45">
        <f t="shared" si="778"/>
        <v>157.85465186098372</v>
      </c>
      <c r="AA415" s="45">
        <f t="shared" si="779"/>
        <v>2.7550834145635603</v>
      </c>
      <c r="AB415" s="45">
        <f t="shared" si="780"/>
        <v>-14439.338646231128</v>
      </c>
      <c r="AC415" s="45">
        <f t="shared" si="781"/>
        <v>120.65588439496996</v>
      </c>
      <c r="AD415" s="45">
        <f t="shared" si="782"/>
        <v>-1195.6968795440673</v>
      </c>
      <c r="AE415" s="45">
        <f t="shared" si="783"/>
        <v>-467.41949229230812</v>
      </c>
      <c r="AF415" s="45">
        <f t="shared" si="784"/>
        <v>577.20177671629017</v>
      </c>
      <c r="AG415" s="45">
        <f t="shared" si="785"/>
        <v>1523.1886972764055</v>
      </c>
      <c r="AH415" s="45">
        <f t="shared" si="786"/>
        <v>-13881.408659679839</v>
      </c>
      <c r="AI415" s="45">
        <f t="shared" si="787"/>
        <v>-3.8559468499110663</v>
      </c>
      <c r="AJ415" s="45">
        <f t="shared" si="788"/>
        <v>248.65372018848942</v>
      </c>
      <c r="AK415" s="45">
        <f t="shared" si="789"/>
        <v>4.3398261146218351</v>
      </c>
      <c r="AL415" s="45">
        <f t="shared" si="790"/>
        <v>248</v>
      </c>
      <c r="AM415" s="45">
        <f t="shared" si="791"/>
        <v>39</v>
      </c>
      <c r="AN415" s="45">
        <f t="shared" si="792"/>
        <v>13</v>
      </c>
      <c r="AO415" s="45"/>
      <c r="AP415" s="45">
        <f t="shared" si="793"/>
        <v>4.3608824497519301</v>
      </c>
      <c r="AQ415" s="45">
        <f t="shared" si="794"/>
        <v>7.6111757040607353E-2</v>
      </c>
      <c r="AR415" s="45" t="str">
        <f t="shared" si="795"/>
        <v>POSITIF</v>
      </c>
      <c r="AS415" s="45">
        <f t="shared" si="796"/>
        <v>4</v>
      </c>
      <c r="AT415" s="45">
        <f t="shared" si="797"/>
        <v>21</v>
      </c>
      <c r="AU415" s="45">
        <f t="shared" si="798"/>
        <v>39</v>
      </c>
      <c r="AV415" s="45">
        <f t="shared" si="799"/>
        <v>1.0063985511324165</v>
      </c>
      <c r="AW415" s="145">
        <f t="shared" si="800"/>
        <v>4.1933272963850687E-2</v>
      </c>
      <c r="AX415" s="45">
        <f t="shared" si="801"/>
        <v>1.7564968304561175E-2</v>
      </c>
      <c r="AY415" s="45">
        <f t="shared" si="802"/>
        <v>0.2742235059250831</v>
      </c>
      <c r="AZ415" s="145">
        <f t="shared" si="803"/>
        <v>1.142597941354513E-2</v>
      </c>
      <c r="BA415" s="45">
        <f t="shared" si="804"/>
        <v>363127.78176387365</v>
      </c>
      <c r="BB415" s="45" t="s">
        <v>192</v>
      </c>
      <c r="BC415" s="45">
        <f t="shared" si="805"/>
        <v>1.6700852745464723E-2</v>
      </c>
      <c r="BD415" s="45">
        <f t="shared" si="806"/>
        <v>128.27676018741485</v>
      </c>
      <c r="BE415" s="45">
        <f t="shared" si="807"/>
        <v>23.436892381071189</v>
      </c>
      <c r="BF415" s="45">
        <f t="shared" si="808"/>
        <v>-1.7336794553518026E-3</v>
      </c>
      <c r="BG415" s="45">
        <f t="shared" si="809"/>
        <v>23.435158701615837</v>
      </c>
      <c r="BH415" s="151">
        <f t="shared" si="810"/>
        <v>0.18445844131611761</v>
      </c>
      <c r="BI415" s="45">
        <f t="shared" si="811"/>
        <v>13.656814021524042</v>
      </c>
      <c r="BJ415" s="45">
        <f t="shared" si="812"/>
        <v>21.077814021524041</v>
      </c>
      <c r="BK415" s="45">
        <f t="shared" si="813"/>
        <v>65.6836822944733</v>
      </c>
      <c r="BL415" s="45">
        <f t="shared" si="814"/>
        <v>1.1463965208724627</v>
      </c>
      <c r="BM415" s="45">
        <f t="shared" si="815"/>
        <v>250.48352802838733</v>
      </c>
      <c r="BN415" s="45">
        <f t="shared" si="816"/>
        <v>16.698901868559155</v>
      </c>
      <c r="BO415" s="45">
        <f t="shared" si="817"/>
        <v>16</v>
      </c>
      <c r="BP415" s="45">
        <f t="shared" si="818"/>
        <v>41</v>
      </c>
      <c r="BQ415" s="45">
        <f t="shared" si="819"/>
        <v>56</v>
      </c>
      <c r="BR415" s="45">
        <f t="shared" si="820"/>
        <v>-17.432897883881555</v>
      </c>
      <c r="BS415" s="45" t="str">
        <f t="shared" si="821"/>
        <v>NEGATIF</v>
      </c>
      <c r="BT415" s="45">
        <f t="shared" si="757"/>
        <v>-0.30426146623768524</v>
      </c>
      <c r="BU415" s="45">
        <f t="shared" si="758"/>
        <v>17</v>
      </c>
      <c r="BV415" s="45">
        <f t="shared" si="759"/>
        <v>-2066</v>
      </c>
      <c r="BW415" s="45">
        <f t="shared" si="760"/>
        <v>1</v>
      </c>
      <c r="BX415" s="45" t="str">
        <f t="shared" si="761"/>
        <v>NEGATIF</v>
      </c>
      <c r="BY415" s="45">
        <f t="shared" si="822"/>
        <v>73.990720437206562</v>
      </c>
      <c r="BZ415" s="45">
        <f t="shared" si="823"/>
        <v>253.99072043720656</v>
      </c>
      <c r="CA415" s="45">
        <f t="shared" si="824"/>
        <v>25.242791483277273</v>
      </c>
      <c r="CB415" s="45" t="str">
        <f t="shared" si="825"/>
        <v>POSITIF</v>
      </c>
      <c r="CC415" s="45">
        <f t="shared" si="826"/>
        <v>25</v>
      </c>
      <c r="CD415" s="45">
        <f t="shared" si="827"/>
        <v>14</v>
      </c>
      <c r="CE415" s="45">
        <f t="shared" si="828"/>
        <v>34</v>
      </c>
      <c r="CF415" s="45"/>
      <c r="CG415" s="45">
        <f t="shared" si="829"/>
        <v>4.3717622861068595</v>
      </c>
      <c r="CH415" s="45">
        <f t="shared" si="830"/>
        <v>0.40902068007059572</v>
      </c>
      <c r="CI415" s="45">
        <f t="shared" si="831"/>
        <v>0.4090509384852658</v>
      </c>
    </row>
    <row r="416" spans="1:87">
      <c r="A416" s="45">
        <f t="shared" ref="A416:F416" si="953">A122</f>
        <v>-7.0027777777777782</v>
      </c>
      <c r="B416" s="45">
        <f t="shared" si="953"/>
        <v>111.315</v>
      </c>
      <c r="C416" s="45">
        <f t="shared" si="953"/>
        <v>7</v>
      </c>
      <c r="D416" s="45">
        <f t="shared" si="953"/>
        <v>2018</v>
      </c>
      <c r="E416" s="45">
        <f t="shared" si="953"/>
        <v>6</v>
      </c>
      <c r="F416" s="45">
        <f t="shared" si="953"/>
        <v>13</v>
      </c>
      <c r="G416" s="45">
        <f t="shared" si="763"/>
        <v>-0.12222152900771403</v>
      </c>
      <c r="H416" s="45">
        <f t="shared" ref="H416:J416" si="954">H122</f>
        <v>3</v>
      </c>
      <c r="I416" s="45">
        <f t="shared" si="954"/>
        <v>30</v>
      </c>
      <c r="J416" s="45">
        <f t="shared" si="954"/>
        <v>3.5</v>
      </c>
      <c r="K416" s="45"/>
      <c r="L416" s="45">
        <f t="shared" ref="L416:M416" si="955">L122</f>
        <v>20</v>
      </c>
      <c r="M416" s="45">
        <f t="shared" si="955"/>
        <v>-13</v>
      </c>
      <c r="N416" s="45">
        <f t="shared" si="766"/>
        <v>2458282.354166667</v>
      </c>
      <c r="O416" s="45">
        <f t="shared" si="767"/>
        <v>8.1907120953342413E-4</v>
      </c>
      <c r="P416" s="45">
        <f t="shared" si="768"/>
        <v>2458282.3549857382</v>
      </c>
      <c r="Q416" s="45">
        <f t="shared" si="769"/>
        <v>0.18445872650891645</v>
      </c>
      <c r="R416" s="45">
        <f t="shared" si="770"/>
        <v>252.50966703840049</v>
      </c>
      <c r="S416" s="45">
        <f t="shared" si="771"/>
        <v>318.44597806071397</v>
      </c>
      <c r="T416" s="45">
        <f t="shared" si="772"/>
        <v>4.4071250829346873</v>
      </c>
      <c r="U416" s="45">
        <f t="shared" si="773"/>
        <v>5.5579308068930855</v>
      </c>
      <c r="V416" s="45">
        <f t="shared" si="774"/>
        <v>128.27162979259128</v>
      </c>
      <c r="W416" s="45">
        <f t="shared" si="775"/>
        <v>2.2387622767799691</v>
      </c>
      <c r="X416" s="45">
        <f t="shared" si="776"/>
        <v>81.122003081678486</v>
      </c>
      <c r="Y416" s="45">
        <f t="shared" si="777"/>
        <v>1.4158460495882761</v>
      </c>
      <c r="Z416" s="45">
        <f t="shared" si="778"/>
        <v>157.86491853080952</v>
      </c>
      <c r="AA416" s="45">
        <f t="shared" si="779"/>
        <v>2.7552626017552355</v>
      </c>
      <c r="AB416" s="45">
        <f t="shared" si="780"/>
        <v>-14399.138520787132</v>
      </c>
      <c r="AC416" s="45">
        <f t="shared" si="781"/>
        <v>120.98492030894681</v>
      </c>
      <c r="AD416" s="45">
        <f t="shared" si="782"/>
        <v>-1153.4290501320436</v>
      </c>
      <c r="AE416" s="45">
        <f t="shared" si="783"/>
        <v>-472.29427654367157</v>
      </c>
      <c r="AF416" s="45">
        <f t="shared" si="784"/>
        <v>576.76466528434412</v>
      </c>
      <c r="AG416" s="45">
        <f t="shared" si="785"/>
        <v>1512.2917484418731</v>
      </c>
      <c r="AH416" s="45">
        <f t="shared" si="786"/>
        <v>-13814.820513427683</v>
      </c>
      <c r="AI416" s="45">
        <f t="shared" si="787"/>
        <v>-3.8374501426188008</v>
      </c>
      <c r="AJ416" s="45">
        <f t="shared" si="788"/>
        <v>248.6722168957817</v>
      </c>
      <c r="AK416" s="45">
        <f t="shared" si="789"/>
        <v>4.3401489430648637</v>
      </c>
      <c r="AL416" s="45">
        <f t="shared" si="790"/>
        <v>248</v>
      </c>
      <c r="AM416" s="45">
        <f t="shared" si="791"/>
        <v>40</v>
      </c>
      <c r="AN416" s="45">
        <f t="shared" si="792"/>
        <v>19</v>
      </c>
      <c r="AO416" s="45"/>
      <c r="AP416" s="45">
        <f t="shared" si="793"/>
        <v>4.3551723581984705</v>
      </c>
      <c r="AQ416" s="45">
        <f t="shared" si="794"/>
        <v>7.6012097142409168E-2</v>
      </c>
      <c r="AR416" s="45" t="str">
        <f t="shared" si="795"/>
        <v>POSITIF</v>
      </c>
      <c r="AS416" s="45">
        <f t="shared" si="796"/>
        <v>4</v>
      </c>
      <c r="AT416" s="45">
        <f t="shared" si="797"/>
        <v>21</v>
      </c>
      <c r="AU416" s="45">
        <f t="shared" si="798"/>
        <v>18</v>
      </c>
      <c r="AV416" s="45">
        <f t="shared" si="799"/>
        <v>1.006504889991173</v>
      </c>
      <c r="AW416" s="145">
        <f t="shared" si="800"/>
        <v>4.193770374963221E-2</v>
      </c>
      <c r="AX416" s="45">
        <f t="shared" si="801"/>
        <v>1.7566824267769291E-2</v>
      </c>
      <c r="AY416" s="45">
        <f t="shared" si="802"/>
        <v>0.27425247838118511</v>
      </c>
      <c r="AZ416" s="145">
        <f t="shared" si="803"/>
        <v>1.1427186599216045E-2</v>
      </c>
      <c r="BA416" s="45">
        <f t="shared" si="804"/>
        <v>363089.42067615438</v>
      </c>
      <c r="BB416" s="45" t="s">
        <v>192</v>
      </c>
      <c r="BC416" s="45">
        <f t="shared" si="805"/>
        <v>1.6700852733486628E-2</v>
      </c>
      <c r="BD416" s="45">
        <f t="shared" si="806"/>
        <v>128.27620858568147</v>
      </c>
      <c r="BE416" s="45">
        <f t="shared" si="807"/>
        <v>23.436892377362494</v>
      </c>
      <c r="BF416" s="45">
        <f t="shared" si="808"/>
        <v>-1.7336774549153409E-3</v>
      </c>
      <c r="BG416" s="45">
        <f t="shared" si="809"/>
        <v>23.435158699907578</v>
      </c>
      <c r="BH416" s="151">
        <f t="shared" si="810"/>
        <v>0.18445872650891645</v>
      </c>
      <c r="BI416" s="45">
        <f t="shared" si="811"/>
        <v>13.907498512261858</v>
      </c>
      <c r="BJ416" s="45">
        <f t="shared" si="812"/>
        <v>21.328498512261859</v>
      </c>
      <c r="BK416" s="45">
        <f t="shared" si="813"/>
        <v>69.427152424029629</v>
      </c>
      <c r="BL416" s="45">
        <f t="shared" si="814"/>
        <v>1.2117324000832794</v>
      </c>
      <c r="BM416" s="45">
        <f t="shared" si="815"/>
        <v>250.50032525989826</v>
      </c>
      <c r="BN416" s="45">
        <f t="shared" si="816"/>
        <v>16.700021683993217</v>
      </c>
      <c r="BO416" s="45">
        <f t="shared" si="817"/>
        <v>16</v>
      </c>
      <c r="BP416" s="45">
        <f t="shared" si="818"/>
        <v>42</v>
      </c>
      <c r="BQ416" s="45">
        <f t="shared" si="819"/>
        <v>0</v>
      </c>
      <c r="BR416" s="45">
        <f t="shared" si="820"/>
        <v>-17.441339351014577</v>
      </c>
      <c r="BS416" s="45" t="str">
        <f t="shared" si="821"/>
        <v>NEGATIF</v>
      </c>
      <c r="BT416" s="45">
        <f t="shared" si="757"/>
        <v>-0.30440879763285539</v>
      </c>
      <c r="BU416" s="45">
        <f t="shared" si="758"/>
        <v>17</v>
      </c>
      <c r="BV416" s="45">
        <f t="shared" si="759"/>
        <v>-2067</v>
      </c>
      <c r="BW416" s="45">
        <f t="shared" si="760"/>
        <v>31</v>
      </c>
      <c r="BX416" s="45" t="str">
        <f t="shared" si="761"/>
        <v>NEGATIF</v>
      </c>
      <c r="BY416" s="45">
        <f t="shared" si="822"/>
        <v>73.970044689273934</v>
      </c>
      <c r="BZ416" s="45">
        <f t="shared" si="823"/>
        <v>253.97004468927395</v>
      </c>
      <c r="CA416" s="45">
        <f t="shared" si="824"/>
        <v>21.671444725119251</v>
      </c>
      <c r="CB416" s="45" t="str">
        <f t="shared" si="825"/>
        <v>POSITIF</v>
      </c>
      <c r="CC416" s="45">
        <f t="shared" si="826"/>
        <v>21</v>
      </c>
      <c r="CD416" s="45">
        <f t="shared" si="827"/>
        <v>40</v>
      </c>
      <c r="CE416" s="45">
        <f t="shared" si="828"/>
        <v>17</v>
      </c>
      <c r="CF416" s="45"/>
      <c r="CG416" s="45">
        <f t="shared" si="829"/>
        <v>4.3720554531019449</v>
      </c>
      <c r="CH416" s="45">
        <f t="shared" si="830"/>
        <v>0.40902068004078096</v>
      </c>
      <c r="CI416" s="45">
        <f t="shared" si="831"/>
        <v>0.40905093842053686</v>
      </c>
    </row>
    <row r="417" spans="1:87">
      <c r="A417" s="45">
        <f t="shared" ref="A417:F417" si="956">A123</f>
        <v>-7.0027777777777782</v>
      </c>
      <c r="B417" s="45">
        <f t="shared" si="956"/>
        <v>111.315</v>
      </c>
      <c r="C417" s="45">
        <f t="shared" si="956"/>
        <v>7</v>
      </c>
      <c r="D417" s="45">
        <f t="shared" si="956"/>
        <v>2018</v>
      </c>
      <c r="E417" s="45">
        <f t="shared" si="956"/>
        <v>6</v>
      </c>
      <c r="F417" s="45">
        <f t="shared" si="956"/>
        <v>13</v>
      </c>
      <c r="G417" s="45">
        <f t="shared" si="763"/>
        <v>-0.12222152900771403</v>
      </c>
      <c r="H417" s="45">
        <f t="shared" ref="H417:J417" si="957">H123</f>
        <v>3</v>
      </c>
      <c r="I417" s="45">
        <f t="shared" si="957"/>
        <v>45</v>
      </c>
      <c r="J417" s="45">
        <f t="shared" si="957"/>
        <v>3.75</v>
      </c>
      <c r="K417" s="45"/>
      <c r="L417" s="45">
        <f t="shared" ref="L417:M417" si="958">L123</f>
        <v>20</v>
      </c>
      <c r="M417" s="45">
        <f t="shared" si="958"/>
        <v>-13</v>
      </c>
      <c r="N417" s="45">
        <f t="shared" si="766"/>
        <v>2458282.3645833335</v>
      </c>
      <c r="O417" s="45">
        <f t="shared" si="767"/>
        <v>8.1907120953342413E-4</v>
      </c>
      <c r="P417" s="45">
        <f t="shared" si="768"/>
        <v>2458282.3654024047</v>
      </c>
      <c r="Q417" s="45">
        <f t="shared" si="769"/>
        <v>0.18445901170170251</v>
      </c>
      <c r="R417" s="45">
        <f t="shared" si="770"/>
        <v>252.50966703840049</v>
      </c>
      <c r="S417" s="45">
        <f t="shared" si="771"/>
        <v>318.58207172996481</v>
      </c>
      <c r="T417" s="45">
        <f t="shared" si="772"/>
        <v>4.4071250829346873</v>
      </c>
      <c r="U417" s="45">
        <f t="shared" si="773"/>
        <v>5.5603060895126335</v>
      </c>
      <c r="V417" s="45">
        <f t="shared" si="774"/>
        <v>128.27107818924571</v>
      </c>
      <c r="W417" s="45">
        <f t="shared" si="775"/>
        <v>2.238752649485424</v>
      </c>
      <c r="X417" s="45">
        <f t="shared" si="776"/>
        <v>81.132270241289007</v>
      </c>
      <c r="Y417" s="45">
        <f t="shared" si="777"/>
        <v>1.4160252453283075</v>
      </c>
      <c r="Z417" s="45">
        <f t="shared" si="778"/>
        <v>157.8751852001742</v>
      </c>
      <c r="AA417" s="45">
        <f t="shared" si="779"/>
        <v>2.7554417889388629</v>
      </c>
      <c r="AB417" s="45">
        <f t="shared" si="780"/>
        <v>-14358.853667813737</v>
      </c>
      <c r="AC417" s="45">
        <f t="shared" si="781"/>
        <v>121.30120274694102</v>
      </c>
      <c r="AD417" s="45">
        <f t="shared" si="782"/>
        <v>-1110.6748868071011</v>
      </c>
      <c r="AE417" s="45">
        <f t="shared" si="783"/>
        <v>-477.11927907025068</v>
      </c>
      <c r="AF417" s="45">
        <f t="shared" si="784"/>
        <v>576.32250322422465</v>
      </c>
      <c r="AG417" s="45">
        <f t="shared" si="785"/>
        <v>1501.383026283328</v>
      </c>
      <c r="AH417" s="45">
        <f t="shared" si="786"/>
        <v>-13747.641101436595</v>
      </c>
      <c r="AI417" s="45">
        <f t="shared" si="787"/>
        <v>-3.8187891948434984</v>
      </c>
      <c r="AJ417" s="45">
        <f t="shared" si="788"/>
        <v>248.69087784355699</v>
      </c>
      <c r="AK417" s="45">
        <f t="shared" si="789"/>
        <v>4.3404746380450847</v>
      </c>
      <c r="AL417" s="45">
        <f t="shared" si="790"/>
        <v>248</v>
      </c>
      <c r="AM417" s="45">
        <f t="shared" si="791"/>
        <v>41</v>
      </c>
      <c r="AN417" s="45">
        <f t="shared" si="792"/>
        <v>27</v>
      </c>
      <c r="AO417" s="45"/>
      <c r="AP417" s="45">
        <f t="shared" si="793"/>
        <v>4.3513960733823183</v>
      </c>
      <c r="AQ417" s="45">
        <f t="shared" si="794"/>
        <v>7.5946188538874249E-2</v>
      </c>
      <c r="AR417" s="45" t="str">
        <f t="shared" si="795"/>
        <v>POSITIF</v>
      </c>
      <c r="AS417" s="45">
        <f t="shared" si="796"/>
        <v>4</v>
      </c>
      <c r="AT417" s="45">
        <f t="shared" si="797"/>
        <v>21</v>
      </c>
      <c r="AU417" s="45">
        <f t="shared" si="798"/>
        <v>5</v>
      </c>
      <c r="AV417" s="45">
        <f t="shared" si="799"/>
        <v>1.0066109349888941</v>
      </c>
      <c r="AW417" s="145">
        <f t="shared" si="800"/>
        <v>4.194212229120392E-2</v>
      </c>
      <c r="AX417" s="45">
        <f t="shared" si="801"/>
        <v>1.7568675102134793E-2</v>
      </c>
      <c r="AY417" s="45">
        <f t="shared" si="802"/>
        <v>0.27428137077277764</v>
      </c>
      <c r="AZ417" s="145">
        <f t="shared" si="803"/>
        <v>1.1428390448865735E-2</v>
      </c>
      <c r="BA417" s="45">
        <f t="shared" si="804"/>
        <v>363051.173668809</v>
      </c>
      <c r="BB417" s="45" t="s">
        <v>192</v>
      </c>
      <c r="BC417" s="45">
        <f t="shared" si="805"/>
        <v>1.6700852721508529E-2</v>
      </c>
      <c r="BD417" s="45">
        <f t="shared" si="806"/>
        <v>128.27565698397288</v>
      </c>
      <c r="BE417" s="45">
        <f t="shared" si="807"/>
        <v>23.436892373653798</v>
      </c>
      <c r="BF417" s="45">
        <f t="shared" si="808"/>
        <v>-1.7336754349639965E-3</v>
      </c>
      <c r="BG417" s="45">
        <f t="shared" si="809"/>
        <v>23.435158698218835</v>
      </c>
      <c r="BH417" s="151">
        <f t="shared" si="810"/>
        <v>0.18445901170170251</v>
      </c>
      <c r="BI417" s="45">
        <f t="shared" si="811"/>
        <v>14.158182991792758</v>
      </c>
      <c r="BJ417" s="45">
        <f t="shared" si="812"/>
        <v>21.579182991792759</v>
      </c>
      <c r="BK417" s="45">
        <f t="shared" si="813"/>
        <v>73.170472952302021</v>
      </c>
      <c r="BL417" s="45">
        <f t="shared" si="814"/>
        <v>1.2770656682591262</v>
      </c>
      <c r="BM417" s="45">
        <f t="shared" si="815"/>
        <v>250.51727192458935</v>
      </c>
      <c r="BN417" s="45">
        <f t="shared" si="816"/>
        <v>16.701151461639292</v>
      </c>
      <c r="BO417" s="45">
        <f t="shared" si="817"/>
        <v>16</v>
      </c>
      <c r="BP417" s="45">
        <f t="shared" si="818"/>
        <v>42</v>
      </c>
      <c r="BQ417" s="45">
        <f t="shared" si="819"/>
        <v>4</v>
      </c>
      <c r="BR417" s="45">
        <f t="shared" si="820"/>
        <v>-17.447892085692384</v>
      </c>
      <c r="BS417" s="45" t="str">
        <f t="shared" si="821"/>
        <v>NEGATIF</v>
      </c>
      <c r="BT417" s="45">
        <f t="shared" si="757"/>
        <v>-0.30452316442799271</v>
      </c>
      <c r="BU417" s="45">
        <f t="shared" si="758"/>
        <v>17</v>
      </c>
      <c r="BV417" s="45">
        <f t="shared" si="759"/>
        <v>-2067</v>
      </c>
      <c r="BW417" s="45">
        <f t="shared" si="760"/>
        <v>7</v>
      </c>
      <c r="BX417" s="45" t="str">
        <f t="shared" si="761"/>
        <v>NEGATIF</v>
      </c>
      <c r="BY417" s="45">
        <f t="shared" si="822"/>
        <v>73.87881703787474</v>
      </c>
      <c r="BZ417" s="45">
        <f t="shared" si="823"/>
        <v>253.87881703787474</v>
      </c>
      <c r="CA417" s="45">
        <f t="shared" si="824"/>
        <v>18.101371271607032</v>
      </c>
      <c r="CB417" s="45" t="str">
        <f t="shared" si="825"/>
        <v>POSITIF</v>
      </c>
      <c r="CC417" s="45">
        <f t="shared" si="826"/>
        <v>18</v>
      </c>
      <c r="CD417" s="45">
        <f t="shared" si="827"/>
        <v>6</v>
      </c>
      <c r="CE417" s="45">
        <f t="shared" si="828"/>
        <v>4</v>
      </c>
      <c r="CF417" s="45"/>
      <c r="CG417" s="45">
        <f t="shared" si="829"/>
        <v>4.3723512281980357</v>
      </c>
      <c r="CH417" s="45">
        <f t="shared" si="830"/>
        <v>0.40902068001130687</v>
      </c>
      <c r="CI417" s="45">
        <f t="shared" si="831"/>
        <v>0.40905093835580791</v>
      </c>
    </row>
    <row r="418" spans="1:87">
      <c r="A418" s="45">
        <f t="shared" ref="A418:F418" si="959">A124</f>
        <v>-7.0027777777777782</v>
      </c>
      <c r="B418" s="45">
        <f t="shared" si="959"/>
        <v>111.315</v>
      </c>
      <c r="C418" s="45">
        <f t="shared" si="959"/>
        <v>7</v>
      </c>
      <c r="D418" s="45">
        <f t="shared" si="959"/>
        <v>2018</v>
      </c>
      <c r="E418" s="45">
        <f t="shared" si="959"/>
        <v>6</v>
      </c>
      <c r="F418" s="45">
        <f t="shared" si="959"/>
        <v>13</v>
      </c>
      <c r="G418" s="45">
        <f t="shared" si="763"/>
        <v>-0.12222152900771403</v>
      </c>
      <c r="H418" s="45">
        <f t="shared" ref="H418:J418" si="960">H124</f>
        <v>4</v>
      </c>
      <c r="I418" s="45">
        <f t="shared" si="960"/>
        <v>0</v>
      </c>
      <c r="J418" s="45">
        <f t="shared" si="960"/>
        <v>4</v>
      </c>
      <c r="K418" s="45"/>
      <c r="L418" s="45">
        <f t="shared" ref="L418:M418" si="961">L124</f>
        <v>20</v>
      </c>
      <c r="M418" s="45">
        <f t="shared" si="961"/>
        <v>-13</v>
      </c>
      <c r="N418" s="45">
        <f t="shared" si="766"/>
        <v>2458282.375</v>
      </c>
      <c r="O418" s="45">
        <f t="shared" si="767"/>
        <v>8.1907120953342413E-4</v>
      </c>
      <c r="P418" s="45">
        <f t="shared" si="768"/>
        <v>2458282.3758190712</v>
      </c>
      <c r="Q418" s="45">
        <f t="shared" si="769"/>
        <v>0.18445929689448859</v>
      </c>
      <c r="R418" s="45">
        <f t="shared" si="770"/>
        <v>252.50966703840049</v>
      </c>
      <c r="S418" s="45">
        <f t="shared" si="771"/>
        <v>318.7181653992302</v>
      </c>
      <c r="T418" s="45">
        <f t="shared" si="772"/>
        <v>4.4071250829346873</v>
      </c>
      <c r="U418" s="45">
        <f t="shared" si="773"/>
        <v>5.5626813721324346</v>
      </c>
      <c r="V418" s="45">
        <f t="shared" si="774"/>
        <v>128.27052658590003</v>
      </c>
      <c r="W418" s="45">
        <f t="shared" si="775"/>
        <v>2.2387430221908766</v>
      </c>
      <c r="X418" s="45">
        <f t="shared" si="776"/>
        <v>81.142537400901347</v>
      </c>
      <c r="Y418" s="45">
        <f t="shared" si="777"/>
        <v>1.4162044410683705</v>
      </c>
      <c r="Z418" s="45">
        <f t="shared" si="778"/>
        <v>157.88545186953979</v>
      </c>
      <c r="AA418" s="45">
        <f t="shared" si="779"/>
        <v>2.7556209761225059</v>
      </c>
      <c r="AB418" s="45">
        <f t="shared" si="780"/>
        <v>-14318.484312793244</v>
      </c>
      <c r="AC418" s="45">
        <f t="shared" si="781"/>
        <v>121.6046983836151</v>
      </c>
      <c r="AD418" s="45">
        <f t="shared" si="782"/>
        <v>-1067.4524146836118</v>
      </c>
      <c r="AE418" s="45">
        <f t="shared" si="783"/>
        <v>-481.89399152001005</v>
      </c>
      <c r="AF418" s="45">
        <f t="shared" si="784"/>
        <v>575.87530213341245</v>
      </c>
      <c r="AG418" s="45">
        <f t="shared" si="785"/>
        <v>1490.4626120382088</v>
      </c>
      <c r="AH418" s="45">
        <f t="shared" si="786"/>
        <v>-13679.888106441629</v>
      </c>
      <c r="AI418" s="45">
        <f t="shared" si="787"/>
        <v>-3.7999689184560079</v>
      </c>
      <c r="AJ418" s="45">
        <f t="shared" si="788"/>
        <v>248.70969811994448</v>
      </c>
      <c r="AK418" s="45">
        <f t="shared" si="789"/>
        <v>4.3408031138341823</v>
      </c>
      <c r="AL418" s="45">
        <f t="shared" si="790"/>
        <v>248</v>
      </c>
      <c r="AM418" s="45">
        <f t="shared" si="791"/>
        <v>42</v>
      </c>
      <c r="AN418" s="45">
        <f t="shared" si="792"/>
        <v>34</v>
      </c>
      <c r="AO418" s="45"/>
      <c r="AP418" s="45">
        <f t="shared" si="793"/>
        <v>4.3669551598351291</v>
      </c>
      <c r="AQ418" s="45">
        <f t="shared" si="794"/>
        <v>7.6217745826078237E-2</v>
      </c>
      <c r="AR418" s="45" t="str">
        <f t="shared" si="795"/>
        <v>POSITIF</v>
      </c>
      <c r="AS418" s="45">
        <f t="shared" si="796"/>
        <v>4</v>
      </c>
      <c r="AT418" s="45">
        <f t="shared" si="797"/>
        <v>22</v>
      </c>
      <c r="AU418" s="45">
        <f t="shared" si="798"/>
        <v>1</v>
      </c>
      <c r="AV418" s="45">
        <f t="shared" si="799"/>
        <v>1.0067166852886746</v>
      </c>
      <c r="AW418" s="145">
        <f t="shared" si="800"/>
        <v>4.1946528553694774E-2</v>
      </c>
      <c r="AX418" s="45">
        <f t="shared" si="801"/>
        <v>1.7570520793050933E-2</v>
      </c>
      <c r="AY418" s="45">
        <f t="shared" si="802"/>
        <v>0.27431018287184972</v>
      </c>
      <c r="AZ418" s="145">
        <f t="shared" si="803"/>
        <v>1.1429590952993738E-2</v>
      </c>
      <c r="BA418" s="45">
        <f t="shared" si="804"/>
        <v>363013.04097403958</v>
      </c>
      <c r="BB418" s="45" t="s">
        <v>192</v>
      </c>
      <c r="BC418" s="45">
        <f t="shared" si="805"/>
        <v>1.6700852709530433E-2</v>
      </c>
      <c r="BD418" s="45">
        <f t="shared" si="806"/>
        <v>128.27510538226423</v>
      </c>
      <c r="BE418" s="45">
        <f t="shared" si="807"/>
        <v>23.436892369945102</v>
      </c>
      <c r="BF418" s="45">
        <f t="shared" si="808"/>
        <v>-1.7336733954954606E-3</v>
      </c>
      <c r="BG418" s="45">
        <f t="shared" si="809"/>
        <v>23.435158696549607</v>
      </c>
      <c r="BH418" s="151">
        <f t="shared" si="810"/>
        <v>0.18445929689448859</v>
      </c>
      <c r="BI418" s="45">
        <f t="shared" si="811"/>
        <v>14.408867471292615</v>
      </c>
      <c r="BJ418" s="45">
        <f t="shared" si="812"/>
        <v>21.829867471292616</v>
      </c>
      <c r="BK418" s="45">
        <f t="shared" si="813"/>
        <v>76.913648500354299</v>
      </c>
      <c r="BL418" s="45">
        <f t="shared" si="814"/>
        <v>1.3423964060527815</v>
      </c>
      <c r="BM418" s="45">
        <f t="shared" si="815"/>
        <v>250.53436356903495</v>
      </c>
      <c r="BN418" s="45">
        <f t="shared" si="816"/>
        <v>16.702290904602329</v>
      </c>
      <c r="BO418" s="45">
        <f t="shared" si="817"/>
        <v>16</v>
      </c>
      <c r="BP418" s="45">
        <f t="shared" si="818"/>
        <v>42</v>
      </c>
      <c r="BQ418" s="45">
        <f t="shared" si="819"/>
        <v>8</v>
      </c>
      <c r="BR418" s="45">
        <f t="shared" si="820"/>
        <v>-17.435354123453482</v>
      </c>
      <c r="BS418" s="45" t="str">
        <f t="shared" si="821"/>
        <v>NEGATIF</v>
      </c>
      <c r="BT418" s="45">
        <f t="shared" si="757"/>
        <v>-0.30430433570543314</v>
      </c>
      <c r="BU418" s="45">
        <f t="shared" si="758"/>
        <v>17</v>
      </c>
      <c r="BV418" s="45">
        <f t="shared" si="759"/>
        <v>-2067</v>
      </c>
      <c r="BW418" s="45">
        <f t="shared" si="760"/>
        <v>52</v>
      </c>
      <c r="BX418" s="45" t="str">
        <f t="shared" si="761"/>
        <v>NEGATIF</v>
      </c>
      <c r="BY418" s="45">
        <f t="shared" si="822"/>
        <v>73.738740945495067</v>
      </c>
      <c r="BZ418" s="45">
        <f t="shared" si="823"/>
        <v>253.73874094549507</v>
      </c>
      <c r="CA418" s="45">
        <f t="shared" si="824"/>
        <v>14.53286169149794</v>
      </c>
      <c r="CB418" s="45" t="str">
        <f t="shared" si="825"/>
        <v>POSITIF</v>
      </c>
      <c r="CC418" s="45">
        <f t="shared" si="826"/>
        <v>14</v>
      </c>
      <c r="CD418" s="45">
        <f t="shared" si="827"/>
        <v>31</v>
      </c>
      <c r="CE418" s="45">
        <f t="shared" si="828"/>
        <v>58</v>
      </c>
      <c r="CF418" s="45"/>
      <c r="CG418" s="45">
        <f t="shared" si="829"/>
        <v>4.3726495336681914</v>
      </c>
      <c r="CH418" s="45">
        <f t="shared" si="830"/>
        <v>0.40902067998217334</v>
      </c>
      <c r="CI418" s="45">
        <f t="shared" si="831"/>
        <v>0.40905093829107897</v>
      </c>
    </row>
    <row r="419" spans="1:87">
      <c r="A419" s="45">
        <f t="shared" ref="A419:F419" si="962">A125</f>
        <v>-7.0027777777777782</v>
      </c>
      <c r="B419" s="45">
        <f t="shared" si="962"/>
        <v>111.315</v>
      </c>
      <c r="C419" s="45">
        <f t="shared" si="962"/>
        <v>7</v>
      </c>
      <c r="D419" s="45">
        <f t="shared" si="962"/>
        <v>2018</v>
      </c>
      <c r="E419" s="45">
        <f t="shared" si="962"/>
        <v>6</v>
      </c>
      <c r="F419" s="45">
        <f t="shared" si="962"/>
        <v>13</v>
      </c>
      <c r="G419" s="45">
        <f t="shared" si="763"/>
        <v>-0.12222152900771403</v>
      </c>
      <c r="H419" s="45">
        <f t="shared" ref="H419:J419" si="963">H125</f>
        <v>4</v>
      </c>
      <c r="I419" s="45">
        <f t="shared" si="963"/>
        <v>15</v>
      </c>
      <c r="J419" s="45">
        <f t="shared" si="963"/>
        <v>4.25</v>
      </c>
      <c r="K419" s="45"/>
      <c r="L419" s="45">
        <f t="shared" ref="L419:M419" si="964">L125</f>
        <v>20</v>
      </c>
      <c r="M419" s="45">
        <f t="shared" si="964"/>
        <v>-13</v>
      </c>
      <c r="N419" s="45">
        <f t="shared" si="766"/>
        <v>2458282.385416667</v>
      </c>
      <c r="O419" s="45">
        <f t="shared" si="767"/>
        <v>8.1907120953342413E-4</v>
      </c>
      <c r="P419" s="45">
        <f t="shared" si="768"/>
        <v>2458282.3862357382</v>
      </c>
      <c r="Q419" s="45">
        <f t="shared" si="769"/>
        <v>0.18445958208728741</v>
      </c>
      <c r="R419" s="45">
        <f t="shared" si="770"/>
        <v>252.50966703840049</v>
      </c>
      <c r="S419" s="45">
        <f t="shared" si="771"/>
        <v>318.85425907456374</v>
      </c>
      <c r="T419" s="45">
        <f t="shared" si="772"/>
        <v>4.4071250829346873</v>
      </c>
      <c r="U419" s="45">
        <f t="shared" si="773"/>
        <v>5.5650566548581448</v>
      </c>
      <c r="V419" s="45">
        <f t="shared" si="774"/>
        <v>128.26997498252973</v>
      </c>
      <c r="W419" s="45">
        <f t="shared" si="775"/>
        <v>2.2387333948958998</v>
      </c>
      <c r="X419" s="45">
        <f t="shared" si="776"/>
        <v>81.152804560972072</v>
      </c>
      <c r="Y419" s="45">
        <f t="shared" si="777"/>
        <v>1.416383636816434</v>
      </c>
      <c r="Z419" s="45">
        <f t="shared" si="778"/>
        <v>157.89571853936468</v>
      </c>
      <c r="AA419" s="45">
        <f t="shared" si="779"/>
        <v>2.7558001633141656</v>
      </c>
      <c r="AB419" s="45">
        <f t="shared" si="780"/>
        <v>-14278.0306816868</v>
      </c>
      <c r="AC419" s="45">
        <f t="shared" si="781"/>
        <v>121.89537523902284</v>
      </c>
      <c r="AD419" s="45">
        <f t="shared" si="782"/>
        <v>-1023.7798562817992</v>
      </c>
      <c r="AE419" s="45">
        <f t="shared" si="783"/>
        <v>-486.6179108309509</v>
      </c>
      <c r="AF419" s="45">
        <f t="shared" si="784"/>
        <v>575.42307374020618</v>
      </c>
      <c r="AG419" s="45">
        <f t="shared" si="785"/>
        <v>1479.5305870353168</v>
      </c>
      <c r="AH419" s="45">
        <f t="shared" si="786"/>
        <v>-13611.579412785004</v>
      </c>
      <c r="AI419" s="45">
        <f t="shared" si="787"/>
        <v>-3.7809942813291677</v>
      </c>
      <c r="AJ419" s="45">
        <f t="shared" si="788"/>
        <v>248.72867275707134</v>
      </c>
      <c r="AK419" s="45">
        <f t="shared" si="789"/>
        <v>4.3411342837264169</v>
      </c>
      <c r="AL419" s="45">
        <f t="shared" si="790"/>
        <v>248</v>
      </c>
      <c r="AM419" s="45">
        <f t="shared" si="791"/>
        <v>43</v>
      </c>
      <c r="AN419" s="45">
        <f t="shared" si="792"/>
        <v>43</v>
      </c>
      <c r="AO419" s="45"/>
      <c r="AP419" s="45">
        <f t="shared" si="793"/>
        <v>4.365957230988645</v>
      </c>
      <c r="AQ419" s="45">
        <f t="shared" si="794"/>
        <v>7.6200328682006463E-2</v>
      </c>
      <c r="AR419" s="45" t="str">
        <f t="shared" si="795"/>
        <v>POSITIF</v>
      </c>
      <c r="AS419" s="45">
        <f t="shared" si="796"/>
        <v>4</v>
      </c>
      <c r="AT419" s="45">
        <f t="shared" si="797"/>
        <v>21</v>
      </c>
      <c r="AU419" s="45">
        <f t="shared" si="798"/>
        <v>57</v>
      </c>
      <c r="AV419" s="45">
        <f t="shared" si="799"/>
        <v>1.0068221400554171</v>
      </c>
      <c r="AW419" s="145">
        <f t="shared" si="800"/>
        <v>4.195092250230905E-2</v>
      </c>
      <c r="AX419" s="45">
        <f t="shared" si="801"/>
        <v>1.7572361325942514E-2</v>
      </c>
      <c r="AY419" s="45">
        <f t="shared" si="802"/>
        <v>0.2743389144508826</v>
      </c>
      <c r="AZ419" s="145">
        <f t="shared" si="803"/>
        <v>1.1430788102120108E-2</v>
      </c>
      <c r="BA419" s="45">
        <f t="shared" si="804"/>
        <v>362975.02282337297</v>
      </c>
      <c r="BB419" s="45" t="s">
        <v>192</v>
      </c>
      <c r="BC419" s="45">
        <f t="shared" si="805"/>
        <v>1.6700852697552334E-2</v>
      </c>
      <c r="BD419" s="45">
        <f t="shared" si="806"/>
        <v>128.27455378053097</v>
      </c>
      <c r="BE419" s="45">
        <f t="shared" si="807"/>
        <v>23.436892366236407</v>
      </c>
      <c r="BF419" s="45">
        <f t="shared" si="808"/>
        <v>-1.7336713365074261E-3</v>
      </c>
      <c r="BG419" s="45">
        <f t="shared" si="809"/>
        <v>23.435158694899901</v>
      </c>
      <c r="BH419" s="151">
        <f t="shared" si="810"/>
        <v>0.18445958208728741</v>
      </c>
      <c r="BI419" s="45">
        <f t="shared" si="811"/>
        <v>14.659551962030431</v>
      </c>
      <c r="BJ419" s="45">
        <f t="shared" si="812"/>
        <v>22.08055196203043</v>
      </c>
      <c r="BK419" s="45">
        <f t="shared" si="813"/>
        <v>80.656683741754378</v>
      </c>
      <c r="BL419" s="45">
        <f t="shared" si="814"/>
        <v>1.4077246950333937</v>
      </c>
      <c r="BM419" s="45">
        <f t="shared" si="815"/>
        <v>250.55159568870209</v>
      </c>
      <c r="BN419" s="45">
        <f t="shared" si="816"/>
        <v>16.703439712580138</v>
      </c>
      <c r="BO419" s="45">
        <f t="shared" si="817"/>
        <v>16</v>
      </c>
      <c r="BP419" s="45">
        <f t="shared" si="818"/>
        <v>42</v>
      </c>
      <c r="BQ419" s="45">
        <f t="shared" si="819"/>
        <v>12</v>
      </c>
      <c r="BR419" s="45">
        <f t="shared" si="820"/>
        <v>-17.439203049637424</v>
      </c>
      <c r="BS419" s="45" t="str">
        <f t="shared" si="821"/>
        <v>NEGATIF</v>
      </c>
      <c r="BT419" s="45">
        <f t="shared" si="757"/>
        <v>-0.30437151214000918</v>
      </c>
      <c r="BU419" s="45">
        <f t="shared" si="758"/>
        <v>17</v>
      </c>
      <c r="BV419" s="45">
        <f t="shared" si="759"/>
        <v>-2067</v>
      </c>
      <c r="BW419" s="45">
        <f t="shared" si="760"/>
        <v>38</v>
      </c>
      <c r="BX419" s="45" t="str">
        <f t="shared" si="761"/>
        <v>NEGATIF</v>
      </c>
      <c r="BY419" s="45">
        <f t="shared" si="822"/>
        <v>73.515362431752109</v>
      </c>
      <c r="BZ419" s="45">
        <f t="shared" si="823"/>
        <v>253.51536243175212</v>
      </c>
      <c r="CA419" s="45">
        <f t="shared" si="824"/>
        <v>10.968540499691038</v>
      </c>
      <c r="CB419" s="45" t="str">
        <f t="shared" si="825"/>
        <v>POSITIF</v>
      </c>
      <c r="CC419" s="45">
        <f t="shared" si="826"/>
        <v>10</v>
      </c>
      <c r="CD419" s="45">
        <f t="shared" si="827"/>
        <v>58</v>
      </c>
      <c r="CE419" s="45">
        <f t="shared" si="828"/>
        <v>6</v>
      </c>
      <c r="CF419" s="45"/>
      <c r="CG419" s="45">
        <f t="shared" si="829"/>
        <v>4.3729502908934812</v>
      </c>
      <c r="CH419" s="45">
        <f t="shared" si="830"/>
        <v>0.40902067995338054</v>
      </c>
      <c r="CI419" s="45">
        <f t="shared" si="831"/>
        <v>0.40905093822635002</v>
      </c>
    </row>
    <row r="420" spans="1:87">
      <c r="A420" s="45">
        <f t="shared" ref="A420:F420" si="965">A126</f>
        <v>-7.0027777777777782</v>
      </c>
      <c r="B420" s="45">
        <f t="shared" si="965"/>
        <v>111.315</v>
      </c>
      <c r="C420" s="45">
        <f t="shared" si="965"/>
        <v>7</v>
      </c>
      <c r="D420" s="45">
        <f t="shared" si="965"/>
        <v>2018</v>
      </c>
      <c r="E420" s="45">
        <f t="shared" si="965"/>
        <v>6</v>
      </c>
      <c r="F420" s="45">
        <f t="shared" si="965"/>
        <v>13</v>
      </c>
      <c r="G420" s="45">
        <f t="shared" si="763"/>
        <v>-0.12222152900771403</v>
      </c>
      <c r="H420" s="45">
        <f t="shared" ref="H420:J420" si="966">H126</f>
        <v>4</v>
      </c>
      <c r="I420" s="45">
        <f t="shared" si="966"/>
        <v>30</v>
      </c>
      <c r="J420" s="45">
        <f t="shared" si="966"/>
        <v>4.5</v>
      </c>
      <c r="K420" s="45"/>
      <c r="L420" s="45">
        <f t="shared" ref="L420:M420" si="967">L126</f>
        <v>20</v>
      </c>
      <c r="M420" s="45">
        <f t="shared" si="967"/>
        <v>-13</v>
      </c>
      <c r="N420" s="45">
        <f t="shared" si="766"/>
        <v>2458282.3958333335</v>
      </c>
      <c r="O420" s="45">
        <f t="shared" si="767"/>
        <v>8.1907120953342413E-4</v>
      </c>
      <c r="P420" s="45">
        <f t="shared" si="768"/>
        <v>2458282.3966524047</v>
      </c>
      <c r="Q420" s="45">
        <f t="shared" si="769"/>
        <v>0.18445986728007349</v>
      </c>
      <c r="R420" s="45">
        <f t="shared" si="770"/>
        <v>252.50966703840049</v>
      </c>
      <c r="S420" s="45">
        <f t="shared" si="771"/>
        <v>318.99035274382913</v>
      </c>
      <c r="T420" s="45">
        <f t="shared" si="772"/>
        <v>4.4071250829346873</v>
      </c>
      <c r="U420" s="45">
        <f t="shared" si="773"/>
        <v>5.567431937477946</v>
      </c>
      <c r="V420" s="45">
        <f t="shared" si="774"/>
        <v>128.2694233791841</v>
      </c>
      <c r="W420" s="45">
        <f t="shared" si="775"/>
        <v>2.2387237676013534</v>
      </c>
      <c r="X420" s="45">
        <f t="shared" si="776"/>
        <v>81.163071720584412</v>
      </c>
      <c r="Y420" s="45">
        <f t="shared" si="777"/>
        <v>1.4165628325564972</v>
      </c>
      <c r="Z420" s="45">
        <f t="shared" si="778"/>
        <v>157.90598520873027</v>
      </c>
      <c r="AA420" s="45">
        <f t="shared" si="779"/>
        <v>2.7559793504978085</v>
      </c>
      <c r="AB420" s="45">
        <f t="shared" si="780"/>
        <v>-14237.493006339859</v>
      </c>
      <c r="AC420" s="45">
        <f t="shared" si="781"/>
        <v>122.17320264590396</v>
      </c>
      <c r="AD420" s="45">
        <f t="shared" si="782"/>
        <v>-979.6756297493082</v>
      </c>
      <c r="AE420" s="45">
        <f t="shared" si="783"/>
        <v>-491.29053866243487</v>
      </c>
      <c r="AF420" s="45">
        <f t="shared" si="784"/>
        <v>574.96582996468055</v>
      </c>
      <c r="AG420" s="45">
        <f t="shared" si="785"/>
        <v>1468.5870341527284</v>
      </c>
      <c r="AH420" s="45">
        <f t="shared" si="786"/>
        <v>-13542.733107988292</v>
      </c>
      <c r="AI420" s="45">
        <f t="shared" si="787"/>
        <v>-3.7618703077745255</v>
      </c>
      <c r="AJ420" s="45">
        <f t="shared" si="788"/>
        <v>248.74779673062596</v>
      </c>
      <c r="AK420" s="45">
        <f t="shared" si="789"/>
        <v>4.3414680600310094</v>
      </c>
      <c r="AL420" s="45">
        <f t="shared" si="790"/>
        <v>248</v>
      </c>
      <c r="AM420" s="45">
        <f t="shared" si="791"/>
        <v>44</v>
      </c>
      <c r="AN420" s="45">
        <f t="shared" si="792"/>
        <v>52</v>
      </c>
      <c r="AO420" s="45"/>
      <c r="AP420" s="45">
        <f t="shared" si="793"/>
        <v>4.362841414250906</v>
      </c>
      <c r="AQ420" s="45">
        <f t="shared" si="794"/>
        <v>7.6145947421044163E-2</v>
      </c>
      <c r="AR420" s="45" t="str">
        <f t="shared" si="795"/>
        <v>POSITIF</v>
      </c>
      <c r="AS420" s="45">
        <f t="shared" si="796"/>
        <v>4</v>
      </c>
      <c r="AT420" s="45">
        <f t="shared" si="797"/>
        <v>21</v>
      </c>
      <c r="AU420" s="45">
        <f t="shared" si="798"/>
        <v>46</v>
      </c>
      <c r="AV420" s="45">
        <f t="shared" si="799"/>
        <v>1.0069272984418502</v>
      </c>
      <c r="AW420" s="145">
        <f t="shared" si="800"/>
        <v>4.1955304101743758E-2</v>
      </c>
      <c r="AX420" s="45">
        <f t="shared" si="801"/>
        <v>1.7574196686021854E-2</v>
      </c>
      <c r="AY420" s="45">
        <f t="shared" si="802"/>
        <v>0.2743675652790411</v>
      </c>
      <c r="AZ420" s="145">
        <f t="shared" si="803"/>
        <v>1.1431981886626712E-2</v>
      </c>
      <c r="BA420" s="45">
        <f t="shared" si="804"/>
        <v>362937.11945270159</v>
      </c>
      <c r="BB420" s="45" t="s">
        <v>192</v>
      </c>
      <c r="BC420" s="45">
        <f t="shared" si="805"/>
        <v>1.6700852685574238E-2</v>
      </c>
      <c r="BD420" s="45">
        <f t="shared" si="806"/>
        <v>128.27400217882231</v>
      </c>
      <c r="BE420" s="45">
        <f t="shared" si="807"/>
        <v>23.436892362527711</v>
      </c>
      <c r="BF420" s="45">
        <f t="shared" si="808"/>
        <v>-1.7336692579978611E-3</v>
      </c>
      <c r="BG420" s="45">
        <f t="shared" si="809"/>
        <v>23.435158693269713</v>
      </c>
      <c r="BH420" s="151">
        <f t="shared" si="810"/>
        <v>0.18445986728007349</v>
      </c>
      <c r="BI420" s="45">
        <f t="shared" si="811"/>
        <v>14.910236441561331</v>
      </c>
      <c r="BJ420" s="45">
        <f t="shared" si="812"/>
        <v>22.33123644156133</v>
      </c>
      <c r="BK420" s="45">
        <f t="shared" si="813"/>
        <v>84.399582895876094</v>
      </c>
      <c r="BL420" s="45">
        <f t="shared" si="814"/>
        <v>1.4730506088429283</v>
      </c>
      <c r="BM420" s="45">
        <f t="shared" si="815"/>
        <v>250.56896372754386</v>
      </c>
      <c r="BN420" s="45">
        <f t="shared" si="816"/>
        <v>16.704597581836257</v>
      </c>
      <c r="BO420" s="45">
        <f t="shared" si="817"/>
        <v>16</v>
      </c>
      <c r="BP420" s="45">
        <f t="shared" si="818"/>
        <v>42</v>
      </c>
      <c r="BQ420" s="45">
        <f t="shared" si="819"/>
        <v>16</v>
      </c>
      <c r="BR420" s="45">
        <f t="shared" si="820"/>
        <v>-17.445165694063622</v>
      </c>
      <c r="BS420" s="45" t="str">
        <f t="shared" si="821"/>
        <v>NEGATIF</v>
      </c>
      <c r="BT420" s="45">
        <f t="shared" si="757"/>
        <v>-0.30447557991737201</v>
      </c>
      <c r="BU420" s="45">
        <f t="shared" si="758"/>
        <v>17</v>
      </c>
      <c r="BV420" s="45">
        <f t="shared" si="759"/>
        <v>-2067</v>
      </c>
      <c r="BW420" s="45">
        <f t="shared" si="760"/>
        <v>17</v>
      </c>
      <c r="BX420" s="45" t="str">
        <f t="shared" si="761"/>
        <v>NEGATIF</v>
      </c>
      <c r="BY420" s="45">
        <f t="shared" si="822"/>
        <v>73.224900076330442</v>
      </c>
      <c r="BZ420" s="45">
        <f t="shared" si="823"/>
        <v>253.22490007633044</v>
      </c>
      <c r="CA420" s="45">
        <f t="shared" si="824"/>
        <v>7.4093194885251679</v>
      </c>
      <c r="CB420" s="45" t="str">
        <f t="shared" si="825"/>
        <v>POSITIF</v>
      </c>
      <c r="CC420" s="45">
        <f t="shared" si="826"/>
        <v>7</v>
      </c>
      <c r="CD420" s="45">
        <f t="shared" si="827"/>
        <v>24</v>
      </c>
      <c r="CE420" s="45">
        <f t="shared" si="828"/>
        <v>33</v>
      </c>
      <c r="CF420" s="45"/>
      <c r="CG420" s="45">
        <f t="shared" si="829"/>
        <v>4.3732534203558844</v>
      </c>
      <c r="CH420" s="45">
        <f t="shared" si="830"/>
        <v>0.40902067992492835</v>
      </c>
      <c r="CI420" s="45">
        <f t="shared" si="831"/>
        <v>0.40905093816162108</v>
      </c>
    </row>
    <row r="421" spans="1:87">
      <c r="A421" s="45">
        <f t="shared" ref="A421:F421" si="968">A127</f>
        <v>-7.0027777777777782</v>
      </c>
      <c r="B421" s="45">
        <f t="shared" si="968"/>
        <v>111.315</v>
      </c>
      <c r="C421" s="45">
        <f t="shared" si="968"/>
        <v>7</v>
      </c>
      <c r="D421" s="45">
        <f t="shared" si="968"/>
        <v>2018</v>
      </c>
      <c r="E421" s="45">
        <f t="shared" si="968"/>
        <v>6</v>
      </c>
      <c r="F421" s="45">
        <f t="shared" si="968"/>
        <v>13</v>
      </c>
      <c r="G421" s="45">
        <f t="shared" si="763"/>
        <v>-0.12222152900771403</v>
      </c>
      <c r="H421" s="45">
        <f t="shared" ref="H421:J421" si="969">H127</f>
        <v>4</v>
      </c>
      <c r="I421" s="45">
        <f t="shared" si="969"/>
        <v>45</v>
      </c>
      <c r="J421" s="45">
        <f t="shared" si="969"/>
        <v>4.75</v>
      </c>
      <c r="K421" s="45"/>
      <c r="L421" s="45">
        <f t="shared" ref="L421:M421" si="970">L127</f>
        <v>20</v>
      </c>
      <c r="M421" s="45">
        <f t="shared" si="970"/>
        <v>-13</v>
      </c>
      <c r="N421" s="45">
        <f t="shared" si="766"/>
        <v>2458282.40625</v>
      </c>
      <c r="O421" s="45">
        <f t="shared" si="767"/>
        <v>8.1907120953342413E-4</v>
      </c>
      <c r="P421" s="45">
        <f t="shared" si="768"/>
        <v>2458282.4070690712</v>
      </c>
      <c r="Q421" s="45">
        <f t="shared" si="769"/>
        <v>0.18446015247285957</v>
      </c>
      <c r="R421" s="45">
        <f t="shared" si="770"/>
        <v>252.50966703840049</v>
      </c>
      <c r="S421" s="45">
        <f t="shared" si="771"/>
        <v>319.12644641309453</v>
      </c>
      <c r="T421" s="45">
        <f t="shared" si="772"/>
        <v>4.4071250829346873</v>
      </c>
      <c r="U421" s="45">
        <f t="shared" si="773"/>
        <v>5.569807220097748</v>
      </c>
      <c r="V421" s="45">
        <f t="shared" si="774"/>
        <v>128.26887177583842</v>
      </c>
      <c r="W421" s="45">
        <f t="shared" si="775"/>
        <v>2.2387141403068065</v>
      </c>
      <c r="X421" s="45">
        <f t="shared" si="776"/>
        <v>81.173338880196752</v>
      </c>
      <c r="Y421" s="45">
        <f t="shared" si="777"/>
        <v>1.4167420282965602</v>
      </c>
      <c r="Z421" s="45">
        <f t="shared" si="778"/>
        <v>157.91625187809586</v>
      </c>
      <c r="AA421" s="45">
        <f t="shared" si="779"/>
        <v>2.7561585376814519</v>
      </c>
      <c r="AB421" s="45">
        <f t="shared" si="780"/>
        <v>-14196.871513662683</v>
      </c>
      <c r="AC421" s="45">
        <f t="shared" si="781"/>
        <v>122.43815133072393</v>
      </c>
      <c r="AD421" s="45">
        <f t="shared" si="782"/>
        <v>-935.1583294044857</v>
      </c>
      <c r="AE421" s="45">
        <f t="shared" si="783"/>
        <v>-495.91138271526012</v>
      </c>
      <c r="AF421" s="45">
        <f t="shared" si="784"/>
        <v>574.50358279743068</v>
      </c>
      <c r="AG421" s="45">
        <f t="shared" si="785"/>
        <v>1457.632034893436</v>
      </c>
      <c r="AH421" s="45">
        <f t="shared" si="786"/>
        <v>-13473.36745676084</v>
      </c>
      <c r="AI421" s="45">
        <f t="shared" si="787"/>
        <v>-3.7426020713224553</v>
      </c>
      <c r="AJ421" s="45">
        <f t="shared" si="788"/>
        <v>248.76706496707803</v>
      </c>
      <c r="AK421" s="45">
        <f t="shared" si="789"/>
        <v>4.3418043541981506</v>
      </c>
      <c r="AL421" s="45">
        <f t="shared" si="790"/>
        <v>248</v>
      </c>
      <c r="AM421" s="45">
        <f t="shared" si="791"/>
        <v>46</v>
      </c>
      <c r="AN421" s="45">
        <f t="shared" si="792"/>
        <v>1</v>
      </c>
      <c r="AO421" s="45"/>
      <c r="AP421" s="45">
        <f t="shared" si="793"/>
        <v>4.3610452594416644</v>
      </c>
      <c r="AQ421" s="45">
        <f t="shared" si="794"/>
        <v>7.6114598605747374E-2</v>
      </c>
      <c r="AR421" s="45" t="str">
        <f t="shared" si="795"/>
        <v>POSITIF</v>
      </c>
      <c r="AS421" s="45">
        <f t="shared" si="796"/>
        <v>4</v>
      </c>
      <c r="AT421" s="45">
        <f t="shared" si="797"/>
        <v>21</v>
      </c>
      <c r="AU421" s="45">
        <f t="shared" si="798"/>
        <v>39</v>
      </c>
      <c r="AV421" s="45">
        <f t="shared" si="799"/>
        <v>1.0070321596167393</v>
      </c>
      <c r="AW421" s="145">
        <f t="shared" si="800"/>
        <v>4.1959673317364138E-2</v>
      </c>
      <c r="AX421" s="45">
        <f t="shared" si="801"/>
        <v>1.757602685878118E-2</v>
      </c>
      <c r="AY421" s="45">
        <f t="shared" si="802"/>
        <v>0.27439613512985911</v>
      </c>
      <c r="AZ421" s="145">
        <f t="shared" si="803"/>
        <v>1.1433172297077463E-2</v>
      </c>
      <c r="BA421" s="45">
        <f t="shared" si="804"/>
        <v>362899.33109211561</v>
      </c>
      <c r="BB421" s="45" t="s">
        <v>192</v>
      </c>
      <c r="BC421" s="45">
        <f t="shared" si="805"/>
        <v>1.6700852673596139E-2</v>
      </c>
      <c r="BD421" s="45">
        <f t="shared" si="806"/>
        <v>128.27345057711366</v>
      </c>
      <c r="BE421" s="45">
        <f t="shared" si="807"/>
        <v>23.436892358819016</v>
      </c>
      <c r="BF421" s="45">
        <f t="shared" si="808"/>
        <v>-1.7336671599644609E-3</v>
      </c>
      <c r="BG421" s="45">
        <f t="shared" si="809"/>
        <v>23.435158691659051</v>
      </c>
      <c r="BH421" s="151">
        <f t="shared" si="810"/>
        <v>0.18446015247285957</v>
      </c>
      <c r="BI421" s="45">
        <f t="shared" si="811"/>
        <v>15.160920921061187</v>
      </c>
      <c r="BJ421" s="45">
        <f t="shared" si="812"/>
        <v>22.581920921061187</v>
      </c>
      <c r="BK421" s="45">
        <f t="shared" si="813"/>
        <v>88.142350731371664</v>
      </c>
      <c r="BL421" s="45">
        <f t="shared" si="814"/>
        <v>1.5383742307100676</v>
      </c>
      <c r="BM421" s="45">
        <f t="shared" si="815"/>
        <v>250.58646308454612</v>
      </c>
      <c r="BN421" s="45">
        <f t="shared" si="816"/>
        <v>16.70576420563641</v>
      </c>
      <c r="BO421" s="45">
        <f t="shared" si="817"/>
        <v>16</v>
      </c>
      <c r="BP421" s="45">
        <f t="shared" si="818"/>
        <v>42</v>
      </c>
      <c r="BQ421" s="45">
        <f t="shared" si="819"/>
        <v>20</v>
      </c>
      <c r="BR421" s="45">
        <f t="shared" si="820"/>
        <v>-17.44984321612408</v>
      </c>
      <c r="BS421" s="45" t="str">
        <f t="shared" si="821"/>
        <v>NEGATIF</v>
      </c>
      <c r="BT421" s="45">
        <f t="shared" si="757"/>
        <v>-0.30455721807816166</v>
      </c>
      <c r="BU421" s="45">
        <f t="shared" si="758"/>
        <v>17</v>
      </c>
      <c r="BV421" s="45">
        <f t="shared" si="759"/>
        <v>-2067</v>
      </c>
      <c r="BW421" s="45">
        <f t="shared" si="760"/>
        <v>0</v>
      </c>
      <c r="BX421" s="45" t="str">
        <f t="shared" si="761"/>
        <v>NEGATIF</v>
      </c>
      <c r="BY421" s="45">
        <f t="shared" si="822"/>
        <v>72.870618266547623</v>
      </c>
      <c r="BZ421" s="45">
        <f t="shared" si="823"/>
        <v>252.87061826654764</v>
      </c>
      <c r="CA421" s="45">
        <f t="shared" si="824"/>
        <v>3.8562469213298263</v>
      </c>
      <c r="CB421" s="45" t="str">
        <f t="shared" si="825"/>
        <v>POSITIF</v>
      </c>
      <c r="CC421" s="45">
        <f t="shared" si="826"/>
        <v>3</v>
      </c>
      <c r="CD421" s="45">
        <f t="shared" si="827"/>
        <v>51</v>
      </c>
      <c r="CE421" s="45">
        <f t="shared" si="828"/>
        <v>22</v>
      </c>
      <c r="CF421" s="45"/>
      <c r="CG421" s="45">
        <f t="shared" si="829"/>
        <v>4.3735588417525557</v>
      </c>
      <c r="CH421" s="45">
        <f t="shared" si="830"/>
        <v>0.40902067989681701</v>
      </c>
      <c r="CI421" s="45">
        <f t="shared" si="831"/>
        <v>0.40905093809689208</v>
      </c>
    </row>
    <row r="422" spans="1:87">
      <c r="A422" s="45">
        <f t="shared" ref="A422:F422" si="971">A128</f>
        <v>-7.0027777777777782</v>
      </c>
      <c r="B422" s="45">
        <f t="shared" si="971"/>
        <v>111.315</v>
      </c>
      <c r="C422" s="45">
        <f t="shared" si="971"/>
        <v>7</v>
      </c>
      <c r="D422" s="45">
        <f t="shared" si="971"/>
        <v>2018</v>
      </c>
      <c r="E422" s="45">
        <f t="shared" si="971"/>
        <v>6</v>
      </c>
      <c r="F422" s="45">
        <f t="shared" si="971"/>
        <v>13</v>
      </c>
      <c r="G422" s="45">
        <f t="shared" si="763"/>
        <v>-0.12222152900771403</v>
      </c>
      <c r="H422" s="45">
        <f t="shared" ref="H422:J422" si="972">H128</f>
        <v>5</v>
      </c>
      <c r="I422" s="45">
        <f t="shared" si="972"/>
        <v>0</v>
      </c>
      <c r="J422" s="45">
        <f t="shared" si="972"/>
        <v>5</v>
      </c>
      <c r="K422" s="45"/>
      <c r="L422" s="45">
        <f t="shared" ref="L422:M422" si="973">L128</f>
        <v>20</v>
      </c>
      <c r="M422" s="45">
        <f t="shared" si="973"/>
        <v>-13</v>
      </c>
      <c r="N422" s="45">
        <f t="shared" si="766"/>
        <v>2458282.416666667</v>
      </c>
      <c r="O422" s="45">
        <f t="shared" si="767"/>
        <v>8.1907120953342413E-4</v>
      </c>
      <c r="P422" s="45">
        <f t="shared" si="768"/>
        <v>2458282.4174857382</v>
      </c>
      <c r="Q422" s="45">
        <f t="shared" si="769"/>
        <v>0.18446043766565839</v>
      </c>
      <c r="R422" s="45">
        <f t="shared" si="770"/>
        <v>252.50966703840049</v>
      </c>
      <c r="S422" s="45">
        <f t="shared" si="771"/>
        <v>319.26254008842807</v>
      </c>
      <c r="T422" s="45">
        <f t="shared" si="772"/>
        <v>4.4071250829346873</v>
      </c>
      <c r="U422" s="45">
        <f t="shared" si="773"/>
        <v>5.5721825028234582</v>
      </c>
      <c r="V422" s="45">
        <f t="shared" si="774"/>
        <v>128.26832017246812</v>
      </c>
      <c r="W422" s="45">
        <f t="shared" si="775"/>
        <v>2.2387045130118297</v>
      </c>
      <c r="X422" s="45">
        <f t="shared" si="776"/>
        <v>81.183606040267478</v>
      </c>
      <c r="Y422" s="45">
        <f t="shared" si="777"/>
        <v>1.4169212240446236</v>
      </c>
      <c r="Z422" s="45">
        <f t="shared" si="778"/>
        <v>157.92651854791984</v>
      </c>
      <c r="AA422" s="45">
        <f t="shared" si="779"/>
        <v>2.7563377248730956</v>
      </c>
      <c r="AB422" s="45">
        <f t="shared" si="780"/>
        <v>-14156.166431023514</v>
      </c>
      <c r="AC422" s="45">
        <f t="shared" si="781"/>
        <v>122.69019337524145</v>
      </c>
      <c r="AD422" s="45">
        <f t="shared" si="782"/>
        <v>-890.24672366179584</v>
      </c>
      <c r="AE422" s="45">
        <f t="shared" si="783"/>
        <v>-500.47995613875145</v>
      </c>
      <c r="AF422" s="45">
        <f t="shared" si="784"/>
        <v>574.03634435875051</v>
      </c>
      <c r="AG422" s="45">
        <f t="shared" si="785"/>
        <v>1446.6656708449241</v>
      </c>
      <c r="AH422" s="45">
        <f t="shared" si="786"/>
        <v>-13403.500902245145</v>
      </c>
      <c r="AI422" s="45">
        <f t="shared" si="787"/>
        <v>-3.7231946950680959</v>
      </c>
      <c r="AJ422" s="45">
        <f t="shared" si="788"/>
        <v>248.78647234333241</v>
      </c>
      <c r="AK422" s="45">
        <f t="shared" si="789"/>
        <v>4.3421430768129632</v>
      </c>
      <c r="AL422" s="45">
        <f t="shared" si="790"/>
        <v>248</v>
      </c>
      <c r="AM422" s="45">
        <f t="shared" si="791"/>
        <v>47</v>
      </c>
      <c r="AN422" s="45">
        <f t="shared" si="792"/>
        <v>11</v>
      </c>
      <c r="AO422" s="45"/>
      <c r="AP422" s="45">
        <f t="shared" si="793"/>
        <v>4.3474036088117476</v>
      </c>
      <c r="AQ422" s="45">
        <f t="shared" si="794"/>
        <v>7.5876506886848563E-2</v>
      </c>
      <c r="AR422" s="45" t="str">
        <f t="shared" si="795"/>
        <v>POSITIF</v>
      </c>
      <c r="AS422" s="45">
        <f t="shared" si="796"/>
        <v>4</v>
      </c>
      <c r="AT422" s="45">
        <f t="shared" si="797"/>
        <v>20</v>
      </c>
      <c r="AU422" s="45">
        <f t="shared" si="798"/>
        <v>50</v>
      </c>
      <c r="AV422" s="45">
        <f t="shared" si="799"/>
        <v>1.0071367227507324</v>
      </c>
      <c r="AW422" s="145">
        <f t="shared" si="800"/>
        <v>4.1964030114613853E-2</v>
      </c>
      <c r="AX422" s="45">
        <f t="shared" si="801"/>
        <v>1.7577851829745562E-2</v>
      </c>
      <c r="AY422" s="45">
        <f t="shared" si="802"/>
        <v>0.2744246237773833</v>
      </c>
      <c r="AZ422" s="145">
        <f t="shared" si="803"/>
        <v>1.1434359324057638E-2</v>
      </c>
      <c r="BA422" s="45">
        <f t="shared" si="804"/>
        <v>362861.65797100996</v>
      </c>
      <c r="BB422" s="45" t="s">
        <v>192</v>
      </c>
      <c r="BC422" s="45">
        <f t="shared" si="805"/>
        <v>1.6700852661618044E-2</v>
      </c>
      <c r="BD422" s="45">
        <f t="shared" si="806"/>
        <v>128.27289897538034</v>
      </c>
      <c r="BE422" s="45">
        <f t="shared" si="807"/>
        <v>23.43689235511032</v>
      </c>
      <c r="BF422" s="45">
        <f t="shared" si="808"/>
        <v>-1.7336650424049213E-3</v>
      </c>
      <c r="BG422" s="45">
        <f t="shared" si="809"/>
        <v>23.435158690067915</v>
      </c>
      <c r="BH422" s="151">
        <f t="shared" si="810"/>
        <v>0.18446043766565839</v>
      </c>
      <c r="BI422" s="45">
        <f t="shared" si="811"/>
        <v>15.411605411799004</v>
      </c>
      <c r="BJ422" s="45">
        <f t="shared" si="812"/>
        <v>22.832605411799005</v>
      </c>
      <c r="BK422" s="45">
        <f t="shared" si="813"/>
        <v>91.884992063581393</v>
      </c>
      <c r="BL422" s="45">
        <f t="shared" si="814"/>
        <v>1.6036956446783541</v>
      </c>
      <c r="BM422" s="45">
        <f t="shared" si="815"/>
        <v>250.60408911340366</v>
      </c>
      <c r="BN422" s="45">
        <f t="shared" si="816"/>
        <v>16.706939274226912</v>
      </c>
      <c r="BO422" s="45">
        <f t="shared" si="817"/>
        <v>16</v>
      </c>
      <c r="BP422" s="45">
        <f t="shared" si="818"/>
        <v>42</v>
      </c>
      <c r="BQ422" s="45">
        <f t="shared" si="819"/>
        <v>24</v>
      </c>
      <c r="BR422" s="45">
        <f t="shared" si="820"/>
        <v>-17.46624919771612</v>
      </c>
      <c r="BS422" s="45" t="str">
        <f t="shared" si="821"/>
        <v>NEGATIF</v>
      </c>
      <c r="BT422" s="45">
        <f t="shared" si="757"/>
        <v>-0.30484355647396433</v>
      </c>
      <c r="BU422" s="45">
        <f t="shared" si="758"/>
        <v>17</v>
      </c>
      <c r="BV422" s="45">
        <f t="shared" si="759"/>
        <v>-2068</v>
      </c>
      <c r="BW422" s="45">
        <f t="shared" si="760"/>
        <v>1</v>
      </c>
      <c r="BX422" s="45" t="str">
        <f t="shared" si="761"/>
        <v>NEGATIF</v>
      </c>
      <c r="BY422" s="45">
        <f t="shared" si="822"/>
        <v>72.438170447743929</v>
      </c>
      <c r="BZ422" s="45">
        <f t="shared" si="823"/>
        <v>252.43817044774391</v>
      </c>
      <c r="CA422" s="45">
        <f t="shared" si="824"/>
        <v>0.31226662258433679</v>
      </c>
      <c r="CB422" s="45" t="str">
        <f t="shared" si="825"/>
        <v>POSITIF</v>
      </c>
      <c r="CC422" s="45">
        <f t="shared" si="826"/>
        <v>0</v>
      </c>
      <c r="CD422" s="45">
        <f t="shared" si="827"/>
        <v>18</v>
      </c>
      <c r="CE422" s="45">
        <f t="shared" si="828"/>
        <v>44</v>
      </c>
      <c r="CF422" s="45"/>
      <c r="CG422" s="45">
        <f t="shared" si="829"/>
        <v>4.3738664739901711</v>
      </c>
      <c r="CH422" s="45">
        <f t="shared" si="830"/>
        <v>0.40902067986904644</v>
      </c>
      <c r="CI422" s="45">
        <f t="shared" si="831"/>
        <v>0.40905093803216314</v>
      </c>
    </row>
    <row r="423" spans="1:87">
      <c r="A423" s="45">
        <f t="shared" ref="A423:F423" si="974">A129</f>
        <v>-7.0027777777777782</v>
      </c>
      <c r="B423" s="45">
        <f t="shared" si="974"/>
        <v>111.315</v>
      </c>
      <c r="C423" s="45">
        <f t="shared" si="974"/>
        <v>7</v>
      </c>
      <c r="D423" s="45">
        <f t="shared" si="974"/>
        <v>2018</v>
      </c>
      <c r="E423" s="45">
        <f t="shared" si="974"/>
        <v>6</v>
      </c>
      <c r="F423" s="45">
        <f t="shared" si="974"/>
        <v>13</v>
      </c>
      <c r="G423" s="45">
        <f t="shared" si="763"/>
        <v>-0.12222152900771403</v>
      </c>
      <c r="H423" s="45">
        <f t="shared" ref="H423:J423" si="975">H129</f>
        <v>5</v>
      </c>
      <c r="I423" s="45">
        <f t="shared" si="975"/>
        <v>15</v>
      </c>
      <c r="J423" s="45">
        <f t="shared" si="975"/>
        <v>5.25</v>
      </c>
      <c r="K423" s="45"/>
      <c r="L423" s="45">
        <f t="shared" ref="L423:M423" si="976">L129</f>
        <v>20</v>
      </c>
      <c r="M423" s="45">
        <f t="shared" si="976"/>
        <v>-13</v>
      </c>
      <c r="N423" s="45">
        <f t="shared" si="766"/>
        <v>2458282.4270833335</v>
      </c>
      <c r="O423" s="45">
        <f t="shared" si="767"/>
        <v>8.1907120953342413E-4</v>
      </c>
      <c r="P423" s="45">
        <f t="shared" si="768"/>
        <v>2458282.4279024047</v>
      </c>
      <c r="Q423" s="45">
        <f t="shared" si="769"/>
        <v>0.18446072285844448</v>
      </c>
      <c r="R423" s="45">
        <f t="shared" si="770"/>
        <v>252.50966703840049</v>
      </c>
      <c r="S423" s="45">
        <f t="shared" si="771"/>
        <v>319.39863375769346</v>
      </c>
      <c r="T423" s="45">
        <f t="shared" si="772"/>
        <v>4.4071250829346873</v>
      </c>
      <c r="U423" s="45">
        <f t="shared" si="773"/>
        <v>5.5745577854432593</v>
      </c>
      <c r="V423" s="45">
        <f t="shared" si="774"/>
        <v>128.2677685691225</v>
      </c>
      <c r="W423" s="45">
        <f t="shared" si="775"/>
        <v>2.2386948857172833</v>
      </c>
      <c r="X423" s="45">
        <f t="shared" si="776"/>
        <v>81.193873199879818</v>
      </c>
      <c r="Y423" s="45">
        <f t="shared" si="777"/>
        <v>1.4171004197846868</v>
      </c>
      <c r="Z423" s="45">
        <f t="shared" si="778"/>
        <v>157.93678521728634</v>
      </c>
      <c r="AA423" s="45">
        <f t="shared" si="779"/>
        <v>2.7565169120567545</v>
      </c>
      <c r="AB423" s="45">
        <f t="shared" si="780"/>
        <v>-14115.3779917089</v>
      </c>
      <c r="AC423" s="45">
        <f t="shared" si="781"/>
        <v>122.92930218828202</v>
      </c>
      <c r="AD423" s="45">
        <f t="shared" si="782"/>
        <v>-844.95975321571177</v>
      </c>
      <c r="AE423" s="45">
        <f t="shared" si="783"/>
        <v>-504.99577698138876</v>
      </c>
      <c r="AF423" s="45">
        <f t="shared" si="784"/>
        <v>573.5641269618252</v>
      </c>
      <c r="AG423" s="45">
        <f t="shared" si="785"/>
        <v>1435.6880251480354</v>
      </c>
      <c r="AH423" s="45">
        <f t="shared" si="786"/>
        <v>-13333.152067607856</v>
      </c>
      <c r="AI423" s="45">
        <f t="shared" si="787"/>
        <v>-3.7036533521132933</v>
      </c>
      <c r="AJ423" s="45">
        <f t="shared" si="788"/>
        <v>248.8060136862872</v>
      </c>
      <c r="AK423" s="45">
        <f t="shared" si="789"/>
        <v>4.3424841375877854</v>
      </c>
      <c r="AL423" s="45">
        <f t="shared" si="790"/>
        <v>248</v>
      </c>
      <c r="AM423" s="45">
        <f t="shared" si="791"/>
        <v>48</v>
      </c>
      <c r="AN423" s="45">
        <f t="shared" si="792"/>
        <v>21</v>
      </c>
      <c r="AO423" s="45"/>
      <c r="AP423" s="45">
        <f t="shared" si="793"/>
        <v>4.3626494941071297</v>
      </c>
      <c r="AQ423" s="45">
        <f t="shared" si="794"/>
        <v>7.6142597782634366E-2</v>
      </c>
      <c r="AR423" s="45" t="str">
        <f t="shared" si="795"/>
        <v>POSITIF</v>
      </c>
      <c r="AS423" s="45">
        <f t="shared" si="796"/>
        <v>4</v>
      </c>
      <c r="AT423" s="45">
        <f t="shared" si="797"/>
        <v>21</v>
      </c>
      <c r="AU423" s="45">
        <f t="shared" si="798"/>
        <v>45</v>
      </c>
      <c r="AV423" s="45">
        <f t="shared" si="799"/>
        <v>1.007240987002441</v>
      </c>
      <c r="AW423" s="145">
        <f t="shared" si="800"/>
        <v>4.1968374458435043E-2</v>
      </c>
      <c r="AX423" s="45">
        <f t="shared" si="801"/>
        <v>1.7579671584230006E-2</v>
      </c>
      <c r="AY423" s="45">
        <f t="shared" si="802"/>
        <v>0.27445303099238133</v>
      </c>
      <c r="AZ423" s="145">
        <f t="shared" si="803"/>
        <v>1.1435542958015889E-2</v>
      </c>
      <c r="BA423" s="45">
        <f t="shared" si="804"/>
        <v>362824.10032309947</v>
      </c>
      <c r="BB423" s="45" t="s">
        <v>192</v>
      </c>
      <c r="BC423" s="45">
        <f t="shared" si="805"/>
        <v>1.6700852649639945E-2</v>
      </c>
      <c r="BD423" s="45">
        <f t="shared" si="806"/>
        <v>128.27234737367169</v>
      </c>
      <c r="BE423" s="45">
        <f t="shared" si="807"/>
        <v>23.436892351401625</v>
      </c>
      <c r="BF423" s="45">
        <f t="shared" si="808"/>
        <v>-1.733662905317225E-3</v>
      </c>
      <c r="BG423" s="45">
        <f t="shared" si="809"/>
        <v>23.435158688496308</v>
      </c>
      <c r="BH423" s="151">
        <f t="shared" si="810"/>
        <v>0.18446072285844448</v>
      </c>
      <c r="BI423" s="45">
        <f t="shared" si="811"/>
        <v>15.66228989129886</v>
      </c>
      <c r="BJ423" s="45">
        <f t="shared" si="812"/>
        <v>23.083289891298861</v>
      </c>
      <c r="BK423" s="45">
        <f t="shared" si="813"/>
        <v>95.627511247373519</v>
      </c>
      <c r="BL423" s="45">
        <f t="shared" si="814"/>
        <v>1.6690149267545775</v>
      </c>
      <c r="BM423" s="45">
        <f t="shared" si="815"/>
        <v>250.62183712210938</v>
      </c>
      <c r="BN423" s="45">
        <f t="shared" si="816"/>
        <v>16.708122474807293</v>
      </c>
      <c r="BO423" s="45">
        <f t="shared" si="817"/>
        <v>16</v>
      </c>
      <c r="BP423" s="45">
        <f t="shared" si="818"/>
        <v>42</v>
      </c>
      <c r="BQ423" s="45">
        <f t="shared" si="819"/>
        <v>29</v>
      </c>
      <c r="BR423" s="45">
        <f t="shared" si="820"/>
        <v>-17.454115856032775</v>
      </c>
      <c r="BS423" s="45" t="str">
        <f t="shared" si="821"/>
        <v>NEGATIF</v>
      </c>
      <c r="BT423" s="45">
        <f t="shared" si="757"/>
        <v>-0.30463178971232052</v>
      </c>
      <c r="BU423" s="45">
        <f t="shared" si="758"/>
        <v>17</v>
      </c>
      <c r="BV423" s="45">
        <f t="shared" si="759"/>
        <v>-2068</v>
      </c>
      <c r="BW423" s="45">
        <f t="shared" si="760"/>
        <v>45</v>
      </c>
      <c r="BX423" s="45" t="str">
        <f t="shared" si="761"/>
        <v>NEGATIF</v>
      </c>
      <c r="BY423" s="45">
        <f t="shared" si="822"/>
        <v>71.964872804026172</v>
      </c>
      <c r="BZ423" s="45">
        <f t="shared" si="823"/>
        <v>251.96487280402619</v>
      </c>
      <c r="CA423" s="45">
        <f t="shared" si="824"/>
        <v>-3.2262998852464602</v>
      </c>
      <c r="CB423" s="45" t="str">
        <f t="shared" si="825"/>
        <v>NEGATIF</v>
      </c>
      <c r="CC423" s="45">
        <f t="shared" si="826"/>
        <v>3</v>
      </c>
      <c r="CD423" s="45">
        <f t="shared" si="827"/>
        <v>13</v>
      </c>
      <c r="CE423" s="45">
        <f t="shared" si="828"/>
        <v>34</v>
      </c>
      <c r="CF423" s="45"/>
      <c r="CG423" s="45">
        <f t="shared" si="829"/>
        <v>4.3741762351777584</v>
      </c>
      <c r="CH423" s="45">
        <f t="shared" si="830"/>
        <v>0.40902067984161677</v>
      </c>
      <c r="CI423" s="45">
        <f t="shared" si="831"/>
        <v>0.40905093796743419</v>
      </c>
    </row>
    <row r="424" spans="1:87">
      <c r="A424" s="45">
        <f t="shared" ref="A424:F424" si="977">A130</f>
        <v>-7.0027777777777782</v>
      </c>
      <c r="B424" s="45">
        <f t="shared" si="977"/>
        <v>111.315</v>
      </c>
      <c r="C424" s="45">
        <f t="shared" si="977"/>
        <v>7</v>
      </c>
      <c r="D424" s="45">
        <f t="shared" si="977"/>
        <v>2018</v>
      </c>
      <c r="E424" s="45">
        <f t="shared" si="977"/>
        <v>6</v>
      </c>
      <c r="F424" s="45">
        <f t="shared" si="977"/>
        <v>13</v>
      </c>
      <c r="G424" s="45">
        <f t="shared" si="763"/>
        <v>-0.12222152900771403</v>
      </c>
      <c r="H424" s="45">
        <f t="shared" ref="H424:J424" si="978">H130</f>
        <v>5</v>
      </c>
      <c r="I424" s="45">
        <f t="shared" si="978"/>
        <v>30</v>
      </c>
      <c r="J424" s="45">
        <f t="shared" si="978"/>
        <v>5.5</v>
      </c>
      <c r="K424" s="45"/>
      <c r="L424" s="45">
        <f t="shared" ref="L424:M424" si="979">L130</f>
        <v>20</v>
      </c>
      <c r="M424" s="45">
        <f t="shared" si="979"/>
        <v>-13</v>
      </c>
      <c r="N424" s="45">
        <f t="shared" si="766"/>
        <v>2458282.4375</v>
      </c>
      <c r="O424" s="45">
        <f t="shared" si="767"/>
        <v>8.1907120953342413E-4</v>
      </c>
      <c r="P424" s="45">
        <f t="shared" si="768"/>
        <v>2458282.4383190712</v>
      </c>
      <c r="Q424" s="45">
        <f t="shared" si="769"/>
        <v>0.18446100805123056</v>
      </c>
      <c r="R424" s="45">
        <f t="shared" si="770"/>
        <v>252.50966703840049</v>
      </c>
      <c r="S424" s="45">
        <f t="shared" si="771"/>
        <v>319.5347274269443</v>
      </c>
      <c r="T424" s="45">
        <f t="shared" si="772"/>
        <v>4.4071250829346873</v>
      </c>
      <c r="U424" s="45">
        <f t="shared" si="773"/>
        <v>5.5769330680628064</v>
      </c>
      <c r="V424" s="45">
        <f t="shared" si="774"/>
        <v>128.26721696577681</v>
      </c>
      <c r="W424" s="45">
        <f t="shared" si="775"/>
        <v>2.2386852584227364</v>
      </c>
      <c r="X424" s="45">
        <f t="shared" si="776"/>
        <v>81.204140359492158</v>
      </c>
      <c r="Y424" s="45">
        <f t="shared" si="777"/>
        <v>1.41727961552475</v>
      </c>
      <c r="Z424" s="45">
        <f t="shared" si="778"/>
        <v>157.94705188665193</v>
      </c>
      <c r="AA424" s="45">
        <f t="shared" si="779"/>
        <v>2.7566960992403979</v>
      </c>
      <c r="AB424" s="45">
        <f t="shared" si="780"/>
        <v>-14074.506424037058</v>
      </c>
      <c r="AC424" s="45">
        <f t="shared" si="781"/>
        <v>123.15545257605612</v>
      </c>
      <c r="AD424" s="45">
        <f t="shared" si="782"/>
        <v>-799.31651102423689</v>
      </c>
      <c r="AE424" s="45">
        <f t="shared" si="783"/>
        <v>-509.45836946386316</v>
      </c>
      <c r="AF424" s="45">
        <f t="shared" si="784"/>
        <v>573.08694298744865</v>
      </c>
      <c r="AG424" s="45">
        <f t="shared" si="785"/>
        <v>1424.6991795630588</v>
      </c>
      <c r="AH424" s="45">
        <f t="shared" si="786"/>
        <v>-13262.339729398594</v>
      </c>
      <c r="AI424" s="45">
        <f t="shared" si="787"/>
        <v>-3.6839832581662764</v>
      </c>
      <c r="AJ424" s="45">
        <f t="shared" si="788"/>
        <v>248.82568378023421</v>
      </c>
      <c r="AK424" s="45">
        <f t="shared" si="789"/>
        <v>4.3428274454913378</v>
      </c>
      <c r="AL424" s="45">
        <f t="shared" si="790"/>
        <v>248</v>
      </c>
      <c r="AM424" s="45">
        <f t="shared" si="791"/>
        <v>49</v>
      </c>
      <c r="AN424" s="45">
        <f t="shared" si="792"/>
        <v>32</v>
      </c>
      <c r="AO424" s="45"/>
      <c r="AP424" s="45">
        <f t="shared" si="793"/>
        <v>4.3562868081043362</v>
      </c>
      <c r="AQ424" s="45">
        <f t="shared" si="794"/>
        <v>7.6031547962615062E-2</v>
      </c>
      <c r="AR424" s="45" t="str">
        <f t="shared" si="795"/>
        <v>POSITIF</v>
      </c>
      <c r="AS424" s="45">
        <f t="shared" si="796"/>
        <v>4</v>
      </c>
      <c r="AT424" s="45">
        <f t="shared" si="797"/>
        <v>21</v>
      </c>
      <c r="AU424" s="45">
        <f t="shared" si="798"/>
        <v>22</v>
      </c>
      <c r="AV424" s="45">
        <f t="shared" si="799"/>
        <v>1.0073449515464123</v>
      </c>
      <c r="AW424" s="145">
        <f t="shared" si="800"/>
        <v>4.1972706314433846E-2</v>
      </c>
      <c r="AX424" s="45">
        <f t="shared" si="801"/>
        <v>1.758148610782764E-2</v>
      </c>
      <c r="AY424" s="45">
        <f t="shared" si="802"/>
        <v>0.27448135654996247</v>
      </c>
      <c r="AZ424" s="145">
        <f t="shared" si="803"/>
        <v>1.143672318958177E-2</v>
      </c>
      <c r="BA424" s="45">
        <f t="shared" si="804"/>
        <v>362786.65837634361</v>
      </c>
      <c r="BB424" s="45" t="s">
        <v>192</v>
      </c>
      <c r="BC424" s="45">
        <f t="shared" si="805"/>
        <v>1.6700852637661849E-2</v>
      </c>
      <c r="BD424" s="45">
        <f t="shared" si="806"/>
        <v>128.27179577196304</v>
      </c>
      <c r="BE424" s="45">
        <f t="shared" si="807"/>
        <v>23.436892347692929</v>
      </c>
      <c r="BF424" s="45">
        <f t="shared" si="808"/>
        <v>-1.7336607486990719E-3</v>
      </c>
      <c r="BG424" s="45">
        <f t="shared" si="809"/>
        <v>23.435158686944231</v>
      </c>
      <c r="BH424" s="151">
        <f t="shared" si="810"/>
        <v>0.18446100805123056</v>
      </c>
      <c r="BI424" s="45">
        <f t="shared" si="811"/>
        <v>15.912974370829762</v>
      </c>
      <c r="BJ424" s="45">
        <f t="shared" si="812"/>
        <v>23.333974370829761</v>
      </c>
      <c r="BK424" s="45">
        <f t="shared" si="813"/>
        <v>99.369913182779968</v>
      </c>
      <c r="BL424" s="45">
        <f t="shared" si="814"/>
        <v>1.7343321624604282</v>
      </c>
      <c r="BM424" s="45">
        <f t="shared" si="815"/>
        <v>250.63970237966646</v>
      </c>
      <c r="BN424" s="45">
        <f t="shared" si="816"/>
        <v>16.709313491977763</v>
      </c>
      <c r="BO424" s="45">
        <f t="shared" si="817"/>
        <v>16</v>
      </c>
      <c r="BP424" s="45">
        <f t="shared" si="818"/>
        <v>42</v>
      </c>
      <c r="BQ424" s="45">
        <f t="shared" si="819"/>
        <v>33</v>
      </c>
      <c r="BR424" s="45">
        <f t="shared" si="820"/>
        <v>-17.463360835032869</v>
      </c>
      <c r="BS424" s="45" t="str">
        <f t="shared" si="821"/>
        <v>NEGATIF</v>
      </c>
      <c r="BT424" s="45">
        <f t="shared" si="757"/>
        <v>-0.30479314503514987</v>
      </c>
      <c r="BU424" s="45">
        <f t="shared" si="758"/>
        <v>17</v>
      </c>
      <c r="BV424" s="45">
        <f t="shared" si="759"/>
        <v>-2068</v>
      </c>
      <c r="BW424" s="45">
        <f t="shared" si="760"/>
        <v>11</v>
      </c>
      <c r="BX424" s="45" t="str">
        <f t="shared" si="761"/>
        <v>NEGATIF</v>
      </c>
      <c r="BY424" s="45">
        <f t="shared" si="822"/>
        <v>71.397331047274875</v>
      </c>
      <c r="BZ424" s="45">
        <f t="shared" si="823"/>
        <v>251.39733104727486</v>
      </c>
      <c r="CA424" s="45">
        <f t="shared" si="824"/>
        <v>-6.7512147240417253</v>
      </c>
      <c r="CB424" s="45" t="str">
        <f t="shared" si="825"/>
        <v>NEGATIF</v>
      </c>
      <c r="CC424" s="45">
        <f t="shared" si="826"/>
        <v>6</v>
      </c>
      <c r="CD424" s="45">
        <f t="shared" si="827"/>
        <v>45</v>
      </c>
      <c r="CE424" s="45">
        <f t="shared" si="828"/>
        <v>4</v>
      </c>
      <c r="CF424" s="45"/>
      <c r="CG424" s="45">
        <f t="shared" si="829"/>
        <v>4.3744880427438462</v>
      </c>
      <c r="CH424" s="45">
        <f t="shared" si="830"/>
        <v>0.40902067981452789</v>
      </c>
      <c r="CI424" s="45">
        <f t="shared" si="831"/>
        <v>0.40905093790270525</v>
      </c>
    </row>
    <row r="425" spans="1:87">
      <c r="A425" s="45">
        <f t="shared" ref="A425:F425" si="980">A131</f>
        <v>-7.0027777777777782</v>
      </c>
      <c r="B425" s="45">
        <f t="shared" si="980"/>
        <v>111.315</v>
      </c>
      <c r="C425" s="45">
        <f t="shared" si="980"/>
        <v>7</v>
      </c>
      <c r="D425" s="45">
        <f t="shared" si="980"/>
        <v>2018</v>
      </c>
      <c r="E425" s="45">
        <f t="shared" si="980"/>
        <v>6</v>
      </c>
      <c r="F425" s="45">
        <f t="shared" si="980"/>
        <v>13</v>
      </c>
      <c r="G425" s="45">
        <f t="shared" si="763"/>
        <v>-0.12222152900771403</v>
      </c>
      <c r="H425" s="45">
        <f t="shared" ref="H425:J425" si="981">H131</f>
        <v>5</v>
      </c>
      <c r="I425" s="45">
        <f t="shared" si="981"/>
        <v>45</v>
      </c>
      <c r="J425" s="45">
        <f t="shared" si="981"/>
        <v>5.75</v>
      </c>
      <c r="K425" s="45"/>
      <c r="L425" s="45">
        <f t="shared" ref="L425:M425" si="982">L131</f>
        <v>20</v>
      </c>
      <c r="M425" s="45">
        <f t="shared" si="982"/>
        <v>-13</v>
      </c>
      <c r="N425" s="45">
        <f t="shared" si="766"/>
        <v>2458282.447916667</v>
      </c>
      <c r="O425" s="45">
        <f t="shared" si="767"/>
        <v>8.1907120953342413E-4</v>
      </c>
      <c r="P425" s="45">
        <f t="shared" si="768"/>
        <v>2458282.4487357382</v>
      </c>
      <c r="Q425" s="45">
        <f t="shared" si="769"/>
        <v>0.18446129324402938</v>
      </c>
      <c r="R425" s="45">
        <f t="shared" si="770"/>
        <v>252.50966703840049</v>
      </c>
      <c r="S425" s="45">
        <f t="shared" si="771"/>
        <v>319.67082110229239</v>
      </c>
      <c r="T425" s="45">
        <f t="shared" si="772"/>
        <v>4.4071250829346873</v>
      </c>
      <c r="U425" s="45">
        <f t="shared" si="773"/>
        <v>5.5793083507887715</v>
      </c>
      <c r="V425" s="45">
        <f t="shared" si="774"/>
        <v>128.26666536240651</v>
      </c>
      <c r="W425" s="45">
        <f t="shared" si="775"/>
        <v>2.2386756311277596</v>
      </c>
      <c r="X425" s="45">
        <f t="shared" si="776"/>
        <v>81.214407519562883</v>
      </c>
      <c r="Y425" s="45">
        <f t="shared" si="777"/>
        <v>1.4174588112728135</v>
      </c>
      <c r="Z425" s="45">
        <f t="shared" si="778"/>
        <v>157.95731855647591</v>
      </c>
      <c r="AA425" s="45">
        <f t="shared" si="779"/>
        <v>2.7568752864320412</v>
      </c>
      <c r="AB425" s="45">
        <f t="shared" si="780"/>
        <v>-14033.551956762878</v>
      </c>
      <c r="AC425" s="45">
        <f t="shared" si="781"/>
        <v>123.36862070845498</v>
      </c>
      <c r="AD425" s="45">
        <f t="shared" si="782"/>
        <v>-753.3362402014144</v>
      </c>
      <c r="AE425" s="45">
        <f t="shared" si="783"/>
        <v>-513.86726340902226</v>
      </c>
      <c r="AF425" s="45">
        <f t="shared" si="784"/>
        <v>572.60480494496721</v>
      </c>
      <c r="AG425" s="45">
        <f t="shared" si="785"/>
        <v>1413.6992159289148</v>
      </c>
      <c r="AH425" s="45">
        <f t="shared" si="786"/>
        <v>-13191.082818790976</v>
      </c>
      <c r="AI425" s="45">
        <f t="shared" si="787"/>
        <v>-3.664189671886382</v>
      </c>
      <c r="AJ425" s="45">
        <f t="shared" si="788"/>
        <v>248.8454773665141</v>
      </c>
      <c r="AK425" s="45">
        <f t="shared" si="789"/>
        <v>4.3431729087426989</v>
      </c>
      <c r="AL425" s="45">
        <f t="shared" si="790"/>
        <v>248</v>
      </c>
      <c r="AM425" s="45">
        <f t="shared" si="791"/>
        <v>50</v>
      </c>
      <c r="AN425" s="45">
        <f t="shared" si="792"/>
        <v>43</v>
      </c>
      <c r="AO425" s="45"/>
      <c r="AP425" s="45">
        <f t="shared" si="793"/>
        <v>4.3502569841316499</v>
      </c>
      <c r="AQ425" s="45">
        <f t="shared" si="794"/>
        <v>7.592630768097601E-2</v>
      </c>
      <c r="AR425" s="45" t="str">
        <f t="shared" si="795"/>
        <v>POSITIF</v>
      </c>
      <c r="AS425" s="45">
        <f t="shared" si="796"/>
        <v>4</v>
      </c>
      <c r="AT425" s="45">
        <f t="shared" si="797"/>
        <v>21</v>
      </c>
      <c r="AU425" s="45">
        <f t="shared" si="798"/>
        <v>0</v>
      </c>
      <c r="AV425" s="45">
        <f t="shared" si="799"/>
        <v>1.0074486155591502</v>
      </c>
      <c r="AW425" s="145">
        <f t="shared" si="800"/>
        <v>4.1977025648297923E-2</v>
      </c>
      <c r="AX425" s="45">
        <f t="shared" si="801"/>
        <v>1.7583295386165744E-2</v>
      </c>
      <c r="AY425" s="45">
        <f t="shared" si="802"/>
        <v>0.27450960022576881</v>
      </c>
      <c r="AZ425" s="145">
        <f t="shared" si="803"/>
        <v>1.1437900009407033E-2</v>
      </c>
      <c r="BA425" s="45">
        <f t="shared" si="804"/>
        <v>362749.33235798689</v>
      </c>
      <c r="BB425" s="45" t="s">
        <v>192</v>
      </c>
      <c r="BC425" s="45">
        <f t="shared" si="805"/>
        <v>1.670085262568375E-2</v>
      </c>
      <c r="BD425" s="45">
        <f t="shared" si="806"/>
        <v>128.27124417022978</v>
      </c>
      <c r="BE425" s="45">
        <f t="shared" si="807"/>
        <v>23.436892343984233</v>
      </c>
      <c r="BF425" s="45">
        <f t="shared" si="808"/>
        <v>-1.7336585725481618E-3</v>
      </c>
      <c r="BG425" s="45">
        <f t="shared" si="809"/>
        <v>23.435158685411686</v>
      </c>
      <c r="BH425" s="151">
        <f t="shared" si="810"/>
        <v>0.18446129324402938</v>
      </c>
      <c r="BI425" s="45">
        <f t="shared" si="811"/>
        <v>16.163658861567576</v>
      </c>
      <c r="BJ425" s="45">
        <f t="shared" si="812"/>
        <v>23.584658861567576</v>
      </c>
      <c r="BK425" s="45">
        <f t="shared" si="813"/>
        <v>103.11220280774707</v>
      </c>
      <c r="BL425" s="45">
        <f t="shared" si="814"/>
        <v>1.7996474379793279</v>
      </c>
      <c r="BM425" s="45">
        <f t="shared" si="815"/>
        <v>250.65768011576654</v>
      </c>
      <c r="BN425" s="45">
        <f t="shared" si="816"/>
        <v>16.710512007717771</v>
      </c>
      <c r="BO425" s="45">
        <f t="shared" si="817"/>
        <v>16</v>
      </c>
      <c r="BP425" s="45">
        <f t="shared" si="818"/>
        <v>42</v>
      </c>
      <c r="BQ425" s="45">
        <f t="shared" si="819"/>
        <v>37</v>
      </c>
      <c r="BR425" s="45">
        <f t="shared" si="820"/>
        <v>-17.472292949322672</v>
      </c>
      <c r="BS425" s="45" t="str">
        <f t="shared" si="821"/>
        <v>NEGATIF</v>
      </c>
      <c r="BT425" s="45">
        <f t="shared" si="757"/>
        <v>-0.30494903983867139</v>
      </c>
      <c r="BU425" s="45">
        <f t="shared" si="758"/>
        <v>17</v>
      </c>
      <c r="BV425" s="45">
        <f t="shared" si="759"/>
        <v>-2069</v>
      </c>
      <c r="BW425" s="45">
        <f t="shared" si="760"/>
        <v>39</v>
      </c>
      <c r="BX425" s="45" t="str">
        <f t="shared" si="761"/>
        <v>NEGATIF</v>
      </c>
      <c r="BY425" s="45">
        <f t="shared" si="822"/>
        <v>70.751761740866911</v>
      </c>
      <c r="BZ425" s="45">
        <f t="shared" si="823"/>
        <v>250.75176174086693</v>
      </c>
      <c r="CA425" s="45">
        <f t="shared" si="824"/>
        <v>-10.263342824522999</v>
      </c>
      <c r="CB425" s="45" t="str">
        <f t="shared" si="825"/>
        <v>NEGATIF</v>
      </c>
      <c r="CC425" s="45">
        <f t="shared" si="826"/>
        <v>10</v>
      </c>
      <c r="CD425" s="45">
        <f t="shared" si="827"/>
        <v>15</v>
      </c>
      <c r="CE425" s="45">
        <f t="shared" si="828"/>
        <v>48</v>
      </c>
      <c r="CF425" s="45"/>
      <c r="CG425" s="45">
        <f t="shared" si="829"/>
        <v>4.3748018134308477</v>
      </c>
      <c r="CH425" s="45">
        <f t="shared" si="830"/>
        <v>0.40902067978777995</v>
      </c>
      <c r="CI425" s="45">
        <f t="shared" si="831"/>
        <v>0.4090509378379763</v>
      </c>
    </row>
    <row r="426" spans="1:87">
      <c r="A426" s="45">
        <f t="shared" ref="A426:F426" si="983">A132</f>
        <v>-7.0027777777777782</v>
      </c>
      <c r="B426" s="45">
        <f t="shared" si="983"/>
        <v>111.315</v>
      </c>
      <c r="C426" s="45">
        <f t="shared" si="983"/>
        <v>7</v>
      </c>
      <c r="D426" s="45">
        <f t="shared" si="983"/>
        <v>2018</v>
      </c>
      <c r="E426" s="45">
        <f t="shared" si="983"/>
        <v>6</v>
      </c>
      <c r="F426" s="45">
        <f t="shared" si="983"/>
        <v>13</v>
      </c>
      <c r="G426" s="45">
        <f t="shared" si="763"/>
        <v>-0.12222152900771403</v>
      </c>
      <c r="H426" s="45">
        <f t="shared" ref="H426:J426" si="984">H132</f>
        <v>6</v>
      </c>
      <c r="I426" s="45">
        <f t="shared" si="984"/>
        <v>0</v>
      </c>
      <c r="J426" s="45">
        <f t="shared" si="984"/>
        <v>6</v>
      </c>
      <c r="K426" s="45"/>
      <c r="L426" s="45">
        <f t="shared" ref="L426:M426" si="985">L132</f>
        <v>20</v>
      </c>
      <c r="M426" s="45">
        <f t="shared" si="985"/>
        <v>-13</v>
      </c>
      <c r="N426" s="45">
        <f t="shared" si="766"/>
        <v>2458282.4583333335</v>
      </c>
      <c r="O426" s="45">
        <f t="shared" si="767"/>
        <v>8.1907120953342413E-4</v>
      </c>
      <c r="P426" s="45">
        <f t="shared" si="768"/>
        <v>2458282.4591524047</v>
      </c>
      <c r="Q426" s="45">
        <f t="shared" si="769"/>
        <v>0.18446157843681546</v>
      </c>
      <c r="R426" s="45">
        <f t="shared" si="770"/>
        <v>252.50966703840049</v>
      </c>
      <c r="S426" s="45">
        <f t="shared" si="771"/>
        <v>319.80691477155779</v>
      </c>
      <c r="T426" s="45">
        <f t="shared" si="772"/>
        <v>4.4071250829346873</v>
      </c>
      <c r="U426" s="45">
        <f t="shared" si="773"/>
        <v>5.5816836334085727</v>
      </c>
      <c r="V426" s="45">
        <f t="shared" si="774"/>
        <v>128.26611375906089</v>
      </c>
      <c r="W426" s="45">
        <f t="shared" si="775"/>
        <v>2.2386660038332131</v>
      </c>
      <c r="X426" s="45">
        <f t="shared" si="776"/>
        <v>81.224674679175223</v>
      </c>
      <c r="Y426" s="45">
        <f t="shared" si="777"/>
        <v>1.4176380070128765</v>
      </c>
      <c r="Z426" s="45">
        <f t="shared" si="778"/>
        <v>157.9675852258415</v>
      </c>
      <c r="AA426" s="45">
        <f t="shared" si="779"/>
        <v>2.7570544736156846</v>
      </c>
      <c r="AB426" s="45">
        <f t="shared" si="780"/>
        <v>-13992.514824615335</v>
      </c>
      <c r="AC426" s="45">
        <f t="shared" si="781"/>
        <v>123.56878409561581</v>
      </c>
      <c r="AD426" s="45">
        <f t="shared" si="782"/>
        <v>-707.03833213276744</v>
      </c>
      <c r="AE426" s="45">
        <f t="shared" si="783"/>
        <v>-518.22199370999431</v>
      </c>
      <c r="AF426" s="45">
        <f t="shared" si="784"/>
        <v>572.11772553792821</v>
      </c>
      <c r="AG426" s="45">
        <f t="shared" si="785"/>
        <v>1402.6882176466997</v>
      </c>
      <c r="AH426" s="45">
        <f t="shared" si="786"/>
        <v>-13119.400423177853</v>
      </c>
      <c r="AI426" s="45">
        <f t="shared" si="787"/>
        <v>-3.6442778953271815</v>
      </c>
      <c r="AJ426" s="45">
        <f t="shared" si="788"/>
        <v>248.86538914307332</v>
      </c>
      <c r="AK426" s="45">
        <f t="shared" si="789"/>
        <v>4.3435204348035787</v>
      </c>
      <c r="AL426" s="45">
        <f t="shared" si="790"/>
        <v>248</v>
      </c>
      <c r="AM426" s="45">
        <f t="shared" si="791"/>
        <v>51</v>
      </c>
      <c r="AN426" s="45">
        <f t="shared" si="792"/>
        <v>55</v>
      </c>
      <c r="AO426" s="45"/>
      <c r="AP426" s="45">
        <f t="shared" si="793"/>
        <v>4.3456718849002387</v>
      </c>
      <c r="AQ426" s="45">
        <f t="shared" si="794"/>
        <v>7.5846282602857223E-2</v>
      </c>
      <c r="AR426" s="45" t="str">
        <f t="shared" si="795"/>
        <v>POSITIF</v>
      </c>
      <c r="AS426" s="45">
        <f t="shared" si="796"/>
        <v>4</v>
      </c>
      <c r="AT426" s="45">
        <f t="shared" si="797"/>
        <v>20</v>
      </c>
      <c r="AU426" s="45">
        <f t="shared" si="798"/>
        <v>44</v>
      </c>
      <c r="AV426" s="45">
        <f t="shared" si="799"/>
        <v>1.0075519782052036</v>
      </c>
      <c r="AW426" s="145">
        <f t="shared" si="800"/>
        <v>4.1981332425216816E-2</v>
      </c>
      <c r="AX426" s="45">
        <f t="shared" si="801"/>
        <v>1.7585099404662949E-2</v>
      </c>
      <c r="AY426" s="45">
        <f t="shared" si="802"/>
        <v>0.27453776179218564</v>
      </c>
      <c r="AZ426" s="145">
        <f t="shared" si="803"/>
        <v>1.1439073408007734E-2</v>
      </c>
      <c r="BA426" s="45">
        <f t="shared" si="804"/>
        <v>362712.12249956839</v>
      </c>
      <c r="BB426" s="45" t="s">
        <v>192</v>
      </c>
      <c r="BC426" s="45">
        <f t="shared" si="805"/>
        <v>1.6700852613705654E-2</v>
      </c>
      <c r="BD426" s="45">
        <f t="shared" si="806"/>
        <v>128.27069256852113</v>
      </c>
      <c r="BE426" s="45">
        <f t="shared" si="807"/>
        <v>23.436892340275538</v>
      </c>
      <c r="BF426" s="45">
        <f t="shared" si="808"/>
        <v>-1.733656376862491E-3</v>
      </c>
      <c r="BG426" s="45">
        <f t="shared" si="809"/>
        <v>23.435158683898674</v>
      </c>
      <c r="BH426" s="151">
        <f t="shared" si="810"/>
        <v>0.18446157843681546</v>
      </c>
      <c r="BI426" s="45">
        <f t="shared" si="811"/>
        <v>16.414343341067433</v>
      </c>
      <c r="BJ426" s="45">
        <f t="shared" si="812"/>
        <v>23.835343341067432</v>
      </c>
      <c r="BK426" s="45">
        <f t="shared" si="813"/>
        <v>106.85438459563251</v>
      </c>
      <c r="BL426" s="45">
        <f t="shared" si="814"/>
        <v>1.864960831386097</v>
      </c>
      <c r="BM426" s="45">
        <f t="shared" si="815"/>
        <v>250.67576552037895</v>
      </c>
      <c r="BN426" s="45">
        <f t="shared" si="816"/>
        <v>16.711717701358598</v>
      </c>
      <c r="BO426" s="45">
        <f t="shared" si="817"/>
        <v>16</v>
      </c>
      <c r="BP426" s="45">
        <f t="shared" si="818"/>
        <v>42</v>
      </c>
      <c r="BQ426" s="45">
        <f t="shared" si="819"/>
        <v>42</v>
      </c>
      <c r="BR426" s="45">
        <f t="shared" si="820"/>
        <v>-17.479812112204669</v>
      </c>
      <c r="BS426" s="45" t="str">
        <f t="shared" si="821"/>
        <v>NEGATIF</v>
      </c>
      <c r="BT426" s="45">
        <f t="shared" si="757"/>
        <v>-0.30508027398795595</v>
      </c>
      <c r="BU426" s="45">
        <f t="shared" si="758"/>
        <v>17</v>
      </c>
      <c r="BV426" s="45">
        <f t="shared" si="759"/>
        <v>-2069</v>
      </c>
      <c r="BW426" s="45">
        <f t="shared" si="760"/>
        <v>12</v>
      </c>
      <c r="BX426" s="45" t="str">
        <f t="shared" si="761"/>
        <v>NEGATIF</v>
      </c>
      <c r="BY426" s="45">
        <f t="shared" si="822"/>
        <v>70.022454853136807</v>
      </c>
      <c r="BZ426" s="45">
        <f t="shared" si="823"/>
        <v>250.02245485313682</v>
      </c>
      <c r="CA426" s="45">
        <f t="shared" si="824"/>
        <v>-13.76076558022444</v>
      </c>
      <c r="CB426" s="45" t="str">
        <f t="shared" si="825"/>
        <v>NEGATIF</v>
      </c>
      <c r="CC426" s="45">
        <f t="shared" si="826"/>
        <v>13</v>
      </c>
      <c r="CD426" s="45">
        <f t="shared" si="827"/>
        <v>45</v>
      </c>
      <c r="CE426" s="45">
        <f t="shared" si="828"/>
        <v>38</v>
      </c>
      <c r="CF426" s="45"/>
      <c r="CG426" s="45">
        <f t="shared" si="829"/>
        <v>4.3751174632878893</v>
      </c>
      <c r="CH426" s="45">
        <f t="shared" si="830"/>
        <v>0.40902067976137291</v>
      </c>
      <c r="CI426" s="45">
        <f t="shared" si="831"/>
        <v>0.40905093777324736</v>
      </c>
    </row>
    <row r="427" spans="1:87">
      <c r="A427" s="45">
        <f t="shared" ref="A427:F427" si="986">A133</f>
        <v>-7.0027777777777782</v>
      </c>
      <c r="B427" s="45">
        <f t="shared" si="986"/>
        <v>111.315</v>
      </c>
      <c r="C427" s="45">
        <f t="shared" si="986"/>
        <v>7</v>
      </c>
      <c r="D427" s="45">
        <f t="shared" si="986"/>
        <v>2018</v>
      </c>
      <c r="E427" s="45">
        <f t="shared" si="986"/>
        <v>6</v>
      </c>
      <c r="F427" s="45">
        <f t="shared" si="986"/>
        <v>13</v>
      </c>
      <c r="G427" s="45">
        <f t="shared" si="763"/>
        <v>-0.12222152900771403</v>
      </c>
      <c r="H427" s="45">
        <f t="shared" ref="H427:J427" si="987">H133</f>
        <v>6</v>
      </c>
      <c r="I427" s="45">
        <f t="shared" si="987"/>
        <v>15</v>
      </c>
      <c r="J427" s="45">
        <f t="shared" si="987"/>
        <v>6.25</v>
      </c>
      <c r="K427" s="45"/>
      <c r="L427" s="45">
        <f t="shared" ref="L427:M427" si="988">L133</f>
        <v>20</v>
      </c>
      <c r="M427" s="45">
        <f t="shared" si="988"/>
        <v>-13</v>
      </c>
      <c r="N427" s="45">
        <f t="shared" si="766"/>
        <v>2458282.46875</v>
      </c>
      <c r="O427" s="45">
        <f t="shared" si="767"/>
        <v>8.1907120953342413E-4</v>
      </c>
      <c r="P427" s="45">
        <f t="shared" si="768"/>
        <v>2458282.4695690712</v>
      </c>
      <c r="Q427" s="45">
        <f t="shared" si="769"/>
        <v>0.18446186362960154</v>
      </c>
      <c r="R427" s="45">
        <f t="shared" si="770"/>
        <v>252.50966703840049</v>
      </c>
      <c r="S427" s="45">
        <f t="shared" si="771"/>
        <v>319.94300844080863</v>
      </c>
      <c r="T427" s="45">
        <f t="shared" si="772"/>
        <v>4.4071250829346873</v>
      </c>
      <c r="U427" s="45">
        <f t="shared" si="773"/>
        <v>5.5840589160281198</v>
      </c>
      <c r="V427" s="45">
        <f t="shared" si="774"/>
        <v>128.2655621557152</v>
      </c>
      <c r="W427" s="45">
        <f t="shared" si="775"/>
        <v>2.2386563765386658</v>
      </c>
      <c r="X427" s="45">
        <f t="shared" si="776"/>
        <v>81.234941838786654</v>
      </c>
      <c r="Y427" s="45">
        <f t="shared" si="777"/>
        <v>1.4178172027529237</v>
      </c>
      <c r="Z427" s="45">
        <f t="shared" si="778"/>
        <v>157.977851895208</v>
      </c>
      <c r="AA427" s="45">
        <f t="shared" si="779"/>
        <v>2.7572336607993435</v>
      </c>
      <c r="AB427" s="45">
        <f t="shared" si="780"/>
        <v>-13951.395257300264</v>
      </c>
      <c r="AC427" s="45">
        <f t="shared" si="781"/>
        <v>123.75592164737827</v>
      </c>
      <c r="AD427" s="45">
        <f t="shared" si="782"/>
        <v>-660.44230598667366</v>
      </c>
      <c r="AE427" s="45">
        <f t="shared" si="783"/>
        <v>-522.52210156107026</v>
      </c>
      <c r="AF427" s="45">
        <f t="shared" si="784"/>
        <v>571.62571753432485</v>
      </c>
      <c r="AG427" s="45">
        <f t="shared" si="785"/>
        <v>1391.666266726671</v>
      </c>
      <c r="AH427" s="45">
        <f t="shared" si="786"/>
        <v>-13047.311758939632</v>
      </c>
      <c r="AI427" s="45">
        <f t="shared" si="787"/>
        <v>-3.6242532663721199</v>
      </c>
      <c r="AJ427" s="45">
        <f t="shared" si="788"/>
        <v>248.88541377202839</v>
      </c>
      <c r="AK427" s="45">
        <f t="shared" si="789"/>
        <v>4.3438699305103352</v>
      </c>
      <c r="AL427" s="45">
        <f t="shared" si="790"/>
        <v>248</v>
      </c>
      <c r="AM427" s="45">
        <f t="shared" si="791"/>
        <v>53</v>
      </c>
      <c r="AN427" s="45">
        <f t="shared" si="792"/>
        <v>7</v>
      </c>
      <c r="AO427" s="45"/>
      <c r="AP427" s="45">
        <f t="shared" si="793"/>
        <v>4.3590887853829763</v>
      </c>
      <c r="AQ427" s="45">
        <f t="shared" si="794"/>
        <v>7.6080451691693404E-2</v>
      </c>
      <c r="AR427" s="45" t="str">
        <f t="shared" si="795"/>
        <v>POSITIF</v>
      </c>
      <c r="AS427" s="45">
        <f t="shared" si="796"/>
        <v>4</v>
      </c>
      <c r="AT427" s="45">
        <f t="shared" si="797"/>
        <v>21</v>
      </c>
      <c r="AU427" s="45">
        <f t="shared" si="798"/>
        <v>32</v>
      </c>
      <c r="AV427" s="45">
        <f t="shared" si="799"/>
        <v>1.0076550386650132</v>
      </c>
      <c r="AW427" s="145">
        <f t="shared" si="800"/>
        <v>4.1985626611042215E-2</v>
      </c>
      <c r="AX427" s="45">
        <f t="shared" si="801"/>
        <v>1.7586898149015245E-2</v>
      </c>
      <c r="AY427" s="45">
        <f t="shared" si="802"/>
        <v>0.27456584102592796</v>
      </c>
      <c r="AZ427" s="145">
        <f t="shared" si="803"/>
        <v>1.1440243376080331E-2</v>
      </c>
      <c r="BA427" s="45">
        <f t="shared" si="804"/>
        <v>362675.02902689797</v>
      </c>
      <c r="BB427" s="45" t="s">
        <v>192</v>
      </c>
      <c r="BC427" s="45">
        <f t="shared" si="805"/>
        <v>1.6700852601727559E-2</v>
      </c>
      <c r="BD427" s="45">
        <f t="shared" si="806"/>
        <v>128.27014096681248</v>
      </c>
      <c r="BE427" s="45">
        <f t="shared" si="807"/>
        <v>23.436892336566842</v>
      </c>
      <c r="BF427" s="45">
        <f t="shared" si="808"/>
        <v>-1.7336541616397613E-3</v>
      </c>
      <c r="BG427" s="45">
        <f t="shared" si="809"/>
        <v>23.435158682405202</v>
      </c>
      <c r="BH427" s="151">
        <f t="shared" si="810"/>
        <v>0.18446186362960154</v>
      </c>
      <c r="BI427" s="45">
        <f t="shared" si="811"/>
        <v>16.66502782062938</v>
      </c>
      <c r="BJ427" s="45">
        <f t="shared" si="812"/>
        <v>8.6027820629379192E-2</v>
      </c>
      <c r="BK427" s="45">
        <f t="shared" si="813"/>
        <v>110.59646355882775</v>
      </c>
      <c r="BL427" s="45">
        <f t="shared" si="814"/>
        <v>1.9302724301634697</v>
      </c>
      <c r="BM427" s="45">
        <f t="shared" si="815"/>
        <v>250.69395375061293</v>
      </c>
      <c r="BN427" s="45">
        <f t="shared" si="816"/>
        <v>16.712930250040863</v>
      </c>
      <c r="BO427" s="45">
        <f t="shared" si="817"/>
        <v>16</v>
      </c>
      <c r="BP427" s="45">
        <f t="shared" si="818"/>
        <v>42</v>
      </c>
      <c r="BQ427" s="45">
        <f t="shared" si="819"/>
        <v>46</v>
      </c>
      <c r="BR427" s="45">
        <f t="shared" si="820"/>
        <v>-17.469547958799222</v>
      </c>
      <c r="BS427" s="45" t="str">
        <f t="shared" si="821"/>
        <v>NEGATIF</v>
      </c>
      <c r="BT427" s="45">
        <f t="shared" si="757"/>
        <v>-0.30490113071610114</v>
      </c>
      <c r="BU427" s="45">
        <f t="shared" si="758"/>
        <v>17</v>
      </c>
      <c r="BV427" s="45">
        <f t="shared" si="759"/>
        <v>-2069</v>
      </c>
      <c r="BW427" s="45">
        <f t="shared" si="760"/>
        <v>49</v>
      </c>
      <c r="BX427" s="45" t="str">
        <f t="shared" si="761"/>
        <v>NEGATIF</v>
      </c>
      <c r="BY427" s="45">
        <f t="shared" si="822"/>
        <v>69.217570539092875</v>
      </c>
      <c r="BZ427" s="45">
        <f t="shared" si="823"/>
        <v>249.21757053909289</v>
      </c>
      <c r="CA427" s="45">
        <f t="shared" si="824"/>
        <v>-17.244850929313181</v>
      </c>
      <c r="CB427" s="45" t="str">
        <f t="shared" si="825"/>
        <v>NEGATIF</v>
      </c>
      <c r="CC427" s="45">
        <f t="shared" si="826"/>
        <v>17</v>
      </c>
      <c r="CD427" s="45">
        <f t="shared" si="827"/>
        <v>14</v>
      </c>
      <c r="CE427" s="45">
        <f t="shared" si="828"/>
        <v>41</v>
      </c>
      <c r="CF427" s="45"/>
      <c r="CG427" s="45">
        <f t="shared" si="829"/>
        <v>4.3754349077905834</v>
      </c>
      <c r="CH427" s="45">
        <f t="shared" si="830"/>
        <v>0.40902067973530687</v>
      </c>
      <c r="CI427" s="45">
        <f t="shared" si="831"/>
        <v>0.40905093770851841</v>
      </c>
    </row>
    <row r="428" spans="1:87">
      <c r="A428" s="45">
        <f t="shared" ref="A428:F428" si="989">A134</f>
        <v>-7.0027777777777782</v>
      </c>
      <c r="B428" s="45">
        <f t="shared" si="989"/>
        <v>111.315</v>
      </c>
      <c r="C428" s="45">
        <f t="shared" si="989"/>
        <v>7</v>
      </c>
      <c r="D428" s="45">
        <f t="shared" si="989"/>
        <v>2018</v>
      </c>
      <c r="E428" s="45">
        <f t="shared" si="989"/>
        <v>6</v>
      </c>
      <c r="F428" s="45">
        <f t="shared" si="989"/>
        <v>13</v>
      </c>
      <c r="G428" s="45">
        <f t="shared" si="763"/>
        <v>-0.12222152900771403</v>
      </c>
      <c r="H428" s="45">
        <f t="shared" ref="H428:J428" si="990">H134</f>
        <v>6</v>
      </c>
      <c r="I428" s="45">
        <f t="shared" si="990"/>
        <v>30</v>
      </c>
      <c r="J428" s="45">
        <f t="shared" si="990"/>
        <v>6.5</v>
      </c>
      <c r="K428" s="45"/>
      <c r="L428" s="45">
        <f t="shared" ref="L428:M428" si="991">L134</f>
        <v>20</v>
      </c>
      <c r="M428" s="45">
        <f t="shared" si="991"/>
        <v>-13</v>
      </c>
      <c r="N428" s="45">
        <f t="shared" si="766"/>
        <v>2458282.479166667</v>
      </c>
      <c r="O428" s="45">
        <f t="shared" si="767"/>
        <v>8.1907120953342413E-4</v>
      </c>
      <c r="P428" s="45">
        <f t="shared" si="768"/>
        <v>2458282.4799857382</v>
      </c>
      <c r="Q428" s="45">
        <f t="shared" si="769"/>
        <v>0.18446214882240036</v>
      </c>
      <c r="R428" s="45">
        <f t="shared" si="770"/>
        <v>252.50966703840049</v>
      </c>
      <c r="S428" s="45">
        <f t="shared" si="771"/>
        <v>320.07910211615672</v>
      </c>
      <c r="T428" s="45">
        <f t="shared" si="772"/>
        <v>4.4071250829346873</v>
      </c>
      <c r="U428" s="45">
        <f t="shared" si="773"/>
        <v>5.586434198754084</v>
      </c>
      <c r="V428" s="45">
        <f t="shared" si="774"/>
        <v>128.2650105523449</v>
      </c>
      <c r="W428" s="45">
        <f t="shared" si="775"/>
        <v>2.238646749243689</v>
      </c>
      <c r="X428" s="45">
        <f t="shared" si="776"/>
        <v>81.245208998858288</v>
      </c>
      <c r="Y428" s="45">
        <f t="shared" si="777"/>
        <v>1.4179963985010031</v>
      </c>
      <c r="Z428" s="45">
        <f t="shared" si="778"/>
        <v>157.98811856503198</v>
      </c>
      <c r="AA428" s="45">
        <f t="shared" si="779"/>
        <v>2.7574128479909872</v>
      </c>
      <c r="AB428" s="45">
        <f t="shared" si="780"/>
        <v>-13910.193484960684</v>
      </c>
      <c r="AC428" s="45">
        <f t="shared" si="781"/>
        <v>123.93001364442074</v>
      </c>
      <c r="AD428" s="45">
        <f t="shared" si="782"/>
        <v>-613.56780656125989</v>
      </c>
      <c r="AE428" s="45">
        <f t="shared" si="783"/>
        <v>-526.76713390304792</v>
      </c>
      <c r="AF428" s="45">
        <f t="shared" si="784"/>
        <v>571.12879382974779</v>
      </c>
      <c r="AG428" s="45">
        <f t="shared" si="785"/>
        <v>1380.633445256364</v>
      </c>
      <c r="AH428" s="45">
        <f t="shared" si="786"/>
        <v>-12974.836172694459</v>
      </c>
      <c r="AI428" s="45">
        <f t="shared" si="787"/>
        <v>-3.6041211590817941</v>
      </c>
      <c r="AJ428" s="45">
        <f t="shared" si="788"/>
        <v>248.90554587931871</v>
      </c>
      <c r="AK428" s="45">
        <f t="shared" si="789"/>
        <v>4.3442213020679157</v>
      </c>
      <c r="AL428" s="45">
        <f t="shared" si="790"/>
        <v>248</v>
      </c>
      <c r="AM428" s="45">
        <f t="shared" si="791"/>
        <v>54</v>
      </c>
      <c r="AN428" s="45">
        <f t="shared" si="792"/>
        <v>19</v>
      </c>
      <c r="AO428" s="45"/>
      <c r="AP428" s="45">
        <f t="shared" si="793"/>
        <v>4.3530755914290307</v>
      </c>
      <c r="AQ428" s="45">
        <f t="shared" si="794"/>
        <v>7.5975501658636035E-2</v>
      </c>
      <c r="AR428" s="45" t="str">
        <f t="shared" si="795"/>
        <v>POSITIF</v>
      </c>
      <c r="AS428" s="45">
        <f t="shared" si="796"/>
        <v>4</v>
      </c>
      <c r="AT428" s="45">
        <f t="shared" si="797"/>
        <v>21</v>
      </c>
      <c r="AU428" s="45">
        <f t="shared" si="798"/>
        <v>11</v>
      </c>
      <c r="AV428" s="45">
        <f t="shared" si="799"/>
        <v>1.0077577961209911</v>
      </c>
      <c r="AW428" s="145">
        <f t="shared" si="800"/>
        <v>4.1989908171707967E-2</v>
      </c>
      <c r="AX428" s="45">
        <f t="shared" si="801"/>
        <v>1.7588691604953036E-2</v>
      </c>
      <c r="AY428" s="45">
        <f t="shared" si="802"/>
        <v>0.27459383770424795</v>
      </c>
      <c r="AZ428" s="145">
        <f t="shared" si="803"/>
        <v>1.1441409904343664E-2</v>
      </c>
      <c r="BA428" s="45">
        <f t="shared" si="804"/>
        <v>362638.052165072</v>
      </c>
      <c r="BB428" s="45" t="s">
        <v>192</v>
      </c>
      <c r="BC428" s="45">
        <f t="shared" si="805"/>
        <v>1.670085258974946E-2</v>
      </c>
      <c r="BD428" s="45">
        <f t="shared" si="806"/>
        <v>128.26958936507916</v>
      </c>
      <c r="BE428" s="45">
        <f t="shared" si="807"/>
        <v>23.436892332858147</v>
      </c>
      <c r="BF428" s="45">
        <f t="shared" si="808"/>
        <v>-1.7336519268776843E-3</v>
      </c>
      <c r="BG428" s="45">
        <f t="shared" si="809"/>
        <v>23.43515868093127</v>
      </c>
      <c r="BH428" s="151">
        <f t="shared" si="810"/>
        <v>0.18446214882240036</v>
      </c>
      <c r="BI428" s="45">
        <f t="shared" si="811"/>
        <v>16.915712311367194</v>
      </c>
      <c r="BJ428" s="45">
        <f t="shared" si="812"/>
        <v>0.33671231136719371</v>
      </c>
      <c r="BK428" s="45">
        <f t="shared" si="813"/>
        <v>114.33844474011283</v>
      </c>
      <c r="BL428" s="45">
        <f t="shared" si="814"/>
        <v>1.9955823223245612</v>
      </c>
      <c r="BM428" s="45">
        <f t="shared" si="815"/>
        <v>250.71223993039504</v>
      </c>
      <c r="BN428" s="45">
        <f t="shared" si="816"/>
        <v>16.714149328693004</v>
      </c>
      <c r="BO428" s="45">
        <f t="shared" si="817"/>
        <v>16</v>
      </c>
      <c r="BP428" s="45">
        <f t="shared" si="818"/>
        <v>42</v>
      </c>
      <c r="BQ428" s="45">
        <f t="shared" si="819"/>
        <v>50</v>
      </c>
      <c r="BR428" s="45">
        <f t="shared" si="820"/>
        <v>-17.478506741455664</v>
      </c>
      <c r="BS428" s="45" t="str">
        <f t="shared" si="821"/>
        <v>NEGATIF</v>
      </c>
      <c r="BT428" s="45">
        <f t="shared" si="757"/>
        <v>-0.30505749097042661</v>
      </c>
      <c r="BU428" s="45">
        <f t="shared" si="758"/>
        <v>17</v>
      </c>
      <c r="BV428" s="45">
        <f t="shared" si="759"/>
        <v>-2069</v>
      </c>
      <c r="BW428" s="45">
        <f t="shared" si="760"/>
        <v>17</v>
      </c>
      <c r="BX428" s="45" t="str">
        <f t="shared" si="761"/>
        <v>NEGATIF</v>
      </c>
      <c r="BY428" s="45">
        <f t="shared" si="822"/>
        <v>68.28907154273341</v>
      </c>
      <c r="BZ428" s="45">
        <f t="shared" si="823"/>
        <v>248.28907154273341</v>
      </c>
      <c r="CA428" s="45">
        <f t="shared" si="824"/>
        <v>-20.704465315587175</v>
      </c>
      <c r="CB428" s="45" t="str">
        <f t="shared" si="825"/>
        <v>NEGATIF</v>
      </c>
      <c r="CC428" s="45">
        <f t="shared" si="826"/>
        <v>20</v>
      </c>
      <c r="CD428" s="45">
        <f t="shared" si="827"/>
        <v>42</v>
      </c>
      <c r="CE428" s="45">
        <f t="shared" si="828"/>
        <v>16</v>
      </c>
      <c r="CF428" s="45"/>
      <c r="CG428" s="45">
        <f t="shared" si="829"/>
        <v>4.3757540618353925</v>
      </c>
      <c r="CH428" s="45">
        <f t="shared" si="830"/>
        <v>0.40902067970958195</v>
      </c>
      <c r="CI428" s="45">
        <f t="shared" si="831"/>
        <v>0.40905093764378947</v>
      </c>
    </row>
    <row r="429" spans="1:87">
      <c r="A429" s="45">
        <f t="shared" ref="A429:F429" si="992">A135</f>
        <v>-7.0027777777777782</v>
      </c>
      <c r="B429" s="45">
        <f t="shared" si="992"/>
        <v>111.315</v>
      </c>
      <c r="C429" s="45">
        <f t="shared" si="992"/>
        <v>7</v>
      </c>
      <c r="D429" s="45">
        <f t="shared" si="992"/>
        <v>2018</v>
      </c>
      <c r="E429" s="45">
        <f t="shared" si="992"/>
        <v>6</v>
      </c>
      <c r="F429" s="45">
        <f t="shared" si="992"/>
        <v>13</v>
      </c>
      <c r="G429" s="45">
        <f t="shared" si="763"/>
        <v>-0.12222152900771403</v>
      </c>
      <c r="H429" s="45">
        <f t="shared" ref="H429:J429" si="993">H135</f>
        <v>6</v>
      </c>
      <c r="I429" s="45">
        <f t="shared" si="993"/>
        <v>45</v>
      </c>
      <c r="J429" s="45">
        <f t="shared" si="993"/>
        <v>6.75</v>
      </c>
      <c r="K429" s="45"/>
      <c r="L429" s="45">
        <f t="shared" ref="L429:M429" si="994">L135</f>
        <v>20</v>
      </c>
      <c r="M429" s="45">
        <f t="shared" si="994"/>
        <v>-13</v>
      </c>
      <c r="N429" s="45">
        <f t="shared" si="766"/>
        <v>2458282.4895833335</v>
      </c>
      <c r="O429" s="45">
        <f t="shared" si="767"/>
        <v>8.1907120953342413E-4</v>
      </c>
      <c r="P429" s="45">
        <f t="shared" si="768"/>
        <v>2458282.4904024047</v>
      </c>
      <c r="Q429" s="45">
        <f t="shared" si="769"/>
        <v>0.18446243401518644</v>
      </c>
      <c r="R429" s="45">
        <f t="shared" si="770"/>
        <v>252.50966703840049</v>
      </c>
      <c r="S429" s="45">
        <f t="shared" si="771"/>
        <v>320.21519578542211</v>
      </c>
      <c r="T429" s="45">
        <f t="shared" si="772"/>
        <v>4.4071250829346873</v>
      </c>
      <c r="U429" s="45">
        <f t="shared" si="773"/>
        <v>5.588809481373886</v>
      </c>
      <c r="V429" s="45">
        <f t="shared" si="774"/>
        <v>128.26445894899922</v>
      </c>
      <c r="W429" s="45">
        <f t="shared" si="775"/>
        <v>2.2386371219491421</v>
      </c>
      <c r="X429" s="45">
        <f t="shared" si="776"/>
        <v>81.255476158469719</v>
      </c>
      <c r="Y429" s="45">
        <f t="shared" si="777"/>
        <v>1.4181755942410503</v>
      </c>
      <c r="Z429" s="45">
        <f t="shared" si="778"/>
        <v>157.99838523439757</v>
      </c>
      <c r="AA429" s="45">
        <f t="shared" si="779"/>
        <v>2.7575920351746306</v>
      </c>
      <c r="AB429" s="45">
        <f t="shared" si="780"/>
        <v>-13868.909743742943</v>
      </c>
      <c r="AC429" s="45">
        <f t="shared" si="781"/>
        <v>124.09104171946557</v>
      </c>
      <c r="AD429" s="45">
        <f t="shared" si="782"/>
        <v>-566.43460238413172</v>
      </c>
      <c r="AE429" s="45">
        <f t="shared" si="783"/>
        <v>-530.95664291566948</v>
      </c>
      <c r="AF429" s="45">
        <f t="shared" si="784"/>
        <v>570.6269675149947</v>
      </c>
      <c r="AG429" s="45">
        <f t="shared" si="785"/>
        <v>1369.5898368890055</v>
      </c>
      <c r="AH429" s="45">
        <f t="shared" si="786"/>
        <v>-12901.993142919278</v>
      </c>
      <c r="AI429" s="45">
        <f t="shared" si="787"/>
        <v>-3.583886984144244</v>
      </c>
      <c r="AJ429" s="45">
        <f t="shared" si="788"/>
        <v>248.92578005425625</v>
      </c>
      <c r="AK429" s="45">
        <f t="shared" si="789"/>
        <v>4.3445744550420002</v>
      </c>
      <c r="AL429" s="45">
        <f t="shared" si="790"/>
        <v>248</v>
      </c>
      <c r="AM429" s="45">
        <f t="shared" si="791"/>
        <v>55</v>
      </c>
      <c r="AN429" s="45">
        <f t="shared" si="792"/>
        <v>32</v>
      </c>
      <c r="AO429" s="45"/>
      <c r="AP429" s="45">
        <f t="shared" si="793"/>
        <v>4.352542547364739</v>
      </c>
      <c r="AQ429" s="45">
        <f t="shared" si="794"/>
        <v>7.5966198284655936E-2</v>
      </c>
      <c r="AR429" s="45" t="str">
        <f t="shared" si="795"/>
        <v>POSITIF</v>
      </c>
      <c r="AS429" s="45">
        <f t="shared" si="796"/>
        <v>4</v>
      </c>
      <c r="AT429" s="45">
        <f t="shared" si="797"/>
        <v>21</v>
      </c>
      <c r="AU429" s="45">
        <f t="shared" si="798"/>
        <v>9</v>
      </c>
      <c r="AV429" s="45">
        <f t="shared" si="799"/>
        <v>1.0078602497437479</v>
      </c>
      <c r="AW429" s="145">
        <f t="shared" si="800"/>
        <v>4.1994177072656159E-2</v>
      </c>
      <c r="AX429" s="45">
        <f t="shared" si="801"/>
        <v>1.7590479758000738E-2</v>
      </c>
      <c r="AY429" s="45">
        <f t="shared" si="802"/>
        <v>0.27462175160118207</v>
      </c>
      <c r="AZ429" s="145">
        <f t="shared" si="803"/>
        <v>1.1442572983382587E-2</v>
      </c>
      <c r="BA429" s="45">
        <f t="shared" si="804"/>
        <v>362601.1921434307</v>
      </c>
      <c r="BB429" s="45" t="s">
        <v>192</v>
      </c>
      <c r="BC429" s="45">
        <f t="shared" si="805"/>
        <v>1.6700852577771364E-2</v>
      </c>
      <c r="BD429" s="45">
        <f t="shared" si="806"/>
        <v>128.26903776337051</v>
      </c>
      <c r="BE429" s="45">
        <f t="shared" si="807"/>
        <v>23.436892329149451</v>
      </c>
      <c r="BF429" s="45">
        <f t="shared" si="808"/>
        <v>-1.7336496725742607E-3</v>
      </c>
      <c r="BG429" s="45">
        <f t="shared" si="809"/>
        <v>23.435158679476878</v>
      </c>
      <c r="BH429" s="151">
        <f t="shared" si="810"/>
        <v>0.18446243401518644</v>
      </c>
      <c r="BI429" s="45">
        <f t="shared" si="811"/>
        <v>17.166396790898094</v>
      </c>
      <c r="BJ429" s="45">
        <f t="shared" si="812"/>
        <v>0.58739679089809371</v>
      </c>
      <c r="BK429" s="45">
        <f t="shared" si="813"/>
        <v>118.08033271341863</v>
      </c>
      <c r="BL429" s="45">
        <f t="shared" si="814"/>
        <v>2.0608905876995252</v>
      </c>
      <c r="BM429" s="45">
        <f t="shared" si="815"/>
        <v>250.73061915005277</v>
      </c>
      <c r="BN429" s="45">
        <f t="shared" si="816"/>
        <v>16.715374610003519</v>
      </c>
      <c r="BO429" s="45">
        <f t="shared" si="817"/>
        <v>16</v>
      </c>
      <c r="BP429" s="45">
        <f t="shared" si="818"/>
        <v>42</v>
      </c>
      <c r="BQ429" s="45">
        <f t="shared" si="819"/>
        <v>55</v>
      </c>
      <c r="BR429" s="45">
        <f t="shared" si="820"/>
        <v>-17.482060129023722</v>
      </c>
      <c r="BS429" s="45" t="str">
        <f t="shared" si="821"/>
        <v>NEGATIF</v>
      </c>
      <c r="BT429" s="45">
        <f t="shared" si="757"/>
        <v>-0.30511950928308867</v>
      </c>
      <c r="BU429" s="45">
        <f t="shared" si="758"/>
        <v>17</v>
      </c>
      <c r="BV429" s="45">
        <f t="shared" si="759"/>
        <v>-2069</v>
      </c>
      <c r="BW429" s="45">
        <f t="shared" si="760"/>
        <v>4</v>
      </c>
      <c r="BX429" s="45" t="str">
        <f t="shared" si="761"/>
        <v>NEGATIF</v>
      </c>
      <c r="BY429" s="45">
        <f t="shared" si="822"/>
        <v>67.248979140315072</v>
      </c>
      <c r="BZ429" s="45">
        <f t="shared" si="823"/>
        <v>247.24897914031507</v>
      </c>
      <c r="CA429" s="45">
        <f t="shared" si="824"/>
        <v>-24.141619551015058</v>
      </c>
      <c r="CB429" s="45" t="str">
        <f t="shared" si="825"/>
        <v>NEGATIF</v>
      </c>
      <c r="CC429" s="45">
        <f t="shared" si="826"/>
        <v>24</v>
      </c>
      <c r="CD429" s="45">
        <f t="shared" si="827"/>
        <v>8</v>
      </c>
      <c r="CE429" s="45">
        <f t="shared" si="828"/>
        <v>29</v>
      </c>
      <c r="CF429" s="45"/>
      <c r="CG429" s="45">
        <f t="shared" si="829"/>
        <v>4.3760748397323672</v>
      </c>
      <c r="CH429" s="45">
        <f t="shared" si="830"/>
        <v>0.40902067968419797</v>
      </c>
      <c r="CI429" s="45">
        <f t="shared" si="831"/>
        <v>0.40905093757906053</v>
      </c>
    </row>
    <row r="430" spans="1:87">
      <c r="A430" s="45">
        <f t="shared" ref="A430:F430" si="995">A136</f>
        <v>-7.0027777777777782</v>
      </c>
      <c r="B430" s="45">
        <f t="shared" si="995"/>
        <v>111.315</v>
      </c>
      <c r="C430" s="45">
        <f t="shared" si="995"/>
        <v>7</v>
      </c>
      <c r="D430" s="45">
        <f t="shared" si="995"/>
        <v>2018</v>
      </c>
      <c r="E430" s="45">
        <f t="shared" si="995"/>
        <v>6</v>
      </c>
      <c r="F430" s="45">
        <f t="shared" si="995"/>
        <v>13</v>
      </c>
      <c r="G430" s="45">
        <f t="shared" si="763"/>
        <v>-0.12222152900771403</v>
      </c>
      <c r="H430" s="45">
        <f t="shared" ref="H430:J430" si="996">H136</f>
        <v>7</v>
      </c>
      <c r="I430" s="45">
        <f t="shared" si="996"/>
        <v>0</v>
      </c>
      <c r="J430" s="45">
        <f t="shared" si="996"/>
        <v>7</v>
      </c>
      <c r="K430" s="45"/>
      <c r="L430" s="45">
        <f t="shared" ref="L430:M430" si="997">L136</f>
        <v>20</v>
      </c>
      <c r="M430" s="45">
        <f t="shared" si="997"/>
        <v>-13</v>
      </c>
      <c r="N430" s="45">
        <f t="shared" si="766"/>
        <v>2458282.5</v>
      </c>
      <c r="O430" s="45">
        <f t="shared" si="767"/>
        <v>8.1907120953342413E-4</v>
      </c>
      <c r="P430" s="45">
        <f t="shared" si="768"/>
        <v>2458282.5008190712</v>
      </c>
      <c r="Q430" s="45">
        <f t="shared" si="769"/>
        <v>0.18446271920797253</v>
      </c>
      <c r="R430" s="45">
        <f t="shared" si="770"/>
        <v>252.50966703840049</v>
      </c>
      <c r="S430" s="45">
        <f t="shared" si="771"/>
        <v>320.35128945467295</v>
      </c>
      <c r="T430" s="45">
        <f t="shared" si="772"/>
        <v>4.4071250829346873</v>
      </c>
      <c r="U430" s="45">
        <f t="shared" si="773"/>
        <v>5.5911847639934331</v>
      </c>
      <c r="V430" s="45">
        <f t="shared" si="774"/>
        <v>128.26390734565359</v>
      </c>
      <c r="W430" s="45">
        <f t="shared" si="775"/>
        <v>2.2386274946545957</v>
      </c>
      <c r="X430" s="45">
        <f t="shared" si="776"/>
        <v>81.265743318082059</v>
      </c>
      <c r="Y430" s="45">
        <f t="shared" si="777"/>
        <v>1.4183547899811135</v>
      </c>
      <c r="Z430" s="45">
        <f t="shared" si="778"/>
        <v>158.00865190376408</v>
      </c>
      <c r="AA430" s="45">
        <f t="shared" si="779"/>
        <v>2.7577712223582895</v>
      </c>
      <c r="AB430" s="45">
        <f t="shared" si="780"/>
        <v>-13827.54426473324</v>
      </c>
      <c r="AC430" s="45">
        <f t="shared" si="781"/>
        <v>124.23898890606549</v>
      </c>
      <c r="AD430" s="45">
        <f t="shared" si="782"/>
        <v>-519.06256476293538</v>
      </c>
      <c r="AE430" s="45">
        <f t="shared" si="783"/>
        <v>-535.09018720084009</v>
      </c>
      <c r="AF430" s="45">
        <f t="shared" si="784"/>
        <v>570.12025174228961</v>
      </c>
      <c r="AG430" s="45">
        <f t="shared" si="785"/>
        <v>1358.5355238796919</v>
      </c>
      <c r="AH430" s="45">
        <f t="shared" si="786"/>
        <v>-12828.802252168967</v>
      </c>
      <c r="AI430" s="45">
        <f t="shared" si="787"/>
        <v>-3.5635561811580465</v>
      </c>
      <c r="AJ430" s="45">
        <f t="shared" si="788"/>
        <v>248.94611085724245</v>
      </c>
      <c r="AK430" s="45">
        <f t="shared" si="789"/>
        <v>4.3449292944936841</v>
      </c>
      <c r="AL430" s="45">
        <f t="shared" si="790"/>
        <v>248</v>
      </c>
      <c r="AM430" s="45">
        <f t="shared" si="791"/>
        <v>56</v>
      </c>
      <c r="AN430" s="45">
        <f t="shared" si="792"/>
        <v>45</v>
      </c>
      <c r="AO430" s="45"/>
      <c r="AP430" s="45">
        <f t="shared" si="793"/>
        <v>4.3529135988836423</v>
      </c>
      <c r="AQ430" s="45">
        <f t="shared" si="794"/>
        <v>7.5972674355355319E-2</v>
      </c>
      <c r="AR430" s="45" t="str">
        <f t="shared" si="795"/>
        <v>POSITIF</v>
      </c>
      <c r="AS430" s="45">
        <f t="shared" si="796"/>
        <v>4</v>
      </c>
      <c r="AT430" s="45">
        <f t="shared" si="797"/>
        <v>21</v>
      </c>
      <c r="AU430" s="45">
        <f t="shared" si="798"/>
        <v>10</v>
      </c>
      <c r="AV430" s="45">
        <f t="shared" si="799"/>
        <v>1.0079623987196922</v>
      </c>
      <c r="AW430" s="145">
        <f t="shared" si="800"/>
        <v>4.1998433279987174E-2</v>
      </c>
      <c r="AX430" s="45">
        <f t="shared" si="801"/>
        <v>1.7592262593958505E-2</v>
      </c>
      <c r="AY430" s="45">
        <f t="shared" si="802"/>
        <v>0.27464958249507126</v>
      </c>
      <c r="AZ430" s="145">
        <f t="shared" si="803"/>
        <v>1.1443732603961303E-2</v>
      </c>
      <c r="BA430" s="45">
        <f t="shared" si="804"/>
        <v>362564.44918562879</v>
      </c>
      <c r="BB430" s="45" t="s">
        <v>192</v>
      </c>
      <c r="BC430" s="45">
        <f t="shared" si="805"/>
        <v>1.6700852565793265E-2</v>
      </c>
      <c r="BD430" s="45">
        <f t="shared" si="806"/>
        <v>128.26848616166185</v>
      </c>
      <c r="BE430" s="45">
        <f t="shared" si="807"/>
        <v>23.436892325440756</v>
      </c>
      <c r="BF430" s="45">
        <f t="shared" si="808"/>
        <v>-1.7336473987272067E-3</v>
      </c>
      <c r="BG430" s="45">
        <f t="shared" si="809"/>
        <v>23.435158678042029</v>
      </c>
      <c r="BH430" s="151">
        <f t="shared" si="810"/>
        <v>0.18446271920797253</v>
      </c>
      <c r="BI430" s="45">
        <f t="shared" si="811"/>
        <v>17.417081270428994</v>
      </c>
      <c r="BJ430" s="45">
        <f t="shared" si="812"/>
        <v>0.83808127042899372</v>
      </c>
      <c r="BK430" s="45">
        <f t="shared" si="813"/>
        <v>121.82213258311782</v>
      </c>
      <c r="BL430" s="45">
        <f t="shared" si="814"/>
        <v>2.1261973153764706</v>
      </c>
      <c r="BM430" s="45">
        <f t="shared" si="815"/>
        <v>250.74908647331708</v>
      </c>
      <c r="BN430" s="45">
        <f t="shared" si="816"/>
        <v>16.716605764887806</v>
      </c>
      <c r="BO430" s="45">
        <f t="shared" si="817"/>
        <v>16</v>
      </c>
      <c r="BP430" s="45">
        <f t="shared" si="818"/>
        <v>42</v>
      </c>
      <c r="BQ430" s="45">
        <f t="shared" si="819"/>
        <v>59</v>
      </c>
      <c r="BR430" s="45">
        <f t="shared" si="820"/>
        <v>-17.484731354985293</v>
      </c>
      <c r="BS430" s="45" t="str">
        <f t="shared" si="821"/>
        <v>NEGATIF</v>
      </c>
      <c r="BT430" s="45">
        <f t="shared" si="757"/>
        <v>-0.30516613097118284</v>
      </c>
      <c r="BU430" s="45">
        <f t="shared" si="758"/>
        <v>17</v>
      </c>
      <c r="BV430" s="45">
        <f t="shared" si="759"/>
        <v>-2070</v>
      </c>
      <c r="BW430" s="45">
        <f t="shared" si="760"/>
        <v>54</v>
      </c>
      <c r="BX430" s="45" t="str">
        <f t="shared" si="761"/>
        <v>NEGATIF</v>
      </c>
      <c r="BY430" s="45">
        <f t="shared" si="822"/>
        <v>66.076854001965444</v>
      </c>
      <c r="BZ430" s="45">
        <f t="shared" si="823"/>
        <v>246.07685400196544</v>
      </c>
      <c r="CA430" s="45">
        <f t="shared" si="824"/>
        <v>-27.5511310697322</v>
      </c>
      <c r="CB430" s="45" t="str">
        <f t="shared" si="825"/>
        <v>NEGATIF</v>
      </c>
      <c r="CC430" s="45">
        <f t="shared" si="826"/>
        <v>27</v>
      </c>
      <c r="CD430" s="45">
        <f t="shared" si="827"/>
        <v>33</v>
      </c>
      <c r="CE430" s="45">
        <f t="shared" si="828"/>
        <v>4</v>
      </c>
      <c r="CF430" s="45"/>
      <c r="CG430" s="45">
        <f t="shared" si="829"/>
        <v>4.3763971553273597</v>
      </c>
      <c r="CH430" s="45">
        <f t="shared" si="830"/>
        <v>0.40902067965915517</v>
      </c>
      <c r="CI430" s="45">
        <f t="shared" si="831"/>
        <v>0.40905093751433158</v>
      </c>
    </row>
    <row r="431" spans="1:87">
      <c r="A431" s="45">
        <f t="shared" ref="A431:F431" si="998">A137</f>
        <v>-7.0027777777777782</v>
      </c>
      <c r="B431" s="45">
        <f t="shared" si="998"/>
        <v>111.315</v>
      </c>
      <c r="C431" s="45">
        <f t="shared" si="998"/>
        <v>7</v>
      </c>
      <c r="D431" s="45">
        <f t="shared" si="998"/>
        <v>2018</v>
      </c>
      <c r="E431" s="45">
        <f t="shared" si="998"/>
        <v>6</v>
      </c>
      <c r="F431" s="45">
        <f t="shared" si="998"/>
        <v>13</v>
      </c>
      <c r="G431" s="45">
        <f t="shared" si="763"/>
        <v>-0.12222152900771403</v>
      </c>
      <c r="H431" s="45">
        <f t="shared" ref="H431:J431" si="999">H137</f>
        <v>7</v>
      </c>
      <c r="I431" s="45">
        <f t="shared" si="999"/>
        <v>15</v>
      </c>
      <c r="J431" s="45">
        <f t="shared" si="999"/>
        <v>7.25</v>
      </c>
      <c r="K431" s="45"/>
      <c r="L431" s="45">
        <f t="shared" ref="L431:M431" si="1000">L137</f>
        <v>20</v>
      </c>
      <c r="M431" s="45">
        <f t="shared" si="1000"/>
        <v>-13</v>
      </c>
      <c r="N431" s="45">
        <f t="shared" si="766"/>
        <v>2458282.510416667</v>
      </c>
      <c r="O431" s="45">
        <f t="shared" si="767"/>
        <v>8.1907120953342413E-4</v>
      </c>
      <c r="P431" s="45">
        <f t="shared" si="768"/>
        <v>2458282.5112357382</v>
      </c>
      <c r="Q431" s="45">
        <f t="shared" si="769"/>
        <v>0.18446300440077135</v>
      </c>
      <c r="R431" s="45">
        <f t="shared" si="770"/>
        <v>252.50966703840049</v>
      </c>
      <c r="S431" s="45">
        <f t="shared" si="771"/>
        <v>320.48738313002104</v>
      </c>
      <c r="T431" s="45">
        <f t="shared" si="772"/>
        <v>4.4071250829346873</v>
      </c>
      <c r="U431" s="45">
        <f t="shared" si="773"/>
        <v>5.5935600467193973</v>
      </c>
      <c r="V431" s="45">
        <f t="shared" si="774"/>
        <v>128.2633557422833</v>
      </c>
      <c r="W431" s="45">
        <f t="shared" si="775"/>
        <v>2.2386178673596189</v>
      </c>
      <c r="X431" s="45">
        <f t="shared" si="776"/>
        <v>81.276010478152784</v>
      </c>
      <c r="Y431" s="45">
        <f t="shared" si="777"/>
        <v>1.418533985729177</v>
      </c>
      <c r="Z431" s="45">
        <f t="shared" si="778"/>
        <v>158.01891857358805</v>
      </c>
      <c r="AA431" s="45">
        <f t="shared" si="779"/>
        <v>2.7579504095499332</v>
      </c>
      <c r="AB431" s="45">
        <f t="shared" si="780"/>
        <v>-13786.097279451009</v>
      </c>
      <c r="AC431" s="45">
        <f t="shared" si="781"/>
        <v>124.37383961428206</v>
      </c>
      <c r="AD431" s="45">
        <f t="shared" si="782"/>
        <v>-471.47166568188743</v>
      </c>
      <c r="AE431" s="45">
        <f t="shared" si="783"/>
        <v>-539.1673312482568</v>
      </c>
      <c r="AF431" s="45">
        <f t="shared" si="784"/>
        <v>569.60865979046025</v>
      </c>
      <c r="AG431" s="45">
        <f t="shared" si="785"/>
        <v>1347.4705885600204</v>
      </c>
      <c r="AH431" s="45">
        <f t="shared" si="786"/>
        <v>-12755.283188416392</v>
      </c>
      <c r="AI431" s="45">
        <f t="shared" si="787"/>
        <v>-3.5431342190045534</v>
      </c>
      <c r="AJ431" s="45">
        <f t="shared" si="788"/>
        <v>248.96653281939595</v>
      </c>
      <c r="AK431" s="45">
        <f t="shared" si="789"/>
        <v>4.3452857249729799</v>
      </c>
      <c r="AL431" s="45">
        <f t="shared" si="790"/>
        <v>248</v>
      </c>
      <c r="AM431" s="45">
        <f t="shared" si="791"/>
        <v>57</v>
      </c>
      <c r="AN431" s="45">
        <f t="shared" si="792"/>
        <v>59</v>
      </c>
      <c r="AO431" s="45"/>
      <c r="AP431" s="45">
        <f t="shared" si="793"/>
        <v>4.3543293034692443</v>
      </c>
      <c r="AQ431" s="45">
        <f t="shared" si="794"/>
        <v>7.5997383061609664E-2</v>
      </c>
      <c r="AR431" s="45" t="str">
        <f t="shared" si="795"/>
        <v>POSITIF</v>
      </c>
      <c r="AS431" s="45">
        <f t="shared" si="796"/>
        <v>4</v>
      </c>
      <c r="AT431" s="45">
        <f t="shared" si="797"/>
        <v>21</v>
      </c>
      <c r="AU431" s="45">
        <f t="shared" si="798"/>
        <v>15</v>
      </c>
      <c r="AV431" s="45">
        <f t="shared" si="799"/>
        <v>1.0080642422372328</v>
      </c>
      <c r="AW431" s="145">
        <f t="shared" si="800"/>
        <v>4.20026767598847E-2</v>
      </c>
      <c r="AX431" s="45">
        <f t="shared" si="801"/>
        <v>1.75940400986614E-2</v>
      </c>
      <c r="AY431" s="45">
        <f t="shared" si="802"/>
        <v>0.27467733016480173</v>
      </c>
      <c r="AZ431" s="145">
        <f t="shared" si="803"/>
        <v>1.1444888756866738E-2</v>
      </c>
      <c r="BA431" s="45">
        <f t="shared" si="804"/>
        <v>362527.82351460407</v>
      </c>
      <c r="BB431" s="45" t="s">
        <v>192</v>
      </c>
      <c r="BC431" s="45">
        <f t="shared" si="805"/>
        <v>1.6700852553815169E-2</v>
      </c>
      <c r="BD431" s="45">
        <f t="shared" si="806"/>
        <v>128.26793455992859</v>
      </c>
      <c r="BE431" s="45">
        <f t="shared" si="807"/>
        <v>23.43689232173206</v>
      </c>
      <c r="BF431" s="45">
        <f t="shared" si="808"/>
        <v>-1.7336451053342283E-3</v>
      </c>
      <c r="BG431" s="45">
        <f t="shared" si="809"/>
        <v>23.435158676626727</v>
      </c>
      <c r="BH431" s="151">
        <f t="shared" si="810"/>
        <v>0.18446300440077135</v>
      </c>
      <c r="BI431" s="45">
        <f t="shared" si="811"/>
        <v>17.667765761166812</v>
      </c>
      <c r="BJ431" s="45">
        <f t="shared" si="812"/>
        <v>1.0887657611668118</v>
      </c>
      <c r="BK431" s="45">
        <f t="shared" si="813"/>
        <v>125.56384948052428</v>
      </c>
      <c r="BL431" s="45">
        <f t="shared" si="814"/>
        <v>2.1915025949137203</v>
      </c>
      <c r="BM431" s="45">
        <f t="shared" si="815"/>
        <v>250.76763693697791</v>
      </c>
      <c r="BN431" s="45">
        <f t="shared" si="816"/>
        <v>16.717842462465192</v>
      </c>
      <c r="BO431" s="45">
        <f t="shared" si="817"/>
        <v>16</v>
      </c>
      <c r="BP431" s="45">
        <f t="shared" si="818"/>
        <v>43</v>
      </c>
      <c r="BQ431" s="45">
        <f t="shared" si="819"/>
        <v>4</v>
      </c>
      <c r="BR431" s="45">
        <f t="shared" si="820"/>
        <v>-17.486380533120457</v>
      </c>
      <c r="BS431" s="45" t="str">
        <f t="shared" si="821"/>
        <v>NEGATIF</v>
      </c>
      <c r="BT431" s="45">
        <f t="shared" si="757"/>
        <v>-0.3051949145595933</v>
      </c>
      <c r="BU431" s="45">
        <f t="shared" si="758"/>
        <v>17</v>
      </c>
      <c r="BV431" s="45">
        <f t="shared" si="759"/>
        <v>-2070</v>
      </c>
      <c r="BW431" s="45">
        <f t="shared" si="760"/>
        <v>49</v>
      </c>
      <c r="BX431" s="45" t="str">
        <f t="shared" si="761"/>
        <v>NEGATIF</v>
      </c>
      <c r="BY431" s="45">
        <f t="shared" si="822"/>
        <v>64.75349161982021</v>
      </c>
      <c r="BZ431" s="45">
        <f t="shared" si="823"/>
        <v>244.75349161982021</v>
      </c>
      <c r="CA431" s="45">
        <f t="shared" si="824"/>
        <v>-30.928024880540974</v>
      </c>
      <c r="CB431" s="45" t="str">
        <f t="shared" si="825"/>
        <v>NEGATIF</v>
      </c>
      <c r="CC431" s="45">
        <f t="shared" si="826"/>
        <v>30</v>
      </c>
      <c r="CD431" s="45">
        <f t="shared" si="827"/>
        <v>55</v>
      </c>
      <c r="CE431" s="45">
        <f t="shared" si="828"/>
        <v>40</v>
      </c>
      <c r="CF431" s="45"/>
      <c r="CG431" s="45">
        <f t="shared" si="829"/>
        <v>4.3767209219960126</v>
      </c>
      <c r="CH431" s="45">
        <f t="shared" si="830"/>
        <v>0.40902067963445349</v>
      </c>
      <c r="CI431" s="45">
        <f t="shared" si="831"/>
        <v>0.40905093744960264</v>
      </c>
    </row>
    <row r="432" spans="1:87">
      <c r="A432" s="45">
        <f t="shared" ref="A432:F432" si="1001">A138</f>
        <v>-7.0027777777777782</v>
      </c>
      <c r="B432" s="45">
        <f t="shared" si="1001"/>
        <v>111.315</v>
      </c>
      <c r="C432" s="45">
        <f t="shared" si="1001"/>
        <v>7</v>
      </c>
      <c r="D432" s="45">
        <f t="shared" si="1001"/>
        <v>2018</v>
      </c>
      <c r="E432" s="45">
        <f t="shared" si="1001"/>
        <v>6</v>
      </c>
      <c r="F432" s="45">
        <f t="shared" si="1001"/>
        <v>13</v>
      </c>
      <c r="G432" s="45">
        <f t="shared" si="763"/>
        <v>-0.12222152900771403</v>
      </c>
      <c r="H432" s="45">
        <f t="shared" ref="H432:J432" si="1002">H138</f>
        <v>7</v>
      </c>
      <c r="I432" s="45">
        <f t="shared" si="1002"/>
        <v>30</v>
      </c>
      <c r="J432" s="45">
        <f t="shared" si="1002"/>
        <v>7.5</v>
      </c>
      <c r="K432" s="45"/>
      <c r="L432" s="45">
        <f t="shared" ref="L432:M432" si="1003">L138</f>
        <v>20</v>
      </c>
      <c r="M432" s="45">
        <f t="shared" si="1003"/>
        <v>-13</v>
      </c>
      <c r="N432" s="45">
        <f t="shared" si="766"/>
        <v>2458282.5208333335</v>
      </c>
      <c r="O432" s="45">
        <f t="shared" si="767"/>
        <v>8.1907120953342413E-4</v>
      </c>
      <c r="P432" s="45">
        <f t="shared" si="768"/>
        <v>2458282.5216524047</v>
      </c>
      <c r="Q432" s="45">
        <f t="shared" si="769"/>
        <v>0.18446328959355743</v>
      </c>
      <c r="R432" s="45">
        <f t="shared" si="770"/>
        <v>252.50966703840049</v>
      </c>
      <c r="S432" s="45">
        <f t="shared" si="771"/>
        <v>320.62347679927188</v>
      </c>
      <c r="T432" s="45">
        <f t="shared" si="772"/>
        <v>4.4071250829346873</v>
      </c>
      <c r="U432" s="45">
        <f t="shared" si="773"/>
        <v>5.5959353293389444</v>
      </c>
      <c r="V432" s="45">
        <f t="shared" si="774"/>
        <v>128.26280413893761</v>
      </c>
      <c r="W432" s="45">
        <f t="shared" si="775"/>
        <v>2.238608240065072</v>
      </c>
      <c r="X432" s="45">
        <f t="shared" si="776"/>
        <v>81.286277637765124</v>
      </c>
      <c r="Y432" s="45">
        <f t="shared" si="777"/>
        <v>1.41871318146924</v>
      </c>
      <c r="Z432" s="45">
        <f t="shared" si="778"/>
        <v>158.02918524295364</v>
      </c>
      <c r="AA432" s="45">
        <f t="shared" si="779"/>
        <v>2.7581295967335762</v>
      </c>
      <c r="AB432" s="45">
        <f t="shared" si="780"/>
        <v>-13744.56902545248</v>
      </c>
      <c r="AC432" s="45">
        <f t="shared" si="781"/>
        <v>124.49557961697026</v>
      </c>
      <c r="AD432" s="45">
        <f t="shared" si="782"/>
        <v>-423.68197578117713</v>
      </c>
      <c r="AE432" s="45">
        <f t="shared" si="783"/>
        <v>-543.18764494866502</v>
      </c>
      <c r="AF432" s="45">
        <f t="shared" si="784"/>
        <v>569.09220513450691</v>
      </c>
      <c r="AG432" s="45">
        <f t="shared" si="785"/>
        <v>1336.3951148297579</v>
      </c>
      <c r="AH432" s="45">
        <f t="shared" si="786"/>
        <v>-12681.455746601087</v>
      </c>
      <c r="AI432" s="45">
        <f t="shared" si="787"/>
        <v>-3.5226265962780796</v>
      </c>
      <c r="AJ432" s="45">
        <f t="shared" si="788"/>
        <v>248.98704044212241</v>
      </c>
      <c r="AK432" s="45">
        <f t="shared" si="789"/>
        <v>4.3456436505113141</v>
      </c>
      <c r="AL432" s="45">
        <f t="shared" si="790"/>
        <v>248</v>
      </c>
      <c r="AM432" s="45">
        <f t="shared" si="791"/>
        <v>59</v>
      </c>
      <c r="AN432" s="45">
        <f t="shared" si="792"/>
        <v>13</v>
      </c>
      <c r="AO432" s="45"/>
      <c r="AP432" s="45">
        <f t="shared" si="793"/>
        <v>4.3508991039305283</v>
      </c>
      <c r="AQ432" s="45">
        <f t="shared" si="794"/>
        <v>7.5937514785658675E-2</v>
      </c>
      <c r="AR432" s="45" t="str">
        <f t="shared" si="795"/>
        <v>POSITIF</v>
      </c>
      <c r="AS432" s="45">
        <f t="shared" si="796"/>
        <v>4</v>
      </c>
      <c r="AT432" s="45">
        <f t="shared" si="797"/>
        <v>21</v>
      </c>
      <c r="AU432" s="45">
        <f t="shared" si="798"/>
        <v>3</v>
      </c>
      <c r="AV432" s="45">
        <f t="shared" si="799"/>
        <v>1.0081657794731183</v>
      </c>
      <c r="AW432" s="145">
        <f t="shared" si="800"/>
        <v>4.2006907478046591E-2</v>
      </c>
      <c r="AX432" s="45">
        <f t="shared" si="801"/>
        <v>1.7595812257740977E-2</v>
      </c>
      <c r="AY432" s="45">
        <f t="shared" si="802"/>
        <v>0.2747049943860822</v>
      </c>
      <c r="AZ432" s="145">
        <f t="shared" si="803"/>
        <v>1.1446041432753426E-2</v>
      </c>
      <c r="BA432" s="45">
        <f t="shared" si="804"/>
        <v>362491.31535749149</v>
      </c>
      <c r="BB432" s="45" t="s">
        <v>192</v>
      </c>
      <c r="BC432" s="45">
        <f t="shared" si="805"/>
        <v>1.670085254183707E-2</v>
      </c>
      <c r="BD432" s="45">
        <f t="shared" si="806"/>
        <v>128.26738295821994</v>
      </c>
      <c r="BE432" s="45">
        <f t="shared" si="807"/>
        <v>23.436892318023364</v>
      </c>
      <c r="BF432" s="45">
        <f t="shared" si="808"/>
        <v>-1.733642792393347E-3</v>
      </c>
      <c r="BG432" s="45">
        <f t="shared" si="809"/>
        <v>23.435158675230969</v>
      </c>
      <c r="BH432" s="151">
        <f t="shared" si="810"/>
        <v>0.18446328959355743</v>
      </c>
      <c r="BI432" s="45">
        <f t="shared" si="811"/>
        <v>17.918450240666669</v>
      </c>
      <c r="BJ432" s="45">
        <f t="shared" si="812"/>
        <v>1.3394502406666682</v>
      </c>
      <c r="BK432" s="45">
        <f t="shared" si="813"/>
        <v>129.30548805951224</v>
      </c>
      <c r="BL432" s="45">
        <f t="shared" si="814"/>
        <v>2.2568065075367021</v>
      </c>
      <c r="BM432" s="45">
        <f t="shared" si="815"/>
        <v>250.78626555048777</v>
      </c>
      <c r="BN432" s="45">
        <f t="shared" si="816"/>
        <v>16.719084370032519</v>
      </c>
      <c r="BO432" s="45">
        <f t="shared" si="817"/>
        <v>16</v>
      </c>
      <c r="BP432" s="45">
        <f t="shared" si="818"/>
        <v>43</v>
      </c>
      <c r="BQ432" s="45">
        <f t="shared" si="819"/>
        <v>8</v>
      </c>
      <c r="BR432" s="45">
        <f t="shared" si="820"/>
        <v>-17.492831077188317</v>
      </c>
      <c r="BS432" s="45" t="str">
        <f t="shared" si="821"/>
        <v>NEGATIF</v>
      </c>
      <c r="BT432" s="45">
        <f t="shared" si="757"/>
        <v>-0.30530749779212246</v>
      </c>
      <c r="BU432" s="45">
        <f t="shared" si="758"/>
        <v>17</v>
      </c>
      <c r="BV432" s="45">
        <f t="shared" si="759"/>
        <v>-2070</v>
      </c>
      <c r="BW432" s="45">
        <f t="shared" si="760"/>
        <v>25</v>
      </c>
      <c r="BX432" s="45" t="str">
        <f t="shared" si="761"/>
        <v>NEGATIF</v>
      </c>
      <c r="BY432" s="45">
        <f t="shared" si="822"/>
        <v>63.248675099389622</v>
      </c>
      <c r="BZ432" s="45">
        <f t="shared" si="823"/>
        <v>243.24867509938963</v>
      </c>
      <c r="CA432" s="45">
        <f t="shared" si="824"/>
        <v>-34.264005259718296</v>
      </c>
      <c r="CB432" s="45" t="str">
        <f t="shared" si="825"/>
        <v>NEGATIF</v>
      </c>
      <c r="CC432" s="45">
        <f t="shared" si="826"/>
        <v>34</v>
      </c>
      <c r="CD432" s="45">
        <f t="shared" si="827"/>
        <v>15</v>
      </c>
      <c r="CE432" s="45">
        <f t="shared" si="828"/>
        <v>50</v>
      </c>
      <c r="CF432" s="45"/>
      <c r="CG432" s="45">
        <f t="shared" si="829"/>
        <v>4.3770460526368415</v>
      </c>
      <c r="CH432" s="45">
        <f t="shared" si="830"/>
        <v>0.40902067961009292</v>
      </c>
      <c r="CI432" s="45">
        <f t="shared" si="831"/>
        <v>0.40905093738487369</v>
      </c>
    </row>
    <row r="433" spans="1:87">
      <c r="A433" s="45">
        <f t="shared" ref="A433:F433" si="1004">A139</f>
        <v>-7.0027777777777782</v>
      </c>
      <c r="B433" s="45">
        <f t="shared" si="1004"/>
        <v>111.315</v>
      </c>
      <c r="C433" s="45">
        <f t="shared" si="1004"/>
        <v>7</v>
      </c>
      <c r="D433" s="45">
        <f t="shared" si="1004"/>
        <v>2018</v>
      </c>
      <c r="E433" s="45">
        <f t="shared" si="1004"/>
        <v>6</v>
      </c>
      <c r="F433" s="45">
        <f t="shared" si="1004"/>
        <v>13</v>
      </c>
      <c r="G433" s="45">
        <f t="shared" si="763"/>
        <v>-0.12222152900771403</v>
      </c>
      <c r="H433" s="45">
        <f t="shared" ref="H433:J433" si="1005">H139</f>
        <v>7</v>
      </c>
      <c r="I433" s="45">
        <f t="shared" si="1005"/>
        <v>45</v>
      </c>
      <c r="J433" s="45">
        <f t="shared" si="1005"/>
        <v>7.75</v>
      </c>
      <c r="K433" s="45"/>
      <c r="L433" s="45">
        <f t="shared" ref="L433:M433" si="1006">L139</f>
        <v>20</v>
      </c>
      <c r="M433" s="45">
        <f t="shared" si="1006"/>
        <v>-13</v>
      </c>
      <c r="N433" s="45">
        <f t="shared" si="766"/>
        <v>2458282.53125</v>
      </c>
      <c r="O433" s="45">
        <f t="shared" si="767"/>
        <v>8.1907120953342413E-4</v>
      </c>
      <c r="P433" s="45">
        <f t="shared" si="768"/>
        <v>2458282.5320690712</v>
      </c>
      <c r="Q433" s="45">
        <f t="shared" si="769"/>
        <v>0.18446357478634348</v>
      </c>
      <c r="R433" s="45">
        <f t="shared" si="770"/>
        <v>252.50966703840049</v>
      </c>
      <c r="S433" s="45">
        <f t="shared" si="771"/>
        <v>320.75957046852272</v>
      </c>
      <c r="T433" s="45">
        <f t="shared" si="772"/>
        <v>4.4071250829346873</v>
      </c>
      <c r="U433" s="45">
        <f t="shared" si="773"/>
        <v>5.5983106119584924</v>
      </c>
      <c r="V433" s="45">
        <f t="shared" si="774"/>
        <v>128.26225253559204</v>
      </c>
      <c r="W433" s="45">
        <f t="shared" si="775"/>
        <v>2.2385986127705264</v>
      </c>
      <c r="X433" s="45">
        <f t="shared" si="776"/>
        <v>81.296544797376555</v>
      </c>
      <c r="Y433" s="45">
        <f t="shared" si="777"/>
        <v>1.4188923772092872</v>
      </c>
      <c r="Z433" s="45">
        <f t="shared" si="778"/>
        <v>158.03945191231833</v>
      </c>
      <c r="AA433" s="45">
        <f t="shared" si="779"/>
        <v>2.7583087839172036</v>
      </c>
      <c r="AB433" s="45">
        <f t="shared" si="780"/>
        <v>-13702.959735183516</v>
      </c>
      <c r="AC433" s="45">
        <f t="shared" si="781"/>
        <v>124.60419608737719</v>
      </c>
      <c r="AD433" s="45">
        <f t="shared" si="782"/>
        <v>-375.71364315478547</v>
      </c>
      <c r="AE433" s="45">
        <f t="shared" si="783"/>
        <v>-547.15070472958189</v>
      </c>
      <c r="AF433" s="45">
        <f t="shared" si="784"/>
        <v>568.57090130771576</v>
      </c>
      <c r="AG433" s="45">
        <f t="shared" si="785"/>
        <v>1325.3091851822633</v>
      </c>
      <c r="AH433" s="45">
        <f t="shared" si="786"/>
        <v>-12607.339800490528</v>
      </c>
      <c r="AI433" s="45">
        <f t="shared" si="787"/>
        <v>-3.5020388334695913</v>
      </c>
      <c r="AJ433" s="45">
        <f t="shared" si="788"/>
        <v>249.00762820493091</v>
      </c>
      <c r="AK433" s="45">
        <f t="shared" si="789"/>
        <v>4.3460029747579414</v>
      </c>
      <c r="AL433" s="45">
        <f t="shared" si="790"/>
        <v>249</v>
      </c>
      <c r="AM433" s="45">
        <f t="shared" si="791"/>
        <v>0</v>
      </c>
      <c r="AN433" s="45">
        <f t="shared" si="792"/>
        <v>27</v>
      </c>
      <c r="AO433" s="45"/>
      <c r="AP433" s="45">
        <f t="shared" si="793"/>
        <v>4.3445874682323344</v>
      </c>
      <c r="AQ433" s="45">
        <f t="shared" si="794"/>
        <v>7.5827355961538778E-2</v>
      </c>
      <c r="AR433" s="45" t="str">
        <f t="shared" si="795"/>
        <v>POSITIF</v>
      </c>
      <c r="AS433" s="45">
        <f t="shared" si="796"/>
        <v>4</v>
      </c>
      <c r="AT433" s="45">
        <f t="shared" si="797"/>
        <v>20</v>
      </c>
      <c r="AU433" s="45">
        <f t="shared" si="798"/>
        <v>40</v>
      </c>
      <c r="AV433" s="45">
        <f t="shared" si="799"/>
        <v>1.0082670096198345</v>
      </c>
      <c r="AW433" s="145">
        <f t="shared" si="800"/>
        <v>4.2011125400826438E-2</v>
      </c>
      <c r="AX433" s="45">
        <f t="shared" si="801"/>
        <v>1.7597579057103453E-2</v>
      </c>
      <c r="AY433" s="45">
        <f t="shared" si="802"/>
        <v>0.27473257493890962</v>
      </c>
      <c r="AZ433" s="145">
        <f t="shared" si="803"/>
        <v>1.1447190622454568E-2</v>
      </c>
      <c r="BA433" s="45">
        <f t="shared" si="804"/>
        <v>362454.92493577255</v>
      </c>
      <c r="BB433" s="45" t="s">
        <v>192</v>
      </c>
      <c r="BC433" s="45">
        <f t="shared" si="805"/>
        <v>1.6700852529858975E-2</v>
      </c>
      <c r="BD433" s="45">
        <f t="shared" si="806"/>
        <v>128.26683135651135</v>
      </c>
      <c r="BE433" s="45">
        <f t="shared" si="807"/>
        <v>23.436892314314669</v>
      </c>
      <c r="BF433" s="45">
        <f t="shared" si="808"/>
        <v>-1.7336404599022791E-3</v>
      </c>
      <c r="BG433" s="45">
        <f t="shared" si="809"/>
        <v>23.435158673854765</v>
      </c>
      <c r="BH433" s="151">
        <f t="shared" si="810"/>
        <v>0.18446357478634348</v>
      </c>
      <c r="BI433" s="45">
        <f t="shared" si="811"/>
        <v>18.169134720197569</v>
      </c>
      <c r="BJ433" s="45">
        <f t="shared" si="812"/>
        <v>1.5901347201975682</v>
      </c>
      <c r="BK433" s="45">
        <f t="shared" si="813"/>
        <v>133.04705349990778</v>
      </c>
      <c r="BL433" s="45">
        <f t="shared" si="814"/>
        <v>2.3221091436504357</v>
      </c>
      <c r="BM433" s="45">
        <f t="shared" si="815"/>
        <v>250.80496730305572</v>
      </c>
      <c r="BN433" s="45">
        <f t="shared" si="816"/>
        <v>16.72033115353705</v>
      </c>
      <c r="BO433" s="45">
        <f t="shared" si="817"/>
        <v>16</v>
      </c>
      <c r="BP433" s="45">
        <f t="shared" si="818"/>
        <v>43</v>
      </c>
      <c r="BQ433" s="45">
        <f t="shared" si="819"/>
        <v>13</v>
      </c>
      <c r="BR433" s="45">
        <f t="shared" si="820"/>
        <v>-17.502140002617775</v>
      </c>
      <c r="BS433" s="45" t="str">
        <f t="shared" si="821"/>
        <v>NEGATIF</v>
      </c>
      <c r="BT433" s="45">
        <f t="shared" si="757"/>
        <v>-0.30546996919068914</v>
      </c>
      <c r="BU433" s="45">
        <f t="shared" si="758"/>
        <v>17</v>
      </c>
      <c r="BV433" s="45">
        <f t="shared" si="759"/>
        <v>-2071</v>
      </c>
      <c r="BW433" s="45">
        <f t="shared" si="760"/>
        <v>52</v>
      </c>
      <c r="BX433" s="45" t="str">
        <f t="shared" si="761"/>
        <v>NEGATIF</v>
      </c>
      <c r="BY433" s="45">
        <f t="shared" si="822"/>
        <v>61.535145222861367</v>
      </c>
      <c r="BZ433" s="45">
        <f t="shared" si="823"/>
        <v>241.53514522286136</v>
      </c>
      <c r="CA433" s="45">
        <f t="shared" si="824"/>
        <v>-37.55165336344146</v>
      </c>
      <c r="CB433" s="45" t="str">
        <f t="shared" si="825"/>
        <v>NEGATIF</v>
      </c>
      <c r="CC433" s="45">
        <f t="shared" si="826"/>
        <v>37</v>
      </c>
      <c r="CD433" s="45">
        <f t="shared" si="827"/>
        <v>33</v>
      </c>
      <c r="CE433" s="45">
        <f t="shared" si="828"/>
        <v>5</v>
      </c>
      <c r="CF433" s="45"/>
      <c r="CG433" s="45">
        <f t="shared" si="829"/>
        <v>4.377372459795045</v>
      </c>
      <c r="CH433" s="45">
        <f t="shared" si="830"/>
        <v>0.40902067958607363</v>
      </c>
      <c r="CI433" s="45">
        <f t="shared" si="831"/>
        <v>0.40905093732014475</v>
      </c>
    </row>
    <row r="434" spans="1:87">
      <c r="A434" s="45">
        <f t="shared" ref="A434:F434" si="1007">A140</f>
        <v>-7.0027777777777782</v>
      </c>
      <c r="B434" s="45">
        <f t="shared" si="1007"/>
        <v>111.315</v>
      </c>
      <c r="C434" s="45">
        <f t="shared" si="1007"/>
        <v>7</v>
      </c>
      <c r="D434" s="45">
        <f t="shared" si="1007"/>
        <v>2018</v>
      </c>
      <c r="E434" s="45">
        <f t="shared" si="1007"/>
        <v>6</v>
      </c>
      <c r="F434" s="45">
        <f t="shared" si="1007"/>
        <v>13</v>
      </c>
      <c r="G434" s="45">
        <f t="shared" si="763"/>
        <v>-0.12222152900771403</v>
      </c>
      <c r="H434" s="45">
        <f t="shared" ref="H434:J434" si="1008">H140</f>
        <v>8</v>
      </c>
      <c r="I434" s="45">
        <f t="shared" si="1008"/>
        <v>0</v>
      </c>
      <c r="J434" s="45">
        <f t="shared" si="1008"/>
        <v>8</v>
      </c>
      <c r="K434" s="45"/>
      <c r="L434" s="45">
        <f t="shared" ref="L434:M434" si="1009">L140</f>
        <v>20</v>
      </c>
      <c r="M434" s="45">
        <f t="shared" si="1009"/>
        <v>-13</v>
      </c>
      <c r="N434" s="45">
        <f t="shared" si="766"/>
        <v>2458282.541666667</v>
      </c>
      <c r="O434" s="45">
        <f t="shared" si="767"/>
        <v>8.1907120953342413E-4</v>
      </c>
      <c r="P434" s="45">
        <f t="shared" si="768"/>
        <v>2458282.5424857382</v>
      </c>
      <c r="Q434" s="45">
        <f t="shared" si="769"/>
        <v>0.18446385997914233</v>
      </c>
      <c r="R434" s="45">
        <f t="shared" si="770"/>
        <v>252.50966703840049</v>
      </c>
      <c r="S434" s="45">
        <f t="shared" si="771"/>
        <v>320.89566414388537</v>
      </c>
      <c r="T434" s="45">
        <f t="shared" si="772"/>
        <v>4.4071250829346873</v>
      </c>
      <c r="U434" s="45">
        <f t="shared" si="773"/>
        <v>5.6006858946847107</v>
      </c>
      <c r="V434" s="45">
        <f t="shared" si="774"/>
        <v>128.26170093222169</v>
      </c>
      <c r="W434" s="45">
        <f t="shared" si="775"/>
        <v>2.2385889854755487</v>
      </c>
      <c r="X434" s="45">
        <f t="shared" si="776"/>
        <v>81.30681195744819</v>
      </c>
      <c r="Y434" s="45">
        <f t="shared" si="777"/>
        <v>1.4190715729573666</v>
      </c>
      <c r="Z434" s="45">
        <f t="shared" si="778"/>
        <v>158.04971858214412</v>
      </c>
      <c r="AA434" s="45">
        <f t="shared" si="779"/>
        <v>2.7584879711088788</v>
      </c>
      <c r="AB434" s="45">
        <f t="shared" si="780"/>
        <v>-13661.269641528239</v>
      </c>
      <c r="AC434" s="45">
        <f t="shared" si="781"/>
        <v>124.69967757984186</v>
      </c>
      <c r="AD434" s="45">
        <f t="shared" si="782"/>
        <v>-327.58689117130939</v>
      </c>
      <c r="AE434" s="45">
        <f t="shared" si="783"/>
        <v>-551.05609304480515</v>
      </c>
      <c r="AF434" s="45">
        <f t="shared" si="784"/>
        <v>568.04476196900691</v>
      </c>
      <c r="AG434" s="45">
        <f t="shared" si="785"/>
        <v>1314.2128821867284</v>
      </c>
      <c r="AH434" s="45">
        <f t="shared" si="786"/>
        <v>-12532.955304008776</v>
      </c>
      <c r="AI434" s="45">
        <f t="shared" si="787"/>
        <v>-3.481376473335771</v>
      </c>
      <c r="AJ434" s="45">
        <f t="shared" si="788"/>
        <v>249.02829056506474</v>
      </c>
      <c r="AK434" s="45">
        <f t="shared" si="789"/>
        <v>4.3463636009735103</v>
      </c>
      <c r="AL434" s="45">
        <f t="shared" si="790"/>
        <v>249</v>
      </c>
      <c r="AM434" s="45">
        <f t="shared" si="791"/>
        <v>1</v>
      </c>
      <c r="AN434" s="45">
        <f t="shared" si="792"/>
        <v>41</v>
      </c>
      <c r="AO434" s="45"/>
      <c r="AP434" s="45">
        <f t="shared" si="793"/>
        <v>4.3529485558121079</v>
      </c>
      <c r="AQ434" s="45">
        <f t="shared" si="794"/>
        <v>7.597328446885343E-2</v>
      </c>
      <c r="AR434" s="45" t="str">
        <f t="shared" si="795"/>
        <v>POSITIF</v>
      </c>
      <c r="AS434" s="45">
        <f t="shared" si="796"/>
        <v>4</v>
      </c>
      <c r="AT434" s="45">
        <f t="shared" si="797"/>
        <v>21</v>
      </c>
      <c r="AU434" s="45">
        <f t="shared" si="798"/>
        <v>10</v>
      </c>
      <c r="AV434" s="45">
        <f t="shared" si="799"/>
        <v>1.0083679318718737</v>
      </c>
      <c r="AW434" s="145">
        <f t="shared" si="800"/>
        <v>4.2015330494661406E-2</v>
      </c>
      <c r="AX434" s="45">
        <f t="shared" si="801"/>
        <v>1.7599340482690063E-2</v>
      </c>
      <c r="AY434" s="45">
        <f t="shared" si="802"/>
        <v>0.27476007160382732</v>
      </c>
      <c r="AZ434" s="145">
        <f t="shared" si="803"/>
        <v>1.1448336316826138E-2</v>
      </c>
      <c r="BA434" s="45">
        <f t="shared" si="804"/>
        <v>362418.6524702168</v>
      </c>
      <c r="BB434" s="45" t="s">
        <v>192</v>
      </c>
      <c r="BC434" s="45">
        <f t="shared" si="805"/>
        <v>1.6700852517880876E-2</v>
      </c>
      <c r="BD434" s="45">
        <f t="shared" si="806"/>
        <v>128.26627975477797</v>
      </c>
      <c r="BE434" s="45">
        <f t="shared" si="807"/>
        <v>23.436892310605973</v>
      </c>
      <c r="BF434" s="45">
        <f t="shared" si="808"/>
        <v>-1.7336381078587369E-3</v>
      </c>
      <c r="BG434" s="45">
        <f t="shared" si="809"/>
        <v>23.435158672498115</v>
      </c>
      <c r="BH434" s="151">
        <f t="shared" si="810"/>
        <v>0.18446385997914233</v>
      </c>
      <c r="BI434" s="45">
        <f t="shared" si="811"/>
        <v>18.419819210935383</v>
      </c>
      <c r="BJ434" s="45">
        <f t="shared" si="812"/>
        <v>1.8408192109353827</v>
      </c>
      <c r="BK434" s="45">
        <f t="shared" si="813"/>
        <v>136.78855100072306</v>
      </c>
      <c r="BL434" s="45">
        <f t="shared" si="814"/>
        <v>2.3874105939948018</v>
      </c>
      <c r="BM434" s="45">
        <f t="shared" si="815"/>
        <v>250.82373716330767</v>
      </c>
      <c r="BN434" s="45">
        <f t="shared" si="816"/>
        <v>16.721582477553845</v>
      </c>
      <c r="BO434" s="45">
        <f t="shared" si="817"/>
        <v>16</v>
      </c>
      <c r="BP434" s="45">
        <f t="shared" si="818"/>
        <v>43</v>
      </c>
      <c r="BQ434" s="45">
        <f t="shared" si="819"/>
        <v>17</v>
      </c>
      <c r="BR434" s="45">
        <f t="shared" si="820"/>
        <v>-17.496949096837348</v>
      </c>
      <c r="BS434" s="45" t="str">
        <f t="shared" si="821"/>
        <v>NEGATIF</v>
      </c>
      <c r="BT434" s="45">
        <f t="shared" si="757"/>
        <v>-0.3053793707936599</v>
      </c>
      <c r="BU434" s="45">
        <f t="shared" si="758"/>
        <v>17</v>
      </c>
      <c r="BV434" s="45">
        <f t="shared" si="759"/>
        <v>-2070</v>
      </c>
      <c r="BW434" s="45">
        <f t="shared" si="760"/>
        <v>10</v>
      </c>
      <c r="BX434" s="45" t="str">
        <f t="shared" si="761"/>
        <v>NEGATIF</v>
      </c>
      <c r="BY434" s="45">
        <f t="shared" si="822"/>
        <v>59.597565677132557</v>
      </c>
      <c r="BZ434" s="45">
        <f t="shared" si="823"/>
        <v>239.59756567713256</v>
      </c>
      <c r="CA434" s="45">
        <f t="shared" si="824"/>
        <v>-40.788638214812764</v>
      </c>
      <c r="CB434" s="45" t="str">
        <f t="shared" si="825"/>
        <v>NEGATIF</v>
      </c>
      <c r="CC434" s="45">
        <f t="shared" si="826"/>
        <v>40</v>
      </c>
      <c r="CD434" s="45">
        <f t="shared" si="827"/>
        <v>47</v>
      </c>
      <c r="CE434" s="45">
        <f t="shared" si="828"/>
        <v>19</v>
      </c>
      <c r="CF434" s="45"/>
      <c r="CG434" s="45">
        <f t="shared" si="829"/>
        <v>4.3777000556565806</v>
      </c>
      <c r="CH434" s="45">
        <f t="shared" si="830"/>
        <v>0.40902067956239563</v>
      </c>
      <c r="CI434" s="45">
        <f t="shared" si="831"/>
        <v>0.40905093725541575</v>
      </c>
    </row>
    <row r="435" spans="1:87">
      <c r="A435" s="45">
        <f t="shared" ref="A435:F435" si="1010">A141</f>
        <v>-7.0027777777777782</v>
      </c>
      <c r="B435" s="45">
        <f t="shared" si="1010"/>
        <v>111.315</v>
      </c>
      <c r="C435" s="45">
        <f t="shared" si="1010"/>
        <v>7</v>
      </c>
      <c r="D435" s="45">
        <f t="shared" si="1010"/>
        <v>2018</v>
      </c>
      <c r="E435" s="45">
        <f t="shared" si="1010"/>
        <v>6</v>
      </c>
      <c r="F435" s="45">
        <f t="shared" si="1010"/>
        <v>13</v>
      </c>
      <c r="G435" s="45">
        <f t="shared" si="763"/>
        <v>-0.12222152900771403</v>
      </c>
      <c r="H435" s="45">
        <f t="shared" ref="H435:J435" si="1011">H141</f>
        <v>8</v>
      </c>
      <c r="I435" s="45">
        <f t="shared" si="1011"/>
        <v>15</v>
      </c>
      <c r="J435" s="45">
        <f t="shared" si="1011"/>
        <v>8.25</v>
      </c>
      <c r="K435" s="45"/>
      <c r="L435" s="45">
        <f t="shared" ref="L435:M435" si="1012">L141</f>
        <v>20</v>
      </c>
      <c r="M435" s="45">
        <f t="shared" si="1012"/>
        <v>-13</v>
      </c>
      <c r="N435" s="45">
        <f t="shared" si="766"/>
        <v>2458282.5520833335</v>
      </c>
      <c r="O435" s="45">
        <f t="shared" si="767"/>
        <v>8.1907120953342413E-4</v>
      </c>
      <c r="P435" s="45">
        <f t="shared" si="768"/>
        <v>2458282.5529024047</v>
      </c>
      <c r="Q435" s="45">
        <f t="shared" si="769"/>
        <v>0.18446414517192838</v>
      </c>
      <c r="R435" s="45">
        <f t="shared" si="770"/>
        <v>252.50966703840049</v>
      </c>
      <c r="S435" s="45">
        <f t="shared" si="771"/>
        <v>321.03175781312166</v>
      </c>
      <c r="T435" s="45">
        <f t="shared" si="772"/>
        <v>4.4071250829346873</v>
      </c>
      <c r="U435" s="45">
        <f t="shared" si="773"/>
        <v>5.6030611773040038</v>
      </c>
      <c r="V435" s="45">
        <f t="shared" si="774"/>
        <v>128.26114932887606</v>
      </c>
      <c r="W435" s="45">
        <f t="shared" si="775"/>
        <v>2.2385793581810027</v>
      </c>
      <c r="X435" s="45">
        <f t="shared" si="776"/>
        <v>81.31707911705962</v>
      </c>
      <c r="Y435" s="45">
        <f t="shared" si="777"/>
        <v>1.4192507686974138</v>
      </c>
      <c r="Z435" s="45">
        <f t="shared" si="778"/>
        <v>158.05998525150881</v>
      </c>
      <c r="AA435" s="45">
        <f t="shared" si="779"/>
        <v>2.7586671582925062</v>
      </c>
      <c r="AB435" s="45">
        <f t="shared" si="780"/>
        <v>-13619.498983449646</v>
      </c>
      <c r="AC435" s="45">
        <f t="shared" si="781"/>
        <v>124.78201402075312</v>
      </c>
      <c r="AD435" s="45">
        <f t="shared" si="782"/>
        <v>-279.32201647469884</v>
      </c>
      <c r="AE435" s="45">
        <f t="shared" si="783"/>
        <v>-554.90339790164091</v>
      </c>
      <c r="AF435" s="45">
        <f t="shared" si="784"/>
        <v>567.51380097454967</v>
      </c>
      <c r="AG435" s="45">
        <f t="shared" si="785"/>
        <v>1303.1062899868932</v>
      </c>
      <c r="AH435" s="45">
        <f t="shared" si="786"/>
        <v>-12458.322292843788</v>
      </c>
      <c r="AI435" s="45">
        <f t="shared" si="787"/>
        <v>-3.4606450813454965</v>
      </c>
      <c r="AJ435" s="45">
        <f t="shared" si="788"/>
        <v>249.049021957055</v>
      </c>
      <c r="AK435" s="45">
        <f t="shared" si="789"/>
        <v>4.3467254320222617</v>
      </c>
      <c r="AL435" s="45">
        <f t="shared" si="790"/>
        <v>249</v>
      </c>
      <c r="AM435" s="45">
        <f t="shared" si="791"/>
        <v>2</v>
      </c>
      <c r="AN435" s="45">
        <f t="shared" si="792"/>
        <v>56</v>
      </c>
      <c r="AO435" s="45"/>
      <c r="AP435" s="45">
        <f t="shared" si="793"/>
        <v>4.3430844012352265</v>
      </c>
      <c r="AQ435" s="45">
        <f t="shared" si="794"/>
        <v>7.580112249356119E-2</v>
      </c>
      <c r="AR435" s="45" t="str">
        <f t="shared" si="795"/>
        <v>POSITIF</v>
      </c>
      <c r="AS435" s="45">
        <f t="shared" si="796"/>
        <v>4</v>
      </c>
      <c r="AT435" s="45">
        <f t="shared" si="797"/>
        <v>20</v>
      </c>
      <c r="AU435" s="45">
        <f t="shared" si="798"/>
        <v>35</v>
      </c>
      <c r="AV435" s="45">
        <f t="shared" si="799"/>
        <v>1.0084685454121889</v>
      </c>
      <c r="AW435" s="145">
        <f t="shared" si="800"/>
        <v>4.2019522725507873E-2</v>
      </c>
      <c r="AX435" s="45">
        <f t="shared" si="801"/>
        <v>1.7601096520240653E-2</v>
      </c>
      <c r="AY435" s="45">
        <f t="shared" si="802"/>
        <v>0.27478748415823478</v>
      </c>
      <c r="AZ435" s="145">
        <f t="shared" si="803"/>
        <v>1.1449478506593115E-2</v>
      </c>
      <c r="BA435" s="45">
        <f t="shared" si="804"/>
        <v>362382.49818575138</v>
      </c>
      <c r="BB435" s="45" t="s">
        <v>192</v>
      </c>
      <c r="BC435" s="45">
        <f t="shared" si="805"/>
        <v>1.670085250590278E-2</v>
      </c>
      <c r="BD435" s="45">
        <f t="shared" si="806"/>
        <v>128.26572815306938</v>
      </c>
      <c r="BE435" s="45">
        <f t="shared" si="807"/>
        <v>23.436892306897278</v>
      </c>
      <c r="BF435" s="45">
        <f t="shared" si="808"/>
        <v>-1.7336357362607551E-3</v>
      </c>
      <c r="BG435" s="45">
        <f t="shared" si="809"/>
        <v>23.435158671161016</v>
      </c>
      <c r="BH435" s="151">
        <f t="shared" si="810"/>
        <v>0.18446414517192838</v>
      </c>
      <c r="BI435" s="45">
        <f t="shared" si="811"/>
        <v>18.670503690466283</v>
      </c>
      <c r="BJ435" s="45">
        <f t="shared" si="812"/>
        <v>2.0915036904662827</v>
      </c>
      <c r="BK435" s="45">
        <f t="shared" si="813"/>
        <v>140.52998527811869</v>
      </c>
      <c r="BL435" s="45">
        <f t="shared" si="814"/>
        <v>2.4527109408823304</v>
      </c>
      <c r="BM435" s="45">
        <f t="shared" si="815"/>
        <v>250.84257007887555</v>
      </c>
      <c r="BN435" s="45">
        <f t="shared" si="816"/>
        <v>16.722838005258371</v>
      </c>
      <c r="BO435" s="45">
        <f t="shared" si="817"/>
        <v>16</v>
      </c>
      <c r="BP435" s="45">
        <f t="shared" si="818"/>
        <v>43</v>
      </c>
      <c r="BQ435" s="45">
        <f t="shared" si="819"/>
        <v>22</v>
      </c>
      <c r="BR435" s="45">
        <f t="shared" si="820"/>
        <v>-17.509786748763126</v>
      </c>
      <c r="BS435" s="45" t="str">
        <f t="shared" si="821"/>
        <v>NEGATIF</v>
      </c>
      <c r="BT435" s="45">
        <f t="shared" si="757"/>
        <v>-0.30560343008798968</v>
      </c>
      <c r="BU435" s="45">
        <f t="shared" si="758"/>
        <v>17</v>
      </c>
      <c r="BV435" s="45">
        <f t="shared" si="759"/>
        <v>-2071</v>
      </c>
      <c r="BW435" s="45">
        <f t="shared" si="760"/>
        <v>24</v>
      </c>
      <c r="BX435" s="45" t="str">
        <f t="shared" si="761"/>
        <v>NEGATIF</v>
      </c>
      <c r="BY435" s="45">
        <f t="shared" si="822"/>
        <v>57.354122257828408</v>
      </c>
      <c r="BZ435" s="45">
        <f t="shared" si="823"/>
        <v>237.35412225782841</v>
      </c>
      <c r="CA435" s="45">
        <f t="shared" si="824"/>
        <v>-43.948874429859224</v>
      </c>
      <c r="CB435" s="45" t="str">
        <f t="shared" si="825"/>
        <v>NEGATIF</v>
      </c>
      <c r="CC435" s="45">
        <f t="shared" si="826"/>
        <v>43</v>
      </c>
      <c r="CD435" s="45">
        <f t="shared" si="827"/>
        <v>56</v>
      </c>
      <c r="CE435" s="45">
        <f t="shared" si="828"/>
        <v>55</v>
      </c>
      <c r="CF435" s="45"/>
      <c r="CG435" s="45">
        <f t="shared" si="829"/>
        <v>4.3780287520409908</v>
      </c>
      <c r="CH435" s="45">
        <f t="shared" si="830"/>
        <v>0.4090206795390588</v>
      </c>
      <c r="CI435" s="45">
        <f t="shared" si="831"/>
        <v>0.4090509371906868</v>
      </c>
    </row>
    <row r="436" spans="1:87">
      <c r="A436" s="45">
        <f t="shared" ref="A436:F436" si="1013">A142</f>
        <v>-7.0027777777777782</v>
      </c>
      <c r="B436" s="45">
        <f t="shared" si="1013"/>
        <v>111.315</v>
      </c>
      <c r="C436" s="45">
        <f t="shared" si="1013"/>
        <v>7</v>
      </c>
      <c r="D436" s="45">
        <f t="shared" si="1013"/>
        <v>2018</v>
      </c>
      <c r="E436" s="45">
        <f t="shared" si="1013"/>
        <v>6</v>
      </c>
      <c r="F436" s="45">
        <f t="shared" si="1013"/>
        <v>13</v>
      </c>
      <c r="G436" s="45">
        <f t="shared" si="763"/>
        <v>-0.12222152900771403</v>
      </c>
      <c r="H436" s="45">
        <f t="shared" ref="H436:J436" si="1014">H142</f>
        <v>8</v>
      </c>
      <c r="I436" s="45">
        <f t="shared" si="1014"/>
        <v>30</v>
      </c>
      <c r="J436" s="45">
        <f t="shared" si="1014"/>
        <v>8.5</v>
      </c>
      <c r="K436" s="45"/>
      <c r="L436" s="45">
        <f t="shared" ref="L436:M436" si="1015">L142</f>
        <v>20</v>
      </c>
      <c r="M436" s="45">
        <f t="shared" si="1015"/>
        <v>-13</v>
      </c>
      <c r="N436" s="45">
        <f t="shared" si="766"/>
        <v>2458282.5625</v>
      </c>
      <c r="O436" s="45">
        <f t="shared" si="767"/>
        <v>8.1907120953342413E-4</v>
      </c>
      <c r="P436" s="45">
        <f t="shared" si="768"/>
        <v>2458282.5633190712</v>
      </c>
      <c r="Q436" s="45">
        <f t="shared" si="769"/>
        <v>0.18446443036471447</v>
      </c>
      <c r="R436" s="45">
        <f t="shared" si="770"/>
        <v>252.50966703840049</v>
      </c>
      <c r="S436" s="45">
        <f t="shared" si="771"/>
        <v>321.16785148238705</v>
      </c>
      <c r="T436" s="45">
        <f t="shared" si="772"/>
        <v>4.4071250829346873</v>
      </c>
      <c r="U436" s="45">
        <f t="shared" si="773"/>
        <v>5.6054364599238049</v>
      </c>
      <c r="V436" s="45">
        <f t="shared" si="774"/>
        <v>128.26059772553043</v>
      </c>
      <c r="W436" s="45">
        <f t="shared" si="775"/>
        <v>2.2385697308864563</v>
      </c>
      <c r="X436" s="45">
        <f t="shared" si="776"/>
        <v>81.32734627667196</v>
      </c>
      <c r="Y436" s="45">
        <f t="shared" si="777"/>
        <v>1.419429964437477</v>
      </c>
      <c r="Z436" s="45">
        <f t="shared" si="778"/>
        <v>158.0702519208744</v>
      </c>
      <c r="AA436" s="45">
        <f t="shared" si="779"/>
        <v>2.7588463454761496</v>
      </c>
      <c r="AB436" s="45">
        <f t="shared" si="780"/>
        <v>-13577.647994732473</v>
      </c>
      <c r="AC436" s="45">
        <f t="shared" si="781"/>
        <v>124.85119673530673</v>
      </c>
      <c r="AD436" s="45">
        <f t="shared" si="782"/>
        <v>-230.93936747515323</v>
      </c>
      <c r="AE436" s="45">
        <f t="shared" si="783"/>
        <v>-558.69221395744353</v>
      </c>
      <c r="AF436" s="45">
        <f t="shared" si="784"/>
        <v>566.97803223537824</v>
      </c>
      <c r="AG436" s="45">
        <f t="shared" si="785"/>
        <v>1291.9894913058235</v>
      </c>
      <c r="AH436" s="45">
        <f t="shared" si="786"/>
        <v>-12383.460855888563</v>
      </c>
      <c r="AI436" s="45">
        <f t="shared" si="787"/>
        <v>-3.439850237746823</v>
      </c>
      <c r="AJ436" s="45">
        <f t="shared" si="788"/>
        <v>249.06981680065368</v>
      </c>
      <c r="AK436" s="45">
        <f t="shared" si="789"/>
        <v>4.3470883705104955</v>
      </c>
      <c r="AL436" s="45">
        <f t="shared" si="790"/>
        <v>249</v>
      </c>
      <c r="AM436" s="45">
        <f t="shared" si="791"/>
        <v>4</v>
      </c>
      <c r="AN436" s="45">
        <f t="shared" si="792"/>
        <v>11</v>
      </c>
      <c r="AO436" s="45"/>
      <c r="AP436" s="45">
        <f t="shared" si="793"/>
        <v>4.3351438221046044</v>
      </c>
      <c r="AQ436" s="45">
        <f t="shared" si="794"/>
        <v>7.5662533243216673E-2</v>
      </c>
      <c r="AR436" s="45" t="str">
        <f t="shared" si="795"/>
        <v>POSITIF</v>
      </c>
      <c r="AS436" s="45">
        <f t="shared" si="796"/>
        <v>4</v>
      </c>
      <c r="AT436" s="45">
        <f t="shared" si="797"/>
        <v>20</v>
      </c>
      <c r="AU436" s="45">
        <f t="shared" si="798"/>
        <v>6</v>
      </c>
      <c r="AV436" s="45">
        <f t="shared" si="799"/>
        <v>1.0085688494394498</v>
      </c>
      <c r="AW436" s="145">
        <f t="shared" si="800"/>
        <v>4.2023702059977075E-2</v>
      </c>
      <c r="AX436" s="45">
        <f t="shared" si="801"/>
        <v>1.7602847155769364E-2</v>
      </c>
      <c r="AY436" s="45">
        <f t="shared" si="802"/>
        <v>0.2748148123838135</v>
      </c>
      <c r="AZ436" s="145">
        <f t="shared" si="803"/>
        <v>1.1450617182658896E-2</v>
      </c>
      <c r="BA436" s="45">
        <f t="shared" si="804"/>
        <v>362346.46230166749</v>
      </c>
      <c r="BB436" s="45" t="s">
        <v>192</v>
      </c>
      <c r="BC436" s="45">
        <f t="shared" si="805"/>
        <v>1.6700852493924681E-2</v>
      </c>
      <c r="BD436" s="45">
        <f t="shared" si="806"/>
        <v>128.26517655136072</v>
      </c>
      <c r="BE436" s="45">
        <f t="shared" si="807"/>
        <v>23.436892303188582</v>
      </c>
      <c r="BF436" s="45">
        <f t="shared" si="808"/>
        <v>-1.7336333451060545E-3</v>
      </c>
      <c r="BG436" s="45">
        <f t="shared" si="809"/>
        <v>23.435158669843474</v>
      </c>
      <c r="BH436" s="151">
        <f t="shared" si="810"/>
        <v>0.18446443036471447</v>
      </c>
      <c r="BI436" s="45">
        <f t="shared" si="811"/>
        <v>18.921188169997187</v>
      </c>
      <c r="BJ436" s="45">
        <f t="shared" si="812"/>
        <v>2.3421881699971863</v>
      </c>
      <c r="BK436" s="45">
        <f t="shared" si="813"/>
        <v>144.27136156635777</v>
      </c>
      <c r="BL436" s="45">
        <f t="shared" si="814"/>
        <v>2.5180102756681468</v>
      </c>
      <c r="BM436" s="45">
        <f t="shared" si="815"/>
        <v>250.86146098360001</v>
      </c>
      <c r="BN436" s="45">
        <f t="shared" si="816"/>
        <v>16.724097398906668</v>
      </c>
      <c r="BO436" s="45">
        <f t="shared" si="817"/>
        <v>16</v>
      </c>
      <c r="BP436" s="45">
        <f t="shared" si="818"/>
        <v>43</v>
      </c>
      <c r="BQ436" s="45">
        <f t="shared" si="819"/>
        <v>26</v>
      </c>
      <c r="BR436" s="45">
        <f t="shared" si="820"/>
        <v>-17.520729259501962</v>
      </c>
      <c r="BS436" s="45" t="str">
        <f t="shared" si="821"/>
        <v>NEGATIF</v>
      </c>
      <c r="BT436" s="45">
        <f t="shared" si="757"/>
        <v>-0.30579441292881726</v>
      </c>
      <c r="BU436" s="45">
        <f t="shared" si="758"/>
        <v>17</v>
      </c>
      <c r="BV436" s="45">
        <f t="shared" si="759"/>
        <v>-2072</v>
      </c>
      <c r="BW436" s="45">
        <f t="shared" si="760"/>
        <v>45</v>
      </c>
      <c r="BX436" s="45" t="str">
        <f t="shared" si="761"/>
        <v>NEGATIF</v>
      </c>
      <c r="BY436" s="45">
        <f t="shared" si="822"/>
        <v>54.774860214957407</v>
      </c>
      <c r="BZ436" s="45">
        <f t="shared" si="823"/>
        <v>234.77486021495741</v>
      </c>
      <c r="CA436" s="45">
        <f t="shared" si="824"/>
        <v>-47.025150512318724</v>
      </c>
      <c r="CB436" s="45" t="str">
        <f t="shared" si="825"/>
        <v>NEGATIF</v>
      </c>
      <c r="CC436" s="45">
        <f t="shared" si="826"/>
        <v>47</v>
      </c>
      <c r="CD436" s="45">
        <f t="shared" si="827"/>
        <v>1</v>
      </c>
      <c r="CE436" s="45">
        <f t="shared" si="828"/>
        <v>30</v>
      </c>
      <c r="CF436" s="45"/>
      <c r="CG436" s="45">
        <f t="shared" si="829"/>
        <v>4.3783584605271129</v>
      </c>
      <c r="CH436" s="45">
        <f t="shared" si="830"/>
        <v>0.40902067951606336</v>
      </c>
      <c r="CI436" s="45">
        <f t="shared" si="831"/>
        <v>0.40905093712595786</v>
      </c>
    </row>
    <row r="437" spans="1:87">
      <c r="A437" s="45">
        <f t="shared" ref="A437:F437" si="1016">A143</f>
        <v>-7.0027777777777782</v>
      </c>
      <c r="B437" s="45">
        <f t="shared" si="1016"/>
        <v>111.315</v>
      </c>
      <c r="C437" s="45">
        <f t="shared" si="1016"/>
        <v>7</v>
      </c>
      <c r="D437" s="45">
        <f t="shared" si="1016"/>
        <v>2018</v>
      </c>
      <c r="E437" s="45">
        <f t="shared" si="1016"/>
        <v>6</v>
      </c>
      <c r="F437" s="45">
        <f t="shared" si="1016"/>
        <v>13</v>
      </c>
      <c r="G437" s="45">
        <f t="shared" si="763"/>
        <v>-0.12222152900771403</v>
      </c>
      <c r="H437" s="45">
        <f t="shared" ref="H437:J437" si="1017">H143</f>
        <v>8</v>
      </c>
      <c r="I437" s="45">
        <f t="shared" si="1017"/>
        <v>45</v>
      </c>
      <c r="J437" s="45">
        <f t="shared" si="1017"/>
        <v>8.75</v>
      </c>
      <c r="K437" s="45"/>
      <c r="L437" s="45">
        <f t="shared" ref="L437:M437" si="1018">L143</f>
        <v>20</v>
      </c>
      <c r="M437" s="45">
        <f t="shared" si="1018"/>
        <v>-13</v>
      </c>
      <c r="N437" s="45">
        <f t="shared" si="766"/>
        <v>2458282.572916667</v>
      </c>
      <c r="O437" s="45">
        <f t="shared" si="767"/>
        <v>8.1907120953342413E-4</v>
      </c>
      <c r="P437" s="45">
        <f t="shared" si="768"/>
        <v>2458282.5737357382</v>
      </c>
      <c r="Q437" s="45">
        <f t="shared" si="769"/>
        <v>0.18446471555751329</v>
      </c>
      <c r="R437" s="45">
        <f t="shared" si="770"/>
        <v>252.50966703840049</v>
      </c>
      <c r="S437" s="45">
        <f t="shared" si="771"/>
        <v>321.30394515773514</v>
      </c>
      <c r="T437" s="45">
        <f t="shared" si="772"/>
        <v>4.4071250829346873</v>
      </c>
      <c r="U437" s="45">
        <f t="shared" si="773"/>
        <v>5.60781174264977</v>
      </c>
      <c r="V437" s="45">
        <f t="shared" si="774"/>
        <v>128.26004612216013</v>
      </c>
      <c r="W437" s="45">
        <f t="shared" si="775"/>
        <v>2.2385601035914795</v>
      </c>
      <c r="X437" s="45">
        <f t="shared" si="776"/>
        <v>81.337613436742686</v>
      </c>
      <c r="Y437" s="45">
        <f t="shared" si="777"/>
        <v>1.4196091601855405</v>
      </c>
      <c r="Z437" s="45">
        <f t="shared" si="778"/>
        <v>158.08051859069928</v>
      </c>
      <c r="AA437" s="45">
        <f t="shared" si="779"/>
        <v>2.7590255326678088</v>
      </c>
      <c r="AB437" s="45">
        <f t="shared" si="780"/>
        <v>-13535.716909631543</v>
      </c>
      <c r="AC437" s="45">
        <f t="shared" si="781"/>
        <v>124.90721843290028</v>
      </c>
      <c r="AD437" s="45">
        <f t="shared" si="782"/>
        <v>-182.45934223768478</v>
      </c>
      <c r="AE437" s="45">
        <f t="shared" si="783"/>
        <v>-562.422142022657</v>
      </c>
      <c r="AF437" s="45">
        <f t="shared" si="784"/>
        <v>566.43746978753461</v>
      </c>
      <c r="AG437" s="45">
        <f t="shared" si="785"/>
        <v>1280.8625689498672</v>
      </c>
      <c r="AH437" s="45">
        <f t="shared" si="786"/>
        <v>-12308.391136721582</v>
      </c>
      <c r="AI437" s="45">
        <f t="shared" si="787"/>
        <v>-3.4189975379782171</v>
      </c>
      <c r="AJ437" s="45">
        <f t="shared" si="788"/>
        <v>249.09066950042228</v>
      </c>
      <c r="AK437" s="45">
        <f t="shared" si="789"/>
        <v>4.3474523187793874</v>
      </c>
      <c r="AL437" s="45">
        <f t="shared" si="790"/>
        <v>249</v>
      </c>
      <c r="AM437" s="45">
        <f t="shared" si="791"/>
        <v>5</v>
      </c>
      <c r="AN437" s="45">
        <f t="shared" si="792"/>
        <v>26</v>
      </c>
      <c r="AO437" s="45"/>
      <c r="AP437" s="45">
        <f t="shared" si="793"/>
        <v>4.3471870618748554</v>
      </c>
      <c r="AQ437" s="45">
        <f t="shared" si="794"/>
        <v>7.5872727429814685E-2</v>
      </c>
      <c r="AR437" s="45" t="str">
        <f t="shared" si="795"/>
        <v>POSITIF</v>
      </c>
      <c r="AS437" s="45">
        <f t="shared" si="796"/>
        <v>4</v>
      </c>
      <c r="AT437" s="45">
        <f t="shared" si="797"/>
        <v>20</v>
      </c>
      <c r="AU437" s="45">
        <f t="shared" si="798"/>
        <v>49</v>
      </c>
      <c r="AV437" s="45">
        <f t="shared" si="799"/>
        <v>1.0086688431542765</v>
      </c>
      <c r="AW437" s="145">
        <f t="shared" si="800"/>
        <v>4.2027868464761524E-2</v>
      </c>
      <c r="AX437" s="45">
        <f t="shared" si="801"/>
        <v>1.7604592375324392E-2</v>
      </c>
      <c r="AY437" s="45">
        <f t="shared" si="802"/>
        <v>0.27484205606277656</v>
      </c>
      <c r="AZ437" s="145">
        <f t="shared" si="803"/>
        <v>1.1451752335949023E-2</v>
      </c>
      <c r="BA437" s="45">
        <f t="shared" si="804"/>
        <v>362310.54503657145</v>
      </c>
      <c r="BB437" s="45" t="s">
        <v>192</v>
      </c>
      <c r="BC437" s="45">
        <f t="shared" si="805"/>
        <v>1.6700852481946585E-2</v>
      </c>
      <c r="BD437" s="45">
        <f t="shared" si="806"/>
        <v>128.26462494962746</v>
      </c>
      <c r="BE437" s="45">
        <f t="shared" si="807"/>
        <v>23.436892299479887</v>
      </c>
      <c r="BF437" s="45">
        <f t="shared" si="808"/>
        <v>-1.733630934392352E-3</v>
      </c>
      <c r="BG437" s="45">
        <f t="shared" si="809"/>
        <v>23.435158668545494</v>
      </c>
      <c r="BH437" s="151">
        <f t="shared" si="810"/>
        <v>0.18446471555751329</v>
      </c>
      <c r="BI437" s="45">
        <f t="shared" si="811"/>
        <v>19.171872660735001</v>
      </c>
      <c r="BJ437" s="45">
        <f t="shared" si="812"/>
        <v>2.5928726607350008</v>
      </c>
      <c r="BK437" s="45">
        <f t="shared" si="813"/>
        <v>148.01268511387207</v>
      </c>
      <c r="BL437" s="45">
        <f t="shared" si="814"/>
        <v>2.5833086899546656</v>
      </c>
      <c r="BM437" s="45">
        <f t="shared" si="815"/>
        <v>250.88040479715295</v>
      </c>
      <c r="BN437" s="45">
        <f t="shared" si="816"/>
        <v>16.725360319810196</v>
      </c>
      <c r="BO437" s="45">
        <f t="shared" si="817"/>
        <v>16</v>
      </c>
      <c r="BP437" s="45">
        <f t="shared" si="818"/>
        <v>43</v>
      </c>
      <c r="BQ437" s="45">
        <f t="shared" si="819"/>
        <v>31</v>
      </c>
      <c r="BR437" s="45">
        <f t="shared" si="820"/>
        <v>-17.51191659392866</v>
      </c>
      <c r="BS437" s="45" t="str">
        <f t="shared" si="821"/>
        <v>NEGATIF</v>
      </c>
      <c r="BT437" s="45">
        <f t="shared" ref="BT437:BT500" si="1019">RADIANS(BR437)</f>
        <v>-0.30564060289868594</v>
      </c>
      <c r="BU437" s="45">
        <f t="shared" ref="BU437:BU500" si="1020">INT(ABS(BR437))</f>
        <v>17</v>
      </c>
      <c r="BV437" s="45">
        <f t="shared" ref="BV437:BV500" si="1021">INT(60*(BR437-BU437))</f>
        <v>-2071</v>
      </c>
      <c r="BW437" s="45">
        <f t="shared" ref="BW437:BW500" si="1022">INT(3600*(BR437-BU437)-60*BV437)</f>
        <v>17</v>
      </c>
      <c r="BX437" s="45" t="str">
        <f t="shared" ref="BX437:BX500" si="1023">IF(BR437&lt;0, "NEGATIF", "POSITIF")</f>
        <v>NEGATIF</v>
      </c>
      <c r="BY437" s="45">
        <f t="shared" si="822"/>
        <v>51.818554306535979</v>
      </c>
      <c r="BZ437" s="45">
        <f t="shared" si="823"/>
        <v>231.81855430653599</v>
      </c>
      <c r="CA437" s="45">
        <f t="shared" si="824"/>
        <v>-50.008278360427646</v>
      </c>
      <c r="CB437" s="45" t="str">
        <f t="shared" si="825"/>
        <v>NEGATIF</v>
      </c>
      <c r="CC437" s="45">
        <f t="shared" si="826"/>
        <v>50</v>
      </c>
      <c r="CD437" s="45">
        <f t="shared" si="827"/>
        <v>0</v>
      </c>
      <c r="CE437" s="45">
        <f t="shared" si="828"/>
        <v>29</v>
      </c>
      <c r="CF437" s="45"/>
      <c r="CG437" s="45">
        <f t="shared" si="829"/>
        <v>4.3786890924464954</v>
      </c>
      <c r="CH437" s="45">
        <f t="shared" si="830"/>
        <v>0.40902067949340937</v>
      </c>
      <c r="CI437" s="45">
        <f t="shared" si="831"/>
        <v>0.40905093706122891</v>
      </c>
    </row>
    <row r="438" spans="1:87">
      <c r="A438" s="45">
        <f t="shared" ref="A438:F438" si="1024">A144</f>
        <v>-7.0027777777777782</v>
      </c>
      <c r="B438" s="45">
        <f t="shared" si="1024"/>
        <v>111.315</v>
      </c>
      <c r="C438" s="45">
        <f t="shared" si="1024"/>
        <v>7</v>
      </c>
      <c r="D438" s="45">
        <f t="shared" si="1024"/>
        <v>2018</v>
      </c>
      <c r="E438" s="45">
        <f t="shared" si="1024"/>
        <v>6</v>
      </c>
      <c r="F438" s="45">
        <f t="shared" si="1024"/>
        <v>13</v>
      </c>
      <c r="G438" s="45">
        <f t="shared" ref="G438:G501" si="1025">RADIANS(A438)</f>
        <v>-0.12222152900771403</v>
      </c>
      <c r="H438" s="45">
        <f t="shared" ref="H438:J438" si="1026">H144</f>
        <v>9</v>
      </c>
      <c r="I438" s="45">
        <f t="shared" si="1026"/>
        <v>0</v>
      </c>
      <c r="J438" s="45">
        <f t="shared" si="1026"/>
        <v>9</v>
      </c>
      <c r="K438" s="45"/>
      <c r="L438" s="45">
        <f t="shared" ref="L438:M438" si="1027">L144</f>
        <v>20</v>
      </c>
      <c r="M438" s="45">
        <f t="shared" si="1027"/>
        <v>-13</v>
      </c>
      <c r="N438" s="45">
        <f t="shared" ref="N438:N501" si="1028">1720994.5+INT(365.25*D438)+INT(30.60001*(E438+1))+M438+F438+(H438+I438/60)/24 -C438/24</f>
        <v>2458282.5833333335</v>
      </c>
      <c r="O438" s="45">
        <f t="shared" ref="O438:O501" si="1029">O144</f>
        <v>8.1907120953342413E-4</v>
      </c>
      <c r="P438" s="45">
        <f t="shared" ref="P438:P501" si="1030">N438+O438</f>
        <v>2458282.5841524047</v>
      </c>
      <c r="Q438" s="45">
        <f t="shared" ref="Q438:Q501" si="1031">(P438-2451545)/36525</f>
        <v>0.18446500075029937</v>
      </c>
      <c r="R438" s="45">
        <f t="shared" ref="R438:R501" si="1032" xml:space="preserve"> MOD(218.317 + 481267.883*O438, 360)</f>
        <v>252.50966703840049</v>
      </c>
      <c r="S438" s="45">
        <f t="shared" ref="S438:S501" si="1033" xml:space="preserve"> MOD(134.954 + 477198.849*Q438, 360)</f>
        <v>321.44003882698598</v>
      </c>
      <c r="T438" s="45">
        <f t="shared" ref="T438:T501" si="1034">RADIANS(R438)</f>
        <v>4.4071250829346873</v>
      </c>
      <c r="U438" s="45">
        <f t="shared" ref="U438:U501" si="1035">RADIANS(S438)</f>
        <v>5.6101870252693171</v>
      </c>
      <c r="V438" s="45">
        <f t="shared" ref="V438:V501" si="1036" xml:space="preserve"> MOD(125.041 - 1934.142*Q438, 360)</f>
        <v>128.25949451881445</v>
      </c>
      <c r="W438" s="45">
        <f t="shared" ref="W438:W501" si="1037">RADIANS(V438)</f>
        <v>2.2385504762969322</v>
      </c>
      <c r="X438" s="45">
        <f t="shared" ref="X438:X501" si="1038" xml:space="preserve"> MOD(280.466 + 36000.769*Q438, 360)</f>
        <v>81.347880596355026</v>
      </c>
      <c r="Y438" s="45">
        <f t="shared" ref="Y438:Y501" si="1039">RADIANS(X438)</f>
        <v>1.4197883559256035</v>
      </c>
      <c r="Z438" s="45">
        <f t="shared" ref="Z438:Z501" si="1040" xml:space="preserve"> MOD(357.526 + 35999.05*Q438, 360)</f>
        <v>158.09078526006488</v>
      </c>
      <c r="AA438" s="45">
        <f t="shared" ref="AA438:AA501" si="1041">RADIANS(Z438)</f>
        <v>2.7592047198514522</v>
      </c>
      <c r="AB438" s="45">
        <f t="shared" ref="AB438:AB501" si="1042" xml:space="preserve"> 22640*SIN(U438) + 769*SIN(2*D164) + 36*SIN(3*D164)</f>
        <v>-13493.705968473309</v>
      </c>
      <c r="AC438" s="45">
        <f t="shared" ref="AC438:AC501" si="1043" xml:space="preserve"> -125*SIN(T438 - X438)</f>
        <v>124.95007320308046</v>
      </c>
      <c r="AD438" s="45">
        <f t="shared" ref="AD438:AD501" si="1044" xml:space="preserve"> 2370*SIN(2*(T438 - X438))</f>
        <v>-133.90238637609144</v>
      </c>
      <c r="AE438" s="45">
        <f t="shared" ref="AE438:AE501" si="1045" xml:space="preserve"> -668*SIN(Z438)</f>
        <v>-566.09278861580731</v>
      </c>
      <c r="AF438" s="45">
        <f t="shared" ref="AF438:AF501" si="1046" xml:space="preserve"> -412*SIN(2*(T438 - W438)) + 212*SIN(2*(T438 - Y438 - U438))</f>
        <v>565.8921278647091</v>
      </c>
      <c r="AG438" s="45">
        <f t="shared" ref="AG438:AG501" si="1047" xml:space="preserve"> 4586*SIN(2*(T438 - Y438) - U438) + 206*SIN(2*(T438 - Y438) - U438 -AA438) + 192*SIN(2*(T438 - Y438) + U438) + 165*SIN(2*(T438 - Y438) - AA438) + 148*SIN(U438 - AA438) - 110*SIN(U438 + AA438)</f>
        <v>1269.7256072929208</v>
      </c>
      <c r="AH438" s="45">
        <f t="shared" ref="AH438:AH501" si="1048" xml:space="preserve"> SUM(AB438:AG438)</f>
        <v>-12233.133335104498</v>
      </c>
      <c r="AI438" s="45">
        <f t="shared" ref="AI438:AI501" si="1049">AH438/3600</f>
        <v>-3.3980925930845829</v>
      </c>
      <c r="AJ438" s="45">
        <f t="shared" ref="AJ438:AJ501" si="1050">MOD(R438+AI438,360)</f>
        <v>249.11157444531591</v>
      </c>
      <c r="AK438" s="45">
        <f t="shared" ref="AK438:AK501" si="1051">RADIANS(AJ438)</f>
        <v>4.3478171788977296</v>
      </c>
      <c r="AL438" s="45">
        <f t="shared" ref="AL438:AL501" si="1052">INT(AJ438)</f>
        <v>249</v>
      </c>
      <c r="AM438" s="45">
        <f t="shared" ref="AM438:AM501" si="1053">INT(60*(AJ438-AL438))</f>
        <v>6</v>
      </c>
      <c r="AN438" s="45">
        <f t="shared" ref="AN438:AN501" si="1054">INT(3600*(AJ438-AL438)-60*AM438)</f>
        <v>41</v>
      </c>
      <c r="AO438" s="45"/>
      <c r="AP438" s="45">
        <f t="shared" ref="AP438:AP501" si="1055">(18520*SIN(AK438-W438+0.114*SIN(2*(T438-W438))*PI()/180+0.15*SIN(AA438)*PI()/180)-526*SIN(2*Y438-T438-W438)+44*SIN(2*Y438-T438-W438+U438)-31*SIN((2*Y438-T438-W438-U438)-23*SIN((2*Y438-T438-W438+AA438)+11*SIN((2*Y438-T438-W438-AA438)-25*SIN(T438-W438-2*U438)+21*SIN(T438-W438-U438)))))/3600</f>
        <v>4.3338512359482797</v>
      </c>
      <c r="AQ438" s="45">
        <f t="shared" ref="AQ438:AQ501" si="1056">RADIANS(AP438)</f>
        <v>7.5639973358923113E-2</v>
      </c>
      <c r="AR438" s="45" t="str">
        <f t="shared" ref="AR438:AR501" si="1057">IF(B180&lt;0, "NEGATIF", "POSITIF")</f>
        <v>POSITIF</v>
      </c>
      <c r="AS438" s="45">
        <f t="shared" ref="AS438:AS501" si="1058">INT(ABS(AP438))</f>
        <v>4</v>
      </c>
      <c r="AT438" s="45">
        <f t="shared" ref="AT438:AT501" si="1059">INT(60*(ABS(AP438)-AS438))</f>
        <v>20</v>
      </c>
      <c r="AU438" s="45">
        <f t="shared" ref="AU438:AU501" si="1060">INT(3600*(ABS(AP438)-AS438)-60*AT438)</f>
        <v>1</v>
      </c>
      <c r="AV438" s="45">
        <f t="shared" ref="AV438:AV501" si="1061">(3423 + 187*COS(U438)+10*COS(2*U438)+34*COS(2*(T438-Y438)-U438)+28*COS(2*(T438-Y438))+3*COS(2*(T438-Y438)+U438))/3600</f>
        <v>1.0087685257459886</v>
      </c>
      <c r="AW438" s="145">
        <f t="shared" ref="AW438:AW501" si="1062">AV438/24</f>
        <v>4.2032021906082857E-2</v>
      </c>
      <c r="AX438" s="45">
        <f t="shared" ref="AX438:AX501" si="1063">RADIANS(AV438)</f>
        <v>1.760633216475669E-2</v>
      </c>
      <c r="AY438" s="45">
        <f t="shared" ref="AY438:AY501" si="1064">DEGREES(ASIN(0.272493*SIN(AX438)))</f>
        <v>0.27486921497425804</v>
      </c>
      <c r="AZ438" s="145">
        <f t="shared" ref="AZ438:AZ501" si="1065">AY438/24</f>
        <v>1.1452883957260752E-2</v>
      </c>
      <c r="BA438" s="45">
        <f t="shared" ref="BA438:BA501" si="1066">6378/SIN(AX438)</f>
        <v>362274.74661314581</v>
      </c>
      <c r="BB438" s="45" t="s">
        <v>192</v>
      </c>
      <c r="BC438" s="45">
        <f t="shared" ref="BC438:BC501" si="1067">0.0167086 - 0.000042*Q438</f>
        <v>1.6700852469968486E-2</v>
      </c>
      <c r="BD438" s="45">
        <f t="shared" ref="BD438:BD501" si="1068">MOD(125.04452-1934.13626*Q438, 360)</f>
        <v>128.26407334791881</v>
      </c>
      <c r="BE438" s="45">
        <f t="shared" ref="BE438:BE501" si="1069">23.43929111 - 0.01300417*Q438</f>
        <v>23.436892295771191</v>
      </c>
      <c r="BF438" s="45">
        <f t="shared" ref="BF438:BF501" si="1070">9.2*COS(W438)/3600 + 0.57*COS(2*Y438)/3600</f>
        <v>-1.7336285041176943E-3</v>
      </c>
      <c r="BG438" s="45">
        <f t="shared" ref="BG438:BG501" si="1071">BE438+BF438</f>
        <v>23.435158667267075</v>
      </c>
      <c r="BH438" s="151">
        <f t="shared" ref="BH438:BH501" si="1072">(P438-2451545)/36525</f>
        <v>0.18446500075029937</v>
      </c>
      <c r="BI438" s="45">
        <f t="shared" ref="BI438:BI501" si="1073">MOD(280.46061837+360.98564736629*(N438-2451545)+0.000387933*BH438*BH438+(-17.2*SIN(W438)-1.32*SIN(2*Y438))*COS(CH438)/3600,360)/15</f>
        <v>19.422557140265901</v>
      </c>
      <c r="BJ438" s="45">
        <f t="shared" ref="BJ438:BJ501" si="1074">MOD(BI438+B438/15,24)</f>
        <v>2.8435571402659008</v>
      </c>
      <c r="BK438" s="45">
        <f t="shared" ref="BK438:BK501" si="1075">MOD(BJ438-BN438,24)*15</f>
        <v>151.75396067933224</v>
      </c>
      <c r="BL438" s="45">
        <f t="shared" ref="BL438:BL501" si="1076">RADIANS(BK438)</f>
        <v>2.6486062667963584</v>
      </c>
      <c r="BM438" s="45">
        <f t="shared" ref="BM438:BM501" si="1077">MOD(DEGREES(ATAN2(COS(AK438),SIN(AK438)*COS(CH438)-TAN(CI438)*SIN(CH438))),360)</f>
        <v>250.89939642465626</v>
      </c>
      <c r="BN438" s="45">
        <f t="shared" ref="BN438:BN501" si="1078">BM438/15</f>
        <v>16.726626428310418</v>
      </c>
      <c r="BO438" s="45">
        <f t="shared" ref="BO438:BO501" si="1079">INT(BN438)</f>
        <v>16</v>
      </c>
      <c r="BP438" s="45">
        <f t="shared" ref="BP438:BP501" si="1080">INT(60*(BN438-BO438))</f>
        <v>43</v>
      </c>
      <c r="BQ438" s="45">
        <f t="shared" ref="BQ438:BQ501" si="1081">INT(3600*(BN438-BO438)-60*BP438)</f>
        <v>35</v>
      </c>
      <c r="BR438" s="45">
        <f t="shared" ref="BR438:BR501" si="1082">DEGREES(ASIN(SIN(AQ438)*COS(CH438)+COS(AQ438)*SIN(CH438)*SIN(AK438)))</f>
        <v>-17.528205174169962</v>
      </c>
      <c r="BS438" s="45" t="str">
        <f t="shared" ref="BS438:BS501" si="1083">IF(BR438&lt;0, "NEGATIF", "POSITIF")</f>
        <v>NEGATIF</v>
      </c>
      <c r="BT438" s="45">
        <f t="shared" si="1019"/>
        <v>-0.30592489225437197</v>
      </c>
      <c r="BU438" s="45">
        <f t="shared" si="1020"/>
        <v>17</v>
      </c>
      <c r="BV438" s="45">
        <f t="shared" si="1021"/>
        <v>-2072</v>
      </c>
      <c r="BW438" s="45">
        <f t="shared" si="1022"/>
        <v>18</v>
      </c>
      <c r="BX438" s="45" t="str">
        <f t="shared" si="1023"/>
        <v>NEGATIF</v>
      </c>
      <c r="BY438" s="45">
        <f t="shared" ref="BY438:BY501" si="1084">DEGREES(ATAN2(COS(BL438)*SIN(G438)-TAN(BT438)*COS(G438),SIN(BL438)))</f>
        <v>48.352296437401961</v>
      </c>
      <c r="BZ438" s="45">
        <f t="shared" ref="BZ438:BZ501" si="1085">MOD(BY438+180,360)</f>
        <v>228.35229643740195</v>
      </c>
      <c r="CA438" s="45">
        <f t="shared" ref="CA438:CA501" si="1086">DEGREES(ASIN(SIN(G438)*SIN(BT438)+COS(G438)*COS(BT438)*COS(BL438)))</f>
        <v>-52.848009863685029</v>
      </c>
      <c r="CB438" s="45" t="str">
        <f t="shared" ref="CB438:CB501" si="1087">IF(CA438&lt;0, "NEGATIF", "POSITIF")</f>
        <v>NEGATIF</v>
      </c>
      <c r="CC438" s="45">
        <f t="shared" ref="CC438:CC501" si="1088">INT(ABS(CA438))</f>
        <v>52</v>
      </c>
      <c r="CD438" s="45">
        <f t="shared" ref="CD438:CD501" si="1089">INT(60*(ABS(CA438)-CC438))</f>
        <v>50</v>
      </c>
      <c r="CE438" s="45">
        <f t="shared" ref="CE438:CE501" si="1090">INT(3600*(ABS(CA438)-CC438)-60*CD438)</f>
        <v>52</v>
      </c>
      <c r="CF438" s="45"/>
      <c r="CG438" s="45">
        <f t="shared" ref="CG438:CG501" si="1091">RADIANS(BM438)</f>
        <v>4.379020558876741</v>
      </c>
      <c r="CH438" s="45">
        <f t="shared" ref="CH438:CH501" si="1092">RADIANS(BG438)</f>
        <v>0.40902067947109672</v>
      </c>
      <c r="CI438" s="45">
        <f t="shared" ref="CI438:CI501" si="1093">RADIANS(BE438)</f>
        <v>0.40905093699649997</v>
      </c>
    </row>
    <row r="439" spans="1:87">
      <c r="A439" s="45">
        <f t="shared" ref="A439:F439" si="1094">A145</f>
        <v>-7.0027777777777782</v>
      </c>
      <c r="B439" s="45">
        <f t="shared" si="1094"/>
        <v>111.315</v>
      </c>
      <c r="C439" s="45">
        <f t="shared" si="1094"/>
        <v>7</v>
      </c>
      <c r="D439" s="45">
        <f t="shared" si="1094"/>
        <v>2018</v>
      </c>
      <c r="E439" s="45">
        <f t="shared" si="1094"/>
        <v>6</v>
      </c>
      <c r="F439" s="45">
        <f t="shared" si="1094"/>
        <v>13</v>
      </c>
      <c r="G439" s="45">
        <f t="shared" si="1025"/>
        <v>-0.12222152900771403</v>
      </c>
      <c r="H439" s="45">
        <f t="shared" ref="H439:J439" si="1095">H145</f>
        <v>9</v>
      </c>
      <c r="I439" s="45">
        <f t="shared" si="1095"/>
        <v>15</v>
      </c>
      <c r="J439" s="45">
        <f t="shared" si="1095"/>
        <v>9.25</v>
      </c>
      <c r="K439" s="45"/>
      <c r="L439" s="45">
        <f t="shared" ref="L439:M439" si="1096">L145</f>
        <v>20</v>
      </c>
      <c r="M439" s="45">
        <f t="shared" si="1096"/>
        <v>-13</v>
      </c>
      <c r="N439" s="45">
        <f t="shared" si="1028"/>
        <v>2458282.59375</v>
      </c>
      <c r="O439" s="45">
        <f t="shared" si="1029"/>
        <v>8.1907120953342413E-4</v>
      </c>
      <c r="P439" s="45">
        <f t="shared" si="1030"/>
        <v>2458282.5945690712</v>
      </c>
      <c r="Q439" s="45">
        <f t="shared" si="1031"/>
        <v>0.18446528594308545</v>
      </c>
      <c r="R439" s="45">
        <f t="shared" si="1032"/>
        <v>252.50966703840049</v>
      </c>
      <c r="S439" s="45">
        <f t="shared" si="1033"/>
        <v>321.57613249625138</v>
      </c>
      <c r="T439" s="45">
        <f t="shared" si="1034"/>
        <v>4.4071250829346873</v>
      </c>
      <c r="U439" s="45">
        <f t="shared" si="1035"/>
        <v>5.6125623078891183</v>
      </c>
      <c r="V439" s="45">
        <f t="shared" si="1036"/>
        <v>128.25894291546882</v>
      </c>
      <c r="W439" s="45">
        <f t="shared" si="1037"/>
        <v>2.2385408490023861</v>
      </c>
      <c r="X439" s="45">
        <f t="shared" si="1038"/>
        <v>81.358147755966456</v>
      </c>
      <c r="Y439" s="45">
        <f t="shared" si="1039"/>
        <v>1.4199675516656507</v>
      </c>
      <c r="Z439" s="45">
        <f t="shared" si="1040"/>
        <v>158.10105192943047</v>
      </c>
      <c r="AA439" s="45">
        <f t="shared" si="1041"/>
        <v>2.7593839070350952</v>
      </c>
      <c r="AB439" s="45">
        <f t="shared" si="1042"/>
        <v>-13451.615406400702</v>
      </c>
      <c r="AC439" s="45">
        <f t="shared" si="1043"/>
        <v>124.97975653116286</v>
      </c>
      <c r="AD439" s="45">
        <f t="shared" si="1044"/>
        <v>-85.28897145466199</v>
      </c>
      <c r="AE439" s="45">
        <f t="shared" si="1045"/>
        <v>-569.70376700580869</v>
      </c>
      <c r="AF439" s="45">
        <f t="shared" si="1046"/>
        <v>565.34202075280859</v>
      </c>
      <c r="AG439" s="45">
        <f t="shared" si="1047"/>
        <v>1258.5786892904466</v>
      </c>
      <c r="AH439" s="45">
        <f t="shared" si="1048"/>
        <v>-12157.707678286753</v>
      </c>
      <c r="AI439" s="45">
        <f t="shared" si="1049"/>
        <v>-3.3771410217463202</v>
      </c>
      <c r="AJ439" s="45">
        <f t="shared" si="1050"/>
        <v>249.13252601665417</v>
      </c>
      <c r="AK439" s="45">
        <f t="shared" si="1051"/>
        <v>4.3481828528010489</v>
      </c>
      <c r="AL439" s="45">
        <f t="shared" si="1052"/>
        <v>249</v>
      </c>
      <c r="AM439" s="45">
        <f t="shared" si="1053"/>
        <v>7</v>
      </c>
      <c r="AN439" s="45">
        <f t="shared" si="1054"/>
        <v>57</v>
      </c>
      <c r="AO439" s="45"/>
      <c r="AP439" s="45">
        <f t="shared" si="1055"/>
        <v>4.3311071895996198</v>
      </c>
      <c r="AQ439" s="45">
        <f t="shared" si="1056"/>
        <v>7.5592080715311677E-2</v>
      </c>
      <c r="AR439" s="45" t="str">
        <f t="shared" si="1057"/>
        <v>POSITIF</v>
      </c>
      <c r="AS439" s="45">
        <f t="shared" si="1058"/>
        <v>4</v>
      </c>
      <c r="AT439" s="45">
        <f t="shared" si="1059"/>
        <v>19</v>
      </c>
      <c r="AU439" s="45">
        <f t="shared" si="1060"/>
        <v>51</v>
      </c>
      <c r="AV439" s="45">
        <f t="shared" si="1061"/>
        <v>1.0088678964194515</v>
      </c>
      <c r="AW439" s="145">
        <f t="shared" si="1062"/>
        <v>4.203616235081048E-2</v>
      </c>
      <c r="AX439" s="45">
        <f t="shared" si="1063"/>
        <v>1.7608066510188539E-2</v>
      </c>
      <c r="AY439" s="45">
        <f t="shared" si="1064"/>
        <v>0.27489628890162743</v>
      </c>
      <c r="AZ439" s="145">
        <f t="shared" si="1065"/>
        <v>1.145401203756781E-2</v>
      </c>
      <c r="BA439" s="45">
        <f t="shared" si="1066"/>
        <v>362239.06724850839</v>
      </c>
      <c r="BB439" s="45" t="s">
        <v>192</v>
      </c>
      <c r="BC439" s="45">
        <f t="shared" si="1067"/>
        <v>1.6700852457990391E-2</v>
      </c>
      <c r="BD439" s="45">
        <f t="shared" si="1068"/>
        <v>128.26352174621016</v>
      </c>
      <c r="BE439" s="45">
        <f t="shared" si="1069"/>
        <v>23.436892292062495</v>
      </c>
      <c r="BF439" s="45">
        <f t="shared" si="1070"/>
        <v>-1.7336260542798081E-3</v>
      </c>
      <c r="BG439" s="45">
        <f t="shared" si="1071"/>
        <v>23.435158666008217</v>
      </c>
      <c r="BH439" s="151">
        <f t="shared" si="1072"/>
        <v>0.18446528594308545</v>
      </c>
      <c r="BI439" s="45">
        <f t="shared" si="1073"/>
        <v>19.673241619827845</v>
      </c>
      <c r="BJ439" s="45">
        <f t="shared" si="1074"/>
        <v>3.0942416198278444</v>
      </c>
      <c r="BK439" s="45">
        <f t="shared" si="1075"/>
        <v>155.49519353349748</v>
      </c>
      <c r="BL439" s="45">
        <f t="shared" si="1076"/>
        <v>2.7139030981853267</v>
      </c>
      <c r="BM439" s="45">
        <f t="shared" si="1077"/>
        <v>250.91843076392018</v>
      </c>
      <c r="BN439" s="45">
        <f t="shared" si="1078"/>
        <v>16.727895384261345</v>
      </c>
      <c r="BO439" s="45">
        <f t="shared" si="1079"/>
        <v>16</v>
      </c>
      <c r="BP439" s="45">
        <f t="shared" si="1080"/>
        <v>43</v>
      </c>
      <c r="BQ439" s="45">
        <f t="shared" si="1081"/>
        <v>40</v>
      </c>
      <c r="BR439" s="45">
        <f t="shared" si="1082"/>
        <v>-17.534024066972112</v>
      </c>
      <c r="BS439" s="45" t="str">
        <f t="shared" si="1083"/>
        <v>NEGATIF</v>
      </c>
      <c r="BT439" s="45">
        <f t="shared" si="1019"/>
        <v>-0.30602645109259008</v>
      </c>
      <c r="BU439" s="45">
        <f t="shared" si="1020"/>
        <v>17</v>
      </c>
      <c r="BV439" s="45">
        <f t="shared" si="1021"/>
        <v>-2073</v>
      </c>
      <c r="BW439" s="45">
        <f t="shared" si="1022"/>
        <v>57</v>
      </c>
      <c r="BX439" s="45" t="str">
        <f t="shared" si="1023"/>
        <v>NEGATIF</v>
      </c>
      <c r="BY439" s="45">
        <f t="shared" si="1084"/>
        <v>44.333670392370728</v>
      </c>
      <c r="BZ439" s="45">
        <f t="shared" si="1085"/>
        <v>224.33367039237072</v>
      </c>
      <c r="CA439" s="45">
        <f t="shared" si="1086"/>
        <v>-55.532453875070374</v>
      </c>
      <c r="CB439" s="45" t="str">
        <f t="shared" si="1087"/>
        <v>NEGATIF</v>
      </c>
      <c r="CC439" s="45">
        <f t="shared" si="1088"/>
        <v>55</v>
      </c>
      <c r="CD439" s="45">
        <f t="shared" si="1089"/>
        <v>31</v>
      </c>
      <c r="CE439" s="45">
        <f t="shared" si="1090"/>
        <v>56</v>
      </c>
      <c r="CF439" s="45"/>
      <c r="CG439" s="45">
        <f t="shared" si="1091"/>
        <v>4.3793527707678379</v>
      </c>
      <c r="CH439" s="45">
        <f t="shared" si="1092"/>
        <v>0.40902067944912551</v>
      </c>
      <c r="CI439" s="45">
        <f t="shared" si="1093"/>
        <v>0.40905093693177103</v>
      </c>
    </row>
    <row r="440" spans="1:87">
      <c r="A440" s="45">
        <f t="shared" ref="A440:F440" si="1097">A146</f>
        <v>-7.0027777777777782</v>
      </c>
      <c r="B440" s="45">
        <f t="shared" si="1097"/>
        <v>111.315</v>
      </c>
      <c r="C440" s="45">
        <f t="shared" si="1097"/>
        <v>7</v>
      </c>
      <c r="D440" s="45">
        <f t="shared" si="1097"/>
        <v>2018</v>
      </c>
      <c r="E440" s="45">
        <f t="shared" si="1097"/>
        <v>6</v>
      </c>
      <c r="F440" s="45">
        <f t="shared" si="1097"/>
        <v>13</v>
      </c>
      <c r="G440" s="45">
        <f t="shared" si="1025"/>
        <v>-0.12222152900771403</v>
      </c>
      <c r="H440" s="45">
        <f t="shared" ref="H440:J440" si="1098">H146</f>
        <v>9</v>
      </c>
      <c r="I440" s="45">
        <f t="shared" si="1098"/>
        <v>30</v>
      </c>
      <c r="J440" s="45">
        <f t="shared" si="1098"/>
        <v>9.5</v>
      </c>
      <c r="K440" s="45"/>
      <c r="L440" s="45">
        <f t="shared" ref="L440:M440" si="1099">L146</f>
        <v>20</v>
      </c>
      <c r="M440" s="45">
        <f t="shared" si="1099"/>
        <v>-13</v>
      </c>
      <c r="N440" s="45">
        <f t="shared" si="1028"/>
        <v>2458282.604166667</v>
      </c>
      <c r="O440" s="45">
        <f t="shared" si="1029"/>
        <v>8.1907120953342413E-4</v>
      </c>
      <c r="P440" s="45">
        <f t="shared" si="1030"/>
        <v>2458282.6049857382</v>
      </c>
      <c r="Q440" s="45">
        <f t="shared" si="1031"/>
        <v>0.18446557113588427</v>
      </c>
      <c r="R440" s="45">
        <f t="shared" si="1032"/>
        <v>252.50966703840049</v>
      </c>
      <c r="S440" s="45">
        <f t="shared" si="1033"/>
        <v>321.71222617159947</v>
      </c>
      <c r="T440" s="45">
        <f t="shared" si="1034"/>
        <v>4.4071250829346873</v>
      </c>
      <c r="U440" s="45">
        <f t="shared" si="1035"/>
        <v>5.6149375906150825</v>
      </c>
      <c r="V440" s="45">
        <f t="shared" si="1036"/>
        <v>128.25839131209852</v>
      </c>
      <c r="W440" s="45">
        <f t="shared" si="1037"/>
        <v>2.2385312217074094</v>
      </c>
      <c r="X440" s="45">
        <f t="shared" si="1038"/>
        <v>81.368414916038091</v>
      </c>
      <c r="Y440" s="45">
        <f t="shared" si="1039"/>
        <v>1.4201467474137301</v>
      </c>
      <c r="Z440" s="45">
        <f t="shared" si="1040"/>
        <v>158.11131859925536</v>
      </c>
      <c r="AA440" s="45">
        <f t="shared" si="1041"/>
        <v>2.7595630942267548</v>
      </c>
      <c r="AB440" s="45">
        <f t="shared" si="1042"/>
        <v>-13409.445459005128</v>
      </c>
      <c r="AC440" s="45">
        <f t="shared" si="1043"/>
        <v>124.99626528856885</v>
      </c>
      <c r="AD440" s="45">
        <f t="shared" si="1044"/>
        <v>-36.639592815966722</v>
      </c>
      <c r="AE440" s="45">
        <f t="shared" si="1045"/>
        <v>-573.2546967401405</v>
      </c>
      <c r="AF440" s="45">
        <f t="shared" si="1046"/>
        <v>564.78716286141378</v>
      </c>
      <c r="AG440" s="45">
        <f t="shared" si="1047"/>
        <v>1247.4218979742575</v>
      </c>
      <c r="AH440" s="45">
        <f t="shared" si="1048"/>
        <v>-12082.134422436995</v>
      </c>
      <c r="AI440" s="45">
        <f t="shared" si="1049"/>
        <v>-3.356148450676943</v>
      </c>
      <c r="AJ440" s="45">
        <f t="shared" si="1050"/>
        <v>249.15351858772354</v>
      </c>
      <c r="AK440" s="45">
        <f t="shared" si="1051"/>
        <v>4.3485492422846681</v>
      </c>
      <c r="AL440" s="45">
        <f t="shared" si="1052"/>
        <v>249</v>
      </c>
      <c r="AM440" s="45">
        <f t="shared" si="1053"/>
        <v>9</v>
      </c>
      <c r="AN440" s="45">
        <f t="shared" si="1054"/>
        <v>12</v>
      </c>
      <c r="AO440" s="45"/>
      <c r="AP440" s="45">
        <f t="shared" si="1055"/>
        <v>4.3414338260298022</v>
      </c>
      <c r="AQ440" s="45">
        <f t="shared" si="1056"/>
        <v>7.5772314521674752E-2</v>
      </c>
      <c r="AR440" s="45" t="str">
        <f t="shared" si="1057"/>
        <v>POSITIF</v>
      </c>
      <c r="AS440" s="45">
        <f t="shared" si="1058"/>
        <v>4</v>
      </c>
      <c r="AT440" s="45">
        <f t="shared" si="1059"/>
        <v>20</v>
      </c>
      <c r="AU440" s="45">
        <f t="shared" si="1060"/>
        <v>29</v>
      </c>
      <c r="AV440" s="45">
        <f t="shared" si="1061"/>
        <v>1.0089669543815518</v>
      </c>
      <c r="AW440" s="145">
        <f t="shared" si="1062"/>
        <v>4.2040289765897992E-2</v>
      </c>
      <c r="AX440" s="45">
        <f t="shared" si="1063"/>
        <v>1.7609795397777506E-2</v>
      </c>
      <c r="AY440" s="45">
        <f t="shared" si="1064"/>
        <v>0.27492327762880503</v>
      </c>
      <c r="AZ440" s="145">
        <f t="shared" si="1065"/>
        <v>1.1455136567866876E-2</v>
      </c>
      <c r="BA440" s="45">
        <f t="shared" si="1066"/>
        <v>362203.50715907378</v>
      </c>
      <c r="BB440" s="45" t="s">
        <v>192</v>
      </c>
      <c r="BC440" s="45">
        <f t="shared" si="1067"/>
        <v>1.6700852446012292E-2</v>
      </c>
      <c r="BD440" s="45">
        <f t="shared" si="1068"/>
        <v>128.26297014447684</v>
      </c>
      <c r="BE440" s="45">
        <f t="shared" si="1069"/>
        <v>23.4368922883538</v>
      </c>
      <c r="BF440" s="45">
        <f t="shared" si="1070"/>
        <v>-1.733623584876418E-3</v>
      </c>
      <c r="BG440" s="45">
        <f t="shared" si="1071"/>
        <v>23.435158664768924</v>
      </c>
      <c r="BH440" s="151">
        <f t="shared" si="1072"/>
        <v>0.18446557113588427</v>
      </c>
      <c r="BI440" s="45">
        <f t="shared" si="1073"/>
        <v>19.923926110596707</v>
      </c>
      <c r="BJ440" s="45">
        <f t="shared" si="1074"/>
        <v>3.3449261105967061</v>
      </c>
      <c r="BK440" s="45">
        <f t="shared" si="1075"/>
        <v>159.23638895387063</v>
      </c>
      <c r="BL440" s="45">
        <f t="shared" si="1076"/>
        <v>2.7791992762313713</v>
      </c>
      <c r="BM440" s="45">
        <f t="shared" si="1077"/>
        <v>250.93750270507996</v>
      </c>
      <c r="BN440" s="45">
        <f t="shared" si="1078"/>
        <v>16.729166847005331</v>
      </c>
      <c r="BO440" s="45">
        <f t="shared" si="1079"/>
        <v>16</v>
      </c>
      <c r="BP440" s="45">
        <f t="shared" si="1080"/>
        <v>43</v>
      </c>
      <c r="BQ440" s="45">
        <f t="shared" si="1081"/>
        <v>45</v>
      </c>
      <c r="BR440" s="45">
        <f t="shared" si="1082"/>
        <v>-17.526920315147706</v>
      </c>
      <c r="BS440" s="45" t="str">
        <f t="shared" si="1083"/>
        <v>NEGATIF</v>
      </c>
      <c r="BT440" s="45">
        <f t="shared" si="1019"/>
        <v>-0.30590246723400966</v>
      </c>
      <c r="BU440" s="45">
        <f t="shared" si="1020"/>
        <v>17</v>
      </c>
      <c r="BV440" s="45">
        <f t="shared" si="1021"/>
        <v>-2072</v>
      </c>
      <c r="BW440" s="45">
        <f t="shared" si="1022"/>
        <v>23</v>
      </c>
      <c r="BX440" s="45" t="str">
        <f t="shared" si="1023"/>
        <v>NEGATIF</v>
      </c>
      <c r="BY440" s="45">
        <f t="shared" si="1084"/>
        <v>39.670647957213816</v>
      </c>
      <c r="BZ440" s="45">
        <f t="shared" si="1085"/>
        <v>219.67064795721382</v>
      </c>
      <c r="CA440" s="45">
        <f t="shared" si="1086"/>
        <v>-58.024482209784203</v>
      </c>
      <c r="CB440" s="45" t="str">
        <f t="shared" si="1087"/>
        <v>NEGATIF</v>
      </c>
      <c r="CC440" s="45">
        <f t="shared" si="1088"/>
        <v>58</v>
      </c>
      <c r="CD440" s="45">
        <f t="shared" si="1089"/>
        <v>1</v>
      </c>
      <c r="CE440" s="45">
        <f t="shared" si="1090"/>
        <v>28</v>
      </c>
      <c r="CF440" s="45"/>
      <c r="CG440" s="45">
        <f t="shared" si="1091"/>
        <v>4.3796856389358227</v>
      </c>
      <c r="CH440" s="45">
        <f t="shared" si="1092"/>
        <v>0.40902067942749576</v>
      </c>
      <c r="CI440" s="45">
        <f t="shared" si="1093"/>
        <v>0.40905093686704208</v>
      </c>
    </row>
    <row r="441" spans="1:87">
      <c r="A441" s="45">
        <f t="shared" ref="A441:F441" si="1100">A147</f>
        <v>-7.0027777777777782</v>
      </c>
      <c r="B441" s="45">
        <f t="shared" si="1100"/>
        <v>111.315</v>
      </c>
      <c r="C441" s="45">
        <f t="shared" si="1100"/>
        <v>7</v>
      </c>
      <c r="D441" s="45">
        <f t="shared" si="1100"/>
        <v>2018</v>
      </c>
      <c r="E441" s="45">
        <f t="shared" si="1100"/>
        <v>6</v>
      </c>
      <c r="F441" s="45">
        <f t="shared" si="1100"/>
        <v>13</v>
      </c>
      <c r="G441" s="45">
        <f t="shared" si="1025"/>
        <v>-0.12222152900771403</v>
      </c>
      <c r="H441" s="45">
        <f t="shared" ref="H441:J441" si="1101">H147</f>
        <v>9</v>
      </c>
      <c r="I441" s="45">
        <f t="shared" si="1101"/>
        <v>45</v>
      </c>
      <c r="J441" s="45">
        <f t="shared" si="1101"/>
        <v>9.75</v>
      </c>
      <c r="K441" s="45"/>
      <c r="L441" s="45">
        <f t="shared" ref="L441:M441" si="1102">L147</f>
        <v>20</v>
      </c>
      <c r="M441" s="45">
        <f t="shared" si="1102"/>
        <v>-13</v>
      </c>
      <c r="N441" s="45">
        <f t="shared" si="1028"/>
        <v>2458282.6145833335</v>
      </c>
      <c r="O441" s="45">
        <f t="shared" si="1029"/>
        <v>8.1907120953342413E-4</v>
      </c>
      <c r="P441" s="45">
        <f t="shared" si="1030"/>
        <v>2458282.6154024047</v>
      </c>
      <c r="Q441" s="45">
        <f t="shared" si="1031"/>
        <v>0.18446585632867035</v>
      </c>
      <c r="R441" s="45">
        <f t="shared" si="1032"/>
        <v>252.50966703840049</v>
      </c>
      <c r="S441" s="45">
        <f t="shared" si="1033"/>
        <v>321.84831984085031</v>
      </c>
      <c r="T441" s="45">
        <f t="shared" si="1034"/>
        <v>4.4071250829346873</v>
      </c>
      <c r="U441" s="45">
        <f t="shared" si="1035"/>
        <v>5.6173128732346305</v>
      </c>
      <c r="V441" s="45">
        <f t="shared" si="1036"/>
        <v>128.25783970875284</v>
      </c>
      <c r="W441" s="45">
        <f t="shared" si="1037"/>
        <v>2.238521594412862</v>
      </c>
      <c r="X441" s="45">
        <f t="shared" si="1038"/>
        <v>81.378682075649522</v>
      </c>
      <c r="Y441" s="45">
        <f t="shared" si="1039"/>
        <v>1.4203259431537774</v>
      </c>
      <c r="Z441" s="45">
        <f t="shared" si="1040"/>
        <v>158.12158526862095</v>
      </c>
      <c r="AA441" s="45">
        <f t="shared" si="1041"/>
        <v>2.7597422814103978</v>
      </c>
      <c r="AB441" s="45">
        <f t="shared" si="1042"/>
        <v>-13367.196367982024</v>
      </c>
      <c r="AC441" s="45">
        <f t="shared" si="1043"/>
        <v>124.9995977335703</v>
      </c>
      <c r="AD441" s="45">
        <f t="shared" si="1044"/>
        <v>12.025232487088941</v>
      </c>
      <c r="AE441" s="45">
        <f t="shared" si="1045"/>
        <v>-576.74520322040814</v>
      </c>
      <c r="AF441" s="45">
        <f t="shared" si="1046"/>
        <v>564.22756879862652</v>
      </c>
      <c r="AG441" s="45">
        <f t="shared" si="1047"/>
        <v>1236.2553179478773</v>
      </c>
      <c r="AH441" s="45">
        <f t="shared" si="1048"/>
        <v>-12006.433854235267</v>
      </c>
      <c r="AI441" s="45">
        <f t="shared" si="1049"/>
        <v>-3.335120515065352</v>
      </c>
      <c r="AJ441" s="45">
        <f t="shared" si="1050"/>
        <v>249.17454652333515</v>
      </c>
      <c r="AK441" s="45">
        <f t="shared" si="1051"/>
        <v>4.3489162489959883</v>
      </c>
      <c r="AL441" s="45">
        <f t="shared" si="1052"/>
        <v>249</v>
      </c>
      <c r="AM441" s="45">
        <f t="shared" si="1053"/>
        <v>10</v>
      </c>
      <c r="AN441" s="45">
        <f t="shared" si="1054"/>
        <v>28</v>
      </c>
      <c r="AO441" s="45"/>
      <c r="AP441" s="45">
        <f t="shared" si="1055"/>
        <v>4.3310764054556925</v>
      </c>
      <c r="AQ441" s="45">
        <f t="shared" si="1056"/>
        <v>7.5591543430642727E-2</v>
      </c>
      <c r="AR441" s="45" t="str">
        <f t="shared" si="1057"/>
        <v>POSITIF</v>
      </c>
      <c r="AS441" s="45">
        <f t="shared" si="1058"/>
        <v>4</v>
      </c>
      <c r="AT441" s="45">
        <f t="shared" si="1059"/>
        <v>19</v>
      </c>
      <c r="AU441" s="45">
        <f t="shared" si="1060"/>
        <v>51</v>
      </c>
      <c r="AV441" s="45">
        <f t="shared" si="1061"/>
        <v>1.0090656988280196</v>
      </c>
      <c r="AW441" s="145">
        <f t="shared" si="1062"/>
        <v>4.2044404117834146E-2</v>
      </c>
      <c r="AX441" s="45">
        <f t="shared" si="1063"/>
        <v>1.7611518813486427E-2</v>
      </c>
      <c r="AY441" s="45">
        <f t="shared" si="1064"/>
        <v>0.27495018093667178</v>
      </c>
      <c r="AZ441" s="145">
        <f t="shared" si="1065"/>
        <v>1.1456257539027992E-2</v>
      </c>
      <c r="BA441" s="45">
        <f t="shared" si="1066"/>
        <v>362168.0665652852</v>
      </c>
      <c r="BB441" s="45" t="s">
        <v>192</v>
      </c>
      <c r="BC441" s="45">
        <f t="shared" si="1067"/>
        <v>1.6700852434034196E-2</v>
      </c>
      <c r="BD441" s="45">
        <f t="shared" si="1068"/>
        <v>128.26241854276819</v>
      </c>
      <c r="BE441" s="45">
        <f t="shared" si="1069"/>
        <v>23.436892284645104</v>
      </c>
      <c r="BF441" s="45">
        <f t="shared" si="1070"/>
        <v>-1.733621095905577E-3</v>
      </c>
      <c r="BG441" s="45">
        <f t="shared" si="1071"/>
        <v>23.435158663549199</v>
      </c>
      <c r="BH441" s="151">
        <f t="shared" si="1072"/>
        <v>0.18446585632867035</v>
      </c>
      <c r="BI441" s="45">
        <f t="shared" si="1073"/>
        <v>20.174610590127607</v>
      </c>
      <c r="BJ441" s="45">
        <f t="shared" si="1074"/>
        <v>3.5956105901276061</v>
      </c>
      <c r="BK441" s="45">
        <f t="shared" si="1075"/>
        <v>162.97755172172199</v>
      </c>
      <c r="BL441" s="45">
        <f t="shared" si="1076"/>
        <v>2.8444948843834021</v>
      </c>
      <c r="BM441" s="45">
        <f t="shared" si="1077"/>
        <v>250.95660713019208</v>
      </c>
      <c r="BN441" s="45">
        <f t="shared" si="1078"/>
        <v>16.730440475346139</v>
      </c>
      <c r="BO441" s="45">
        <f t="shared" si="1079"/>
        <v>16</v>
      </c>
      <c r="BP441" s="45">
        <f t="shared" si="1080"/>
        <v>43</v>
      </c>
      <c r="BQ441" s="45">
        <f t="shared" si="1081"/>
        <v>49</v>
      </c>
      <c r="BR441" s="45">
        <f t="shared" si="1082"/>
        <v>-17.540273807047321</v>
      </c>
      <c r="BS441" s="45" t="str">
        <f t="shared" si="1083"/>
        <v>NEGATIF</v>
      </c>
      <c r="BT441" s="45">
        <f t="shared" si="1019"/>
        <v>-0.3061355296342963</v>
      </c>
      <c r="BU441" s="45">
        <f t="shared" si="1020"/>
        <v>17</v>
      </c>
      <c r="BV441" s="45">
        <f t="shared" si="1021"/>
        <v>-2073</v>
      </c>
      <c r="BW441" s="45">
        <f t="shared" si="1022"/>
        <v>35</v>
      </c>
      <c r="BX441" s="45" t="str">
        <f t="shared" si="1023"/>
        <v>NEGATIF</v>
      </c>
      <c r="BY441" s="45">
        <f t="shared" si="1084"/>
        <v>34.229268582804707</v>
      </c>
      <c r="BZ441" s="45">
        <f t="shared" si="1085"/>
        <v>214.22926858280471</v>
      </c>
      <c r="CA441" s="45">
        <f t="shared" si="1086"/>
        <v>-60.24876171287999</v>
      </c>
      <c r="CB441" s="45" t="str">
        <f t="shared" si="1087"/>
        <v>NEGATIF</v>
      </c>
      <c r="CC441" s="45">
        <f t="shared" si="1088"/>
        <v>60</v>
      </c>
      <c r="CD441" s="45">
        <f t="shared" si="1089"/>
        <v>14</v>
      </c>
      <c r="CE441" s="45">
        <f t="shared" si="1090"/>
        <v>55</v>
      </c>
      <c r="CF441" s="45"/>
      <c r="CG441" s="45">
        <f t="shared" si="1091"/>
        <v>4.3800190740557294</v>
      </c>
      <c r="CH441" s="45">
        <f t="shared" si="1092"/>
        <v>0.40902067940620757</v>
      </c>
      <c r="CI441" s="45">
        <f t="shared" si="1093"/>
        <v>0.40905093680231314</v>
      </c>
    </row>
    <row r="442" spans="1:87">
      <c r="A442" s="45">
        <f t="shared" ref="A442:F442" si="1103">A148</f>
        <v>-7.0027777777777782</v>
      </c>
      <c r="B442" s="45">
        <f t="shared" si="1103"/>
        <v>111.315</v>
      </c>
      <c r="C442" s="45">
        <f t="shared" si="1103"/>
        <v>7</v>
      </c>
      <c r="D442" s="45">
        <f t="shared" si="1103"/>
        <v>2018</v>
      </c>
      <c r="E442" s="45">
        <f t="shared" si="1103"/>
        <v>6</v>
      </c>
      <c r="F442" s="45">
        <f t="shared" si="1103"/>
        <v>13</v>
      </c>
      <c r="G442" s="45">
        <f t="shared" si="1025"/>
        <v>-0.12222152900771403</v>
      </c>
      <c r="H442" s="45">
        <f t="shared" ref="H442:J442" si="1104">H148</f>
        <v>10</v>
      </c>
      <c r="I442" s="45">
        <f t="shared" si="1104"/>
        <v>0</v>
      </c>
      <c r="J442" s="45">
        <f t="shared" si="1104"/>
        <v>10</v>
      </c>
      <c r="K442" s="45"/>
      <c r="L442" s="45">
        <f t="shared" ref="L442:M442" si="1105">L148</f>
        <v>20</v>
      </c>
      <c r="M442" s="45">
        <f t="shared" si="1105"/>
        <v>-13</v>
      </c>
      <c r="N442" s="45">
        <f t="shared" si="1028"/>
        <v>2458282.625</v>
      </c>
      <c r="O442" s="45">
        <f t="shared" si="1029"/>
        <v>8.1907120953342413E-4</v>
      </c>
      <c r="P442" s="45">
        <f t="shared" si="1030"/>
        <v>2458282.6258190712</v>
      </c>
      <c r="Q442" s="45">
        <f t="shared" si="1031"/>
        <v>0.18446614152145643</v>
      </c>
      <c r="R442" s="45">
        <f t="shared" si="1032"/>
        <v>252.50966703840049</v>
      </c>
      <c r="S442" s="45">
        <f t="shared" si="1033"/>
        <v>321.9844135101157</v>
      </c>
      <c r="T442" s="45">
        <f t="shared" si="1034"/>
        <v>4.4071250829346873</v>
      </c>
      <c r="U442" s="45">
        <f t="shared" si="1035"/>
        <v>5.6196881558544316</v>
      </c>
      <c r="V442" s="45">
        <f t="shared" si="1036"/>
        <v>128.25728810540721</v>
      </c>
      <c r="W442" s="45">
        <f t="shared" si="1037"/>
        <v>2.238511967118316</v>
      </c>
      <c r="X442" s="45">
        <f t="shared" si="1038"/>
        <v>81.388949235261862</v>
      </c>
      <c r="Y442" s="45">
        <f t="shared" si="1039"/>
        <v>1.4205051388938406</v>
      </c>
      <c r="Z442" s="45">
        <f t="shared" si="1040"/>
        <v>158.13185193798654</v>
      </c>
      <c r="AA442" s="45">
        <f t="shared" si="1041"/>
        <v>2.7599214685940412</v>
      </c>
      <c r="AB442" s="45">
        <f t="shared" si="1042"/>
        <v>-13324.86836980726</v>
      </c>
      <c r="AC442" s="45">
        <f t="shared" si="1043"/>
        <v>124.98975351591582</v>
      </c>
      <c r="AD442" s="45">
        <f t="shared" si="1044"/>
        <v>60.684987433943121</v>
      </c>
      <c r="AE442" s="45">
        <f t="shared" si="1045"/>
        <v>-580.17491869495564</v>
      </c>
      <c r="AF442" s="45">
        <f t="shared" si="1046"/>
        <v>563.66325322168734</v>
      </c>
      <c r="AG442" s="45">
        <f t="shared" si="1047"/>
        <v>1225.0790323895335</v>
      </c>
      <c r="AH442" s="45">
        <f t="shared" si="1048"/>
        <v>-11930.626261941135</v>
      </c>
      <c r="AI442" s="45">
        <f t="shared" si="1049"/>
        <v>-3.3140628505392042</v>
      </c>
      <c r="AJ442" s="45">
        <f t="shared" si="1050"/>
        <v>249.19560418786128</v>
      </c>
      <c r="AK442" s="45">
        <f t="shared" si="1051"/>
        <v>4.349283774574749</v>
      </c>
      <c r="AL442" s="45">
        <f t="shared" si="1052"/>
        <v>249</v>
      </c>
      <c r="AM442" s="45">
        <f t="shared" si="1053"/>
        <v>11</v>
      </c>
      <c r="AN442" s="45">
        <f t="shared" si="1054"/>
        <v>44</v>
      </c>
      <c r="AO442" s="45"/>
      <c r="AP442" s="45">
        <f t="shared" si="1055"/>
        <v>4.343426241736597</v>
      </c>
      <c r="AQ442" s="45">
        <f t="shared" si="1056"/>
        <v>7.5807088735826769E-2</v>
      </c>
      <c r="AR442" s="45" t="str">
        <f t="shared" si="1057"/>
        <v>POSITIF</v>
      </c>
      <c r="AS442" s="45">
        <f t="shared" si="1058"/>
        <v>4</v>
      </c>
      <c r="AT442" s="45">
        <f t="shared" si="1059"/>
        <v>20</v>
      </c>
      <c r="AU442" s="45">
        <f t="shared" si="1060"/>
        <v>36</v>
      </c>
      <c r="AV442" s="45">
        <f t="shared" si="1061"/>
        <v>1.0091641289700333</v>
      </c>
      <c r="AW442" s="145">
        <f t="shared" si="1062"/>
        <v>4.2048505373751384E-2</v>
      </c>
      <c r="AX442" s="45">
        <f t="shared" si="1063"/>
        <v>1.7613236743547773E-2</v>
      </c>
      <c r="AY442" s="45">
        <f t="shared" si="1064"/>
        <v>0.27497699861031705</v>
      </c>
      <c r="AZ442" s="145">
        <f t="shared" si="1065"/>
        <v>1.1457374942096544E-2</v>
      </c>
      <c r="BA442" s="45">
        <f t="shared" si="1066"/>
        <v>362132.74568206619</v>
      </c>
      <c r="BB442" s="45" t="s">
        <v>192</v>
      </c>
      <c r="BC442" s="45">
        <f t="shared" si="1067"/>
        <v>1.6700852422056101E-2</v>
      </c>
      <c r="BD442" s="45">
        <f t="shared" si="1068"/>
        <v>128.26186694105954</v>
      </c>
      <c r="BE442" s="45">
        <f t="shared" si="1069"/>
        <v>23.436892280936409</v>
      </c>
      <c r="BF442" s="45">
        <f t="shared" si="1070"/>
        <v>-1.7336185873650235E-3</v>
      </c>
      <c r="BG442" s="45">
        <f t="shared" si="1071"/>
        <v>23.435158662349043</v>
      </c>
      <c r="BH442" s="151">
        <f t="shared" si="1072"/>
        <v>0.18446614152145643</v>
      </c>
      <c r="BI442" s="45">
        <f t="shared" si="1073"/>
        <v>20.425295069658507</v>
      </c>
      <c r="BJ442" s="45">
        <f t="shared" si="1074"/>
        <v>3.8462950696585061</v>
      </c>
      <c r="BK442" s="45">
        <f t="shared" si="1075"/>
        <v>166.71868712434377</v>
      </c>
      <c r="BL442" s="45">
        <f t="shared" si="1076"/>
        <v>2.9097900149220757</v>
      </c>
      <c r="BM442" s="45">
        <f t="shared" si="1077"/>
        <v>250.97573892053379</v>
      </c>
      <c r="BN442" s="45">
        <f t="shared" si="1078"/>
        <v>16.731715928035587</v>
      </c>
      <c r="BO442" s="45">
        <f t="shared" si="1079"/>
        <v>16</v>
      </c>
      <c r="BP442" s="45">
        <f t="shared" si="1080"/>
        <v>43</v>
      </c>
      <c r="BQ442" s="45">
        <f t="shared" si="1081"/>
        <v>54</v>
      </c>
      <c r="BR442" s="45">
        <f t="shared" si="1082"/>
        <v>-17.531172481686397</v>
      </c>
      <c r="BS442" s="45" t="str">
        <f t="shared" si="1083"/>
        <v>NEGATIF</v>
      </c>
      <c r="BT442" s="45">
        <f t="shared" si="1019"/>
        <v>-0.30597668154045293</v>
      </c>
      <c r="BU442" s="45">
        <f t="shared" si="1020"/>
        <v>17</v>
      </c>
      <c r="BV442" s="45">
        <f t="shared" si="1021"/>
        <v>-2072</v>
      </c>
      <c r="BW442" s="45">
        <f t="shared" si="1022"/>
        <v>7</v>
      </c>
      <c r="BX442" s="45" t="str">
        <f t="shared" si="1023"/>
        <v>NEGATIF</v>
      </c>
      <c r="BY442" s="45">
        <f t="shared" si="1084"/>
        <v>27.992662803851555</v>
      </c>
      <c r="BZ442" s="45">
        <f t="shared" si="1085"/>
        <v>207.99266280385154</v>
      </c>
      <c r="CA442" s="45">
        <f t="shared" si="1086"/>
        <v>-62.177991962148269</v>
      </c>
      <c r="CB442" s="45" t="str">
        <f t="shared" si="1087"/>
        <v>NEGATIF</v>
      </c>
      <c r="CC442" s="45">
        <f t="shared" si="1088"/>
        <v>62</v>
      </c>
      <c r="CD442" s="45">
        <f t="shared" si="1089"/>
        <v>10</v>
      </c>
      <c r="CE442" s="45">
        <f t="shared" si="1090"/>
        <v>40</v>
      </c>
      <c r="CF442" s="45"/>
      <c r="CG442" s="45">
        <f t="shared" si="1091"/>
        <v>4.3803529867889939</v>
      </c>
      <c r="CH442" s="45">
        <f t="shared" si="1092"/>
        <v>0.40902067938526088</v>
      </c>
      <c r="CI442" s="45">
        <f t="shared" si="1093"/>
        <v>0.40905093673758419</v>
      </c>
    </row>
    <row r="443" spans="1:87">
      <c r="A443" s="45">
        <f t="shared" ref="A443:F443" si="1106">A149</f>
        <v>-7.0027777777777782</v>
      </c>
      <c r="B443" s="45">
        <f t="shared" si="1106"/>
        <v>111.315</v>
      </c>
      <c r="C443" s="45">
        <f t="shared" si="1106"/>
        <v>7</v>
      </c>
      <c r="D443" s="45">
        <f t="shared" si="1106"/>
        <v>2018</v>
      </c>
      <c r="E443" s="45">
        <f t="shared" si="1106"/>
        <v>6</v>
      </c>
      <c r="F443" s="45">
        <f t="shared" si="1106"/>
        <v>13</v>
      </c>
      <c r="G443" s="45">
        <f t="shared" si="1025"/>
        <v>-0.12222152900771403</v>
      </c>
      <c r="H443" s="45">
        <f t="shared" ref="H443:J443" si="1107">H149</f>
        <v>10</v>
      </c>
      <c r="I443" s="45">
        <f t="shared" si="1107"/>
        <v>15</v>
      </c>
      <c r="J443" s="45">
        <f t="shared" si="1107"/>
        <v>10.25</v>
      </c>
      <c r="K443" s="45"/>
      <c r="L443" s="45">
        <f t="shared" ref="L443:M443" si="1108">L149</f>
        <v>20</v>
      </c>
      <c r="M443" s="45">
        <f t="shared" si="1108"/>
        <v>-13</v>
      </c>
      <c r="N443" s="45">
        <f t="shared" si="1028"/>
        <v>2458282.635416667</v>
      </c>
      <c r="O443" s="45">
        <f t="shared" si="1029"/>
        <v>8.1907120953342413E-4</v>
      </c>
      <c r="P443" s="45">
        <f t="shared" si="1030"/>
        <v>2458282.6362357382</v>
      </c>
      <c r="Q443" s="45">
        <f t="shared" si="1031"/>
        <v>0.18446642671425525</v>
      </c>
      <c r="R443" s="45">
        <f t="shared" si="1032"/>
        <v>252.50966703840049</v>
      </c>
      <c r="S443" s="45">
        <f t="shared" si="1033"/>
        <v>322.12050718544924</v>
      </c>
      <c r="T443" s="45">
        <f t="shared" si="1034"/>
        <v>4.4071250829346873</v>
      </c>
      <c r="U443" s="45">
        <f t="shared" si="1035"/>
        <v>5.6220634385801418</v>
      </c>
      <c r="V443" s="45">
        <f t="shared" si="1036"/>
        <v>128.25673650203692</v>
      </c>
      <c r="W443" s="45">
        <f t="shared" si="1037"/>
        <v>2.2385023398233392</v>
      </c>
      <c r="X443" s="45">
        <f t="shared" si="1038"/>
        <v>81.399216395332587</v>
      </c>
      <c r="Y443" s="45">
        <f t="shared" si="1039"/>
        <v>1.4206843346419038</v>
      </c>
      <c r="Z443" s="45">
        <f t="shared" si="1040"/>
        <v>158.14211860781143</v>
      </c>
      <c r="AA443" s="45">
        <f t="shared" si="1041"/>
        <v>2.7601006557857004</v>
      </c>
      <c r="AB443" s="45">
        <f t="shared" si="1042"/>
        <v>-13282.461701405833</v>
      </c>
      <c r="AC443" s="45">
        <f t="shared" si="1043"/>
        <v>124.96673367199755</v>
      </c>
      <c r="AD443" s="45">
        <f t="shared" si="1044"/>
        <v>109.31915712377105</v>
      </c>
      <c r="AE443" s="45">
        <f t="shared" si="1045"/>
        <v>-583.54348180883858</v>
      </c>
      <c r="AF443" s="45">
        <f t="shared" si="1046"/>
        <v>563.09423091046654</v>
      </c>
      <c r="AG443" s="45">
        <f t="shared" si="1047"/>
        <v>1213.8931245540443</v>
      </c>
      <c r="AH443" s="45">
        <f t="shared" si="1048"/>
        <v>-11854.731936954391</v>
      </c>
      <c r="AI443" s="45">
        <f t="shared" si="1049"/>
        <v>-3.292981093598442</v>
      </c>
      <c r="AJ443" s="45">
        <f t="shared" si="1050"/>
        <v>249.21668594480207</v>
      </c>
      <c r="AK443" s="45">
        <f t="shared" si="1051"/>
        <v>4.349651720645471</v>
      </c>
      <c r="AL443" s="45">
        <f t="shared" si="1052"/>
        <v>249</v>
      </c>
      <c r="AM443" s="45">
        <f t="shared" si="1053"/>
        <v>13</v>
      </c>
      <c r="AN443" s="45">
        <f t="shared" si="1054"/>
        <v>0</v>
      </c>
      <c r="AO443" s="45"/>
      <c r="AP443" s="45">
        <f t="shared" si="1055"/>
        <v>4.335541742369716</v>
      </c>
      <c r="AQ443" s="45">
        <f t="shared" si="1056"/>
        <v>7.5669478262003292E-2</v>
      </c>
      <c r="AR443" s="45" t="str">
        <f t="shared" si="1057"/>
        <v>POSITIF</v>
      </c>
      <c r="AS443" s="45">
        <f t="shared" si="1058"/>
        <v>4</v>
      </c>
      <c r="AT443" s="45">
        <f t="shared" si="1059"/>
        <v>20</v>
      </c>
      <c r="AU443" s="45">
        <f t="shared" si="1060"/>
        <v>7</v>
      </c>
      <c r="AV443" s="45">
        <f t="shared" si="1061"/>
        <v>1.0092622440208112</v>
      </c>
      <c r="AW443" s="145">
        <f t="shared" si="1062"/>
        <v>4.2052593500867132E-2</v>
      </c>
      <c r="AX443" s="45">
        <f t="shared" si="1063"/>
        <v>1.7614949174229608E-2</v>
      </c>
      <c r="AY443" s="45">
        <f t="shared" si="1064"/>
        <v>0.27500373043538634</v>
      </c>
      <c r="AZ443" s="145">
        <f t="shared" si="1065"/>
        <v>1.1458488768141097E-2</v>
      </c>
      <c r="BA443" s="45">
        <f t="shared" si="1066"/>
        <v>362097.54472363746</v>
      </c>
      <c r="BB443" s="45" t="s">
        <v>192</v>
      </c>
      <c r="BC443" s="45">
        <f t="shared" si="1067"/>
        <v>1.6700852410078001E-2</v>
      </c>
      <c r="BD443" s="45">
        <f t="shared" si="1068"/>
        <v>128.26131533932627</v>
      </c>
      <c r="BE443" s="45">
        <f t="shared" si="1069"/>
        <v>23.436892277227713</v>
      </c>
      <c r="BF443" s="45">
        <f t="shared" si="1070"/>
        <v>-1.7336160592524806E-3</v>
      </c>
      <c r="BG443" s="45">
        <f t="shared" si="1071"/>
        <v>23.435158661168462</v>
      </c>
      <c r="BH443" s="151">
        <f t="shared" si="1072"/>
        <v>0.18446642671425525</v>
      </c>
      <c r="BI443" s="45">
        <f t="shared" si="1073"/>
        <v>20.675979560396325</v>
      </c>
      <c r="BJ443" s="45">
        <f t="shared" si="1074"/>
        <v>4.0969795603963242</v>
      </c>
      <c r="BK443" s="45">
        <f t="shared" si="1075"/>
        <v>170.45980044973587</v>
      </c>
      <c r="BL443" s="45">
        <f t="shared" si="1076"/>
        <v>2.9750847601404016</v>
      </c>
      <c r="BM443" s="45">
        <f t="shared" si="1077"/>
        <v>250.99489295620901</v>
      </c>
      <c r="BN443" s="45">
        <f t="shared" si="1078"/>
        <v>16.732992863747267</v>
      </c>
      <c r="BO443" s="45">
        <f t="shared" si="1079"/>
        <v>16</v>
      </c>
      <c r="BP443" s="45">
        <f t="shared" si="1080"/>
        <v>43</v>
      </c>
      <c r="BQ443" s="45">
        <f t="shared" si="1081"/>
        <v>58</v>
      </c>
      <c r="BR443" s="45">
        <f t="shared" si="1082"/>
        <v>-17.5420827301595</v>
      </c>
      <c r="BS443" s="45" t="str">
        <f t="shared" si="1083"/>
        <v>NEGATIF</v>
      </c>
      <c r="BT443" s="45">
        <f t="shared" si="1019"/>
        <v>-0.30616710129851926</v>
      </c>
      <c r="BU443" s="45">
        <f t="shared" si="1020"/>
        <v>17</v>
      </c>
      <c r="BV443" s="45">
        <f t="shared" si="1021"/>
        <v>-2073</v>
      </c>
      <c r="BW443" s="45">
        <f t="shared" si="1022"/>
        <v>28</v>
      </c>
      <c r="BX443" s="45" t="str">
        <f t="shared" si="1023"/>
        <v>NEGATIF</v>
      </c>
      <c r="BY443" s="45">
        <f t="shared" si="1084"/>
        <v>20.902169505015003</v>
      </c>
      <c r="BZ443" s="45">
        <f t="shared" si="1085"/>
        <v>200.902169505015</v>
      </c>
      <c r="CA443" s="45">
        <f t="shared" si="1086"/>
        <v>-63.707886459600793</v>
      </c>
      <c r="CB443" s="45" t="str">
        <f t="shared" si="1087"/>
        <v>NEGATIF</v>
      </c>
      <c r="CC443" s="45">
        <f t="shared" si="1088"/>
        <v>63</v>
      </c>
      <c r="CD443" s="45">
        <f t="shared" si="1089"/>
        <v>42</v>
      </c>
      <c r="CE443" s="45">
        <f t="shared" si="1090"/>
        <v>28</v>
      </c>
      <c r="CF443" s="45"/>
      <c r="CG443" s="45">
        <f t="shared" si="1091"/>
        <v>4.3806872877765706</v>
      </c>
      <c r="CH443" s="45">
        <f t="shared" si="1092"/>
        <v>0.40902067936465586</v>
      </c>
      <c r="CI443" s="45">
        <f t="shared" si="1093"/>
        <v>0.40905093667285525</v>
      </c>
    </row>
    <row r="444" spans="1:87">
      <c r="A444" s="45">
        <f t="shared" ref="A444:F444" si="1109">A150</f>
        <v>-7.0027777777777782</v>
      </c>
      <c r="B444" s="45">
        <f t="shared" si="1109"/>
        <v>111.315</v>
      </c>
      <c r="C444" s="45">
        <f t="shared" si="1109"/>
        <v>7</v>
      </c>
      <c r="D444" s="45">
        <f t="shared" si="1109"/>
        <v>2018</v>
      </c>
      <c r="E444" s="45">
        <f t="shared" si="1109"/>
        <v>6</v>
      </c>
      <c r="F444" s="45">
        <f t="shared" si="1109"/>
        <v>13</v>
      </c>
      <c r="G444" s="45">
        <f t="shared" si="1025"/>
        <v>-0.12222152900771403</v>
      </c>
      <c r="H444" s="45">
        <f t="shared" ref="H444:J444" si="1110">H150</f>
        <v>10</v>
      </c>
      <c r="I444" s="45">
        <f t="shared" si="1110"/>
        <v>30</v>
      </c>
      <c r="J444" s="45">
        <f t="shared" si="1110"/>
        <v>10.5</v>
      </c>
      <c r="K444" s="45"/>
      <c r="L444" s="45">
        <f t="shared" ref="L444:M444" si="1111">L150</f>
        <v>20</v>
      </c>
      <c r="M444" s="45">
        <f t="shared" si="1111"/>
        <v>-13</v>
      </c>
      <c r="N444" s="45">
        <f t="shared" si="1028"/>
        <v>2458282.6458333335</v>
      </c>
      <c r="O444" s="45">
        <f t="shared" si="1029"/>
        <v>8.1907120953342413E-4</v>
      </c>
      <c r="P444" s="45">
        <f t="shared" si="1030"/>
        <v>2458282.6466524047</v>
      </c>
      <c r="Q444" s="45">
        <f t="shared" si="1031"/>
        <v>0.18446671190704134</v>
      </c>
      <c r="R444" s="45">
        <f t="shared" si="1032"/>
        <v>252.50966703840049</v>
      </c>
      <c r="S444" s="45">
        <f t="shared" si="1033"/>
        <v>322.25660085471463</v>
      </c>
      <c r="T444" s="45">
        <f t="shared" si="1034"/>
        <v>4.4071250829346873</v>
      </c>
      <c r="U444" s="45">
        <f t="shared" si="1035"/>
        <v>5.6244387211999429</v>
      </c>
      <c r="V444" s="45">
        <f t="shared" si="1036"/>
        <v>128.25618489869123</v>
      </c>
      <c r="W444" s="45">
        <f t="shared" si="1037"/>
        <v>2.2384927125287919</v>
      </c>
      <c r="X444" s="45">
        <f t="shared" si="1038"/>
        <v>81.409483554944927</v>
      </c>
      <c r="Y444" s="45">
        <f t="shared" si="1039"/>
        <v>1.420863530381967</v>
      </c>
      <c r="Z444" s="45">
        <f t="shared" si="1040"/>
        <v>158.15238527717702</v>
      </c>
      <c r="AA444" s="45">
        <f t="shared" si="1041"/>
        <v>2.7602798429693438</v>
      </c>
      <c r="AB444" s="45">
        <f t="shared" si="1042"/>
        <v>-13239.976605816331</v>
      </c>
      <c r="AC444" s="45">
        <f t="shared" si="1043"/>
        <v>124.9305406304765</v>
      </c>
      <c r="AD444" s="45">
        <f t="shared" si="1044"/>
        <v>157.90723093501273</v>
      </c>
      <c r="AE444" s="45">
        <f t="shared" si="1045"/>
        <v>-586.85053720207259</v>
      </c>
      <c r="AF444" s="45">
        <f t="shared" si="1046"/>
        <v>562.52051684384833</v>
      </c>
      <c r="AG444" s="45">
        <f t="shared" si="1047"/>
        <v>1202.6976792647508</v>
      </c>
      <c r="AH444" s="45">
        <f t="shared" si="1048"/>
        <v>-11778.771175344316</v>
      </c>
      <c r="AI444" s="45">
        <f t="shared" si="1049"/>
        <v>-3.271880882040088</v>
      </c>
      <c r="AJ444" s="45">
        <f t="shared" si="1050"/>
        <v>249.23778615636041</v>
      </c>
      <c r="AK444" s="45">
        <f t="shared" si="1051"/>
        <v>4.3500199888100317</v>
      </c>
      <c r="AL444" s="45">
        <f t="shared" si="1052"/>
        <v>249</v>
      </c>
      <c r="AM444" s="45">
        <f t="shared" si="1053"/>
        <v>14</v>
      </c>
      <c r="AN444" s="45">
        <f t="shared" si="1054"/>
        <v>16</v>
      </c>
      <c r="AO444" s="45"/>
      <c r="AP444" s="45">
        <f t="shared" si="1055"/>
        <v>4.341017814541317</v>
      </c>
      <c r="AQ444" s="45">
        <f t="shared" si="1056"/>
        <v>7.5765053751474562E-2</v>
      </c>
      <c r="AR444" s="45" t="str">
        <f t="shared" si="1057"/>
        <v>POSITIF</v>
      </c>
      <c r="AS444" s="45">
        <f t="shared" si="1058"/>
        <v>4</v>
      </c>
      <c r="AT444" s="45">
        <f t="shared" si="1059"/>
        <v>20</v>
      </c>
      <c r="AU444" s="45">
        <f t="shared" si="1060"/>
        <v>27</v>
      </c>
      <c r="AV444" s="45">
        <f t="shared" si="1061"/>
        <v>1.0093600431826106</v>
      </c>
      <c r="AW444" s="145">
        <f t="shared" si="1062"/>
        <v>4.205666846594211E-2</v>
      </c>
      <c r="AX444" s="45">
        <f t="shared" si="1063"/>
        <v>1.7616656091608701E-2</v>
      </c>
      <c r="AY444" s="45">
        <f t="shared" si="1064"/>
        <v>0.27503037619453879</v>
      </c>
      <c r="AZ444" s="145">
        <f t="shared" si="1065"/>
        <v>1.1459599008105783E-2</v>
      </c>
      <c r="BA444" s="45">
        <f t="shared" si="1066"/>
        <v>362062.46390818211</v>
      </c>
      <c r="BB444" s="45" t="s">
        <v>192</v>
      </c>
      <c r="BC444" s="45">
        <f t="shared" si="1067"/>
        <v>1.6700852398099906E-2</v>
      </c>
      <c r="BD444" s="45">
        <f t="shared" si="1068"/>
        <v>128.26076373761762</v>
      </c>
      <c r="BE444" s="45">
        <f t="shared" si="1069"/>
        <v>23.436892273519017</v>
      </c>
      <c r="BF444" s="45">
        <f t="shared" si="1070"/>
        <v>-1.7336135115660202E-3</v>
      </c>
      <c r="BG444" s="45">
        <f t="shared" si="1071"/>
        <v>23.435158660007453</v>
      </c>
      <c r="BH444" s="151">
        <f t="shared" si="1072"/>
        <v>0.18446671190704134</v>
      </c>
      <c r="BI444" s="45">
        <f t="shared" si="1073"/>
        <v>20.926664039927225</v>
      </c>
      <c r="BJ444" s="45">
        <f t="shared" si="1074"/>
        <v>4.3476640399272242</v>
      </c>
      <c r="BK444" s="45">
        <f t="shared" si="1075"/>
        <v>174.20089648314712</v>
      </c>
      <c r="BL444" s="45">
        <f t="shared" si="1076"/>
        <v>3.0403792035567281</v>
      </c>
      <c r="BM444" s="45">
        <f t="shared" si="1077"/>
        <v>251.01406411576124</v>
      </c>
      <c r="BN444" s="45">
        <f t="shared" si="1078"/>
        <v>16.734270941050749</v>
      </c>
      <c r="BO444" s="45">
        <f t="shared" si="1079"/>
        <v>16</v>
      </c>
      <c r="BP444" s="45">
        <f t="shared" si="1080"/>
        <v>44</v>
      </c>
      <c r="BQ444" s="45">
        <f t="shared" si="1081"/>
        <v>3</v>
      </c>
      <c r="BR444" s="45">
        <f t="shared" si="1082"/>
        <v>-17.539779354533774</v>
      </c>
      <c r="BS444" s="45" t="str">
        <f t="shared" si="1083"/>
        <v>NEGATIF</v>
      </c>
      <c r="BT444" s="45">
        <f t="shared" si="1019"/>
        <v>-0.30612689980994018</v>
      </c>
      <c r="BU444" s="45">
        <f t="shared" si="1020"/>
        <v>17</v>
      </c>
      <c r="BV444" s="45">
        <f t="shared" si="1021"/>
        <v>-2073</v>
      </c>
      <c r="BW444" s="45">
        <f t="shared" si="1022"/>
        <v>36</v>
      </c>
      <c r="BX444" s="45" t="str">
        <f t="shared" si="1023"/>
        <v>NEGATIF</v>
      </c>
      <c r="BY444" s="45">
        <f t="shared" si="1084"/>
        <v>13.076696992534982</v>
      </c>
      <c r="BZ444" s="45">
        <f t="shared" si="1085"/>
        <v>193.07669699253498</v>
      </c>
      <c r="CA444" s="45">
        <f t="shared" si="1086"/>
        <v>-64.79765510149231</v>
      </c>
      <c r="CB444" s="45" t="str">
        <f t="shared" si="1087"/>
        <v>NEGATIF</v>
      </c>
      <c r="CC444" s="45">
        <f t="shared" si="1088"/>
        <v>64</v>
      </c>
      <c r="CD444" s="45">
        <f t="shared" si="1089"/>
        <v>47</v>
      </c>
      <c r="CE444" s="45">
        <f t="shared" si="1090"/>
        <v>51</v>
      </c>
      <c r="CF444" s="45"/>
      <c r="CG444" s="45">
        <f t="shared" si="1091"/>
        <v>4.3810218876321825</v>
      </c>
      <c r="CH444" s="45">
        <f t="shared" si="1092"/>
        <v>0.4090206793443924</v>
      </c>
      <c r="CI444" s="45">
        <f t="shared" si="1093"/>
        <v>0.4090509366081263</v>
      </c>
    </row>
    <row r="445" spans="1:87">
      <c r="A445" s="45">
        <f t="shared" ref="A445:F445" si="1112">A151</f>
        <v>-7.0027777777777782</v>
      </c>
      <c r="B445" s="45">
        <f t="shared" si="1112"/>
        <v>111.315</v>
      </c>
      <c r="C445" s="45">
        <f t="shared" si="1112"/>
        <v>7</v>
      </c>
      <c r="D445" s="45">
        <f t="shared" si="1112"/>
        <v>2018</v>
      </c>
      <c r="E445" s="45">
        <f t="shared" si="1112"/>
        <v>6</v>
      </c>
      <c r="F445" s="45">
        <f t="shared" si="1112"/>
        <v>13</v>
      </c>
      <c r="G445" s="45">
        <f t="shared" si="1025"/>
        <v>-0.12222152900771403</v>
      </c>
      <c r="H445" s="45">
        <f t="shared" ref="H445:J445" si="1113">H151</f>
        <v>10</v>
      </c>
      <c r="I445" s="45">
        <f t="shared" si="1113"/>
        <v>45</v>
      </c>
      <c r="J445" s="45">
        <f t="shared" si="1113"/>
        <v>10.75</v>
      </c>
      <c r="K445" s="45"/>
      <c r="L445" s="45">
        <f t="shared" ref="L445:M445" si="1114">L151</f>
        <v>20</v>
      </c>
      <c r="M445" s="45">
        <f t="shared" si="1114"/>
        <v>-13</v>
      </c>
      <c r="N445" s="45">
        <f t="shared" si="1028"/>
        <v>2458282.65625</v>
      </c>
      <c r="O445" s="45">
        <f t="shared" si="1029"/>
        <v>8.1907120953342413E-4</v>
      </c>
      <c r="P445" s="45">
        <f t="shared" si="1030"/>
        <v>2458282.6570690712</v>
      </c>
      <c r="Q445" s="45">
        <f t="shared" si="1031"/>
        <v>0.18446699709982742</v>
      </c>
      <c r="R445" s="45">
        <f t="shared" si="1032"/>
        <v>252.50966703840049</v>
      </c>
      <c r="S445" s="45">
        <f t="shared" si="1033"/>
        <v>322.39269452398003</v>
      </c>
      <c r="T445" s="45">
        <f t="shared" si="1034"/>
        <v>4.4071250829346873</v>
      </c>
      <c r="U445" s="45">
        <f t="shared" si="1035"/>
        <v>5.6268140038197441</v>
      </c>
      <c r="V445" s="45">
        <f t="shared" si="1036"/>
        <v>128.2556332953456</v>
      </c>
      <c r="W445" s="45">
        <f t="shared" si="1037"/>
        <v>2.2384830852342459</v>
      </c>
      <c r="X445" s="45">
        <f t="shared" si="1038"/>
        <v>81.419750714557267</v>
      </c>
      <c r="Y445" s="45">
        <f t="shared" si="1039"/>
        <v>1.4210427261220302</v>
      </c>
      <c r="Z445" s="45">
        <f t="shared" si="1040"/>
        <v>158.16265194654261</v>
      </c>
      <c r="AA445" s="45">
        <f t="shared" si="1041"/>
        <v>2.7604590301529872</v>
      </c>
      <c r="AB445" s="45">
        <f t="shared" si="1042"/>
        <v>-13197.413320849098</v>
      </c>
      <c r="AC445" s="45">
        <f t="shared" si="1043"/>
        <v>124.88117820585929</v>
      </c>
      <c r="AD445" s="45">
        <f t="shared" si="1044"/>
        <v>206.42872419663541</v>
      </c>
      <c r="AE445" s="45">
        <f t="shared" si="1045"/>
        <v>-590.09573645126795</v>
      </c>
      <c r="AF445" s="45">
        <f t="shared" si="1046"/>
        <v>561.94212604715813</v>
      </c>
      <c r="AG445" s="45">
        <f t="shared" si="1047"/>
        <v>1191.4927799211052</v>
      </c>
      <c r="AH445" s="45">
        <f t="shared" si="1048"/>
        <v>-11702.764248929607</v>
      </c>
      <c r="AI445" s="45">
        <f t="shared" si="1049"/>
        <v>-3.2507678469248908</v>
      </c>
      <c r="AJ445" s="45">
        <f t="shared" si="1050"/>
        <v>249.25889919147559</v>
      </c>
      <c r="AK445" s="45">
        <f t="shared" si="1051"/>
        <v>4.3503884807878812</v>
      </c>
      <c r="AL445" s="45">
        <f t="shared" si="1052"/>
        <v>249</v>
      </c>
      <c r="AM445" s="45">
        <f t="shared" si="1053"/>
        <v>15</v>
      </c>
      <c r="AN445" s="45">
        <f t="shared" si="1054"/>
        <v>32</v>
      </c>
      <c r="AO445" s="45"/>
      <c r="AP445" s="45">
        <f t="shared" si="1055"/>
        <v>4.3347302107094841</v>
      </c>
      <c r="AQ445" s="45">
        <f t="shared" si="1056"/>
        <v>7.5655314362548062E-2</v>
      </c>
      <c r="AR445" s="45" t="str">
        <f t="shared" si="1057"/>
        <v>POSITIF</v>
      </c>
      <c r="AS445" s="45">
        <f t="shared" si="1058"/>
        <v>4</v>
      </c>
      <c r="AT445" s="45">
        <f t="shared" si="1059"/>
        <v>20</v>
      </c>
      <c r="AU445" s="45">
        <f t="shared" si="1060"/>
        <v>5</v>
      </c>
      <c r="AV445" s="45">
        <f t="shared" si="1061"/>
        <v>1.0094575256729781</v>
      </c>
      <c r="AW445" s="145">
        <f t="shared" si="1062"/>
        <v>4.2060730236374085E-2</v>
      </c>
      <c r="AX445" s="45">
        <f t="shared" si="1063"/>
        <v>1.7618357482028654E-2</v>
      </c>
      <c r="AY445" s="45">
        <f t="shared" si="1064"/>
        <v>0.27505693567459888</v>
      </c>
      <c r="AZ445" s="145">
        <f t="shared" si="1065"/>
        <v>1.1460705653108286E-2</v>
      </c>
      <c r="BA445" s="45">
        <f t="shared" si="1066"/>
        <v>362027.50344843097</v>
      </c>
      <c r="BB445" s="45" t="s">
        <v>192</v>
      </c>
      <c r="BC445" s="45">
        <f t="shared" si="1067"/>
        <v>1.6700852386121807E-2</v>
      </c>
      <c r="BD445" s="45">
        <f t="shared" si="1068"/>
        <v>128.26021213590897</v>
      </c>
      <c r="BE445" s="45">
        <f t="shared" si="1069"/>
        <v>23.436892269810322</v>
      </c>
      <c r="BF445" s="45">
        <f t="shared" si="1070"/>
        <v>-1.7336109443033807E-3</v>
      </c>
      <c r="BG445" s="45">
        <f t="shared" si="1071"/>
        <v>23.435158658866019</v>
      </c>
      <c r="BH445" s="151">
        <f t="shared" si="1072"/>
        <v>0.18446699709982742</v>
      </c>
      <c r="BI445" s="45">
        <f t="shared" si="1073"/>
        <v>21.177348519489168</v>
      </c>
      <c r="BJ445" s="45">
        <f t="shared" si="1074"/>
        <v>4.5983485194891678</v>
      </c>
      <c r="BK445" s="45">
        <f t="shared" si="1075"/>
        <v>177.94198050886516</v>
      </c>
      <c r="BL445" s="45">
        <f t="shared" si="1076"/>
        <v>3.1056734373992718</v>
      </c>
      <c r="BM445" s="45">
        <f t="shared" si="1077"/>
        <v>251.03324728347235</v>
      </c>
      <c r="BN445" s="45">
        <f t="shared" si="1078"/>
        <v>16.735549818898157</v>
      </c>
      <c r="BO445" s="45">
        <f t="shared" si="1079"/>
        <v>16</v>
      </c>
      <c r="BP445" s="45">
        <f t="shared" si="1080"/>
        <v>44</v>
      </c>
      <c r="BQ445" s="45">
        <f t="shared" si="1081"/>
        <v>7</v>
      </c>
      <c r="BR445" s="45">
        <f t="shared" si="1082"/>
        <v>-17.549109287127461</v>
      </c>
      <c r="BS445" s="45" t="str">
        <f t="shared" si="1083"/>
        <v>NEGATIF</v>
      </c>
      <c r="BT445" s="45">
        <f t="shared" si="1019"/>
        <v>-0.30628973785268915</v>
      </c>
      <c r="BU445" s="45">
        <f t="shared" si="1020"/>
        <v>17</v>
      </c>
      <c r="BV445" s="45">
        <f t="shared" si="1021"/>
        <v>-2073</v>
      </c>
      <c r="BW445" s="45">
        <f t="shared" si="1022"/>
        <v>3</v>
      </c>
      <c r="BX445" s="45" t="str">
        <f t="shared" si="1023"/>
        <v>NEGATIF</v>
      </c>
      <c r="BY445" s="45">
        <f t="shared" si="1084"/>
        <v>4.7115848028346194</v>
      </c>
      <c r="BZ445" s="45">
        <f t="shared" si="1085"/>
        <v>184.71158480283461</v>
      </c>
      <c r="CA445" s="45">
        <f t="shared" si="1086"/>
        <v>-65.364077139289776</v>
      </c>
      <c r="CB445" s="45" t="str">
        <f t="shared" si="1087"/>
        <v>NEGATIF</v>
      </c>
      <c r="CC445" s="45">
        <f t="shared" si="1088"/>
        <v>65</v>
      </c>
      <c r="CD445" s="45">
        <f t="shared" si="1089"/>
        <v>21</v>
      </c>
      <c r="CE445" s="45">
        <f t="shared" si="1090"/>
        <v>50</v>
      </c>
      <c r="CF445" s="45"/>
      <c r="CG445" s="45">
        <f t="shared" si="1091"/>
        <v>4.3813566970697035</v>
      </c>
      <c r="CH445" s="45">
        <f t="shared" si="1092"/>
        <v>0.40902067932447062</v>
      </c>
      <c r="CI445" s="45">
        <f t="shared" si="1093"/>
        <v>0.40905093654339736</v>
      </c>
    </row>
    <row r="446" spans="1:87">
      <c r="A446" s="45">
        <f t="shared" ref="A446:F446" si="1115">A152</f>
        <v>-7.0027777777777782</v>
      </c>
      <c r="B446" s="45">
        <f t="shared" si="1115"/>
        <v>111.315</v>
      </c>
      <c r="C446" s="45">
        <f t="shared" si="1115"/>
        <v>7</v>
      </c>
      <c r="D446" s="45">
        <f t="shared" si="1115"/>
        <v>2018</v>
      </c>
      <c r="E446" s="45">
        <f t="shared" si="1115"/>
        <v>6</v>
      </c>
      <c r="F446" s="45">
        <f t="shared" si="1115"/>
        <v>13</v>
      </c>
      <c r="G446" s="45">
        <f t="shared" si="1025"/>
        <v>-0.12222152900771403</v>
      </c>
      <c r="H446" s="45">
        <f t="shared" ref="H446:J446" si="1116">H152</f>
        <v>11</v>
      </c>
      <c r="I446" s="45">
        <f t="shared" si="1116"/>
        <v>0</v>
      </c>
      <c r="J446" s="45">
        <f t="shared" si="1116"/>
        <v>11</v>
      </c>
      <c r="K446" s="45"/>
      <c r="L446" s="45">
        <f t="shared" ref="L446:M446" si="1117">L152</f>
        <v>20</v>
      </c>
      <c r="M446" s="45">
        <f t="shared" si="1117"/>
        <v>-13</v>
      </c>
      <c r="N446" s="45">
        <f t="shared" si="1028"/>
        <v>2458282.666666667</v>
      </c>
      <c r="O446" s="45">
        <f t="shared" si="1029"/>
        <v>8.1907120953342413E-4</v>
      </c>
      <c r="P446" s="45">
        <f t="shared" si="1030"/>
        <v>2458282.6674857382</v>
      </c>
      <c r="Q446" s="45">
        <f t="shared" si="1031"/>
        <v>0.18446728229262624</v>
      </c>
      <c r="R446" s="45">
        <f t="shared" si="1032"/>
        <v>252.50966703840049</v>
      </c>
      <c r="S446" s="45">
        <f t="shared" si="1033"/>
        <v>322.52878819931357</v>
      </c>
      <c r="T446" s="45">
        <f t="shared" si="1034"/>
        <v>4.4071250829346873</v>
      </c>
      <c r="U446" s="45">
        <f t="shared" si="1035"/>
        <v>5.6291892865454551</v>
      </c>
      <c r="V446" s="45">
        <f t="shared" si="1036"/>
        <v>128.25508169197531</v>
      </c>
      <c r="W446" s="45">
        <f t="shared" si="1037"/>
        <v>2.2384734579392691</v>
      </c>
      <c r="X446" s="45">
        <f t="shared" si="1038"/>
        <v>81.430017874627993</v>
      </c>
      <c r="Y446" s="45">
        <f t="shared" si="1039"/>
        <v>1.4212219218700937</v>
      </c>
      <c r="Z446" s="45">
        <f t="shared" si="1040"/>
        <v>158.17291861636659</v>
      </c>
      <c r="AA446" s="45">
        <f t="shared" si="1041"/>
        <v>2.7606382173446304</v>
      </c>
      <c r="AB446" s="45">
        <f t="shared" si="1042"/>
        <v>-13154.772084741653</v>
      </c>
      <c r="AC446" s="45">
        <f t="shared" si="1043"/>
        <v>124.81865159853349</v>
      </c>
      <c r="AD446" s="45">
        <f t="shared" si="1044"/>
        <v>254.86318029897174</v>
      </c>
      <c r="AE446" s="45">
        <f t="shared" si="1045"/>
        <v>-593.2787376415464</v>
      </c>
      <c r="AF446" s="45">
        <f t="shared" si="1046"/>
        <v>561.35907366695369</v>
      </c>
      <c r="AG446" s="45">
        <f t="shared" si="1047"/>
        <v>1180.2785099926145</v>
      </c>
      <c r="AH446" s="45">
        <f t="shared" si="1048"/>
        <v>-11626.731406826128</v>
      </c>
      <c r="AI446" s="45">
        <f t="shared" si="1049"/>
        <v>-3.2296476130072578</v>
      </c>
      <c r="AJ446" s="45">
        <f t="shared" si="1050"/>
        <v>249.28001942539325</v>
      </c>
      <c r="AK446" s="45">
        <f t="shared" si="1051"/>
        <v>4.3507570984085353</v>
      </c>
      <c r="AL446" s="45">
        <f t="shared" si="1052"/>
        <v>249</v>
      </c>
      <c r="AM446" s="45">
        <f t="shared" si="1053"/>
        <v>16</v>
      </c>
      <c r="AN446" s="45">
        <f t="shared" si="1054"/>
        <v>48</v>
      </c>
      <c r="AO446" s="45"/>
      <c r="AP446" s="45">
        <f t="shared" si="1055"/>
        <v>4.3316312184221468</v>
      </c>
      <c r="AQ446" s="45">
        <f t="shared" si="1056"/>
        <v>7.5601226743640115E-2</v>
      </c>
      <c r="AR446" s="45" t="str">
        <f t="shared" si="1057"/>
        <v>POSITIF</v>
      </c>
      <c r="AS446" s="45">
        <f t="shared" si="1058"/>
        <v>4</v>
      </c>
      <c r="AT446" s="45">
        <f t="shared" si="1059"/>
        <v>19</v>
      </c>
      <c r="AU446" s="45">
        <f t="shared" si="1060"/>
        <v>53</v>
      </c>
      <c r="AV446" s="45">
        <f t="shared" si="1061"/>
        <v>1.0095546907115678</v>
      </c>
      <c r="AW446" s="145">
        <f t="shared" si="1062"/>
        <v>4.2064778779648655E-2</v>
      </c>
      <c r="AX446" s="45">
        <f t="shared" si="1063"/>
        <v>1.7620053331869872E-2</v>
      </c>
      <c r="AY446" s="45">
        <f t="shared" si="1064"/>
        <v>0.2750834086629656</v>
      </c>
      <c r="AZ446" s="145">
        <f t="shared" si="1065"/>
        <v>1.1461808694290233E-2</v>
      </c>
      <c r="BA446" s="45">
        <f t="shared" si="1066"/>
        <v>361992.66355639423</v>
      </c>
      <c r="BB446" s="45" t="s">
        <v>192</v>
      </c>
      <c r="BC446" s="45">
        <f t="shared" si="1067"/>
        <v>1.6700852374143711E-2</v>
      </c>
      <c r="BD446" s="45">
        <f t="shared" si="1068"/>
        <v>128.25966053417565</v>
      </c>
      <c r="BE446" s="45">
        <f t="shared" si="1069"/>
        <v>23.436892266101626</v>
      </c>
      <c r="BF446" s="45">
        <f t="shared" si="1070"/>
        <v>-1.7336083574622915E-3</v>
      </c>
      <c r="BG446" s="45">
        <f t="shared" si="1071"/>
        <v>23.435158657744164</v>
      </c>
      <c r="BH446" s="151">
        <f t="shared" si="1072"/>
        <v>0.18446728229262624</v>
      </c>
      <c r="BI446" s="45">
        <f t="shared" si="1073"/>
        <v>21.428033010226986</v>
      </c>
      <c r="BJ446" s="45">
        <f t="shared" si="1074"/>
        <v>4.8490330102269859</v>
      </c>
      <c r="BK446" s="45">
        <f t="shared" si="1075"/>
        <v>181.68305780443188</v>
      </c>
      <c r="BL446" s="45">
        <f t="shared" si="1076"/>
        <v>3.1709675537785165</v>
      </c>
      <c r="BM446" s="45">
        <f t="shared" si="1077"/>
        <v>251.05243734897289</v>
      </c>
      <c r="BN446" s="45">
        <f t="shared" si="1078"/>
        <v>16.736829156598194</v>
      </c>
      <c r="BO446" s="45">
        <f t="shared" si="1079"/>
        <v>16</v>
      </c>
      <c r="BP446" s="45">
        <f t="shared" si="1080"/>
        <v>44</v>
      </c>
      <c r="BQ446" s="45">
        <f t="shared" si="1081"/>
        <v>12</v>
      </c>
      <c r="BR446" s="45">
        <f t="shared" si="1082"/>
        <v>-17.55528387270542</v>
      </c>
      <c r="BS446" s="45" t="str">
        <f t="shared" si="1083"/>
        <v>NEGATIF</v>
      </c>
      <c r="BT446" s="45">
        <f t="shared" si="1019"/>
        <v>-0.30639750470097066</v>
      </c>
      <c r="BU446" s="45">
        <f t="shared" si="1020"/>
        <v>17</v>
      </c>
      <c r="BV446" s="45">
        <f t="shared" si="1021"/>
        <v>-2074</v>
      </c>
      <c r="BW446" s="45">
        <f t="shared" si="1022"/>
        <v>40</v>
      </c>
      <c r="BX446" s="45" t="str">
        <f t="shared" si="1023"/>
        <v>NEGATIF</v>
      </c>
      <c r="BY446" s="45">
        <f t="shared" si="1084"/>
        <v>-3.8550384226682994</v>
      </c>
      <c r="BZ446" s="45">
        <f t="shared" si="1085"/>
        <v>176.14496157733171</v>
      </c>
      <c r="CA446" s="45">
        <f t="shared" si="1086"/>
        <v>-65.385718181009594</v>
      </c>
      <c r="CB446" s="45" t="str">
        <f t="shared" si="1087"/>
        <v>NEGATIF</v>
      </c>
      <c r="CC446" s="45">
        <f t="shared" si="1088"/>
        <v>65</v>
      </c>
      <c r="CD446" s="45">
        <f t="shared" si="1089"/>
        <v>23</v>
      </c>
      <c r="CE446" s="45">
        <f t="shared" si="1090"/>
        <v>8</v>
      </c>
      <c r="CF446" s="45"/>
      <c r="CG446" s="45">
        <f t="shared" si="1091"/>
        <v>4.3816916268963615</v>
      </c>
      <c r="CH446" s="45">
        <f t="shared" si="1092"/>
        <v>0.40902067930489061</v>
      </c>
      <c r="CI446" s="45">
        <f t="shared" si="1093"/>
        <v>0.40905093647866841</v>
      </c>
    </row>
    <row r="447" spans="1:87">
      <c r="A447" s="45">
        <f t="shared" ref="A447:F447" si="1118">A153</f>
        <v>-7.0027777777777782</v>
      </c>
      <c r="B447" s="45">
        <f t="shared" si="1118"/>
        <v>111.315</v>
      </c>
      <c r="C447" s="45">
        <f t="shared" si="1118"/>
        <v>7</v>
      </c>
      <c r="D447" s="45">
        <f t="shared" si="1118"/>
        <v>2018</v>
      </c>
      <c r="E447" s="45">
        <f t="shared" si="1118"/>
        <v>6</v>
      </c>
      <c r="F447" s="45">
        <f t="shared" si="1118"/>
        <v>13</v>
      </c>
      <c r="G447" s="45">
        <f t="shared" si="1025"/>
        <v>-0.12222152900771403</v>
      </c>
      <c r="H447" s="45">
        <f t="shared" ref="H447:J447" si="1119">H153</f>
        <v>11</v>
      </c>
      <c r="I447" s="45">
        <f t="shared" si="1119"/>
        <v>15</v>
      </c>
      <c r="J447" s="45">
        <f t="shared" si="1119"/>
        <v>11.25</v>
      </c>
      <c r="K447" s="45"/>
      <c r="L447" s="45">
        <f t="shared" ref="L447:M447" si="1120">L153</f>
        <v>20</v>
      </c>
      <c r="M447" s="45">
        <f t="shared" si="1120"/>
        <v>-13</v>
      </c>
      <c r="N447" s="45">
        <f t="shared" si="1028"/>
        <v>2458282.6770833335</v>
      </c>
      <c r="O447" s="45">
        <f t="shared" si="1029"/>
        <v>8.1907120953342413E-4</v>
      </c>
      <c r="P447" s="45">
        <f t="shared" si="1030"/>
        <v>2458282.6779024047</v>
      </c>
      <c r="Q447" s="45">
        <f t="shared" si="1031"/>
        <v>0.18446756748541232</v>
      </c>
      <c r="R447" s="45">
        <f t="shared" si="1032"/>
        <v>252.50966703840049</v>
      </c>
      <c r="S447" s="45">
        <f t="shared" si="1033"/>
        <v>322.66488186857896</v>
      </c>
      <c r="T447" s="45">
        <f t="shared" si="1034"/>
        <v>4.4071250829346873</v>
      </c>
      <c r="U447" s="45">
        <f t="shared" si="1035"/>
        <v>5.6315645691652563</v>
      </c>
      <c r="V447" s="45">
        <f t="shared" si="1036"/>
        <v>128.25453008862962</v>
      </c>
      <c r="W447" s="45">
        <f t="shared" si="1037"/>
        <v>2.2384638306447218</v>
      </c>
      <c r="X447" s="45">
        <f t="shared" si="1038"/>
        <v>81.440285034240333</v>
      </c>
      <c r="Y447" s="45">
        <f t="shared" si="1039"/>
        <v>1.4214011176101566</v>
      </c>
      <c r="Z447" s="45">
        <f t="shared" si="1040"/>
        <v>158.18318528573309</v>
      </c>
      <c r="AA447" s="45">
        <f t="shared" si="1041"/>
        <v>2.7608174045282898</v>
      </c>
      <c r="AB447" s="45">
        <f t="shared" si="1042"/>
        <v>-13112.053141876955</v>
      </c>
      <c r="AC447" s="45">
        <f t="shared" si="1043"/>
        <v>124.74296740523945</v>
      </c>
      <c r="AD447" s="45">
        <f t="shared" si="1044"/>
        <v>303.19017284621987</v>
      </c>
      <c r="AE447" s="45">
        <f t="shared" si="1045"/>
        <v>-596.39920498925369</v>
      </c>
      <c r="AF447" s="45">
        <f t="shared" si="1046"/>
        <v>560.77137504956431</v>
      </c>
      <c r="AG447" s="45">
        <f t="shared" si="1047"/>
        <v>1169.0549545204613</v>
      </c>
      <c r="AH447" s="45">
        <f t="shared" si="1048"/>
        <v>-11550.692877044723</v>
      </c>
      <c r="AI447" s="45">
        <f t="shared" si="1049"/>
        <v>-3.2085257991790899</v>
      </c>
      <c r="AJ447" s="45">
        <f t="shared" si="1050"/>
        <v>249.30114123922141</v>
      </c>
      <c r="AK447" s="45">
        <f t="shared" si="1051"/>
        <v>4.3511257436038298</v>
      </c>
      <c r="AL447" s="45">
        <f t="shared" si="1052"/>
        <v>249</v>
      </c>
      <c r="AM447" s="45">
        <f t="shared" si="1053"/>
        <v>18</v>
      </c>
      <c r="AN447" s="45">
        <f t="shared" si="1054"/>
        <v>4</v>
      </c>
      <c r="AO447" s="45"/>
      <c r="AP447" s="45">
        <f t="shared" si="1055"/>
        <v>4.3256506778017023</v>
      </c>
      <c r="AQ447" s="45">
        <f t="shared" si="1056"/>
        <v>7.5496846618764102E-2</v>
      </c>
      <c r="AR447" s="45" t="str">
        <f t="shared" si="1057"/>
        <v>POSITIF</v>
      </c>
      <c r="AS447" s="45">
        <f t="shared" si="1058"/>
        <v>4</v>
      </c>
      <c r="AT447" s="45">
        <f t="shared" si="1059"/>
        <v>19</v>
      </c>
      <c r="AU447" s="45">
        <f t="shared" si="1060"/>
        <v>32</v>
      </c>
      <c r="AV447" s="45">
        <f t="shared" si="1061"/>
        <v>1.0096515375072201</v>
      </c>
      <c r="AW447" s="145">
        <f t="shared" si="1062"/>
        <v>4.2068814062800837E-2</v>
      </c>
      <c r="AX447" s="45">
        <f t="shared" si="1063"/>
        <v>1.7621743627324014E-2</v>
      </c>
      <c r="AY447" s="45">
        <f t="shared" si="1064"/>
        <v>0.27510979494409155</v>
      </c>
      <c r="AZ447" s="145">
        <f t="shared" si="1065"/>
        <v>1.146290812267048E-2</v>
      </c>
      <c r="BA447" s="45">
        <f t="shared" si="1066"/>
        <v>361957.94444799644</v>
      </c>
      <c r="BB447" s="45" t="s">
        <v>192</v>
      </c>
      <c r="BC447" s="45">
        <f t="shared" si="1067"/>
        <v>1.6700852362165612E-2</v>
      </c>
      <c r="BD447" s="45">
        <f t="shared" si="1068"/>
        <v>128.259108932467</v>
      </c>
      <c r="BE447" s="45">
        <f t="shared" si="1069"/>
        <v>23.436892262392931</v>
      </c>
      <c r="BF447" s="45">
        <f t="shared" si="1070"/>
        <v>-1.7336057510408379E-3</v>
      </c>
      <c r="BG447" s="45">
        <f t="shared" si="1071"/>
        <v>23.435158656641889</v>
      </c>
      <c r="BH447" s="151">
        <f t="shared" si="1072"/>
        <v>0.18446756748541232</v>
      </c>
      <c r="BI447" s="45">
        <f t="shared" si="1073"/>
        <v>21.678717489757886</v>
      </c>
      <c r="BJ447" s="45">
        <f t="shared" si="1074"/>
        <v>5.0997174897578859</v>
      </c>
      <c r="BK447" s="45">
        <f t="shared" si="1075"/>
        <v>185.4241331395292</v>
      </c>
      <c r="BL447" s="45">
        <f t="shared" si="1076"/>
        <v>3.2362616359411147</v>
      </c>
      <c r="BM447" s="45">
        <f t="shared" si="1077"/>
        <v>251.07162920683908</v>
      </c>
      <c r="BN447" s="45">
        <f t="shared" si="1078"/>
        <v>16.738108613789272</v>
      </c>
      <c r="BO447" s="45">
        <f t="shared" si="1079"/>
        <v>16</v>
      </c>
      <c r="BP447" s="45">
        <f t="shared" si="1080"/>
        <v>44</v>
      </c>
      <c r="BQ447" s="45">
        <f t="shared" si="1081"/>
        <v>17</v>
      </c>
      <c r="BR447" s="45">
        <f t="shared" si="1082"/>
        <v>-17.564305897754128</v>
      </c>
      <c r="BS447" s="45" t="str">
        <f t="shared" si="1083"/>
        <v>NEGATIF</v>
      </c>
      <c r="BT447" s="45">
        <f t="shared" si="1019"/>
        <v>-0.30655496874326804</v>
      </c>
      <c r="BU447" s="45">
        <f t="shared" si="1020"/>
        <v>17</v>
      </c>
      <c r="BV447" s="45">
        <f t="shared" si="1021"/>
        <v>-2074</v>
      </c>
      <c r="BW447" s="45">
        <f t="shared" si="1022"/>
        <v>8</v>
      </c>
      <c r="BX447" s="45" t="str">
        <f t="shared" si="1023"/>
        <v>NEGATIF</v>
      </c>
      <c r="BY447" s="45">
        <f t="shared" si="1084"/>
        <v>-12.245212011760614</v>
      </c>
      <c r="BZ447" s="45">
        <f t="shared" si="1085"/>
        <v>167.7547879882394</v>
      </c>
      <c r="CA447" s="45">
        <f t="shared" si="1086"/>
        <v>-64.855350461902063</v>
      </c>
      <c r="CB447" s="45" t="str">
        <f t="shared" si="1087"/>
        <v>NEGATIF</v>
      </c>
      <c r="CC447" s="45">
        <f t="shared" si="1088"/>
        <v>64</v>
      </c>
      <c r="CD447" s="45">
        <f t="shared" si="1089"/>
        <v>51</v>
      </c>
      <c r="CE447" s="45">
        <f t="shared" si="1090"/>
        <v>19</v>
      </c>
      <c r="CF447" s="45"/>
      <c r="CG447" s="45">
        <f t="shared" si="1091"/>
        <v>4.3820265880057008</v>
      </c>
      <c r="CH447" s="45">
        <f t="shared" si="1092"/>
        <v>0.40902067928565222</v>
      </c>
      <c r="CI447" s="45">
        <f t="shared" si="1093"/>
        <v>0.40905093641393941</v>
      </c>
    </row>
    <row r="448" spans="1:87">
      <c r="A448" s="45">
        <f t="shared" ref="A448:F448" si="1121">A154</f>
        <v>-7.0027777777777782</v>
      </c>
      <c r="B448" s="45">
        <f t="shared" si="1121"/>
        <v>111.315</v>
      </c>
      <c r="C448" s="45">
        <f t="shared" si="1121"/>
        <v>7</v>
      </c>
      <c r="D448" s="45">
        <f t="shared" si="1121"/>
        <v>2018</v>
      </c>
      <c r="E448" s="45">
        <f t="shared" si="1121"/>
        <v>6</v>
      </c>
      <c r="F448" s="45">
        <f t="shared" si="1121"/>
        <v>13</v>
      </c>
      <c r="G448" s="45">
        <f t="shared" si="1025"/>
        <v>-0.12222152900771403</v>
      </c>
      <c r="H448" s="45">
        <f>H154</f>
        <v>11</v>
      </c>
      <c r="I448" s="45">
        <f>I154</f>
        <v>30</v>
      </c>
      <c r="J448" s="45">
        <f>J154</f>
        <v>11.5</v>
      </c>
      <c r="K448" s="45"/>
      <c r="L448" s="45">
        <f>L154</f>
        <v>20</v>
      </c>
      <c r="M448" s="45">
        <f>M154</f>
        <v>-13</v>
      </c>
      <c r="N448" s="45">
        <f t="shared" si="1028"/>
        <v>2458282.6875</v>
      </c>
      <c r="O448" s="45">
        <f t="shared" si="1029"/>
        <v>8.1907120953342413E-4</v>
      </c>
      <c r="P448" s="45">
        <f t="shared" si="1030"/>
        <v>2458282.6883190712</v>
      </c>
      <c r="Q448" s="45">
        <f t="shared" si="1031"/>
        <v>0.18446785267819837</v>
      </c>
      <c r="R448" s="45">
        <f t="shared" si="1032"/>
        <v>252.50966703840049</v>
      </c>
      <c r="S448" s="45">
        <f t="shared" si="1033"/>
        <v>322.8009755378298</v>
      </c>
      <c r="T448" s="45">
        <f t="shared" si="1034"/>
        <v>4.4071250829346873</v>
      </c>
      <c r="U448" s="45">
        <f t="shared" si="1035"/>
        <v>5.6339398517848034</v>
      </c>
      <c r="V448" s="45">
        <f t="shared" si="1036"/>
        <v>128.25397848528405</v>
      </c>
      <c r="W448" s="45">
        <f t="shared" si="1037"/>
        <v>2.2384542033501766</v>
      </c>
      <c r="X448" s="45">
        <f t="shared" si="1038"/>
        <v>81.450552193851763</v>
      </c>
      <c r="Y448" s="45">
        <f t="shared" si="1039"/>
        <v>1.4215803133502039</v>
      </c>
      <c r="Z448" s="45">
        <f t="shared" si="1040"/>
        <v>158.19345195509777</v>
      </c>
      <c r="AA448" s="45">
        <f t="shared" si="1041"/>
        <v>2.7609965917119168</v>
      </c>
      <c r="AB448" s="45">
        <f t="shared" si="1042"/>
        <v>-13069.256731378799</v>
      </c>
      <c r="AC448" s="45">
        <f t="shared" si="1043"/>
        <v>124.65413360163426</v>
      </c>
      <c r="AD448" s="45">
        <f t="shared" si="1044"/>
        <v>351.38932723874348</v>
      </c>
      <c r="AE448" s="45">
        <f t="shared" si="1045"/>
        <v>-599.45680972866319</v>
      </c>
      <c r="AF448" s="45">
        <f t="shared" si="1046"/>
        <v>560.17904558475641</v>
      </c>
      <c r="AG448" s="45">
        <f t="shared" si="1047"/>
        <v>1157.8221971173691</v>
      </c>
      <c r="AH448" s="45">
        <f t="shared" si="1048"/>
        <v>-11474.668837564957</v>
      </c>
      <c r="AI448" s="45">
        <f t="shared" si="1049"/>
        <v>-3.1874080104347104</v>
      </c>
      <c r="AJ448" s="45">
        <f t="shared" si="1050"/>
        <v>249.32225902796577</v>
      </c>
      <c r="AK448" s="45">
        <f t="shared" si="1051"/>
        <v>4.35149431854816</v>
      </c>
      <c r="AL448" s="45">
        <f t="shared" si="1052"/>
        <v>249</v>
      </c>
      <c r="AM448" s="45">
        <f t="shared" si="1053"/>
        <v>19</v>
      </c>
      <c r="AN448" s="45">
        <f t="shared" si="1054"/>
        <v>20</v>
      </c>
      <c r="AO448" s="45"/>
      <c r="AP448" s="45">
        <f t="shared" si="1055"/>
        <v>4.325173417289025</v>
      </c>
      <c r="AQ448" s="45">
        <f t="shared" si="1056"/>
        <v>7.5488516851428128E-2</v>
      </c>
      <c r="AR448" s="45" t="str">
        <f t="shared" si="1057"/>
        <v>POSITIF</v>
      </c>
      <c r="AS448" s="45">
        <f t="shared" si="1058"/>
        <v>4</v>
      </c>
      <c r="AT448" s="45">
        <f t="shared" si="1059"/>
        <v>19</v>
      </c>
      <c r="AU448" s="45">
        <f t="shared" si="1060"/>
        <v>30</v>
      </c>
      <c r="AV448" s="45">
        <f t="shared" si="1061"/>
        <v>1.0097480652839534</v>
      </c>
      <c r="AW448" s="145">
        <f t="shared" si="1062"/>
        <v>4.2072836053498062E-2</v>
      </c>
      <c r="AX448" s="45">
        <f t="shared" si="1063"/>
        <v>1.7623428354847637E-2</v>
      </c>
      <c r="AY448" s="45">
        <f t="shared" si="1064"/>
        <v>0.27513609430656466</v>
      </c>
      <c r="AZ448" s="145">
        <f t="shared" si="1065"/>
        <v>1.1464003929440194E-2</v>
      </c>
      <c r="BA448" s="45">
        <f t="shared" si="1066"/>
        <v>361923.34633375914</v>
      </c>
      <c r="BB448" s="45" t="s">
        <v>192</v>
      </c>
      <c r="BC448" s="45">
        <f t="shared" si="1067"/>
        <v>1.6700852350187517E-2</v>
      </c>
      <c r="BD448" s="45">
        <f t="shared" si="1068"/>
        <v>128.25855733075841</v>
      </c>
      <c r="BE448" s="45">
        <f t="shared" si="1069"/>
        <v>23.436892258684235</v>
      </c>
      <c r="BF448" s="45">
        <f t="shared" si="1070"/>
        <v>-1.7336031250367631E-3</v>
      </c>
      <c r="BG448" s="45">
        <f t="shared" si="1071"/>
        <v>23.435158655559199</v>
      </c>
      <c r="BH448" s="151">
        <f t="shared" si="1072"/>
        <v>0.18446785267819837</v>
      </c>
      <c r="BI448" s="45">
        <f t="shared" si="1073"/>
        <v>21.92940196931983</v>
      </c>
      <c r="BJ448" s="45">
        <f t="shared" si="1074"/>
        <v>5.3504019693198295</v>
      </c>
      <c r="BK448" s="45">
        <f t="shared" si="1075"/>
        <v>189.16521177590226</v>
      </c>
      <c r="BL448" s="45">
        <f t="shared" si="1076"/>
        <v>3.3015557757218446</v>
      </c>
      <c r="BM448" s="45">
        <f t="shared" si="1077"/>
        <v>251.09081776389519</v>
      </c>
      <c r="BN448" s="45">
        <f t="shared" si="1078"/>
        <v>16.739387850926345</v>
      </c>
      <c r="BO448" s="45">
        <f t="shared" si="1079"/>
        <v>16</v>
      </c>
      <c r="BP448" s="45">
        <f t="shared" si="1080"/>
        <v>44</v>
      </c>
      <c r="BQ448" s="45">
        <f t="shared" si="1081"/>
        <v>21</v>
      </c>
      <c r="BR448" s="45">
        <f t="shared" si="1082"/>
        <v>-17.56788136039458</v>
      </c>
      <c r="BS448" s="45" t="str">
        <f t="shared" si="1083"/>
        <v>NEGATIF</v>
      </c>
      <c r="BT448" s="45">
        <f t="shared" si="1019"/>
        <v>-0.30661737233862596</v>
      </c>
      <c r="BU448" s="45">
        <f t="shared" si="1020"/>
        <v>17</v>
      </c>
      <c r="BV448" s="45">
        <f t="shared" si="1021"/>
        <v>-2075</v>
      </c>
      <c r="BW448" s="45">
        <f t="shared" si="1022"/>
        <v>55</v>
      </c>
      <c r="BX448" s="45" t="str">
        <f t="shared" si="1023"/>
        <v>NEGATIF</v>
      </c>
      <c r="BY448" s="45">
        <f t="shared" si="1084"/>
        <v>-20.127947380734859</v>
      </c>
      <c r="BZ448" s="45">
        <f t="shared" si="1085"/>
        <v>159.87205261926513</v>
      </c>
      <c r="CA448" s="45">
        <f t="shared" si="1086"/>
        <v>-63.814303929064685</v>
      </c>
      <c r="CB448" s="45" t="str">
        <f t="shared" si="1087"/>
        <v>NEGATIF</v>
      </c>
      <c r="CC448" s="45">
        <f t="shared" si="1088"/>
        <v>63</v>
      </c>
      <c r="CD448" s="45">
        <f t="shared" si="1089"/>
        <v>48</v>
      </c>
      <c r="CE448" s="45">
        <f t="shared" si="1090"/>
        <v>51</v>
      </c>
      <c r="CF448" s="45"/>
      <c r="CG448" s="45">
        <f t="shared" si="1091"/>
        <v>4.3823614915050371</v>
      </c>
      <c r="CH448" s="45">
        <f t="shared" si="1092"/>
        <v>0.40902067926675573</v>
      </c>
      <c r="CI448" s="45">
        <f t="shared" si="1093"/>
        <v>0.40905093634921047</v>
      </c>
    </row>
    <row r="449" spans="1:87">
      <c r="A449" s="45">
        <f t="shared" ref="A449:F449" si="1122">A155</f>
        <v>-7.0027777777777782</v>
      </c>
      <c r="B449" s="45">
        <f t="shared" si="1122"/>
        <v>111.315</v>
      </c>
      <c r="C449" s="45">
        <f t="shared" si="1122"/>
        <v>7</v>
      </c>
      <c r="D449" s="45">
        <f t="shared" si="1122"/>
        <v>2018</v>
      </c>
      <c r="E449" s="45">
        <f t="shared" si="1122"/>
        <v>6</v>
      </c>
      <c r="F449" s="45">
        <f t="shared" si="1122"/>
        <v>13</v>
      </c>
      <c r="G449" s="45">
        <f t="shared" si="1025"/>
        <v>-0.12222152900771403</v>
      </c>
      <c r="H449" s="45">
        <f t="shared" ref="H449:J449" si="1123">H155</f>
        <v>11</v>
      </c>
      <c r="I449" s="45">
        <f t="shared" si="1123"/>
        <v>45</v>
      </c>
      <c r="J449" s="45">
        <f t="shared" si="1123"/>
        <v>11.75</v>
      </c>
      <c r="K449" s="45"/>
      <c r="L449" s="45">
        <f t="shared" ref="L449:M449" si="1124">L155</f>
        <v>20</v>
      </c>
      <c r="M449" s="45">
        <f t="shared" si="1124"/>
        <v>-13</v>
      </c>
      <c r="N449" s="45">
        <f t="shared" si="1028"/>
        <v>2458282.697916667</v>
      </c>
      <c r="O449" s="45">
        <f t="shared" si="1029"/>
        <v>8.1907120953342413E-4</v>
      </c>
      <c r="P449" s="45">
        <f t="shared" si="1030"/>
        <v>2458282.6987357382</v>
      </c>
      <c r="Q449" s="45">
        <f t="shared" si="1031"/>
        <v>0.18446813787099722</v>
      </c>
      <c r="R449" s="45">
        <f t="shared" si="1032"/>
        <v>252.50966703840049</v>
      </c>
      <c r="S449" s="45">
        <f t="shared" si="1033"/>
        <v>322.93706921317789</v>
      </c>
      <c r="T449" s="45">
        <f t="shared" si="1034"/>
        <v>4.4071250829346873</v>
      </c>
      <c r="U449" s="45">
        <f t="shared" si="1035"/>
        <v>5.6363151345107676</v>
      </c>
      <c r="V449" s="45">
        <f t="shared" si="1036"/>
        <v>128.2534268819137</v>
      </c>
      <c r="W449" s="45">
        <f t="shared" si="1037"/>
        <v>2.2384445760551985</v>
      </c>
      <c r="X449" s="45">
        <f t="shared" si="1038"/>
        <v>81.460819353923398</v>
      </c>
      <c r="Y449" s="45">
        <f t="shared" si="1039"/>
        <v>1.4217595090982833</v>
      </c>
      <c r="Z449" s="45">
        <f t="shared" si="1040"/>
        <v>158.20371862492266</v>
      </c>
      <c r="AA449" s="45">
        <f t="shared" si="1041"/>
        <v>2.7611757789035765</v>
      </c>
      <c r="AB449" s="45">
        <f t="shared" si="1042"/>
        <v>-13026.383092775912</v>
      </c>
      <c r="AC449" s="45">
        <f t="shared" si="1043"/>
        <v>124.55215954714127</v>
      </c>
      <c r="AD449" s="45">
        <f t="shared" si="1044"/>
        <v>399.44032277325431</v>
      </c>
      <c r="AE449" s="45">
        <f t="shared" si="1045"/>
        <v>-602.45122971067008</v>
      </c>
      <c r="AF449" s="45">
        <f t="shared" si="1046"/>
        <v>559.58210078208845</v>
      </c>
      <c r="AG449" s="45">
        <f t="shared" si="1047"/>
        <v>1146.580321459636</v>
      </c>
      <c r="AH449" s="45">
        <f t="shared" si="1048"/>
        <v>-11398.679417924461</v>
      </c>
      <c r="AI449" s="45">
        <f t="shared" si="1049"/>
        <v>-3.1662998383123502</v>
      </c>
      <c r="AJ449" s="45">
        <f t="shared" si="1050"/>
        <v>249.34336720008815</v>
      </c>
      <c r="AK449" s="45">
        <f t="shared" si="1051"/>
        <v>4.3518627256507729</v>
      </c>
      <c r="AL449" s="45">
        <f t="shared" si="1052"/>
        <v>249</v>
      </c>
      <c r="AM449" s="45">
        <f t="shared" si="1053"/>
        <v>20</v>
      </c>
      <c r="AN449" s="45">
        <f t="shared" si="1054"/>
        <v>36</v>
      </c>
      <c r="AO449" s="45"/>
      <c r="AP449" s="45">
        <f t="shared" si="1055"/>
        <v>4.3379012486569097</v>
      </c>
      <c r="AQ449" s="45">
        <f t="shared" si="1056"/>
        <v>7.5710659415436324E-2</v>
      </c>
      <c r="AR449" s="45" t="str">
        <f t="shared" si="1057"/>
        <v>POSITIF</v>
      </c>
      <c r="AS449" s="45">
        <f t="shared" si="1058"/>
        <v>4</v>
      </c>
      <c r="AT449" s="45">
        <f t="shared" si="1059"/>
        <v>20</v>
      </c>
      <c r="AU449" s="45">
        <f t="shared" si="1060"/>
        <v>16</v>
      </c>
      <c r="AV449" s="45">
        <f t="shared" si="1061"/>
        <v>1.0098442732679644</v>
      </c>
      <c r="AW449" s="145">
        <f t="shared" si="1062"/>
        <v>4.2076844719498518E-2</v>
      </c>
      <c r="AX449" s="45">
        <f t="shared" si="1063"/>
        <v>1.7625107500935336E-2</v>
      </c>
      <c r="AY449" s="45">
        <f t="shared" si="1064"/>
        <v>0.27516230653956653</v>
      </c>
      <c r="AZ449" s="145">
        <f t="shared" si="1065"/>
        <v>1.1465096105815272E-2</v>
      </c>
      <c r="BA449" s="45">
        <f t="shared" si="1066"/>
        <v>361888.86942346505</v>
      </c>
      <c r="BB449" s="45" t="s">
        <v>192</v>
      </c>
      <c r="BC449" s="45">
        <f t="shared" si="1067"/>
        <v>1.6700852338209417E-2</v>
      </c>
      <c r="BD449" s="45">
        <f t="shared" si="1068"/>
        <v>128.25800572902509</v>
      </c>
      <c r="BE449" s="45">
        <f t="shared" si="1069"/>
        <v>23.43689225497554</v>
      </c>
      <c r="BF449" s="45">
        <f t="shared" si="1070"/>
        <v>-1.7336004794477997E-3</v>
      </c>
      <c r="BG449" s="45">
        <f t="shared" si="1071"/>
        <v>23.435158654496092</v>
      </c>
      <c r="BH449" s="151">
        <f t="shared" si="1072"/>
        <v>0.18446813787099722</v>
      </c>
      <c r="BI449" s="45">
        <f t="shared" si="1073"/>
        <v>22.180086460057645</v>
      </c>
      <c r="BJ449" s="45">
        <f t="shared" si="1074"/>
        <v>5.601086460057644</v>
      </c>
      <c r="BK449" s="45">
        <f t="shared" si="1075"/>
        <v>192.90629896205036</v>
      </c>
      <c r="BL449" s="45">
        <f t="shared" si="1076"/>
        <v>3.3668500647242987</v>
      </c>
      <c r="BM449" s="45">
        <f t="shared" si="1077"/>
        <v>251.1099979388143</v>
      </c>
      <c r="BN449" s="45">
        <f t="shared" si="1078"/>
        <v>16.740666529254288</v>
      </c>
      <c r="BO449" s="45">
        <f t="shared" si="1079"/>
        <v>16</v>
      </c>
      <c r="BP449" s="45">
        <f t="shared" si="1080"/>
        <v>44</v>
      </c>
      <c r="BQ449" s="45">
        <f t="shared" si="1081"/>
        <v>26</v>
      </c>
      <c r="BR449" s="45">
        <f t="shared" si="1082"/>
        <v>-17.558391132690023</v>
      </c>
      <c r="BS449" s="45" t="str">
        <f t="shared" si="1083"/>
        <v>NEGATIF</v>
      </c>
      <c r="BT449" s="45">
        <f t="shared" si="1019"/>
        <v>-0.30645173661841746</v>
      </c>
      <c r="BU449" s="45">
        <f t="shared" si="1020"/>
        <v>17</v>
      </c>
      <c r="BV449" s="45">
        <f t="shared" si="1021"/>
        <v>-2074</v>
      </c>
      <c r="BW449" s="45">
        <f t="shared" si="1022"/>
        <v>29</v>
      </c>
      <c r="BX449" s="45" t="str">
        <f t="shared" si="1023"/>
        <v>NEGATIF</v>
      </c>
      <c r="BY449" s="45">
        <f t="shared" si="1084"/>
        <v>-27.291919370920255</v>
      </c>
      <c r="BZ449" s="45">
        <f t="shared" si="1085"/>
        <v>152.70808062907975</v>
      </c>
      <c r="CA449" s="45">
        <f t="shared" si="1086"/>
        <v>-62.326850710565438</v>
      </c>
      <c r="CB449" s="45" t="str">
        <f t="shared" si="1087"/>
        <v>NEGATIF</v>
      </c>
      <c r="CC449" s="45">
        <f t="shared" si="1088"/>
        <v>62</v>
      </c>
      <c r="CD449" s="45">
        <f t="shared" si="1089"/>
        <v>19</v>
      </c>
      <c r="CE449" s="45">
        <f t="shared" si="1090"/>
        <v>36</v>
      </c>
      <c r="CF449" s="45"/>
      <c r="CG449" s="45">
        <f t="shared" si="1091"/>
        <v>4.3826962487084842</v>
      </c>
      <c r="CH449" s="45">
        <f t="shared" si="1092"/>
        <v>0.40902067924820101</v>
      </c>
      <c r="CI449" s="45">
        <f t="shared" si="1093"/>
        <v>0.40905093628448153</v>
      </c>
    </row>
    <row r="450" spans="1:87">
      <c r="A450" s="45">
        <f t="shared" ref="A450:F450" si="1125">A156</f>
        <v>-7.0027777777777782</v>
      </c>
      <c r="B450" s="45">
        <f t="shared" si="1125"/>
        <v>111.315</v>
      </c>
      <c r="C450" s="45">
        <f t="shared" si="1125"/>
        <v>7</v>
      </c>
      <c r="D450" s="45">
        <f t="shared" si="1125"/>
        <v>2018</v>
      </c>
      <c r="E450" s="45">
        <f t="shared" si="1125"/>
        <v>6</v>
      </c>
      <c r="F450" s="45">
        <f t="shared" si="1125"/>
        <v>13</v>
      </c>
      <c r="G450" s="45">
        <f t="shared" si="1025"/>
        <v>-0.12222152900771403</v>
      </c>
      <c r="H450" s="45">
        <f t="shared" ref="H450:J450" si="1126">H156</f>
        <v>12</v>
      </c>
      <c r="I450" s="45">
        <f t="shared" si="1126"/>
        <v>0</v>
      </c>
      <c r="J450" s="45">
        <f t="shared" si="1126"/>
        <v>12</v>
      </c>
      <c r="K450" s="45"/>
      <c r="L450" s="45">
        <f t="shared" ref="L450:M450" si="1127">L156</f>
        <v>20</v>
      </c>
      <c r="M450" s="45">
        <f t="shared" si="1127"/>
        <v>-13</v>
      </c>
      <c r="N450" s="45">
        <f t="shared" si="1028"/>
        <v>2458282.7083333335</v>
      </c>
      <c r="O450" s="45">
        <f t="shared" si="1029"/>
        <v>8.1907120953342413E-4</v>
      </c>
      <c r="P450" s="45">
        <f t="shared" si="1030"/>
        <v>2458282.7091524047</v>
      </c>
      <c r="Q450" s="45">
        <f t="shared" si="1031"/>
        <v>0.18446842306378328</v>
      </c>
      <c r="R450" s="45">
        <f t="shared" si="1032"/>
        <v>252.50966703840049</v>
      </c>
      <c r="S450" s="45">
        <f t="shared" si="1033"/>
        <v>323.07316288242873</v>
      </c>
      <c r="T450" s="45">
        <f t="shared" si="1034"/>
        <v>4.4071250829346873</v>
      </c>
      <c r="U450" s="45">
        <f t="shared" si="1035"/>
        <v>5.6386904171303156</v>
      </c>
      <c r="V450" s="45">
        <f t="shared" si="1036"/>
        <v>128.25287527856807</v>
      </c>
      <c r="W450" s="45">
        <f t="shared" si="1037"/>
        <v>2.2384349487606525</v>
      </c>
      <c r="X450" s="45">
        <f t="shared" si="1038"/>
        <v>81.471086513534829</v>
      </c>
      <c r="Y450" s="45">
        <f t="shared" si="1039"/>
        <v>1.4219387048383305</v>
      </c>
      <c r="Z450" s="45">
        <f t="shared" si="1040"/>
        <v>158.21398529428734</v>
      </c>
      <c r="AA450" s="45">
        <f t="shared" si="1041"/>
        <v>2.7613549660872039</v>
      </c>
      <c r="AB450" s="45">
        <f t="shared" si="1042"/>
        <v>-12983.43247180148</v>
      </c>
      <c r="AC450" s="45">
        <f t="shared" si="1043"/>
        <v>124.43705600035833</v>
      </c>
      <c r="AD450" s="45">
        <f t="shared" si="1044"/>
        <v>447.322894754804</v>
      </c>
      <c r="AE450" s="45">
        <f t="shared" si="1045"/>
        <v>-605.38214904425854</v>
      </c>
      <c r="AF450" s="45">
        <f t="shared" si="1046"/>
        <v>558.98055635198023</v>
      </c>
      <c r="AG450" s="45">
        <f t="shared" si="1047"/>
        <v>1135.329412805236</v>
      </c>
      <c r="AH450" s="45">
        <f t="shared" si="1048"/>
        <v>-11322.744700933359</v>
      </c>
      <c r="AI450" s="45">
        <f t="shared" si="1049"/>
        <v>-3.1452068613703776</v>
      </c>
      <c r="AJ450" s="45">
        <f t="shared" si="1050"/>
        <v>249.36446017703011</v>
      </c>
      <c r="AK450" s="45">
        <f t="shared" si="1051"/>
        <v>4.3522308675474575</v>
      </c>
      <c r="AL450" s="45">
        <f t="shared" si="1052"/>
        <v>249</v>
      </c>
      <c r="AM450" s="45">
        <f t="shared" si="1053"/>
        <v>21</v>
      </c>
      <c r="AN450" s="45">
        <f t="shared" si="1054"/>
        <v>52</v>
      </c>
      <c r="AO450" s="45"/>
      <c r="AP450" s="45">
        <f t="shared" si="1055"/>
        <v>4.3250932906828021</v>
      </c>
      <c r="AQ450" s="45">
        <f t="shared" si="1056"/>
        <v>7.5487118378331081E-2</v>
      </c>
      <c r="AR450" s="45" t="str">
        <f t="shared" si="1057"/>
        <v>POSITIF</v>
      </c>
      <c r="AS450" s="45">
        <f t="shared" si="1058"/>
        <v>4</v>
      </c>
      <c r="AT450" s="45">
        <f t="shared" si="1059"/>
        <v>19</v>
      </c>
      <c r="AU450" s="45">
        <f t="shared" si="1060"/>
        <v>30</v>
      </c>
      <c r="AV450" s="45">
        <f t="shared" si="1061"/>
        <v>1.0099401606747198</v>
      </c>
      <c r="AW450" s="145">
        <f t="shared" si="1062"/>
        <v>4.2080840028113325E-2</v>
      </c>
      <c r="AX450" s="45">
        <f t="shared" si="1063"/>
        <v>1.7626781051894417E-2</v>
      </c>
      <c r="AY450" s="45">
        <f t="shared" si="1064"/>
        <v>0.27518843142935495</v>
      </c>
      <c r="AZ450" s="145">
        <f t="shared" si="1065"/>
        <v>1.1466184642889789E-2</v>
      </c>
      <c r="BA450" s="45">
        <f t="shared" si="1066"/>
        <v>361854.5139307857</v>
      </c>
      <c r="BB450" s="45" t="s">
        <v>192</v>
      </c>
      <c r="BC450" s="45">
        <f t="shared" si="1067"/>
        <v>1.6700852326231322E-2</v>
      </c>
      <c r="BD450" s="45">
        <f t="shared" si="1068"/>
        <v>128.25745412731649</v>
      </c>
      <c r="BE450" s="45">
        <f t="shared" si="1069"/>
        <v>23.436892251266848</v>
      </c>
      <c r="BF450" s="45">
        <f t="shared" si="1070"/>
        <v>-1.7335978142720492E-3</v>
      </c>
      <c r="BG450" s="45">
        <f t="shared" si="1071"/>
        <v>23.435158653452575</v>
      </c>
      <c r="BH450" s="151">
        <f t="shared" si="1072"/>
        <v>0.18446842306378328</v>
      </c>
      <c r="BI450" s="45">
        <f t="shared" si="1073"/>
        <v>22.430770939619592</v>
      </c>
      <c r="BJ450" s="45">
        <f t="shared" si="1074"/>
        <v>5.8517709396195912</v>
      </c>
      <c r="BK450" s="45">
        <f t="shared" si="1075"/>
        <v>196.64739943260633</v>
      </c>
      <c r="BL450" s="45">
        <f t="shared" si="1076"/>
        <v>3.4321445855834094</v>
      </c>
      <c r="BM450" s="45">
        <f t="shared" si="1077"/>
        <v>251.12916466168753</v>
      </c>
      <c r="BN450" s="45">
        <f t="shared" si="1078"/>
        <v>16.741944310779168</v>
      </c>
      <c r="BO450" s="45">
        <f t="shared" si="1079"/>
        <v>16</v>
      </c>
      <c r="BP450" s="45">
        <f t="shared" si="1080"/>
        <v>44</v>
      </c>
      <c r="BQ450" s="45">
        <f t="shared" si="1081"/>
        <v>30</v>
      </c>
      <c r="BR450" s="45">
        <f t="shared" si="1082"/>
        <v>-17.574153477583881</v>
      </c>
      <c r="BS450" s="45" t="str">
        <f t="shared" si="1083"/>
        <v>NEGATIF</v>
      </c>
      <c r="BT450" s="45">
        <f t="shared" si="1019"/>
        <v>-0.30672684143465018</v>
      </c>
      <c r="BU450" s="45">
        <f t="shared" si="1020"/>
        <v>17</v>
      </c>
      <c r="BV450" s="45">
        <f t="shared" si="1021"/>
        <v>-2075</v>
      </c>
      <c r="BW450" s="45">
        <f t="shared" si="1022"/>
        <v>33</v>
      </c>
      <c r="BX450" s="45" t="str">
        <f t="shared" si="1023"/>
        <v>NEGATIF</v>
      </c>
      <c r="BY450" s="45">
        <f t="shared" si="1084"/>
        <v>-33.601328022044299</v>
      </c>
      <c r="BZ450" s="45">
        <f t="shared" si="1085"/>
        <v>146.3986719779557</v>
      </c>
      <c r="CA450" s="45">
        <f t="shared" si="1086"/>
        <v>-60.42889005996733</v>
      </c>
      <c r="CB450" s="45" t="str">
        <f t="shared" si="1087"/>
        <v>NEGATIF</v>
      </c>
      <c r="CC450" s="45">
        <f t="shared" si="1088"/>
        <v>60</v>
      </c>
      <c r="CD450" s="45">
        <f t="shared" si="1089"/>
        <v>25</v>
      </c>
      <c r="CE450" s="45">
        <f t="shared" si="1090"/>
        <v>44</v>
      </c>
      <c r="CF450" s="45"/>
      <c r="CG450" s="45">
        <f t="shared" si="1091"/>
        <v>4.3830307711294392</v>
      </c>
      <c r="CH450" s="45">
        <f t="shared" si="1092"/>
        <v>0.40902067922998825</v>
      </c>
      <c r="CI450" s="45">
        <f t="shared" si="1093"/>
        <v>0.40905093621975264</v>
      </c>
    </row>
    <row r="451" spans="1:87">
      <c r="A451" s="45">
        <f t="shared" ref="A451:F451" si="1128">A157</f>
        <v>-7.0027777777777782</v>
      </c>
      <c r="B451" s="45">
        <f t="shared" si="1128"/>
        <v>111.315</v>
      </c>
      <c r="C451" s="45">
        <f t="shared" si="1128"/>
        <v>7</v>
      </c>
      <c r="D451" s="45">
        <f t="shared" si="1128"/>
        <v>2018</v>
      </c>
      <c r="E451" s="45">
        <f t="shared" si="1128"/>
        <v>6</v>
      </c>
      <c r="F451" s="45">
        <f t="shared" si="1128"/>
        <v>13</v>
      </c>
      <c r="G451" s="45">
        <f t="shared" si="1025"/>
        <v>-0.12222152900771403</v>
      </c>
      <c r="H451" s="45">
        <f t="shared" ref="H451:J451" si="1129">H157</f>
        <v>12</v>
      </c>
      <c r="I451" s="45">
        <f t="shared" si="1129"/>
        <v>15</v>
      </c>
      <c r="J451" s="45">
        <f t="shared" si="1129"/>
        <v>12.25</v>
      </c>
      <c r="K451" s="45"/>
      <c r="L451" s="45">
        <f t="shared" ref="L451:M451" si="1130">L157</f>
        <v>20</v>
      </c>
      <c r="M451" s="45">
        <f t="shared" si="1130"/>
        <v>-13</v>
      </c>
      <c r="N451" s="45">
        <f t="shared" si="1028"/>
        <v>2458282.71875</v>
      </c>
      <c r="O451" s="45">
        <f t="shared" si="1029"/>
        <v>8.1907120953342413E-4</v>
      </c>
      <c r="P451" s="45">
        <f t="shared" si="1030"/>
        <v>2458282.7195690712</v>
      </c>
      <c r="Q451" s="45">
        <f t="shared" si="1031"/>
        <v>0.18446870825656936</v>
      </c>
      <c r="R451" s="45">
        <f t="shared" si="1032"/>
        <v>252.50966703840049</v>
      </c>
      <c r="S451" s="45">
        <f t="shared" si="1033"/>
        <v>323.20925655169412</v>
      </c>
      <c r="T451" s="45">
        <f t="shared" si="1034"/>
        <v>4.4071250829346873</v>
      </c>
      <c r="U451" s="45">
        <f t="shared" si="1035"/>
        <v>5.6410656997501167</v>
      </c>
      <c r="V451" s="45">
        <f t="shared" si="1036"/>
        <v>128.25232367522244</v>
      </c>
      <c r="W451" s="45">
        <f t="shared" si="1037"/>
        <v>2.2384253214661061</v>
      </c>
      <c r="X451" s="45">
        <f t="shared" si="1038"/>
        <v>81.481353673146259</v>
      </c>
      <c r="Y451" s="45">
        <f t="shared" si="1039"/>
        <v>1.4221179005783777</v>
      </c>
      <c r="Z451" s="45">
        <f t="shared" si="1040"/>
        <v>158.22425196365384</v>
      </c>
      <c r="AA451" s="45">
        <f t="shared" si="1041"/>
        <v>2.7615341532708628</v>
      </c>
      <c r="AB451" s="45">
        <f t="shared" si="1042"/>
        <v>-12940.405108857736</v>
      </c>
      <c r="AC451" s="45">
        <f t="shared" si="1043"/>
        <v>124.30883509049292</v>
      </c>
      <c r="AD451" s="45">
        <f t="shared" si="1044"/>
        <v>495.01685596781374</v>
      </c>
      <c r="AE451" s="45">
        <f t="shared" si="1045"/>
        <v>-608.24925893620127</v>
      </c>
      <c r="AF451" s="45">
        <f t="shared" si="1046"/>
        <v>558.37442804471357</v>
      </c>
      <c r="AG451" s="45">
        <f t="shared" si="1047"/>
        <v>1124.069554968901</v>
      </c>
      <c r="AH451" s="45">
        <f t="shared" si="1048"/>
        <v>-11246.884693722017</v>
      </c>
      <c r="AI451" s="45">
        <f t="shared" si="1049"/>
        <v>-3.1241346371450045</v>
      </c>
      <c r="AJ451" s="45">
        <f t="shared" si="1050"/>
        <v>249.38553240125549</v>
      </c>
      <c r="AK451" s="45">
        <f t="shared" si="1051"/>
        <v>4.3525986472409084</v>
      </c>
      <c r="AL451" s="45">
        <f t="shared" si="1052"/>
        <v>249</v>
      </c>
      <c r="AM451" s="45">
        <f t="shared" si="1053"/>
        <v>23</v>
      </c>
      <c r="AN451" s="45">
        <f t="shared" si="1054"/>
        <v>7</v>
      </c>
      <c r="AO451" s="45"/>
      <c r="AP451" s="45">
        <f t="shared" si="1055"/>
        <v>4.3198272829058473</v>
      </c>
      <c r="AQ451" s="45">
        <f t="shared" si="1056"/>
        <v>7.5395209204187588E-2</v>
      </c>
      <c r="AR451" s="45" t="str">
        <f t="shared" si="1057"/>
        <v>POSITIF</v>
      </c>
      <c r="AS451" s="45">
        <f t="shared" si="1058"/>
        <v>4</v>
      </c>
      <c r="AT451" s="45">
        <f t="shared" si="1059"/>
        <v>19</v>
      </c>
      <c r="AU451" s="45">
        <f t="shared" si="1060"/>
        <v>11</v>
      </c>
      <c r="AV451" s="45">
        <f t="shared" si="1061"/>
        <v>1.0100357267348459</v>
      </c>
      <c r="AW451" s="145">
        <f t="shared" si="1062"/>
        <v>4.2084821947285245E-2</v>
      </c>
      <c r="AX451" s="45">
        <f t="shared" si="1063"/>
        <v>1.7628448994296775E-2</v>
      </c>
      <c r="AY451" s="45">
        <f t="shared" si="1064"/>
        <v>0.27521446876631828</v>
      </c>
      <c r="AZ451" s="145">
        <f t="shared" si="1065"/>
        <v>1.1467269531929928E-2</v>
      </c>
      <c r="BA451" s="45">
        <f t="shared" si="1066"/>
        <v>361820.28006400558</v>
      </c>
      <c r="BB451" s="45" t="s">
        <v>192</v>
      </c>
      <c r="BC451" s="45">
        <f t="shared" si="1067"/>
        <v>1.6700852314253226E-2</v>
      </c>
      <c r="BD451" s="45">
        <f t="shared" si="1068"/>
        <v>128.25690252560784</v>
      </c>
      <c r="BE451" s="45">
        <f t="shared" si="1069"/>
        <v>23.436892247558152</v>
      </c>
      <c r="BF451" s="45">
        <f t="shared" si="1070"/>
        <v>-1.733595129507254E-3</v>
      </c>
      <c r="BG451" s="45">
        <f t="shared" si="1071"/>
        <v>23.435158652428644</v>
      </c>
      <c r="BH451" s="151">
        <f t="shared" si="1072"/>
        <v>0.18446870825656936</v>
      </c>
      <c r="BI451" s="45">
        <f t="shared" si="1073"/>
        <v>22.681455419181535</v>
      </c>
      <c r="BJ451" s="45">
        <f t="shared" si="1074"/>
        <v>6.1024554191815348</v>
      </c>
      <c r="BK451" s="45">
        <f t="shared" si="1075"/>
        <v>200.3885184063885</v>
      </c>
      <c r="BL451" s="45">
        <f t="shared" si="1076"/>
        <v>3.4974394293847397</v>
      </c>
      <c r="BM451" s="45">
        <f t="shared" si="1077"/>
        <v>251.1483128813345</v>
      </c>
      <c r="BN451" s="45">
        <f t="shared" si="1078"/>
        <v>16.743220858755635</v>
      </c>
      <c r="BO451" s="45">
        <f t="shared" si="1079"/>
        <v>16</v>
      </c>
      <c r="BP451" s="45">
        <f t="shared" si="1080"/>
        <v>44</v>
      </c>
      <c r="BQ451" s="45">
        <f t="shared" si="1081"/>
        <v>35</v>
      </c>
      <c r="BR451" s="45">
        <f t="shared" si="1082"/>
        <v>-17.582450189664524</v>
      </c>
      <c r="BS451" s="45" t="str">
        <f t="shared" si="1083"/>
        <v>NEGATIF</v>
      </c>
      <c r="BT451" s="45">
        <f t="shared" si="1019"/>
        <v>-0.30687164637754744</v>
      </c>
      <c r="BU451" s="45">
        <f t="shared" si="1020"/>
        <v>17</v>
      </c>
      <c r="BV451" s="45">
        <f t="shared" si="1021"/>
        <v>-2075</v>
      </c>
      <c r="BW451" s="45">
        <f t="shared" si="1022"/>
        <v>3</v>
      </c>
      <c r="BX451" s="45" t="str">
        <f t="shared" si="1023"/>
        <v>NEGATIF</v>
      </c>
      <c r="BY451" s="45">
        <f t="shared" si="1084"/>
        <v>-39.092765753645899</v>
      </c>
      <c r="BZ451" s="45">
        <f t="shared" si="1085"/>
        <v>140.90723424635411</v>
      </c>
      <c r="CA451" s="45">
        <f t="shared" si="1086"/>
        <v>-58.219006780904358</v>
      </c>
      <c r="CB451" s="45" t="str">
        <f t="shared" si="1087"/>
        <v>NEGATIF</v>
      </c>
      <c r="CC451" s="45">
        <f t="shared" si="1088"/>
        <v>58</v>
      </c>
      <c r="CD451" s="45">
        <f t="shared" si="1089"/>
        <v>13</v>
      </c>
      <c r="CE451" s="45">
        <f t="shared" si="1090"/>
        <v>8</v>
      </c>
      <c r="CF451" s="45"/>
      <c r="CG451" s="45">
        <f t="shared" si="1091"/>
        <v>4.3833649706081736</v>
      </c>
      <c r="CH451" s="45">
        <f t="shared" si="1092"/>
        <v>0.40902067921211727</v>
      </c>
      <c r="CI451" s="45">
        <f t="shared" si="1093"/>
        <v>0.40905093615502369</v>
      </c>
    </row>
    <row r="452" spans="1:87">
      <c r="A452" s="45">
        <f t="shared" ref="A452:F452" si="1131">A158</f>
        <v>-7.0027777777777782</v>
      </c>
      <c r="B452" s="45">
        <f t="shared" si="1131"/>
        <v>111.315</v>
      </c>
      <c r="C452" s="45">
        <f t="shared" si="1131"/>
        <v>7</v>
      </c>
      <c r="D452" s="45">
        <f t="shared" si="1131"/>
        <v>2018</v>
      </c>
      <c r="E452" s="45">
        <f t="shared" si="1131"/>
        <v>6</v>
      </c>
      <c r="F452" s="45">
        <f t="shared" si="1131"/>
        <v>13</v>
      </c>
      <c r="G452" s="45">
        <f t="shared" si="1025"/>
        <v>-0.12222152900771403</v>
      </c>
      <c r="H452" s="45">
        <f t="shared" ref="H452:J452" si="1132">H158</f>
        <v>12</v>
      </c>
      <c r="I452" s="45">
        <f t="shared" si="1132"/>
        <v>30</v>
      </c>
      <c r="J452" s="45">
        <f t="shared" si="1132"/>
        <v>12.5</v>
      </c>
      <c r="K452" s="45"/>
      <c r="L452" s="45">
        <f t="shared" ref="L452:M452" si="1133">L158</f>
        <v>20</v>
      </c>
      <c r="M452" s="45">
        <f t="shared" si="1133"/>
        <v>-13</v>
      </c>
      <c r="N452" s="45">
        <f t="shared" si="1028"/>
        <v>2458282.729166667</v>
      </c>
      <c r="O452" s="45">
        <f t="shared" si="1029"/>
        <v>8.1907120953342413E-4</v>
      </c>
      <c r="P452" s="45">
        <f t="shared" si="1030"/>
        <v>2458282.7299857382</v>
      </c>
      <c r="Q452" s="45">
        <f t="shared" si="1031"/>
        <v>0.18446899344936818</v>
      </c>
      <c r="R452" s="45">
        <f t="shared" si="1032"/>
        <v>252.50966703840049</v>
      </c>
      <c r="S452" s="45">
        <f t="shared" si="1033"/>
        <v>323.34535022702767</v>
      </c>
      <c r="T452" s="45">
        <f t="shared" si="1034"/>
        <v>4.4071250829346873</v>
      </c>
      <c r="U452" s="45">
        <f t="shared" si="1035"/>
        <v>5.6434409824758269</v>
      </c>
      <c r="V452" s="45">
        <f t="shared" si="1036"/>
        <v>128.25177207185214</v>
      </c>
      <c r="W452" s="45">
        <f t="shared" si="1037"/>
        <v>2.2384156941711293</v>
      </c>
      <c r="X452" s="45">
        <f t="shared" si="1038"/>
        <v>81.491620833216984</v>
      </c>
      <c r="Y452" s="45">
        <f t="shared" si="1039"/>
        <v>1.4222970963264412</v>
      </c>
      <c r="Z452" s="45">
        <f t="shared" si="1040"/>
        <v>158.23451863347782</v>
      </c>
      <c r="AA452" s="45">
        <f t="shared" si="1041"/>
        <v>2.7617133404625065</v>
      </c>
      <c r="AB452" s="45">
        <f t="shared" si="1042"/>
        <v>-12897.301244784503</v>
      </c>
      <c r="AC452" s="45">
        <f t="shared" si="1043"/>
        <v>124.16751032716303</v>
      </c>
      <c r="AD452" s="45">
        <f t="shared" si="1044"/>
        <v>542.50209868519539</v>
      </c>
      <c r="AE452" s="45">
        <f t="shared" si="1045"/>
        <v>-611.05225730581083</v>
      </c>
      <c r="AF452" s="45">
        <f t="shared" si="1046"/>
        <v>557.76373172963577</v>
      </c>
      <c r="AG452" s="45">
        <f t="shared" si="1047"/>
        <v>1112.8008318360385</v>
      </c>
      <c r="AH452" s="45">
        <f t="shared" si="1048"/>
        <v>-11171.119329512281</v>
      </c>
      <c r="AI452" s="45">
        <f t="shared" si="1049"/>
        <v>-3.1030887026423004</v>
      </c>
      <c r="AJ452" s="45">
        <f t="shared" si="1050"/>
        <v>249.40657833575818</v>
      </c>
      <c r="AK452" s="45">
        <f t="shared" si="1051"/>
        <v>4.35296596809214</v>
      </c>
      <c r="AL452" s="45">
        <f t="shared" si="1052"/>
        <v>249</v>
      </c>
      <c r="AM452" s="45">
        <f t="shared" si="1053"/>
        <v>24</v>
      </c>
      <c r="AN452" s="45">
        <f t="shared" si="1054"/>
        <v>23</v>
      </c>
      <c r="AO452" s="45"/>
      <c r="AP452" s="45">
        <f t="shared" si="1055"/>
        <v>4.320660329601095</v>
      </c>
      <c r="AQ452" s="45">
        <f t="shared" si="1056"/>
        <v>7.540974861184252E-2</v>
      </c>
      <c r="AR452" s="45" t="str">
        <f t="shared" si="1057"/>
        <v>POSITIF</v>
      </c>
      <c r="AS452" s="45">
        <f t="shared" si="1058"/>
        <v>4</v>
      </c>
      <c r="AT452" s="45">
        <f t="shared" si="1059"/>
        <v>19</v>
      </c>
      <c r="AU452" s="45">
        <f t="shared" si="1060"/>
        <v>14</v>
      </c>
      <c r="AV452" s="45">
        <f t="shared" si="1061"/>
        <v>1.0101309706810933</v>
      </c>
      <c r="AW452" s="145">
        <f t="shared" si="1062"/>
        <v>4.208879044504555E-2</v>
      </c>
      <c r="AX452" s="45">
        <f t="shared" si="1063"/>
        <v>1.7630111314751385E-2</v>
      </c>
      <c r="AY452" s="45">
        <f t="shared" si="1064"/>
        <v>0.2752404183414236</v>
      </c>
      <c r="AZ452" s="145">
        <f t="shared" si="1065"/>
        <v>1.1468350764225983E-2</v>
      </c>
      <c r="BA452" s="45">
        <f t="shared" si="1066"/>
        <v>361786.16803069686</v>
      </c>
      <c r="BB452" s="45" t="s">
        <v>192</v>
      </c>
      <c r="BC452" s="45">
        <f t="shared" si="1067"/>
        <v>1.6700852302275127E-2</v>
      </c>
      <c r="BD452" s="45">
        <f t="shared" si="1068"/>
        <v>128.25635092387452</v>
      </c>
      <c r="BE452" s="45">
        <f t="shared" si="1069"/>
        <v>23.436892243849456</v>
      </c>
      <c r="BF452" s="45">
        <f t="shared" si="1070"/>
        <v>-1.7335924251511588E-3</v>
      </c>
      <c r="BG452" s="45">
        <f t="shared" si="1071"/>
        <v>23.435158651424306</v>
      </c>
      <c r="BH452" s="151">
        <f t="shared" si="1072"/>
        <v>0.18446899344936818</v>
      </c>
      <c r="BI452" s="45">
        <f t="shared" si="1073"/>
        <v>22.93213990991935</v>
      </c>
      <c r="BJ452" s="45">
        <f t="shared" si="1074"/>
        <v>6.3531399099193493</v>
      </c>
      <c r="BK452" s="45">
        <f t="shared" si="1075"/>
        <v>204.12966108393056</v>
      </c>
      <c r="BL452" s="45">
        <f t="shared" si="1076"/>
        <v>3.5627346868947254</v>
      </c>
      <c r="BM452" s="45">
        <f t="shared" si="1077"/>
        <v>251.16743756485965</v>
      </c>
      <c r="BN452" s="45">
        <f t="shared" si="1078"/>
        <v>16.744495837657311</v>
      </c>
      <c r="BO452" s="45">
        <f t="shared" si="1079"/>
        <v>16</v>
      </c>
      <c r="BP452" s="45">
        <f t="shared" si="1080"/>
        <v>44</v>
      </c>
      <c r="BQ452" s="45">
        <f t="shared" si="1081"/>
        <v>40</v>
      </c>
      <c r="BR452" s="45">
        <f t="shared" si="1082"/>
        <v>-17.584707281712046</v>
      </c>
      <c r="BS452" s="45" t="str">
        <f t="shared" si="1083"/>
        <v>NEGATIF</v>
      </c>
      <c r="BT452" s="45">
        <f t="shared" si="1019"/>
        <v>-0.30691104006529724</v>
      </c>
      <c r="BU452" s="45">
        <f t="shared" si="1020"/>
        <v>17</v>
      </c>
      <c r="BV452" s="45">
        <f t="shared" si="1021"/>
        <v>-2076</v>
      </c>
      <c r="BW452" s="45">
        <f t="shared" si="1022"/>
        <v>55</v>
      </c>
      <c r="BX452" s="45" t="str">
        <f t="shared" si="1023"/>
        <v>NEGATIF</v>
      </c>
      <c r="BY452" s="45">
        <f t="shared" si="1084"/>
        <v>-43.831601470721829</v>
      </c>
      <c r="BZ452" s="45">
        <f t="shared" si="1085"/>
        <v>136.16839852927816</v>
      </c>
      <c r="CA452" s="45">
        <f t="shared" si="1086"/>
        <v>-55.75654808845124</v>
      </c>
      <c r="CB452" s="45" t="str">
        <f t="shared" si="1087"/>
        <v>NEGATIF</v>
      </c>
      <c r="CC452" s="45">
        <f t="shared" si="1088"/>
        <v>55</v>
      </c>
      <c r="CD452" s="45">
        <f t="shared" si="1089"/>
        <v>45</v>
      </c>
      <c r="CE452" s="45">
        <f t="shared" si="1090"/>
        <v>23</v>
      </c>
      <c r="CF452" s="45"/>
      <c r="CG452" s="45">
        <f t="shared" si="1091"/>
        <v>4.3836987593040897</v>
      </c>
      <c r="CH452" s="45">
        <f t="shared" si="1092"/>
        <v>0.40902067919458823</v>
      </c>
      <c r="CI452" s="45">
        <f t="shared" si="1093"/>
        <v>0.40905093609029475</v>
      </c>
    </row>
    <row r="453" spans="1:87">
      <c r="A453" s="45">
        <f t="shared" ref="A453:F453" si="1134">A159</f>
        <v>-7.0027777777777782</v>
      </c>
      <c r="B453" s="45">
        <f t="shared" si="1134"/>
        <v>111.315</v>
      </c>
      <c r="C453" s="45">
        <f t="shared" si="1134"/>
        <v>7</v>
      </c>
      <c r="D453" s="45">
        <f t="shared" si="1134"/>
        <v>2018</v>
      </c>
      <c r="E453" s="45">
        <f t="shared" si="1134"/>
        <v>6</v>
      </c>
      <c r="F453" s="45">
        <f t="shared" si="1134"/>
        <v>13</v>
      </c>
      <c r="G453" s="45">
        <f t="shared" si="1025"/>
        <v>-0.12222152900771403</v>
      </c>
      <c r="H453" s="45">
        <f t="shared" ref="H453:J453" si="1135">H159</f>
        <v>12</v>
      </c>
      <c r="I453" s="45">
        <f t="shared" si="1135"/>
        <v>45</v>
      </c>
      <c r="J453" s="45">
        <f t="shared" si="1135"/>
        <v>12.75</v>
      </c>
      <c r="K453" s="45"/>
      <c r="L453" s="45">
        <f t="shared" ref="L453:M453" si="1136">L159</f>
        <v>20</v>
      </c>
      <c r="M453" s="45">
        <f t="shared" si="1136"/>
        <v>-13</v>
      </c>
      <c r="N453" s="45">
        <f t="shared" si="1028"/>
        <v>2458282.7395833335</v>
      </c>
      <c r="O453" s="45">
        <f t="shared" si="1029"/>
        <v>8.1907120953342413E-4</v>
      </c>
      <c r="P453" s="45">
        <f t="shared" si="1030"/>
        <v>2458282.7404024047</v>
      </c>
      <c r="Q453" s="45">
        <f t="shared" si="1031"/>
        <v>0.18446927864215426</v>
      </c>
      <c r="R453" s="45">
        <f t="shared" si="1032"/>
        <v>252.50966703840049</v>
      </c>
      <c r="S453" s="45">
        <f t="shared" si="1033"/>
        <v>323.48144389629306</v>
      </c>
      <c r="T453" s="45">
        <f t="shared" si="1034"/>
        <v>4.4071250829346873</v>
      </c>
      <c r="U453" s="45">
        <f t="shared" si="1035"/>
        <v>5.6458162650956281</v>
      </c>
      <c r="V453" s="45">
        <f t="shared" si="1036"/>
        <v>128.25122046850646</v>
      </c>
      <c r="W453" s="45">
        <f t="shared" si="1037"/>
        <v>2.2384060668765824</v>
      </c>
      <c r="X453" s="45">
        <f t="shared" si="1038"/>
        <v>81.501887992829325</v>
      </c>
      <c r="Y453" s="45">
        <f t="shared" si="1039"/>
        <v>1.4224762920665044</v>
      </c>
      <c r="Z453" s="45">
        <f t="shared" si="1040"/>
        <v>158.24478530284341</v>
      </c>
      <c r="AA453" s="45">
        <f t="shared" si="1041"/>
        <v>2.7618925276461495</v>
      </c>
      <c r="AB453" s="45">
        <f t="shared" si="1042"/>
        <v>-12854.121126616101</v>
      </c>
      <c r="AC453" s="45">
        <f t="shared" si="1043"/>
        <v>124.0130966205562</v>
      </c>
      <c r="AD453" s="45">
        <f t="shared" si="1044"/>
        <v>589.75859682127373</v>
      </c>
      <c r="AE453" s="45">
        <f t="shared" si="1045"/>
        <v>-613.79084845700379</v>
      </c>
      <c r="AF453" s="45">
        <f t="shared" si="1046"/>
        <v>557.14848347706788</v>
      </c>
      <c r="AG453" s="45">
        <f t="shared" si="1047"/>
        <v>1101.5233288664847</v>
      </c>
      <c r="AH453" s="45">
        <f t="shared" si="1048"/>
        <v>-11095.468469287724</v>
      </c>
      <c r="AI453" s="45">
        <f t="shared" si="1049"/>
        <v>-3.0820745748021454</v>
      </c>
      <c r="AJ453" s="45">
        <f t="shared" si="1050"/>
        <v>249.42759246359836</v>
      </c>
      <c r="AK453" s="45">
        <f t="shared" si="1051"/>
        <v>4.3533327338123859</v>
      </c>
      <c r="AL453" s="45">
        <f t="shared" si="1052"/>
        <v>249</v>
      </c>
      <c r="AM453" s="45">
        <f t="shared" si="1053"/>
        <v>25</v>
      </c>
      <c r="AN453" s="45">
        <f t="shared" si="1054"/>
        <v>39</v>
      </c>
      <c r="AO453" s="45"/>
      <c r="AP453" s="45">
        <f t="shared" si="1055"/>
        <v>4.3176875852788257</v>
      </c>
      <c r="AQ453" s="45">
        <f t="shared" si="1056"/>
        <v>7.5357864435598956E-2</v>
      </c>
      <c r="AR453" s="45" t="str">
        <f t="shared" si="1057"/>
        <v>POSITIF</v>
      </c>
      <c r="AS453" s="45">
        <f t="shared" si="1058"/>
        <v>4</v>
      </c>
      <c r="AT453" s="45">
        <f t="shared" si="1059"/>
        <v>19</v>
      </c>
      <c r="AU453" s="45">
        <f t="shared" si="1060"/>
        <v>3</v>
      </c>
      <c r="AV453" s="45">
        <f t="shared" si="1061"/>
        <v>1.0102258917357212</v>
      </c>
      <c r="AW453" s="145">
        <f t="shared" si="1062"/>
        <v>4.2092745488988385E-2</v>
      </c>
      <c r="AX453" s="45">
        <f t="shared" si="1063"/>
        <v>1.7631767999684109E-2</v>
      </c>
      <c r="AY453" s="45">
        <f t="shared" si="1064"/>
        <v>0.27526627994277975</v>
      </c>
      <c r="AZ453" s="145">
        <f t="shared" si="1065"/>
        <v>1.1469428330949155E-2</v>
      </c>
      <c r="BA453" s="45">
        <f t="shared" si="1066"/>
        <v>361752.17804223951</v>
      </c>
      <c r="BB453" s="45" t="s">
        <v>192</v>
      </c>
      <c r="BC453" s="45">
        <f t="shared" si="1067"/>
        <v>1.6700852290297032E-2</v>
      </c>
      <c r="BD453" s="45">
        <f t="shared" si="1068"/>
        <v>128.25579932216587</v>
      </c>
      <c r="BE453" s="45">
        <f t="shared" si="1069"/>
        <v>23.436892240140761</v>
      </c>
      <c r="BF453" s="45">
        <f t="shared" si="1070"/>
        <v>-1.7335897012018726E-3</v>
      </c>
      <c r="BG453" s="45">
        <f t="shared" si="1071"/>
        <v>23.435158650439558</v>
      </c>
      <c r="BH453" s="151">
        <f t="shared" si="1072"/>
        <v>0.18446927864215426</v>
      </c>
      <c r="BI453" s="45">
        <f t="shared" si="1073"/>
        <v>23.182824389481297</v>
      </c>
      <c r="BJ453" s="45">
        <f t="shared" si="1074"/>
        <v>6.6038243894812965</v>
      </c>
      <c r="BK453" s="45">
        <f t="shared" si="1075"/>
        <v>207.87083214498557</v>
      </c>
      <c r="BL453" s="45">
        <f t="shared" si="1076"/>
        <v>3.6280304397904648</v>
      </c>
      <c r="BM453" s="45">
        <f t="shared" si="1077"/>
        <v>251.18653369723387</v>
      </c>
      <c r="BN453" s="45">
        <f t="shared" si="1078"/>
        <v>16.745768913148925</v>
      </c>
      <c r="BO453" s="45">
        <f t="shared" si="1079"/>
        <v>16</v>
      </c>
      <c r="BP453" s="45">
        <f t="shared" si="1080"/>
        <v>44</v>
      </c>
      <c r="BQ453" s="45">
        <f t="shared" si="1081"/>
        <v>44</v>
      </c>
      <c r="BR453" s="45">
        <f t="shared" si="1082"/>
        <v>-17.590721400378907</v>
      </c>
      <c r="BS453" s="45" t="str">
        <f t="shared" si="1083"/>
        <v>NEGATIF</v>
      </c>
      <c r="BT453" s="45">
        <f t="shared" si="1019"/>
        <v>-0.30701600623763964</v>
      </c>
      <c r="BU453" s="45">
        <f t="shared" si="1020"/>
        <v>17</v>
      </c>
      <c r="BV453" s="45">
        <f t="shared" si="1021"/>
        <v>-2076</v>
      </c>
      <c r="BW453" s="45">
        <f t="shared" si="1022"/>
        <v>33</v>
      </c>
      <c r="BX453" s="45" t="str">
        <f t="shared" si="1023"/>
        <v>NEGATIF</v>
      </c>
      <c r="BY453" s="45">
        <f t="shared" si="1084"/>
        <v>-47.896596447361951</v>
      </c>
      <c r="BZ453" s="45">
        <f t="shared" si="1085"/>
        <v>132.10340355263804</v>
      </c>
      <c r="CA453" s="45">
        <f t="shared" si="1086"/>
        <v>-53.085810087917359</v>
      </c>
      <c r="CB453" s="45" t="str">
        <f t="shared" si="1087"/>
        <v>NEGATIF</v>
      </c>
      <c r="CC453" s="45">
        <f t="shared" si="1088"/>
        <v>53</v>
      </c>
      <c r="CD453" s="45">
        <f t="shared" si="1089"/>
        <v>5</v>
      </c>
      <c r="CE453" s="45">
        <f t="shared" si="1090"/>
        <v>8</v>
      </c>
      <c r="CF453" s="45"/>
      <c r="CG453" s="45">
        <f t="shared" si="1091"/>
        <v>4.3840320496884164</v>
      </c>
      <c r="CH453" s="45">
        <f t="shared" si="1092"/>
        <v>0.40902067917740115</v>
      </c>
      <c r="CI453" s="45">
        <f t="shared" si="1093"/>
        <v>0.4090509360255658</v>
      </c>
    </row>
    <row r="454" spans="1:87">
      <c r="A454" s="45">
        <f t="shared" ref="A454:F454" si="1137">A160</f>
        <v>-7.0027777777777782</v>
      </c>
      <c r="B454" s="45">
        <f t="shared" si="1137"/>
        <v>111.315</v>
      </c>
      <c r="C454" s="45">
        <f t="shared" si="1137"/>
        <v>7</v>
      </c>
      <c r="D454" s="45">
        <f t="shared" si="1137"/>
        <v>2018</v>
      </c>
      <c r="E454" s="45">
        <f t="shared" si="1137"/>
        <v>6</v>
      </c>
      <c r="F454" s="45">
        <f t="shared" si="1137"/>
        <v>13</v>
      </c>
      <c r="G454" s="45">
        <f t="shared" si="1025"/>
        <v>-0.12222152900771403</v>
      </c>
      <c r="H454" s="45">
        <f t="shared" ref="H454:J454" si="1138">H160</f>
        <v>13</v>
      </c>
      <c r="I454" s="45">
        <f t="shared" si="1138"/>
        <v>0</v>
      </c>
      <c r="J454" s="45">
        <f t="shared" si="1138"/>
        <v>13</v>
      </c>
      <c r="K454" s="45"/>
      <c r="L454" s="45">
        <f t="shared" ref="L454:M454" si="1139">L160</f>
        <v>20</v>
      </c>
      <c r="M454" s="45">
        <f t="shared" si="1139"/>
        <v>-13</v>
      </c>
      <c r="N454" s="45">
        <f t="shared" si="1028"/>
        <v>2458282.75</v>
      </c>
      <c r="O454" s="45">
        <f t="shared" si="1029"/>
        <v>8.1907120953342413E-4</v>
      </c>
      <c r="P454" s="45">
        <f t="shared" si="1030"/>
        <v>2458282.7508190712</v>
      </c>
      <c r="Q454" s="45">
        <f t="shared" si="1031"/>
        <v>0.18446956383494034</v>
      </c>
      <c r="R454" s="45">
        <f t="shared" si="1032"/>
        <v>252.50966703840049</v>
      </c>
      <c r="S454" s="45">
        <f t="shared" si="1033"/>
        <v>323.61753756555845</v>
      </c>
      <c r="T454" s="45">
        <f t="shared" si="1034"/>
        <v>4.4071250829346873</v>
      </c>
      <c r="U454" s="45">
        <f t="shared" si="1035"/>
        <v>5.6481915477154301</v>
      </c>
      <c r="V454" s="45">
        <f t="shared" si="1036"/>
        <v>128.25066886516078</v>
      </c>
      <c r="W454" s="45">
        <f t="shared" si="1037"/>
        <v>2.238396439582035</v>
      </c>
      <c r="X454" s="45">
        <f t="shared" si="1038"/>
        <v>81.512155152441665</v>
      </c>
      <c r="Y454" s="45">
        <f t="shared" si="1039"/>
        <v>1.4226554878065674</v>
      </c>
      <c r="Z454" s="45">
        <f t="shared" si="1040"/>
        <v>158.25505197220991</v>
      </c>
      <c r="AA454" s="45">
        <f t="shared" si="1041"/>
        <v>2.7620717148298088</v>
      </c>
      <c r="AB454" s="45">
        <f t="shared" si="1042"/>
        <v>-12810.864996053006</v>
      </c>
      <c r="AC454" s="45">
        <f t="shared" si="1043"/>
        <v>123.84561024196623</v>
      </c>
      <c r="AD454" s="45">
        <f t="shared" si="1044"/>
        <v>636.7664271079675</v>
      </c>
      <c r="AE454" s="45">
        <f t="shared" si="1045"/>
        <v>-616.46474385930071</v>
      </c>
      <c r="AF454" s="45">
        <f t="shared" si="1046"/>
        <v>556.52869939454035</v>
      </c>
      <c r="AG454" s="45">
        <f t="shared" si="1047"/>
        <v>1090.237130079287</v>
      </c>
      <c r="AH454" s="45">
        <f t="shared" si="1048"/>
        <v>-11019.951873088545</v>
      </c>
      <c r="AI454" s="45">
        <f t="shared" si="1049"/>
        <v>-3.0610977425245958</v>
      </c>
      <c r="AJ454" s="45">
        <f t="shared" si="1050"/>
        <v>249.4485692958759</v>
      </c>
      <c r="AK454" s="45">
        <f t="shared" si="1051"/>
        <v>4.3536988486022672</v>
      </c>
      <c r="AL454" s="45">
        <f t="shared" si="1052"/>
        <v>249</v>
      </c>
      <c r="AM454" s="45">
        <f t="shared" si="1053"/>
        <v>26</v>
      </c>
      <c r="AN454" s="45">
        <f t="shared" si="1054"/>
        <v>54</v>
      </c>
      <c r="AO454" s="45"/>
      <c r="AP454" s="45">
        <f t="shared" si="1055"/>
        <v>4.3229661472252374</v>
      </c>
      <c r="AQ454" s="45">
        <f t="shared" si="1056"/>
        <v>7.5449992721334319E-2</v>
      </c>
      <c r="AR454" s="45" t="str">
        <f t="shared" si="1057"/>
        <v>POSITIF</v>
      </c>
      <c r="AS454" s="45">
        <f t="shared" si="1058"/>
        <v>4</v>
      </c>
      <c r="AT454" s="45">
        <f t="shared" si="1059"/>
        <v>19</v>
      </c>
      <c r="AU454" s="45">
        <f t="shared" si="1060"/>
        <v>22</v>
      </c>
      <c r="AV454" s="45">
        <f t="shared" si="1061"/>
        <v>1.0103204891359772</v>
      </c>
      <c r="AW454" s="145">
        <f t="shared" si="1062"/>
        <v>4.2096687047332382E-2</v>
      </c>
      <c r="AX454" s="45">
        <f t="shared" si="1063"/>
        <v>1.7633419035782402E-2</v>
      </c>
      <c r="AY454" s="45">
        <f t="shared" si="1064"/>
        <v>0.27529205336257867</v>
      </c>
      <c r="AZ454" s="145">
        <f t="shared" si="1065"/>
        <v>1.1470502223440779E-2</v>
      </c>
      <c r="BA454" s="45">
        <f t="shared" si="1066"/>
        <v>361718.31030469708</v>
      </c>
      <c r="BB454" s="45" t="s">
        <v>192</v>
      </c>
      <c r="BC454" s="45">
        <f t="shared" si="1067"/>
        <v>1.6700852278318933E-2</v>
      </c>
      <c r="BD454" s="45">
        <f t="shared" si="1068"/>
        <v>128.25524772045722</v>
      </c>
      <c r="BE454" s="45">
        <f t="shared" si="1069"/>
        <v>23.436892236432065</v>
      </c>
      <c r="BF454" s="45">
        <f t="shared" si="1070"/>
        <v>-1.7335869576571446E-3</v>
      </c>
      <c r="BG454" s="45">
        <f t="shared" si="1071"/>
        <v>23.43515864947441</v>
      </c>
      <c r="BH454" s="151">
        <f t="shared" si="1072"/>
        <v>0.18446956383494034</v>
      </c>
      <c r="BI454" s="45">
        <f t="shared" si="1073"/>
        <v>23.433508869012197</v>
      </c>
      <c r="BJ454" s="45">
        <f t="shared" si="1074"/>
        <v>6.8545088690121965</v>
      </c>
      <c r="BK454" s="45">
        <f t="shared" si="1075"/>
        <v>211.61203674663875</v>
      </c>
      <c r="BL454" s="45">
        <f t="shared" si="1076"/>
        <v>3.6933267780800758</v>
      </c>
      <c r="BM454" s="45">
        <f t="shared" si="1077"/>
        <v>251.20559628854417</v>
      </c>
      <c r="BN454" s="45">
        <f t="shared" si="1078"/>
        <v>16.747039752569613</v>
      </c>
      <c r="BO454" s="45">
        <f t="shared" si="1079"/>
        <v>16</v>
      </c>
      <c r="BP454" s="45">
        <f t="shared" si="1080"/>
        <v>44</v>
      </c>
      <c r="BQ454" s="45">
        <f t="shared" si="1081"/>
        <v>49</v>
      </c>
      <c r="BR454" s="45">
        <f t="shared" si="1082"/>
        <v>-17.588564923282551</v>
      </c>
      <c r="BS454" s="45" t="str">
        <f t="shared" si="1083"/>
        <v>NEGATIF</v>
      </c>
      <c r="BT454" s="45">
        <f t="shared" si="1019"/>
        <v>-0.30697836861206435</v>
      </c>
      <c r="BU454" s="45">
        <f t="shared" si="1020"/>
        <v>17</v>
      </c>
      <c r="BV454" s="45">
        <f t="shared" si="1021"/>
        <v>-2076</v>
      </c>
      <c r="BW454" s="45">
        <f t="shared" si="1022"/>
        <v>41</v>
      </c>
      <c r="BX454" s="45" t="str">
        <f t="shared" si="1023"/>
        <v>NEGATIF</v>
      </c>
      <c r="BY454" s="45">
        <f t="shared" si="1084"/>
        <v>-51.398265439007822</v>
      </c>
      <c r="BZ454" s="45">
        <f t="shared" si="1085"/>
        <v>128.60173456099218</v>
      </c>
      <c r="CA454" s="45">
        <f t="shared" si="1086"/>
        <v>-50.25590727326194</v>
      </c>
      <c r="CB454" s="45" t="str">
        <f t="shared" si="1087"/>
        <v>NEGATIF</v>
      </c>
      <c r="CC454" s="45">
        <f t="shared" si="1088"/>
        <v>50</v>
      </c>
      <c r="CD454" s="45">
        <f t="shared" si="1089"/>
        <v>15</v>
      </c>
      <c r="CE454" s="45">
        <f t="shared" si="1090"/>
        <v>21</v>
      </c>
      <c r="CF454" s="45"/>
      <c r="CG454" s="45">
        <f t="shared" si="1091"/>
        <v>4.3843647546707434</v>
      </c>
      <c r="CH454" s="45">
        <f t="shared" si="1092"/>
        <v>0.40902067916055612</v>
      </c>
      <c r="CI454" s="45">
        <f t="shared" si="1093"/>
        <v>0.40905093596083686</v>
      </c>
    </row>
    <row r="455" spans="1:87">
      <c r="A455" s="45">
        <f t="shared" ref="A455:F455" si="1140">A161</f>
        <v>-7.0027777777777782</v>
      </c>
      <c r="B455" s="45">
        <f t="shared" si="1140"/>
        <v>111.315</v>
      </c>
      <c r="C455" s="45">
        <f t="shared" si="1140"/>
        <v>7</v>
      </c>
      <c r="D455" s="45">
        <f t="shared" si="1140"/>
        <v>2018</v>
      </c>
      <c r="E455" s="45">
        <f t="shared" si="1140"/>
        <v>6</v>
      </c>
      <c r="F455" s="45">
        <f t="shared" si="1140"/>
        <v>13</v>
      </c>
      <c r="G455" s="45">
        <f t="shared" si="1025"/>
        <v>-0.12222152900771403</v>
      </c>
      <c r="H455" s="45">
        <f t="shared" ref="H455:J455" si="1141">H161</f>
        <v>13</v>
      </c>
      <c r="I455" s="45">
        <f t="shared" si="1141"/>
        <v>15</v>
      </c>
      <c r="J455" s="45">
        <f t="shared" si="1141"/>
        <v>13.25</v>
      </c>
      <c r="K455" s="45"/>
      <c r="L455" s="45">
        <f t="shared" ref="L455:M455" si="1142">L161</f>
        <v>20</v>
      </c>
      <c r="M455" s="45">
        <f t="shared" si="1142"/>
        <v>-13</v>
      </c>
      <c r="N455" s="45">
        <f t="shared" si="1028"/>
        <v>2458282.760416667</v>
      </c>
      <c r="O455" s="45">
        <f t="shared" si="1029"/>
        <v>8.1907120953342413E-4</v>
      </c>
      <c r="P455" s="45">
        <f t="shared" si="1030"/>
        <v>2458282.7612357382</v>
      </c>
      <c r="Q455" s="45">
        <f t="shared" si="1031"/>
        <v>0.18446984902773916</v>
      </c>
      <c r="R455" s="45">
        <f t="shared" si="1032"/>
        <v>252.50966703840049</v>
      </c>
      <c r="S455" s="45">
        <f t="shared" si="1033"/>
        <v>323.75363124089199</v>
      </c>
      <c r="T455" s="45">
        <f t="shared" si="1034"/>
        <v>4.4071250829346873</v>
      </c>
      <c r="U455" s="45">
        <f t="shared" si="1035"/>
        <v>5.6505668304411403</v>
      </c>
      <c r="V455" s="45">
        <f t="shared" si="1036"/>
        <v>128.25011726179048</v>
      </c>
      <c r="W455" s="45">
        <f t="shared" si="1037"/>
        <v>2.2383868122870583</v>
      </c>
      <c r="X455" s="45">
        <f t="shared" si="1038"/>
        <v>81.52242231251239</v>
      </c>
      <c r="Y455" s="45">
        <f t="shared" si="1039"/>
        <v>1.4228346835546308</v>
      </c>
      <c r="Z455" s="45">
        <f t="shared" si="1040"/>
        <v>158.26531864203389</v>
      </c>
      <c r="AA455" s="45">
        <f t="shared" si="1041"/>
        <v>2.7622509020214521</v>
      </c>
      <c r="AB455" s="45">
        <f t="shared" si="1042"/>
        <v>-12767.533095211053</v>
      </c>
      <c r="AC455" s="45">
        <f t="shared" si="1043"/>
        <v>123.6650688383905</v>
      </c>
      <c r="AD455" s="45">
        <f t="shared" si="1044"/>
        <v>683.50577108196819</v>
      </c>
      <c r="AE455" s="45">
        <f t="shared" si="1045"/>
        <v>-619.07366178912389</v>
      </c>
      <c r="AF455" s="45">
        <f t="shared" si="1046"/>
        <v>555.90439570716308</v>
      </c>
      <c r="AG455" s="45">
        <f t="shared" si="1047"/>
        <v>1078.9423195580548</v>
      </c>
      <c r="AH455" s="45">
        <f t="shared" si="1048"/>
        <v>-10944.589201814601</v>
      </c>
      <c r="AI455" s="45">
        <f t="shared" si="1049"/>
        <v>-3.0401636671707224</v>
      </c>
      <c r="AJ455" s="45">
        <f t="shared" si="1050"/>
        <v>249.46950337122976</v>
      </c>
      <c r="AK455" s="45">
        <f t="shared" si="1051"/>
        <v>4.354064217143053</v>
      </c>
      <c r="AL455" s="45">
        <f t="shared" si="1052"/>
        <v>249</v>
      </c>
      <c r="AM455" s="45">
        <f t="shared" si="1053"/>
        <v>28</v>
      </c>
      <c r="AN455" s="45">
        <f t="shared" si="1054"/>
        <v>10</v>
      </c>
      <c r="AO455" s="45"/>
      <c r="AP455" s="45">
        <f t="shared" si="1055"/>
        <v>4.3302392242973813</v>
      </c>
      <c r="AQ455" s="45">
        <f t="shared" si="1056"/>
        <v>7.5576931862994537E-2</v>
      </c>
      <c r="AR455" s="45" t="str">
        <f t="shared" si="1057"/>
        <v>POSITIF</v>
      </c>
      <c r="AS455" s="45">
        <f t="shared" si="1058"/>
        <v>4</v>
      </c>
      <c r="AT455" s="45">
        <f t="shared" si="1059"/>
        <v>19</v>
      </c>
      <c r="AU455" s="45">
        <f t="shared" si="1060"/>
        <v>48</v>
      </c>
      <c r="AV455" s="45">
        <f t="shared" si="1061"/>
        <v>1.0104147621212991</v>
      </c>
      <c r="AW455" s="145">
        <f t="shared" si="1062"/>
        <v>4.2100615088387465E-2</v>
      </c>
      <c r="AX455" s="45">
        <f t="shared" si="1063"/>
        <v>1.7635064409771955E-2</v>
      </c>
      <c r="AY455" s="45">
        <f t="shared" si="1064"/>
        <v>0.27531773839360962</v>
      </c>
      <c r="AZ455" s="145">
        <f t="shared" si="1065"/>
        <v>1.1471572433067068E-2</v>
      </c>
      <c r="BA455" s="45">
        <f t="shared" si="1066"/>
        <v>361684.5650234046</v>
      </c>
      <c r="BB455" s="45" t="s">
        <v>192</v>
      </c>
      <c r="BC455" s="45">
        <f t="shared" si="1067"/>
        <v>1.6700852266340837E-2</v>
      </c>
      <c r="BD455" s="45">
        <f t="shared" si="1068"/>
        <v>128.25469611872396</v>
      </c>
      <c r="BE455" s="45">
        <f t="shared" si="1069"/>
        <v>23.43689223272337</v>
      </c>
      <c r="BF455" s="45">
        <f t="shared" si="1070"/>
        <v>-1.7335841945147242E-3</v>
      </c>
      <c r="BG455" s="45">
        <f t="shared" si="1071"/>
        <v>23.435158648528855</v>
      </c>
      <c r="BH455" s="151">
        <f t="shared" si="1072"/>
        <v>0.18446984902773916</v>
      </c>
      <c r="BI455" s="45">
        <f t="shared" si="1073"/>
        <v>23.684193359781055</v>
      </c>
      <c r="BJ455" s="45">
        <f t="shared" si="1074"/>
        <v>7.1051933597810546</v>
      </c>
      <c r="BK455" s="45">
        <f t="shared" si="1075"/>
        <v>215.35328002317246</v>
      </c>
      <c r="BL455" s="45">
        <f t="shared" si="1076"/>
        <v>3.7586237913736897</v>
      </c>
      <c r="BM455" s="45">
        <f t="shared" si="1077"/>
        <v>251.22462037354336</v>
      </c>
      <c r="BN455" s="45">
        <f t="shared" si="1078"/>
        <v>16.74830802490289</v>
      </c>
      <c r="BO455" s="45">
        <f t="shared" si="1079"/>
        <v>16</v>
      </c>
      <c r="BP455" s="45">
        <f t="shared" si="1080"/>
        <v>44</v>
      </c>
      <c r="BQ455" s="45">
        <f t="shared" si="1081"/>
        <v>53</v>
      </c>
      <c r="BR455" s="45">
        <f t="shared" si="1082"/>
        <v>-17.584425995585935</v>
      </c>
      <c r="BS455" s="45" t="str">
        <f t="shared" si="1083"/>
        <v>NEGATIF</v>
      </c>
      <c r="BT455" s="45">
        <f t="shared" si="1019"/>
        <v>-0.30690613069625644</v>
      </c>
      <c r="BU455" s="45">
        <f t="shared" si="1020"/>
        <v>17</v>
      </c>
      <c r="BV455" s="45">
        <f t="shared" si="1021"/>
        <v>-2076</v>
      </c>
      <c r="BW455" s="45">
        <f t="shared" si="1022"/>
        <v>56</v>
      </c>
      <c r="BX455" s="45" t="str">
        <f t="shared" si="1023"/>
        <v>NEGATIF</v>
      </c>
      <c r="BY455" s="45">
        <f t="shared" si="1084"/>
        <v>-54.416849773396152</v>
      </c>
      <c r="BZ455" s="45">
        <f t="shared" si="1085"/>
        <v>125.58315022660385</v>
      </c>
      <c r="CA455" s="45">
        <f t="shared" si="1086"/>
        <v>-47.295112046788319</v>
      </c>
      <c r="CB455" s="45" t="str">
        <f t="shared" si="1087"/>
        <v>NEGATIF</v>
      </c>
      <c r="CC455" s="45">
        <f t="shared" si="1088"/>
        <v>47</v>
      </c>
      <c r="CD455" s="45">
        <f t="shared" si="1089"/>
        <v>17</v>
      </c>
      <c r="CE455" s="45">
        <f t="shared" si="1090"/>
        <v>42</v>
      </c>
      <c r="CF455" s="45"/>
      <c r="CG455" s="45">
        <f t="shared" si="1091"/>
        <v>4.3846967875911584</v>
      </c>
      <c r="CH455" s="45">
        <f t="shared" si="1092"/>
        <v>0.4090206791440531</v>
      </c>
      <c r="CI455" s="45">
        <f t="shared" si="1093"/>
        <v>0.40905093589610791</v>
      </c>
    </row>
    <row r="456" spans="1:87">
      <c r="A456" s="45">
        <f t="shared" ref="A456:F456" si="1143">A162</f>
        <v>-7.0027777777777782</v>
      </c>
      <c r="B456" s="45">
        <f t="shared" si="1143"/>
        <v>111.315</v>
      </c>
      <c r="C456" s="45">
        <f t="shared" si="1143"/>
        <v>7</v>
      </c>
      <c r="D456" s="45">
        <f t="shared" si="1143"/>
        <v>2018</v>
      </c>
      <c r="E456" s="45">
        <f t="shared" si="1143"/>
        <v>6</v>
      </c>
      <c r="F456" s="45">
        <f t="shared" si="1143"/>
        <v>13</v>
      </c>
      <c r="G456" s="45">
        <f t="shared" si="1025"/>
        <v>-0.12222152900771403</v>
      </c>
      <c r="H456" s="45">
        <f t="shared" ref="H456:J456" si="1144">H162</f>
        <v>13</v>
      </c>
      <c r="I456" s="45">
        <f t="shared" si="1144"/>
        <v>30</v>
      </c>
      <c r="J456" s="45">
        <f t="shared" si="1144"/>
        <v>13.5</v>
      </c>
      <c r="K456" s="45"/>
      <c r="L456" s="45">
        <f t="shared" ref="L456:M456" si="1145">L162</f>
        <v>20</v>
      </c>
      <c r="M456" s="45">
        <f t="shared" si="1145"/>
        <v>-13</v>
      </c>
      <c r="N456" s="45">
        <f t="shared" si="1028"/>
        <v>2458282.7708333335</v>
      </c>
      <c r="O456" s="45">
        <f t="shared" si="1029"/>
        <v>8.1907120953342413E-4</v>
      </c>
      <c r="P456" s="45">
        <f t="shared" si="1030"/>
        <v>2458282.7716524047</v>
      </c>
      <c r="Q456" s="45">
        <f t="shared" si="1031"/>
        <v>0.18447013422052524</v>
      </c>
      <c r="R456" s="45">
        <f t="shared" si="1032"/>
        <v>252.50966703840049</v>
      </c>
      <c r="S456" s="45">
        <f t="shared" si="1033"/>
        <v>323.88972491015738</v>
      </c>
      <c r="T456" s="45">
        <f t="shared" si="1034"/>
        <v>4.4071250829346873</v>
      </c>
      <c r="U456" s="45">
        <f t="shared" si="1035"/>
        <v>5.6529421130609414</v>
      </c>
      <c r="V456" s="45">
        <f t="shared" si="1036"/>
        <v>128.24956565844485</v>
      </c>
      <c r="W456" s="45">
        <f t="shared" si="1037"/>
        <v>2.2383771849925123</v>
      </c>
      <c r="X456" s="45">
        <f t="shared" si="1038"/>
        <v>81.53268947212473</v>
      </c>
      <c r="Y456" s="45">
        <f t="shared" si="1039"/>
        <v>1.423013879294694</v>
      </c>
      <c r="Z456" s="45">
        <f t="shared" si="1040"/>
        <v>158.27558531139948</v>
      </c>
      <c r="AA456" s="45">
        <f t="shared" si="1041"/>
        <v>2.7624300892050955</v>
      </c>
      <c r="AB456" s="45">
        <f t="shared" si="1042"/>
        <v>-12724.125672431455</v>
      </c>
      <c r="AC456" s="45">
        <f t="shared" si="1043"/>
        <v>123.47149145747628</v>
      </c>
      <c r="AD456" s="45">
        <f t="shared" si="1044"/>
        <v>729.95691723175389</v>
      </c>
      <c r="AE456" s="45">
        <f t="shared" si="1045"/>
        <v>-621.61732702447546</v>
      </c>
      <c r="AF456" s="45">
        <f t="shared" si="1046"/>
        <v>555.27558884162602</v>
      </c>
      <c r="AG456" s="45">
        <f t="shared" si="1047"/>
        <v>1067.6389829631773</v>
      </c>
      <c r="AH456" s="45">
        <f t="shared" si="1048"/>
        <v>-10869.400018961898</v>
      </c>
      <c r="AI456" s="45">
        <f t="shared" si="1049"/>
        <v>-3.0192777830449717</v>
      </c>
      <c r="AJ456" s="45">
        <f t="shared" si="1050"/>
        <v>249.49038925535552</v>
      </c>
      <c r="AK456" s="45">
        <f t="shared" si="1051"/>
        <v>4.3544287445882377</v>
      </c>
      <c r="AL456" s="45">
        <f t="shared" si="1052"/>
        <v>249</v>
      </c>
      <c r="AM456" s="45">
        <f t="shared" si="1053"/>
        <v>29</v>
      </c>
      <c r="AN456" s="45">
        <f t="shared" si="1054"/>
        <v>25</v>
      </c>
      <c r="AO456" s="45"/>
      <c r="AP456" s="45">
        <f t="shared" si="1055"/>
        <v>4.3223087506055728</v>
      </c>
      <c r="AQ456" s="45">
        <f t="shared" si="1056"/>
        <v>7.5438518985829692E-2</v>
      </c>
      <c r="AR456" s="45" t="str">
        <f t="shared" si="1057"/>
        <v>POSITIF</v>
      </c>
      <c r="AS456" s="45">
        <f t="shared" si="1058"/>
        <v>4</v>
      </c>
      <c r="AT456" s="45">
        <f t="shared" si="1059"/>
        <v>19</v>
      </c>
      <c r="AU456" s="45">
        <f t="shared" si="1060"/>
        <v>20</v>
      </c>
      <c r="AV456" s="45">
        <f t="shared" si="1061"/>
        <v>1.010508709920783</v>
      </c>
      <c r="AW456" s="145">
        <f t="shared" si="1062"/>
        <v>4.2104529580032628E-2</v>
      </c>
      <c r="AX456" s="45">
        <f t="shared" si="1063"/>
        <v>1.763670410819795E-2</v>
      </c>
      <c r="AY456" s="45">
        <f t="shared" si="1064"/>
        <v>0.27534333482584389</v>
      </c>
      <c r="AZ456" s="145">
        <f t="shared" si="1065"/>
        <v>1.1472638951076829E-2</v>
      </c>
      <c r="BA456" s="45">
        <f t="shared" si="1066"/>
        <v>361650.94240745535</v>
      </c>
      <c r="BB456" s="45" t="s">
        <v>192</v>
      </c>
      <c r="BC456" s="45">
        <f t="shared" si="1067"/>
        <v>1.6700852254362738E-2</v>
      </c>
      <c r="BD456" s="45">
        <f t="shared" si="1068"/>
        <v>128.25414451701531</v>
      </c>
      <c r="BE456" s="45">
        <f t="shared" si="1069"/>
        <v>23.436892229014674</v>
      </c>
      <c r="BF456" s="45">
        <f t="shared" si="1070"/>
        <v>-1.7335814117727349E-3</v>
      </c>
      <c r="BG456" s="45">
        <f t="shared" si="1071"/>
        <v>23.435158647602901</v>
      </c>
      <c r="BH456" s="151">
        <f t="shared" si="1072"/>
        <v>0.18447013422052524</v>
      </c>
      <c r="BI456" s="45">
        <f t="shared" si="1073"/>
        <v>23.934877839311959</v>
      </c>
      <c r="BJ456" s="45">
        <f t="shared" si="1074"/>
        <v>7.3558778393119582</v>
      </c>
      <c r="BK456" s="45">
        <f t="shared" si="1075"/>
        <v>219.09456657846329</v>
      </c>
      <c r="BL456" s="45">
        <f t="shared" si="1076"/>
        <v>3.8239215600241114</v>
      </c>
      <c r="BM456" s="45">
        <f t="shared" si="1077"/>
        <v>251.2436010112161</v>
      </c>
      <c r="BN456" s="45">
        <f t="shared" si="1078"/>
        <v>16.749573400747739</v>
      </c>
      <c r="BO456" s="45">
        <f t="shared" si="1079"/>
        <v>16</v>
      </c>
      <c r="BP456" s="45">
        <f t="shared" si="1080"/>
        <v>44</v>
      </c>
      <c r="BQ456" s="45">
        <f t="shared" si="1081"/>
        <v>58</v>
      </c>
      <c r="BR456" s="45">
        <f t="shared" si="1082"/>
        <v>-17.595317049070708</v>
      </c>
      <c r="BS456" s="45" t="str">
        <f t="shared" si="1083"/>
        <v>NEGATIF</v>
      </c>
      <c r="BT456" s="45">
        <f t="shared" si="1019"/>
        <v>-0.30709621543857651</v>
      </c>
      <c r="BU456" s="45">
        <f t="shared" si="1020"/>
        <v>17</v>
      </c>
      <c r="BV456" s="45">
        <f t="shared" si="1021"/>
        <v>-2076</v>
      </c>
      <c r="BW456" s="45">
        <f t="shared" si="1022"/>
        <v>16</v>
      </c>
      <c r="BX456" s="45" t="str">
        <f t="shared" si="1023"/>
        <v>NEGATIF</v>
      </c>
      <c r="BY456" s="45">
        <f t="shared" si="1084"/>
        <v>-57.008560367980301</v>
      </c>
      <c r="BZ456" s="45">
        <f t="shared" si="1085"/>
        <v>122.99143963201971</v>
      </c>
      <c r="CA456" s="45">
        <f t="shared" si="1086"/>
        <v>-44.220615017202789</v>
      </c>
      <c r="CB456" s="45" t="str">
        <f t="shared" si="1087"/>
        <v>NEGATIF</v>
      </c>
      <c r="CC456" s="45">
        <f t="shared" si="1088"/>
        <v>44</v>
      </c>
      <c r="CD456" s="45">
        <f t="shared" si="1089"/>
        <v>13</v>
      </c>
      <c r="CE456" s="45">
        <f t="shared" si="1090"/>
        <v>14</v>
      </c>
      <c r="CF456" s="45"/>
      <c r="CG456" s="45">
        <f t="shared" si="1091"/>
        <v>4.385028062212676</v>
      </c>
      <c r="CH456" s="45">
        <f t="shared" si="1092"/>
        <v>0.40902067912789214</v>
      </c>
      <c r="CI456" s="45">
        <f t="shared" si="1093"/>
        <v>0.40905093583137897</v>
      </c>
    </row>
    <row r="457" spans="1:87">
      <c r="A457" s="45">
        <f t="shared" ref="A457:F457" si="1146">A163</f>
        <v>-7.0027777777777782</v>
      </c>
      <c r="B457" s="45">
        <f t="shared" si="1146"/>
        <v>111.315</v>
      </c>
      <c r="C457" s="45">
        <f t="shared" si="1146"/>
        <v>7</v>
      </c>
      <c r="D457" s="45">
        <f t="shared" si="1146"/>
        <v>2018</v>
      </c>
      <c r="E457" s="45">
        <f t="shared" si="1146"/>
        <v>6</v>
      </c>
      <c r="F457" s="45">
        <f t="shared" si="1146"/>
        <v>13</v>
      </c>
      <c r="G457" s="45">
        <f t="shared" si="1025"/>
        <v>-0.12222152900771403</v>
      </c>
      <c r="H457" s="45">
        <f t="shared" ref="H457:J457" si="1147">H163</f>
        <v>13</v>
      </c>
      <c r="I457" s="45">
        <f t="shared" si="1147"/>
        <v>45</v>
      </c>
      <c r="J457" s="45">
        <f t="shared" si="1147"/>
        <v>13.75</v>
      </c>
      <c r="K457" s="45"/>
      <c r="L457" s="45">
        <f t="shared" ref="L457:M457" si="1148">L163</f>
        <v>20</v>
      </c>
      <c r="M457" s="45">
        <f t="shared" si="1148"/>
        <v>-13</v>
      </c>
      <c r="N457" s="45">
        <f t="shared" si="1028"/>
        <v>2458282.78125</v>
      </c>
      <c r="O457" s="45">
        <f t="shared" si="1029"/>
        <v>8.1907120953342413E-4</v>
      </c>
      <c r="P457" s="45">
        <f t="shared" si="1030"/>
        <v>2458282.7820690712</v>
      </c>
      <c r="Q457" s="45">
        <f t="shared" si="1031"/>
        <v>0.18447041941331133</v>
      </c>
      <c r="R457" s="45">
        <f t="shared" si="1032"/>
        <v>252.50966703840049</v>
      </c>
      <c r="S457" s="45">
        <f t="shared" si="1033"/>
        <v>324.02581857942278</v>
      </c>
      <c r="T457" s="45">
        <f t="shared" si="1034"/>
        <v>4.4071250829346873</v>
      </c>
      <c r="U457" s="45">
        <f t="shared" si="1035"/>
        <v>5.6553173956807425</v>
      </c>
      <c r="V457" s="45">
        <f t="shared" si="1036"/>
        <v>128.24901405509917</v>
      </c>
      <c r="W457" s="45">
        <f t="shared" si="1037"/>
        <v>2.2383675576979649</v>
      </c>
      <c r="X457" s="45">
        <f t="shared" si="1038"/>
        <v>81.54295663173707</v>
      </c>
      <c r="Y457" s="45">
        <f t="shared" si="1039"/>
        <v>1.4231930750347572</v>
      </c>
      <c r="Z457" s="45">
        <f t="shared" si="1040"/>
        <v>158.28585198076507</v>
      </c>
      <c r="AA457" s="45">
        <f t="shared" si="1041"/>
        <v>2.7626092763887389</v>
      </c>
      <c r="AB457" s="45">
        <f t="shared" si="1042"/>
        <v>-12680.642970686968</v>
      </c>
      <c r="AC457" s="45">
        <f t="shared" si="1043"/>
        <v>123.26489849715087</v>
      </c>
      <c r="AD457" s="45">
        <f t="shared" si="1044"/>
        <v>776.10028182866392</v>
      </c>
      <c r="AE457" s="45">
        <f t="shared" si="1045"/>
        <v>-624.09547157188376</v>
      </c>
      <c r="AF457" s="45">
        <f t="shared" si="1046"/>
        <v>554.64229525874043</v>
      </c>
      <c r="AG457" s="45">
        <f t="shared" si="1047"/>
        <v>1056.3272045090225</v>
      </c>
      <c r="AH457" s="45">
        <f t="shared" si="1048"/>
        <v>-10794.403762165275</v>
      </c>
      <c r="AI457" s="45">
        <f t="shared" si="1049"/>
        <v>-2.9984454894903543</v>
      </c>
      <c r="AJ457" s="45">
        <f t="shared" si="1050"/>
        <v>249.51122154891013</v>
      </c>
      <c r="AK457" s="45">
        <f t="shared" si="1051"/>
        <v>4.3547923367015073</v>
      </c>
      <c r="AL457" s="45">
        <f t="shared" si="1052"/>
        <v>249</v>
      </c>
      <c r="AM457" s="45">
        <f t="shared" si="1053"/>
        <v>30</v>
      </c>
      <c r="AN457" s="45">
        <f t="shared" si="1054"/>
        <v>40</v>
      </c>
      <c r="AO457" s="45"/>
      <c r="AP457" s="45">
        <f t="shared" si="1055"/>
        <v>4.313802050857289</v>
      </c>
      <c r="AQ457" s="45">
        <f t="shared" si="1056"/>
        <v>7.5290049066743567E-2</v>
      </c>
      <c r="AR457" s="45" t="str">
        <f t="shared" si="1057"/>
        <v>POSITIF</v>
      </c>
      <c r="AS457" s="45">
        <f t="shared" si="1058"/>
        <v>4</v>
      </c>
      <c r="AT457" s="45">
        <f t="shared" si="1059"/>
        <v>18</v>
      </c>
      <c r="AU457" s="45">
        <f t="shared" si="1060"/>
        <v>49</v>
      </c>
      <c r="AV457" s="45">
        <f t="shared" si="1061"/>
        <v>1.0106023317784094</v>
      </c>
      <c r="AW457" s="145">
        <f t="shared" si="1062"/>
        <v>4.2108430490767061E-2</v>
      </c>
      <c r="AX457" s="45">
        <f t="shared" si="1063"/>
        <v>1.7638338117865367E-2</v>
      </c>
      <c r="AY457" s="45">
        <f t="shared" si="1064"/>
        <v>0.27536884245330828</v>
      </c>
      <c r="AZ457" s="145">
        <f t="shared" si="1065"/>
        <v>1.1473701768887845E-2</v>
      </c>
      <c r="BA457" s="45">
        <f t="shared" si="1066"/>
        <v>361617.44266067288</v>
      </c>
      <c r="BB457" s="45" t="s">
        <v>192</v>
      </c>
      <c r="BC457" s="45">
        <f t="shared" si="1067"/>
        <v>1.6700852242384642E-2</v>
      </c>
      <c r="BD457" s="45">
        <f t="shared" si="1068"/>
        <v>128.25359291530665</v>
      </c>
      <c r="BE457" s="45">
        <f t="shared" si="1069"/>
        <v>23.436892225305979</v>
      </c>
      <c r="BF457" s="45">
        <f t="shared" si="1070"/>
        <v>-1.7335786094289265E-3</v>
      </c>
      <c r="BG457" s="45">
        <f t="shared" si="1071"/>
        <v>23.43515864669655</v>
      </c>
      <c r="BH457" s="151">
        <f t="shared" si="1072"/>
        <v>0.18447041941331133</v>
      </c>
      <c r="BI457" s="45">
        <f t="shared" si="1073"/>
        <v>0.18556231887390215</v>
      </c>
      <c r="BJ457" s="45">
        <f t="shared" si="1074"/>
        <v>7.6065623188739027</v>
      </c>
      <c r="BK457" s="45">
        <f t="shared" si="1075"/>
        <v>222.83590149114079</v>
      </c>
      <c r="BL457" s="45">
        <f t="shared" si="1076"/>
        <v>3.8892201726701487</v>
      </c>
      <c r="BM457" s="45">
        <f t="shared" si="1077"/>
        <v>251.26253329196771</v>
      </c>
      <c r="BN457" s="45">
        <f t="shared" si="1078"/>
        <v>16.750835552797849</v>
      </c>
      <c r="BO457" s="45">
        <f t="shared" si="1079"/>
        <v>16</v>
      </c>
      <c r="BP457" s="45">
        <f t="shared" si="1080"/>
        <v>45</v>
      </c>
      <c r="BQ457" s="45">
        <f t="shared" si="1081"/>
        <v>3</v>
      </c>
      <c r="BR457" s="45">
        <f t="shared" si="1082"/>
        <v>-17.606767750397811</v>
      </c>
      <c r="BS457" s="45" t="str">
        <f t="shared" si="1083"/>
        <v>NEGATIF</v>
      </c>
      <c r="BT457" s="45">
        <f t="shared" si="1019"/>
        <v>-0.30729606787839697</v>
      </c>
      <c r="BU457" s="45">
        <f t="shared" si="1020"/>
        <v>17</v>
      </c>
      <c r="BV457" s="45">
        <f t="shared" si="1021"/>
        <v>-2077</v>
      </c>
      <c r="BW457" s="45">
        <f t="shared" si="1022"/>
        <v>35</v>
      </c>
      <c r="BX457" s="45" t="str">
        <f t="shared" si="1023"/>
        <v>NEGATIF</v>
      </c>
      <c r="BY457" s="45">
        <f t="shared" si="1084"/>
        <v>-59.257135250764982</v>
      </c>
      <c r="BZ457" s="45">
        <f t="shared" si="1085"/>
        <v>120.74286474923503</v>
      </c>
      <c r="CA457" s="45">
        <f t="shared" si="1086"/>
        <v>-41.06086680101145</v>
      </c>
      <c r="CB457" s="45" t="str">
        <f t="shared" si="1087"/>
        <v>NEGATIF</v>
      </c>
      <c r="CC457" s="45">
        <f t="shared" si="1088"/>
        <v>41</v>
      </c>
      <c r="CD457" s="45">
        <f t="shared" si="1089"/>
        <v>3</v>
      </c>
      <c r="CE457" s="45">
        <f t="shared" si="1090"/>
        <v>39</v>
      </c>
      <c r="CF457" s="45"/>
      <c r="CG457" s="45">
        <f t="shared" si="1091"/>
        <v>4.3853584928467031</v>
      </c>
      <c r="CH457" s="45">
        <f t="shared" si="1092"/>
        <v>0.40902067911207335</v>
      </c>
      <c r="CI457" s="45">
        <f t="shared" si="1093"/>
        <v>0.40905093576665003</v>
      </c>
    </row>
    <row r="458" spans="1:87">
      <c r="A458" s="45">
        <f t="shared" ref="A458:F458" si="1149">A164</f>
        <v>-7.0027777777777782</v>
      </c>
      <c r="B458" s="45">
        <f t="shared" si="1149"/>
        <v>111.315</v>
      </c>
      <c r="C458" s="45">
        <f t="shared" si="1149"/>
        <v>7</v>
      </c>
      <c r="D458" s="45">
        <f t="shared" si="1149"/>
        <v>2018</v>
      </c>
      <c r="E458" s="45">
        <f t="shared" si="1149"/>
        <v>6</v>
      </c>
      <c r="F458" s="45">
        <f t="shared" si="1149"/>
        <v>13</v>
      </c>
      <c r="G458" s="45">
        <f t="shared" si="1025"/>
        <v>-0.12222152900771403</v>
      </c>
      <c r="H458" s="45">
        <f t="shared" ref="H458:J458" si="1150">H164</f>
        <v>14</v>
      </c>
      <c r="I458" s="45">
        <f t="shared" si="1150"/>
        <v>0</v>
      </c>
      <c r="J458" s="45">
        <f t="shared" si="1150"/>
        <v>14</v>
      </c>
      <c r="K458" s="45"/>
      <c r="L458" s="45">
        <f t="shared" ref="L458:M458" si="1151">L164</f>
        <v>20</v>
      </c>
      <c r="M458" s="45">
        <f t="shared" si="1151"/>
        <v>-13</v>
      </c>
      <c r="N458" s="45">
        <f t="shared" si="1028"/>
        <v>2458282.791666667</v>
      </c>
      <c r="O458" s="45">
        <f t="shared" si="1029"/>
        <v>8.1907120953342413E-4</v>
      </c>
      <c r="P458" s="45">
        <f t="shared" si="1030"/>
        <v>2458282.7924857382</v>
      </c>
      <c r="Q458" s="45">
        <f t="shared" si="1031"/>
        <v>0.18447070460611015</v>
      </c>
      <c r="R458" s="45">
        <f t="shared" si="1032"/>
        <v>252.50966703840049</v>
      </c>
      <c r="S458" s="45">
        <f t="shared" si="1033"/>
        <v>324.16191225475632</v>
      </c>
      <c r="T458" s="45">
        <f t="shared" si="1034"/>
        <v>4.4071250829346873</v>
      </c>
      <c r="U458" s="45">
        <f t="shared" si="1035"/>
        <v>5.6576926784064536</v>
      </c>
      <c r="V458" s="45">
        <f t="shared" si="1036"/>
        <v>128.24846245172887</v>
      </c>
      <c r="W458" s="45">
        <f t="shared" si="1037"/>
        <v>2.2383579304029881</v>
      </c>
      <c r="X458" s="45">
        <f t="shared" si="1038"/>
        <v>81.553223791807795</v>
      </c>
      <c r="Y458" s="45">
        <f t="shared" si="1039"/>
        <v>1.4233722707828207</v>
      </c>
      <c r="Z458" s="45">
        <f t="shared" si="1040"/>
        <v>158.29611865058996</v>
      </c>
      <c r="AA458" s="45">
        <f t="shared" si="1041"/>
        <v>2.7627884635803981</v>
      </c>
      <c r="AB458" s="45">
        <f t="shared" si="1042"/>
        <v>-12637.085233361631</v>
      </c>
      <c r="AC458" s="45">
        <f t="shared" si="1043"/>
        <v>123.04531172503701</v>
      </c>
      <c r="AD458" s="45">
        <f t="shared" si="1044"/>
        <v>821.91641086316247</v>
      </c>
      <c r="AE458" s="45">
        <f t="shared" si="1045"/>
        <v>-626.50783433250206</v>
      </c>
      <c r="AF458" s="45">
        <f t="shared" si="1046"/>
        <v>554.00453153562171</v>
      </c>
      <c r="AG458" s="45">
        <f t="shared" si="1047"/>
        <v>1045.0070684726948</v>
      </c>
      <c r="AH458" s="45">
        <f t="shared" si="1048"/>
        <v>-10719.619745097618</v>
      </c>
      <c r="AI458" s="45">
        <f t="shared" si="1049"/>
        <v>-2.9776721514160052</v>
      </c>
      <c r="AJ458" s="45">
        <f t="shared" si="1050"/>
        <v>249.53199488698448</v>
      </c>
      <c r="AK458" s="45">
        <f t="shared" si="1051"/>
        <v>4.3551548998475349</v>
      </c>
      <c r="AL458" s="45">
        <f t="shared" si="1052"/>
        <v>249</v>
      </c>
      <c r="AM458" s="45">
        <f t="shared" si="1053"/>
        <v>31</v>
      </c>
      <c r="AN458" s="45">
        <f t="shared" si="1054"/>
        <v>55</v>
      </c>
      <c r="AO458" s="45"/>
      <c r="AP458" s="45">
        <f t="shared" si="1055"/>
        <v>4.3127855048920063</v>
      </c>
      <c r="AQ458" s="45">
        <f t="shared" si="1056"/>
        <v>7.5272306992651528E-2</v>
      </c>
      <c r="AR458" s="45" t="str">
        <f t="shared" si="1057"/>
        <v>POSITIF</v>
      </c>
      <c r="AS458" s="45">
        <f t="shared" si="1058"/>
        <v>4</v>
      </c>
      <c r="AT458" s="45">
        <f t="shared" si="1059"/>
        <v>18</v>
      </c>
      <c r="AU458" s="45">
        <f t="shared" si="1060"/>
        <v>46</v>
      </c>
      <c r="AV458" s="45">
        <f t="shared" si="1061"/>
        <v>1.0106956269403786</v>
      </c>
      <c r="AW458" s="145">
        <f t="shared" si="1062"/>
        <v>4.2112317789182445E-2</v>
      </c>
      <c r="AX458" s="45">
        <f t="shared" si="1063"/>
        <v>1.7639966425617909E-2</v>
      </c>
      <c r="AY458" s="45">
        <f t="shared" si="1064"/>
        <v>0.27539426107063419</v>
      </c>
      <c r="AZ458" s="145">
        <f t="shared" si="1065"/>
        <v>1.1474760877943092E-2</v>
      </c>
      <c r="BA458" s="45">
        <f t="shared" si="1066"/>
        <v>361584.06598614895</v>
      </c>
      <c r="BB458" s="45" t="s">
        <v>192</v>
      </c>
      <c r="BC458" s="45">
        <f t="shared" si="1067"/>
        <v>1.6700852230406543E-2</v>
      </c>
      <c r="BD458" s="45">
        <f t="shared" si="1068"/>
        <v>128.25304131357333</v>
      </c>
      <c r="BE458" s="45">
        <f t="shared" si="1069"/>
        <v>23.436892221597283</v>
      </c>
      <c r="BF458" s="45">
        <f t="shared" si="1070"/>
        <v>-1.7335757874810561E-3</v>
      </c>
      <c r="BG458" s="45">
        <f t="shared" si="1071"/>
        <v>23.435158645809803</v>
      </c>
      <c r="BH458" s="151">
        <f t="shared" si="1072"/>
        <v>0.18447070460611015</v>
      </c>
      <c r="BI458" s="45">
        <f t="shared" si="1073"/>
        <v>0.43624680967380602</v>
      </c>
      <c r="BJ458" s="45">
        <f t="shared" si="1074"/>
        <v>7.8572468096738062</v>
      </c>
      <c r="BK458" s="45">
        <f t="shared" si="1075"/>
        <v>226.57728980795636</v>
      </c>
      <c r="BL458" s="45">
        <f t="shared" si="1076"/>
        <v>3.9545197173942293</v>
      </c>
      <c r="BM458" s="45">
        <f t="shared" si="1077"/>
        <v>251.28141233715075</v>
      </c>
      <c r="BN458" s="45">
        <f t="shared" si="1078"/>
        <v>16.752094155810049</v>
      </c>
      <c r="BO458" s="45">
        <f t="shared" si="1079"/>
        <v>16</v>
      </c>
      <c r="BP458" s="45">
        <f t="shared" si="1080"/>
        <v>45</v>
      </c>
      <c r="BQ458" s="45">
        <f t="shared" si="1081"/>
        <v>7</v>
      </c>
      <c r="BR458" s="45">
        <f t="shared" si="1082"/>
        <v>-17.610797326356657</v>
      </c>
      <c r="BS458" s="45" t="str">
        <f t="shared" si="1083"/>
        <v>NEGATIF</v>
      </c>
      <c r="BT458" s="45">
        <f t="shared" si="1019"/>
        <v>-0.30736639724633802</v>
      </c>
      <c r="BU458" s="45">
        <f t="shared" si="1020"/>
        <v>17</v>
      </c>
      <c r="BV458" s="45">
        <f t="shared" si="1021"/>
        <v>-2077</v>
      </c>
      <c r="BW458" s="45">
        <f t="shared" si="1022"/>
        <v>21</v>
      </c>
      <c r="BX458" s="45" t="str">
        <f t="shared" si="1023"/>
        <v>NEGATIF</v>
      </c>
      <c r="BY458" s="45">
        <f t="shared" si="1084"/>
        <v>-61.225860976962736</v>
      </c>
      <c r="BZ458" s="45">
        <f t="shared" si="1085"/>
        <v>118.77413902303726</v>
      </c>
      <c r="CA458" s="45">
        <f t="shared" si="1086"/>
        <v>-37.834829946257926</v>
      </c>
      <c r="CB458" s="45" t="str">
        <f t="shared" si="1087"/>
        <v>NEGATIF</v>
      </c>
      <c r="CC458" s="45">
        <f t="shared" si="1088"/>
        <v>37</v>
      </c>
      <c r="CD458" s="45">
        <f t="shared" si="1089"/>
        <v>50</v>
      </c>
      <c r="CE458" s="45">
        <f t="shared" si="1090"/>
        <v>5</v>
      </c>
      <c r="CF458" s="45"/>
      <c r="CG458" s="45">
        <f t="shared" si="1091"/>
        <v>4.3856879943447806</v>
      </c>
      <c r="CH458" s="45">
        <f t="shared" si="1092"/>
        <v>0.40902067909659667</v>
      </c>
      <c r="CI458" s="45">
        <f t="shared" si="1093"/>
        <v>0.40905093570192108</v>
      </c>
    </row>
    <row r="459" spans="1:87">
      <c r="A459" s="45">
        <f t="shared" ref="A459:F459" si="1152">A165</f>
        <v>-7.0027777777777782</v>
      </c>
      <c r="B459" s="45">
        <f t="shared" si="1152"/>
        <v>111.315</v>
      </c>
      <c r="C459" s="45">
        <f t="shared" si="1152"/>
        <v>7</v>
      </c>
      <c r="D459" s="45">
        <f t="shared" si="1152"/>
        <v>2018</v>
      </c>
      <c r="E459" s="45">
        <f t="shared" si="1152"/>
        <v>6</v>
      </c>
      <c r="F459" s="45">
        <f t="shared" si="1152"/>
        <v>13</v>
      </c>
      <c r="G459" s="45">
        <f t="shared" si="1025"/>
        <v>-0.12222152900771403</v>
      </c>
      <c r="H459" s="45">
        <f t="shared" ref="H459:J459" si="1153">H165</f>
        <v>14</v>
      </c>
      <c r="I459" s="45">
        <f t="shared" si="1153"/>
        <v>15</v>
      </c>
      <c r="J459" s="45">
        <f t="shared" si="1153"/>
        <v>14.25</v>
      </c>
      <c r="K459" s="45"/>
      <c r="L459" s="45">
        <f t="shared" ref="L459:M459" si="1154">L165</f>
        <v>20</v>
      </c>
      <c r="M459" s="45">
        <f t="shared" si="1154"/>
        <v>-13</v>
      </c>
      <c r="N459" s="45">
        <f t="shared" si="1028"/>
        <v>2458282.8020833335</v>
      </c>
      <c r="O459" s="45">
        <f t="shared" si="1029"/>
        <v>8.1907120953342413E-4</v>
      </c>
      <c r="P459" s="45">
        <f t="shared" si="1030"/>
        <v>2458282.8029024047</v>
      </c>
      <c r="Q459" s="45">
        <f t="shared" si="1031"/>
        <v>0.18447098979889623</v>
      </c>
      <c r="R459" s="45">
        <f t="shared" si="1032"/>
        <v>252.50966703840049</v>
      </c>
      <c r="S459" s="45">
        <f t="shared" si="1033"/>
        <v>324.29800592402171</v>
      </c>
      <c r="T459" s="45">
        <f t="shared" si="1034"/>
        <v>4.4071250829346873</v>
      </c>
      <c r="U459" s="45">
        <f t="shared" si="1035"/>
        <v>5.6600679610262548</v>
      </c>
      <c r="V459" s="45">
        <f t="shared" si="1036"/>
        <v>128.24791084838324</v>
      </c>
      <c r="W459" s="45">
        <f t="shared" si="1037"/>
        <v>2.2383483031084417</v>
      </c>
      <c r="X459" s="45">
        <f t="shared" si="1038"/>
        <v>81.563490951420135</v>
      </c>
      <c r="Y459" s="45">
        <f t="shared" si="1039"/>
        <v>1.4235514665228837</v>
      </c>
      <c r="Z459" s="45">
        <f t="shared" si="1040"/>
        <v>158.30638531995555</v>
      </c>
      <c r="AA459" s="45">
        <f t="shared" si="1041"/>
        <v>2.7629676507640415</v>
      </c>
      <c r="AB459" s="45">
        <f t="shared" si="1042"/>
        <v>-12593.452710091004</v>
      </c>
      <c r="AC459" s="45">
        <f t="shared" si="1043"/>
        <v>122.81275430818279</v>
      </c>
      <c r="AD459" s="45">
        <f t="shared" si="1044"/>
        <v>867.38598217369167</v>
      </c>
      <c r="AE459" s="45">
        <f t="shared" si="1045"/>
        <v>-628.8541608188342</v>
      </c>
      <c r="AF459" s="45">
        <f t="shared" si="1046"/>
        <v>553.36231445147564</v>
      </c>
      <c r="AG459" s="45">
        <f t="shared" si="1047"/>
        <v>1033.6786607095401</v>
      </c>
      <c r="AH459" s="45">
        <f t="shared" si="1048"/>
        <v>-10645.067159266948</v>
      </c>
      <c r="AI459" s="45">
        <f t="shared" si="1049"/>
        <v>-2.9569630997963743</v>
      </c>
      <c r="AJ459" s="45">
        <f t="shared" si="1050"/>
        <v>249.55270393860411</v>
      </c>
      <c r="AK459" s="45">
        <f t="shared" si="1051"/>
        <v>4.3555163409832627</v>
      </c>
      <c r="AL459" s="45">
        <f t="shared" si="1052"/>
        <v>249</v>
      </c>
      <c r="AM459" s="45">
        <f t="shared" si="1053"/>
        <v>33</v>
      </c>
      <c r="AN459" s="45">
        <f t="shared" si="1054"/>
        <v>9</v>
      </c>
      <c r="AO459" s="45"/>
      <c r="AP459" s="45">
        <f t="shared" si="1055"/>
        <v>4.3118359835936158</v>
      </c>
      <c r="AQ459" s="45">
        <f t="shared" si="1056"/>
        <v>7.5255734719676795E-2</v>
      </c>
      <c r="AR459" s="45" t="str">
        <f t="shared" si="1057"/>
        <v>POSITIF</v>
      </c>
      <c r="AS459" s="45">
        <f t="shared" si="1058"/>
        <v>4</v>
      </c>
      <c r="AT459" s="45">
        <f t="shared" si="1059"/>
        <v>18</v>
      </c>
      <c r="AU459" s="45">
        <f t="shared" si="1060"/>
        <v>42</v>
      </c>
      <c r="AV459" s="45">
        <f t="shared" si="1061"/>
        <v>1.0107885946427049</v>
      </c>
      <c r="AW459" s="145">
        <f t="shared" si="1062"/>
        <v>4.2116191443446034E-2</v>
      </c>
      <c r="AX459" s="45">
        <f t="shared" si="1063"/>
        <v>1.7641589018121517E-2</v>
      </c>
      <c r="AY459" s="45">
        <f t="shared" si="1064"/>
        <v>0.27541959046967796</v>
      </c>
      <c r="AZ459" s="145">
        <f t="shared" si="1065"/>
        <v>1.1475816269569915E-2</v>
      </c>
      <c r="BA459" s="45">
        <f t="shared" si="1066"/>
        <v>361550.81259068177</v>
      </c>
      <c r="BB459" s="45" t="s">
        <v>192</v>
      </c>
      <c r="BC459" s="45">
        <f t="shared" si="1067"/>
        <v>1.6700852218428448E-2</v>
      </c>
      <c r="BD459" s="45">
        <f t="shared" si="1068"/>
        <v>128.25248971186468</v>
      </c>
      <c r="BE459" s="45">
        <f t="shared" si="1069"/>
        <v>23.436892217888587</v>
      </c>
      <c r="BF459" s="45">
        <f t="shared" si="1070"/>
        <v>-1.7335729459272585E-3</v>
      </c>
      <c r="BG459" s="45">
        <f t="shared" si="1071"/>
        <v>23.435158644942661</v>
      </c>
      <c r="BH459" s="151">
        <f t="shared" si="1072"/>
        <v>0.18447098979889623</v>
      </c>
      <c r="BI459" s="45">
        <f t="shared" si="1073"/>
        <v>0.6869312892047067</v>
      </c>
      <c r="BJ459" s="45">
        <f t="shared" si="1074"/>
        <v>8.1079312892047071</v>
      </c>
      <c r="BK459" s="45">
        <f t="shared" si="1075"/>
        <v>230.31873603945397</v>
      </c>
      <c r="BL459" s="45">
        <f t="shared" si="1076"/>
        <v>4.0198202729201959</v>
      </c>
      <c r="BM459" s="45">
        <f t="shared" si="1077"/>
        <v>251.30023329861666</v>
      </c>
      <c r="BN459" s="45">
        <f t="shared" si="1078"/>
        <v>16.753348886574443</v>
      </c>
      <c r="BO459" s="45">
        <f t="shared" si="1079"/>
        <v>16</v>
      </c>
      <c r="BP459" s="45">
        <f t="shared" si="1080"/>
        <v>45</v>
      </c>
      <c r="BQ459" s="45">
        <f t="shared" si="1081"/>
        <v>12</v>
      </c>
      <c r="BR459" s="45">
        <f t="shared" si="1082"/>
        <v>-17.614748405192678</v>
      </c>
      <c r="BS459" s="45" t="str">
        <f t="shared" si="1083"/>
        <v>NEGATIF</v>
      </c>
      <c r="BT459" s="45">
        <f t="shared" si="1019"/>
        <v>-0.30743535658103244</v>
      </c>
      <c r="BU459" s="45">
        <f t="shared" si="1020"/>
        <v>17</v>
      </c>
      <c r="BV459" s="45">
        <f t="shared" si="1021"/>
        <v>-2077</v>
      </c>
      <c r="BW459" s="45">
        <f t="shared" si="1022"/>
        <v>6</v>
      </c>
      <c r="BX459" s="45" t="str">
        <f t="shared" si="1023"/>
        <v>NEGATIF</v>
      </c>
      <c r="BY459" s="45">
        <f t="shared" si="1084"/>
        <v>-62.950094826057843</v>
      </c>
      <c r="BZ459" s="45">
        <f t="shared" si="1085"/>
        <v>117.04990517394216</v>
      </c>
      <c r="CA459" s="45">
        <f t="shared" si="1086"/>
        <v>-34.551309094353613</v>
      </c>
      <c r="CB459" s="45" t="str">
        <f t="shared" si="1087"/>
        <v>NEGATIF</v>
      </c>
      <c r="CC459" s="45">
        <f t="shared" si="1088"/>
        <v>34</v>
      </c>
      <c r="CD459" s="45">
        <f t="shared" si="1089"/>
        <v>33</v>
      </c>
      <c r="CE459" s="45">
        <f t="shared" si="1090"/>
        <v>4</v>
      </c>
      <c r="CF459" s="45"/>
      <c r="CG459" s="45">
        <f t="shared" si="1091"/>
        <v>4.386016482090751</v>
      </c>
      <c r="CH459" s="45">
        <f t="shared" si="1092"/>
        <v>0.40902067908146217</v>
      </c>
      <c r="CI459" s="45">
        <f t="shared" si="1093"/>
        <v>0.40905093563719214</v>
      </c>
    </row>
    <row r="460" spans="1:87">
      <c r="A460" s="45">
        <f t="shared" ref="A460:F460" si="1155">A166</f>
        <v>-7.0027777777777782</v>
      </c>
      <c r="B460" s="45">
        <f t="shared" si="1155"/>
        <v>111.315</v>
      </c>
      <c r="C460" s="45">
        <f t="shared" si="1155"/>
        <v>7</v>
      </c>
      <c r="D460" s="45">
        <f t="shared" si="1155"/>
        <v>2018</v>
      </c>
      <c r="E460" s="45">
        <f t="shared" si="1155"/>
        <v>6</v>
      </c>
      <c r="F460" s="45">
        <f t="shared" si="1155"/>
        <v>13</v>
      </c>
      <c r="G460" s="45">
        <f t="shared" si="1025"/>
        <v>-0.12222152900771403</v>
      </c>
      <c r="H460" s="45">
        <f t="shared" ref="H460:J460" si="1156">H166</f>
        <v>14</v>
      </c>
      <c r="I460" s="45">
        <f t="shared" si="1156"/>
        <v>30</v>
      </c>
      <c r="J460" s="45">
        <f t="shared" si="1156"/>
        <v>14.5</v>
      </c>
      <c r="K460" s="45"/>
      <c r="L460" s="45">
        <f t="shared" ref="L460:M460" si="1157">L166</f>
        <v>20</v>
      </c>
      <c r="M460" s="45">
        <f t="shared" si="1157"/>
        <v>-13</v>
      </c>
      <c r="N460" s="45">
        <f t="shared" si="1028"/>
        <v>2458282.8125</v>
      </c>
      <c r="O460" s="45">
        <f t="shared" si="1029"/>
        <v>8.1907120953342413E-4</v>
      </c>
      <c r="P460" s="45">
        <f t="shared" si="1030"/>
        <v>2458282.8133190712</v>
      </c>
      <c r="Q460" s="45">
        <f t="shared" si="1031"/>
        <v>0.18447127499168231</v>
      </c>
      <c r="R460" s="45">
        <f t="shared" si="1032"/>
        <v>252.50966703840049</v>
      </c>
      <c r="S460" s="45">
        <f t="shared" si="1033"/>
        <v>324.43409959327255</v>
      </c>
      <c r="T460" s="45">
        <f t="shared" si="1034"/>
        <v>4.4071250829346873</v>
      </c>
      <c r="U460" s="45">
        <f t="shared" si="1035"/>
        <v>5.6624432436458019</v>
      </c>
      <c r="V460" s="45">
        <f t="shared" si="1036"/>
        <v>128.24735924503756</v>
      </c>
      <c r="W460" s="45">
        <f t="shared" si="1037"/>
        <v>2.2383386758138948</v>
      </c>
      <c r="X460" s="45">
        <f t="shared" si="1038"/>
        <v>81.573758111032475</v>
      </c>
      <c r="Y460" s="45">
        <f t="shared" si="1039"/>
        <v>1.4237306622629469</v>
      </c>
      <c r="Z460" s="45">
        <f t="shared" si="1040"/>
        <v>158.31665198932114</v>
      </c>
      <c r="AA460" s="45">
        <f t="shared" si="1041"/>
        <v>2.7631468379476845</v>
      </c>
      <c r="AB460" s="45">
        <f t="shared" si="1042"/>
        <v>-12549.745645112431</v>
      </c>
      <c r="AC460" s="45">
        <f t="shared" si="1043"/>
        <v>122.56725075179843</v>
      </c>
      <c r="AD460" s="45">
        <f t="shared" si="1044"/>
        <v>912.48982586628358</v>
      </c>
      <c r="AE460" s="45">
        <f t="shared" si="1045"/>
        <v>-631.13420382907668</v>
      </c>
      <c r="AF460" s="45">
        <f t="shared" si="1046"/>
        <v>552.71566081659</v>
      </c>
      <c r="AG460" s="45">
        <f t="shared" si="1047"/>
        <v>1022.3420656246778</v>
      </c>
      <c r="AH460" s="45">
        <f t="shared" si="1048"/>
        <v>-10570.765045882157</v>
      </c>
      <c r="AI460" s="45">
        <f t="shared" si="1049"/>
        <v>-2.936323623856155</v>
      </c>
      <c r="AJ460" s="45">
        <f t="shared" si="1050"/>
        <v>249.57334341454433</v>
      </c>
      <c r="AK460" s="45">
        <f t="shared" si="1051"/>
        <v>4.3558765677943061</v>
      </c>
      <c r="AL460" s="45">
        <f t="shared" si="1052"/>
        <v>249</v>
      </c>
      <c r="AM460" s="45">
        <f t="shared" si="1053"/>
        <v>34</v>
      </c>
      <c r="AN460" s="45">
        <f t="shared" si="1054"/>
        <v>24</v>
      </c>
      <c r="AO460" s="45"/>
      <c r="AP460" s="45">
        <f t="shared" si="1055"/>
        <v>4.314200750724158</v>
      </c>
      <c r="AQ460" s="45">
        <f t="shared" si="1056"/>
        <v>7.5297007692147699E-2</v>
      </c>
      <c r="AR460" s="45" t="str">
        <f t="shared" si="1057"/>
        <v>POSITIF</v>
      </c>
      <c r="AS460" s="45">
        <f t="shared" si="1058"/>
        <v>4</v>
      </c>
      <c r="AT460" s="45">
        <f t="shared" si="1059"/>
        <v>18</v>
      </c>
      <c r="AU460" s="45">
        <f t="shared" si="1060"/>
        <v>51</v>
      </c>
      <c r="AV460" s="45">
        <f t="shared" si="1061"/>
        <v>1.0108812341361755</v>
      </c>
      <c r="AW460" s="145">
        <f t="shared" si="1062"/>
        <v>4.2120051422340647E-2</v>
      </c>
      <c r="AX460" s="45">
        <f t="shared" si="1063"/>
        <v>1.7643205882299957E-2</v>
      </c>
      <c r="AY460" s="45">
        <f t="shared" si="1064"/>
        <v>0.27544483044632068</v>
      </c>
      <c r="AZ460" s="145">
        <f t="shared" si="1065"/>
        <v>1.1476867935263362E-2</v>
      </c>
      <c r="BA460" s="45">
        <f t="shared" si="1066"/>
        <v>361517.68267584982</v>
      </c>
      <c r="BB460" s="45" t="s">
        <v>192</v>
      </c>
      <c r="BC460" s="45">
        <f t="shared" si="1067"/>
        <v>1.6700852206450349E-2</v>
      </c>
      <c r="BD460" s="45">
        <f t="shared" si="1068"/>
        <v>128.25193811015603</v>
      </c>
      <c r="BE460" s="45">
        <f t="shared" si="1069"/>
        <v>23.436892214179892</v>
      </c>
      <c r="BF460" s="45">
        <f t="shared" si="1070"/>
        <v>-1.733570084765291E-3</v>
      </c>
      <c r="BG460" s="45">
        <f t="shared" si="1071"/>
        <v>23.435158644095125</v>
      </c>
      <c r="BH460" s="151">
        <f t="shared" si="1072"/>
        <v>0.18447127499168231</v>
      </c>
      <c r="BI460" s="45">
        <f t="shared" si="1073"/>
        <v>0.93761576876665154</v>
      </c>
      <c r="BJ460" s="45">
        <f t="shared" si="1074"/>
        <v>8.3586157687666525</v>
      </c>
      <c r="BK460" s="45">
        <f t="shared" si="1075"/>
        <v>234.06024516567462</v>
      </c>
      <c r="BL460" s="45">
        <f t="shared" si="1076"/>
        <v>4.0851219261661624</v>
      </c>
      <c r="BM460" s="45">
        <f t="shared" si="1077"/>
        <v>251.31899136582518</v>
      </c>
      <c r="BN460" s="45">
        <f t="shared" si="1078"/>
        <v>16.754599424388346</v>
      </c>
      <c r="BO460" s="45">
        <f t="shared" si="1079"/>
        <v>16</v>
      </c>
      <c r="BP460" s="45">
        <f t="shared" si="1080"/>
        <v>45</v>
      </c>
      <c r="BQ460" s="45">
        <f t="shared" si="1081"/>
        <v>16</v>
      </c>
      <c r="BR460" s="45">
        <f t="shared" si="1082"/>
        <v>-17.615407597697065</v>
      </c>
      <c r="BS460" s="45" t="str">
        <f t="shared" si="1083"/>
        <v>NEGATIF</v>
      </c>
      <c r="BT460" s="45">
        <f t="shared" si="1019"/>
        <v>-0.30744686166063845</v>
      </c>
      <c r="BU460" s="45">
        <f t="shared" si="1020"/>
        <v>17</v>
      </c>
      <c r="BV460" s="45">
        <f t="shared" si="1021"/>
        <v>-2077</v>
      </c>
      <c r="BW460" s="45">
        <f t="shared" si="1022"/>
        <v>4</v>
      </c>
      <c r="BX460" s="45" t="str">
        <f t="shared" si="1023"/>
        <v>NEGATIF</v>
      </c>
      <c r="BY460" s="45">
        <f t="shared" si="1084"/>
        <v>-64.469582238880946</v>
      </c>
      <c r="BZ460" s="45">
        <f t="shared" si="1085"/>
        <v>115.53041776111905</v>
      </c>
      <c r="CA460" s="45">
        <f t="shared" si="1086"/>
        <v>-31.221236931872124</v>
      </c>
      <c r="CB460" s="45" t="str">
        <f t="shared" si="1087"/>
        <v>NEGATIF</v>
      </c>
      <c r="CC460" s="45">
        <f t="shared" si="1088"/>
        <v>31</v>
      </c>
      <c r="CD460" s="45">
        <f t="shared" si="1089"/>
        <v>13</v>
      </c>
      <c r="CE460" s="45">
        <f t="shared" si="1090"/>
        <v>16</v>
      </c>
      <c r="CF460" s="45"/>
      <c r="CG460" s="45">
        <f t="shared" si="1091"/>
        <v>4.3863438721248507</v>
      </c>
      <c r="CH460" s="45">
        <f t="shared" si="1092"/>
        <v>0.40902067906666989</v>
      </c>
      <c r="CI460" s="45">
        <f t="shared" si="1093"/>
        <v>0.40905093557246319</v>
      </c>
    </row>
    <row r="461" spans="1:87">
      <c r="A461" s="45">
        <f t="shared" ref="A461:F461" si="1158">A167</f>
        <v>-7.0027777777777782</v>
      </c>
      <c r="B461" s="45">
        <f t="shared" si="1158"/>
        <v>111.315</v>
      </c>
      <c r="C461" s="45">
        <f t="shared" si="1158"/>
        <v>7</v>
      </c>
      <c r="D461" s="45">
        <f t="shared" si="1158"/>
        <v>2018</v>
      </c>
      <c r="E461" s="45">
        <f t="shared" si="1158"/>
        <v>6</v>
      </c>
      <c r="F461" s="45">
        <f t="shared" si="1158"/>
        <v>13</v>
      </c>
      <c r="G461" s="45">
        <f t="shared" si="1025"/>
        <v>-0.12222152900771403</v>
      </c>
      <c r="H461" s="45">
        <f t="shared" ref="H461:J461" si="1159">H167</f>
        <v>14</v>
      </c>
      <c r="I461" s="45">
        <f t="shared" si="1159"/>
        <v>45</v>
      </c>
      <c r="J461" s="45">
        <f t="shared" si="1159"/>
        <v>14.75</v>
      </c>
      <c r="K461" s="45"/>
      <c r="L461" s="45">
        <f t="shared" ref="L461:M461" si="1160">L167</f>
        <v>20</v>
      </c>
      <c r="M461" s="45">
        <f t="shared" si="1160"/>
        <v>-13</v>
      </c>
      <c r="N461" s="45">
        <f t="shared" si="1028"/>
        <v>2458282.822916667</v>
      </c>
      <c r="O461" s="45">
        <f t="shared" si="1029"/>
        <v>8.1907120953342413E-4</v>
      </c>
      <c r="P461" s="45">
        <f t="shared" si="1030"/>
        <v>2458282.8237357382</v>
      </c>
      <c r="Q461" s="45">
        <f t="shared" si="1031"/>
        <v>0.18447156018448113</v>
      </c>
      <c r="R461" s="45">
        <f t="shared" si="1032"/>
        <v>252.50966703840049</v>
      </c>
      <c r="S461" s="45">
        <f t="shared" si="1033"/>
        <v>324.57019326862064</v>
      </c>
      <c r="T461" s="45">
        <f t="shared" si="1034"/>
        <v>4.4071250829346873</v>
      </c>
      <c r="U461" s="45">
        <f t="shared" si="1035"/>
        <v>5.6648185263717661</v>
      </c>
      <c r="V461" s="45">
        <f t="shared" si="1036"/>
        <v>128.24680764166726</v>
      </c>
      <c r="W461" s="45">
        <f t="shared" si="1037"/>
        <v>2.238329048518918</v>
      </c>
      <c r="X461" s="45">
        <f t="shared" si="1038"/>
        <v>81.584025271103201</v>
      </c>
      <c r="Y461" s="45">
        <f t="shared" si="1039"/>
        <v>1.4239098580110103</v>
      </c>
      <c r="Z461" s="45">
        <f t="shared" si="1040"/>
        <v>158.32691865914603</v>
      </c>
      <c r="AA461" s="45">
        <f t="shared" si="1041"/>
        <v>2.7633260251393441</v>
      </c>
      <c r="AB461" s="45">
        <f t="shared" si="1042"/>
        <v>-12505.964283051822</v>
      </c>
      <c r="AC461" s="45">
        <f t="shared" si="1043"/>
        <v>122.30882692348202</v>
      </c>
      <c r="AD461" s="45">
        <f t="shared" si="1044"/>
        <v>957.20892618832795</v>
      </c>
      <c r="AE461" s="45">
        <f t="shared" si="1045"/>
        <v>-633.34772313608073</v>
      </c>
      <c r="AF461" s="45">
        <f t="shared" si="1046"/>
        <v>552.06458755599863</v>
      </c>
      <c r="AG461" s="45">
        <f t="shared" si="1047"/>
        <v>1010.9973676798627</v>
      </c>
      <c r="AH461" s="45">
        <f t="shared" si="1048"/>
        <v>-10496.732297840234</v>
      </c>
      <c r="AI461" s="45">
        <f t="shared" si="1049"/>
        <v>-2.9157589716222869</v>
      </c>
      <c r="AJ461" s="45">
        <f t="shared" si="1050"/>
        <v>249.5939080667782</v>
      </c>
      <c r="AK461" s="45">
        <f t="shared" si="1051"/>
        <v>4.3562354886853143</v>
      </c>
      <c r="AL461" s="45">
        <f t="shared" si="1052"/>
        <v>249</v>
      </c>
      <c r="AM461" s="45">
        <f t="shared" si="1053"/>
        <v>35</v>
      </c>
      <c r="AN461" s="45">
        <f t="shared" si="1054"/>
        <v>38</v>
      </c>
      <c r="AO461" s="45"/>
      <c r="AP461" s="45">
        <f t="shared" si="1055"/>
        <v>4.3243074189320456</v>
      </c>
      <c r="AQ461" s="45">
        <f t="shared" si="1056"/>
        <v>7.5473402328781969E-2</v>
      </c>
      <c r="AR461" s="45" t="str">
        <f t="shared" si="1057"/>
        <v>POSITIF</v>
      </c>
      <c r="AS461" s="45">
        <f t="shared" si="1058"/>
        <v>4</v>
      </c>
      <c r="AT461" s="45">
        <f t="shared" si="1059"/>
        <v>19</v>
      </c>
      <c r="AU461" s="45">
        <f t="shared" si="1060"/>
        <v>27</v>
      </c>
      <c r="AV461" s="45">
        <f t="shared" si="1061"/>
        <v>1.0109735446738641</v>
      </c>
      <c r="AW461" s="145">
        <f t="shared" si="1062"/>
        <v>4.2123897694744339E-2</v>
      </c>
      <c r="AX461" s="45">
        <f t="shared" si="1063"/>
        <v>1.7644817005116911E-2</v>
      </c>
      <c r="AY461" s="45">
        <f t="shared" si="1064"/>
        <v>0.27546998079706664</v>
      </c>
      <c r="AZ461" s="145">
        <f t="shared" si="1065"/>
        <v>1.1477915866544444E-2</v>
      </c>
      <c r="BA461" s="45">
        <f t="shared" si="1066"/>
        <v>361484.6764424821</v>
      </c>
      <c r="BB461" s="45" t="s">
        <v>192</v>
      </c>
      <c r="BC461" s="45">
        <f t="shared" si="1067"/>
        <v>1.6700852194472253E-2</v>
      </c>
      <c r="BD461" s="45">
        <f t="shared" si="1068"/>
        <v>128.25138650842277</v>
      </c>
      <c r="BE461" s="45">
        <f t="shared" si="1069"/>
        <v>23.436892210471196</v>
      </c>
      <c r="BF461" s="45">
        <f t="shared" si="1070"/>
        <v>-1.7335672039929127E-3</v>
      </c>
      <c r="BG461" s="45">
        <f t="shared" si="1071"/>
        <v>23.435158643267204</v>
      </c>
      <c r="BH461" s="151">
        <f t="shared" si="1072"/>
        <v>0.18447156018448113</v>
      </c>
      <c r="BI461" s="45">
        <f t="shared" si="1073"/>
        <v>1.1883002595665555</v>
      </c>
      <c r="BJ461" s="45">
        <f t="shared" si="1074"/>
        <v>8.609300259566556</v>
      </c>
      <c r="BK461" s="45">
        <f t="shared" si="1075"/>
        <v>237.80182212814941</v>
      </c>
      <c r="BL461" s="45">
        <f t="shared" si="1076"/>
        <v>4.1504247633781164</v>
      </c>
      <c r="BM461" s="45">
        <f t="shared" si="1077"/>
        <v>251.33768176534892</v>
      </c>
      <c r="BN461" s="45">
        <f t="shared" si="1078"/>
        <v>16.755845451023262</v>
      </c>
      <c r="BO461" s="45">
        <f t="shared" si="1079"/>
        <v>16</v>
      </c>
      <c r="BP461" s="45">
        <f t="shared" si="1080"/>
        <v>45</v>
      </c>
      <c r="BQ461" s="45">
        <f t="shared" si="1081"/>
        <v>21</v>
      </c>
      <c r="BR461" s="45">
        <f t="shared" si="1082"/>
        <v>-17.608393463606358</v>
      </c>
      <c r="BS461" s="45" t="str">
        <f t="shared" si="1083"/>
        <v>NEGATIF</v>
      </c>
      <c r="BT461" s="45">
        <f t="shared" si="1019"/>
        <v>-0.30732444192657926</v>
      </c>
      <c r="BU461" s="45">
        <f t="shared" si="1020"/>
        <v>17</v>
      </c>
      <c r="BV461" s="45">
        <f t="shared" si="1021"/>
        <v>-2077</v>
      </c>
      <c r="BW461" s="45">
        <f t="shared" si="1022"/>
        <v>29</v>
      </c>
      <c r="BX461" s="45" t="str">
        <f t="shared" si="1023"/>
        <v>NEGATIF</v>
      </c>
      <c r="BY461" s="45">
        <f t="shared" si="1084"/>
        <v>-65.818361533885707</v>
      </c>
      <c r="BZ461" s="45">
        <f t="shared" si="1085"/>
        <v>114.18163846611429</v>
      </c>
      <c r="CA461" s="45">
        <f t="shared" si="1086"/>
        <v>-27.853573703542235</v>
      </c>
      <c r="CB461" s="45" t="str">
        <f t="shared" si="1087"/>
        <v>NEGATIF</v>
      </c>
      <c r="CC461" s="45">
        <f t="shared" si="1088"/>
        <v>27</v>
      </c>
      <c r="CD461" s="45">
        <f t="shared" si="1089"/>
        <v>51</v>
      </c>
      <c r="CE461" s="45">
        <f t="shared" si="1090"/>
        <v>12</v>
      </c>
      <c r="CF461" s="45"/>
      <c r="CG461" s="45">
        <f t="shared" si="1091"/>
        <v>4.386670081135053</v>
      </c>
      <c r="CH461" s="45">
        <f t="shared" si="1092"/>
        <v>0.40902067905221995</v>
      </c>
      <c r="CI461" s="45">
        <f t="shared" si="1093"/>
        <v>0.40905093550773419</v>
      </c>
    </row>
    <row r="462" spans="1:87">
      <c r="A462" s="45">
        <f t="shared" ref="A462:F462" si="1161">A168</f>
        <v>-7.0027777777777782</v>
      </c>
      <c r="B462" s="45">
        <f t="shared" si="1161"/>
        <v>111.315</v>
      </c>
      <c r="C462" s="45">
        <f t="shared" si="1161"/>
        <v>7</v>
      </c>
      <c r="D462" s="45">
        <f t="shared" si="1161"/>
        <v>2018</v>
      </c>
      <c r="E462" s="45">
        <f t="shared" si="1161"/>
        <v>6</v>
      </c>
      <c r="F462" s="45">
        <f t="shared" si="1161"/>
        <v>13</v>
      </c>
      <c r="G462" s="45">
        <f t="shared" si="1025"/>
        <v>-0.12222152900771403</v>
      </c>
      <c r="H462" s="45">
        <f t="shared" ref="H462:J462" si="1162">H168</f>
        <v>15</v>
      </c>
      <c r="I462" s="45">
        <f t="shared" si="1162"/>
        <v>0</v>
      </c>
      <c r="J462" s="45">
        <f t="shared" si="1162"/>
        <v>15</v>
      </c>
      <c r="K462" s="45"/>
      <c r="L462" s="45">
        <f t="shared" ref="L462:M462" si="1163">L168</f>
        <v>20</v>
      </c>
      <c r="M462" s="45">
        <f t="shared" si="1163"/>
        <v>-13</v>
      </c>
      <c r="N462" s="45">
        <f t="shared" si="1028"/>
        <v>2458282.8333333335</v>
      </c>
      <c r="O462" s="45">
        <f t="shared" si="1029"/>
        <v>8.1907120953342413E-4</v>
      </c>
      <c r="P462" s="45">
        <f t="shared" si="1030"/>
        <v>2458282.8341524047</v>
      </c>
      <c r="Q462" s="45">
        <f t="shared" si="1031"/>
        <v>0.18447184537726721</v>
      </c>
      <c r="R462" s="45">
        <f t="shared" si="1032"/>
        <v>252.50966703840049</v>
      </c>
      <c r="S462" s="45">
        <f t="shared" si="1033"/>
        <v>324.70628693788603</v>
      </c>
      <c r="T462" s="45">
        <f t="shared" si="1034"/>
        <v>4.4071250829346873</v>
      </c>
      <c r="U462" s="45">
        <f t="shared" si="1035"/>
        <v>5.6671938089915681</v>
      </c>
      <c r="V462" s="45">
        <f t="shared" si="1036"/>
        <v>128.24625603832163</v>
      </c>
      <c r="W462" s="45">
        <f t="shared" si="1037"/>
        <v>2.2383194212243716</v>
      </c>
      <c r="X462" s="45">
        <f t="shared" si="1038"/>
        <v>81.594292430715541</v>
      </c>
      <c r="Y462" s="45">
        <f t="shared" si="1039"/>
        <v>1.4240890537510733</v>
      </c>
      <c r="Z462" s="45">
        <f t="shared" si="1040"/>
        <v>158.33718532851162</v>
      </c>
      <c r="AA462" s="45">
        <f t="shared" si="1041"/>
        <v>2.7635052123229871</v>
      </c>
      <c r="AB462" s="45">
        <f t="shared" si="1042"/>
        <v>-12462.108874840356</v>
      </c>
      <c r="AC462" s="45">
        <f t="shared" si="1043"/>
        <v>122.03751008770494</v>
      </c>
      <c r="AD462" s="45">
        <f t="shared" si="1044"/>
        <v>1001.5244236311902</v>
      </c>
      <c r="AE462" s="45">
        <f t="shared" si="1045"/>
        <v>-635.49448522895193</v>
      </c>
      <c r="AF462" s="45">
        <f t="shared" si="1046"/>
        <v>551.40911179767431</v>
      </c>
      <c r="AG462" s="45">
        <f t="shared" si="1047"/>
        <v>999.64465292286002</v>
      </c>
      <c r="AH462" s="45">
        <f t="shared" si="1048"/>
        <v>-10422.987661629879</v>
      </c>
      <c r="AI462" s="45">
        <f t="shared" si="1049"/>
        <v>-2.8952743504527443</v>
      </c>
      <c r="AJ462" s="45">
        <f t="shared" si="1050"/>
        <v>249.61439268794774</v>
      </c>
      <c r="AK462" s="45">
        <f t="shared" si="1051"/>
        <v>4.3565930127707464</v>
      </c>
      <c r="AL462" s="45">
        <f t="shared" si="1052"/>
        <v>249</v>
      </c>
      <c r="AM462" s="45">
        <f t="shared" si="1053"/>
        <v>36</v>
      </c>
      <c r="AN462" s="45">
        <f t="shared" si="1054"/>
        <v>51</v>
      </c>
      <c r="AO462" s="45"/>
      <c r="AP462" s="45">
        <f t="shared" si="1055"/>
        <v>4.3186853666455436</v>
      </c>
      <c r="AQ462" s="45">
        <f t="shared" si="1056"/>
        <v>7.5375279005663237E-2</v>
      </c>
      <c r="AR462" s="45" t="str">
        <f t="shared" si="1057"/>
        <v>POSITIF</v>
      </c>
      <c r="AS462" s="45">
        <f t="shared" si="1058"/>
        <v>4</v>
      </c>
      <c r="AT462" s="45">
        <f t="shared" si="1059"/>
        <v>19</v>
      </c>
      <c r="AU462" s="45">
        <f t="shared" si="1060"/>
        <v>7</v>
      </c>
      <c r="AV462" s="45">
        <f t="shared" si="1061"/>
        <v>1.0110655254987577</v>
      </c>
      <c r="AW462" s="145">
        <f t="shared" si="1062"/>
        <v>4.2127730229114903E-2</v>
      </c>
      <c r="AX462" s="45">
        <f t="shared" si="1063"/>
        <v>1.7646422373360005E-2</v>
      </c>
      <c r="AY462" s="45">
        <f t="shared" si="1064"/>
        <v>0.27549504131567171</v>
      </c>
      <c r="AZ462" s="145">
        <f t="shared" si="1065"/>
        <v>1.1478960054819654E-2</v>
      </c>
      <c r="BA462" s="45">
        <f t="shared" si="1066"/>
        <v>361451.79409508355</v>
      </c>
      <c r="BB462" s="45" t="s">
        <v>192</v>
      </c>
      <c r="BC462" s="45">
        <f t="shared" si="1067"/>
        <v>1.6700852182494154E-2</v>
      </c>
      <c r="BD462" s="45">
        <f t="shared" si="1068"/>
        <v>128.25083490671412</v>
      </c>
      <c r="BE462" s="45">
        <f t="shared" si="1069"/>
        <v>23.436892206762501</v>
      </c>
      <c r="BF462" s="45">
        <f t="shared" si="1070"/>
        <v>-1.733564303608273E-3</v>
      </c>
      <c r="BG462" s="45">
        <f t="shared" si="1071"/>
        <v>23.435158642458891</v>
      </c>
      <c r="BH462" s="151">
        <f t="shared" si="1072"/>
        <v>0.18447184537726721</v>
      </c>
      <c r="BI462" s="45">
        <f t="shared" si="1073"/>
        <v>1.4389847390974562</v>
      </c>
      <c r="BJ462" s="45">
        <f t="shared" si="1074"/>
        <v>8.859984739097456</v>
      </c>
      <c r="BK462" s="45">
        <f t="shared" si="1075"/>
        <v>241.54347132606176</v>
      </c>
      <c r="BL462" s="45">
        <f t="shared" si="1076"/>
        <v>4.2157288613362915</v>
      </c>
      <c r="BM462" s="45">
        <f t="shared" si="1077"/>
        <v>251.35629976040008</v>
      </c>
      <c r="BN462" s="45">
        <f t="shared" si="1078"/>
        <v>16.757086650693338</v>
      </c>
      <c r="BO462" s="45">
        <f t="shared" si="1079"/>
        <v>16</v>
      </c>
      <c r="BP462" s="45">
        <f t="shared" si="1080"/>
        <v>45</v>
      </c>
      <c r="BQ462" s="45">
        <f t="shared" si="1081"/>
        <v>25</v>
      </c>
      <c r="BR462" s="45">
        <f t="shared" si="1082"/>
        <v>-17.616926170822975</v>
      </c>
      <c r="BS462" s="45" t="str">
        <f t="shared" si="1083"/>
        <v>NEGATIF</v>
      </c>
      <c r="BT462" s="45">
        <f t="shared" si="1019"/>
        <v>-0.30747336576161793</v>
      </c>
      <c r="BU462" s="45">
        <f t="shared" si="1020"/>
        <v>17</v>
      </c>
      <c r="BV462" s="45">
        <f t="shared" si="1021"/>
        <v>-2078</v>
      </c>
      <c r="BW462" s="45">
        <f t="shared" si="1022"/>
        <v>59</v>
      </c>
      <c r="BX462" s="45" t="str">
        <f t="shared" si="1023"/>
        <v>NEGATIF</v>
      </c>
      <c r="BY462" s="45">
        <f t="shared" si="1084"/>
        <v>-66.995668633301207</v>
      </c>
      <c r="BZ462" s="45">
        <f t="shared" si="1085"/>
        <v>113.00433136669879</v>
      </c>
      <c r="CA462" s="45">
        <f t="shared" si="1086"/>
        <v>-24.447463307511775</v>
      </c>
      <c r="CB462" s="45" t="str">
        <f t="shared" si="1087"/>
        <v>NEGATIF</v>
      </c>
      <c r="CC462" s="45">
        <f t="shared" si="1088"/>
        <v>24</v>
      </c>
      <c r="CD462" s="45">
        <f t="shared" si="1089"/>
        <v>26</v>
      </c>
      <c r="CE462" s="45">
        <f t="shared" si="1090"/>
        <v>50</v>
      </c>
      <c r="CF462" s="45"/>
      <c r="CG462" s="45">
        <f t="shared" si="1091"/>
        <v>4.3869950264488153</v>
      </c>
      <c r="CH462" s="45">
        <f t="shared" si="1092"/>
        <v>0.40902067903811223</v>
      </c>
      <c r="CI462" s="45">
        <f t="shared" si="1093"/>
        <v>0.40905093544300525</v>
      </c>
    </row>
    <row r="463" spans="1:87">
      <c r="A463" s="45">
        <f t="shared" ref="A463:F463" si="1164">A169</f>
        <v>-7.0027777777777782</v>
      </c>
      <c r="B463" s="45">
        <f t="shared" si="1164"/>
        <v>111.315</v>
      </c>
      <c r="C463" s="45">
        <f t="shared" si="1164"/>
        <v>7</v>
      </c>
      <c r="D463" s="45">
        <f t="shared" si="1164"/>
        <v>2018</v>
      </c>
      <c r="E463" s="45">
        <f t="shared" si="1164"/>
        <v>6</v>
      </c>
      <c r="F463" s="45">
        <f t="shared" si="1164"/>
        <v>13</v>
      </c>
      <c r="G463" s="45">
        <f t="shared" si="1025"/>
        <v>-0.12222152900771403</v>
      </c>
      <c r="H463" s="45">
        <f t="shared" ref="H463:J463" si="1165">H169</f>
        <v>15</v>
      </c>
      <c r="I463" s="45">
        <f t="shared" si="1165"/>
        <v>15</v>
      </c>
      <c r="J463" s="45">
        <f t="shared" si="1165"/>
        <v>15.25</v>
      </c>
      <c r="K463" s="45"/>
      <c r="L463" s="45">
        <f t="shared" ref="L463:M463" si="1166">L169</f>
        <v>20</v>
      </c>
      <c r="M463" s="45">
        <f t="shared" si="1166"/>
        <v>-13</v>
      </c>
      <c r="N463" s="45">
        <f t="shared" si="1028"/>
        <v>2458282.84375</v>
      </c>
      <c r="O463" s="45">
        <f t="shared" si="1029"/>
        <v>8.1907120953342413E-4</v>
      </c>
      <c r="P463" s="45">
        <f t="shared" si="1030"/>
        <v>2458282.8445690712</v>
      </c>
      <c r="Q463" s="45">
        <f t="shared" si="1031"/>
        <v>0.18447213057005327</v>
      </c>
      <c r="R463" s="45">
        <f t="shared" si="1032"/>
        <v>252.50966703840049</v>
      </c>
      <c r="S463" s="45">
        <f t="shared" si="1033"/>
        <v>324.84238060712232</v>
      </c>
      <c r="T463" s="45">
        <f t="shared" si="1034"/>
        <v>4.4071250829346873</v>
      </c>
      <c r="U463" s="45">
        <f t="shared" si="1035"/>
        <v>5.6695690916108612</v>
      </c>
      <c r="V463" s="45">
        <f t="shared" si="1036"/>
        <v>128.24570443497601</v>
      </c>
      <c r="W463" s="45">
        <f t="shared" si="1037"/>
        <v>2.2383097939298255</v>
      </c>
      <c r="X463" s="45">
        <f t="shared" si="1038"/>
        <v>81.604559590326062</v>
      </c>
      <c r="Y463" s="45">
        <f t="shared" si="1039"/>
        <v>1.4242682494911048</v>
      </c>
      <c r="Z463" s="45">
        <f t="shared" si="1040"/>
        <v>158.34745199787631</v>
      </c>
      <c r="AA463" s="45">
        <f t="shared" si="1041"/>
        <v>2.7636843995066145</v>
      </c>
      <c r="AB463" s="45">
        <f t="shared" si="1042"/>
        <v>-12418.179665962985</v>
      </c>
      <c r="AC463" s="45">
        <f t="shared" si="1043"/>
        <v>121.75332883376474</v>
      </c>
      <c r="AD463" s="45">
        <f t="shared" si="1044"/>
        <v>1045.4176348531539</v>
      </c>
      <c r="AE463" s="45">
        <f t="shared" si="1045"/>
        <v>-637.57426393162666</v>
      </c>
      <c r="AF463" s="45">
        <f t="shared" si="1046"/>
        <v>550.74925069738026</v>
      </c>
      <c r="AG463" s="45">
        <f t="shared" si="1047"/>
        <v>988.28400594310199</v>
      </c>
      <c r="AH463" s="45">
        <f t="shared" si="1048"/>
        <v>-10349.549709567211</v>
      </c>
      <c r="AI463" s="45">
        <f t="shared" si="1049"/>
        <v>-2.8748749193242253</v>
      </c>
      <c r="AJ463" s="45">
        <f t="shared" si="1050"/>
        <v>249.63479211907628</v>
      </c>
      <c r="AK463" s="45">
        <f t="shared" si="1051"/>
        <v>4.3569490500094732</v>
      </c>
      <c r="AL463" s="45">
        <f t="shared" si="1052"/>
        <v>249</v>
      </c>
      <c r="AM463" s="45">
        <f t="shared" si="1053"/>
        <v>38</v>
      </c>
      <c r="AN463" s="45">
        <f t="shared" si="1054"/>
        <v>5</v>
      </c>
      <c r="AO463" s="45"/>
      <c r="AP463" s="45">
        <f t="shared" si="1055"/>
        <v>4.3233018819239151</v>
      </c>
      <c r="AQ463" s="45">
        <f t="shared" si="1056"/>
        <v>7.545585239723944E-2</v>
      </c>
      <c r="AR463" s="45" t="str">
        <f t="shared" si="1057"/>
        <v>POSITIF</v>
      </c>
      <c r="AS463" s="45">
        <f t="shared" si="1058"/>
        <v>4</v>
      </c>
      <c r="AT463" s="45">
        <f t="shared" si="1059"/>
        <v>19</v>
      </c>
      <c r="AU463" s="45">
        <f t="shared" si="1060"/>
        <v>23</v>
      </c>
      <c r="AV463" s="45">
        <f t="shared" si="1061"/>
        <v>1.0111571758685418</v>
      </c>
      <c r="AW463" s="145">
        <f t="shared" si="1062"/>
        <v>4.2131548994522573E-2</v>
      </c>
      <c r="AX463" s="45">
        <f t="shared" si="1063"/>
        <v>1.7648021974073409E-2</v>
      </c>
      <c r="AY463" s="45">
        <f t="shared" si="1064"/>
        <v>0.27552001179989688</v>
      </c>
      <c r="AZ463" s="145">
        <f t="shared" si="1065"/>
        <v>1.1480000491662369E-2</v>
      </c>
      <c r="BA463" s="45">
        <f t="shared" si="1066"/>
        <v>361419.035832975</v>
      </c>
      <c r="BB463" s="45" t="s">
        <v>192</v>
      </c>
      <c r="BC463" s="45">
        <f t="shared" si="1067"/>
        <v>1.6700852170516058E-2</v>
      </c>
      <c r="BD463" s="45">
        <f t="shared" si="1068"/>
        <v>128.25028330500552</v>
      </c>
      <c r="BE463" s="45">
        <f t="shared" si="1069"/>
        <v>23.436892203053805</v>
      </c>
      <c r="BF463" s="45">
        <f t="shared" si="1070"/>
        <v>-1.7335613836091314E-3</v>
      </c>
      <c r="BG463" s="45">
        <f t="shared" si="1071"/>
        <v>23.435158641670196</v>
      </c>
      <c r="BH463" s="151">
        <f t="shared" si="1072"/>
        <v>0.18447213057005327</v>
      </c>
      <c r="BI463" s="45">
        <f t="shared" si="1073"/>
        <v>1.6896692186594009</v>
      </c>
      <c r="BJ463" s="45">
        <f t="shared" si="1074"/>
        <v>9.1106692186594014</v>
      </c>
      <c r="BK463" s="45">
        <f t="shared" si="1075"/>
        <v>245.28519762204385</v>
      </c>
      <c r="BL463" s="45">
        <f t="shared" si="1076"/>
        <v>4.2810343049096309</v>
      </c>
      <c r="BM463" s="45">
        <f t="shared" si="1077"/>
        <v>251.37484065784713</v>
      </c>
      <c r="BN463" s="45">
        <f t="shared" si="1078"/>
        <v>16.758322710523142</v>
      </c>
      <c r="BO463" s="45">
        <f t="shared" si="1079"/>
        <v>16</v>
      </c>
      <c r="BP463" s="45">
        <f t="shared" si="1080"/>
        <v>45</v>
      </c>
      <c r="BQ463" s="45">
        <f t="shared" si="1081"/>
        <v>29</v>
      </c>
      <c r="BR463" s="45">
        <f t="shared" si="1082"/>
        <v>-17.615313921435284</v>
      </c>
      <c r="BS463" s="45" t="str">
        <f t="shared" si="1083"/>
        <v>NEGATIF</v>
      </c>
      <c r="BT463" s="45">
        <f t="shared" si="1019"/>
        <v>-0.30744522670143942</v>
      </c>
      <c r="BU463" s="45">
        <f t="shared" si="1020"/>
        <v>17</v>
      </c>
      <c r="BV463" s="45">
        <f t="shared" si="1021"/>
        <v>-2077</v>
      </c>
      <c r="BW463" s="45">
        <f t="shared" si="1022"/>
        <v>4</v>
      </c>
      <c r="BX463" s="45" t="str">
        <f t="shared" si="1023"/>
        <v>NEGATIF</v>
      </c>
      <c r="BY463" s="45">
        <f t="shared" si="1084"/>
        <v>-68.048777590430092</v>
      </c>
      <c r="BZ463" s="45">
        <f t="shared" si="1085"/>
        <v>111.95122240956991</v>
      </c>
      <c r="CA463" s="45">
        <f t="shared" si="1086"/>
        <v>-21.016021131187891</v>
      </c>
      <c r="CB463" s="45" t="str">
        <f t="shared" si="1087"/>
        <v>NEGATIF</v>
      </c>
      <c r="CC463" s="45">
        <f t="shared" si="1088"/>
        <v>21</v>
      </c>
      <c r="CD463" s="45">
        <f t="shared" si="1089"/>
        <v>0</v>
      </c>
      <c r="CE463" s="45">
        <f t="shared" si="1090"/>
        <v>57</v>
      </c>
      <c r="CF463" s="45"/>
      <c r="CG463" s="45">
        <f t="shared" si="1091"/>
        <v>4.3873186261555412</v>
      </c>
      <c r="CH463" s="45">
        <f t="shared" si="1092"/>
        <v>0.40902067902434691</v>
      </c>
      <c r="CI463" s="45">
        <f t="shared" si="1093"/>
        <v>0.4090509353782763</v>
      </c>
    </row>
    <row r="464" spans="1:87">
      <c r="A464" s="45">
        <f t="shared" ref="A464:F464" si="1167">A170</f>
        <v>-7.0027777777777782</v>
      </c>
      <c r="B464" s="45">
        <f t="shared" si="1167"/>
        <v>111.315</v>
      </c>
      <c r="C464" s="45">
        <f t="shared" si="1167"/>
        <v>7</v>
      </c>
      <c r="D464" s="45">
        <f t="shared" si="1167"/>
        <v>2018</v>
      </c>
      <c r="E464" s="45">
        <f t="shared" si="1167"/>
        <v>6</v>
      </c>
      <c r="F464" s="45">
        <f t="shared" si="1167"/>
        <v>13</v>
      </c>
      <c r="G464" s="45">
        <f t="shared" si="1025"/>
        <v>-0.12222152900771403</v>
      </c>
      <c r="H464" s="45">
        <f t="shared" ref="H464:J464" si="1168">H170</f>
        <v>15</v>
      </c>
      <c r="I464" s="45">
        <f t="shared" si="1168"/>
        <v>30</v>
      </c>
      <c r="J464" s="45">
        <f t="shared" si="1168"/>
        <v>15.5</v>
      </c>
      <c r="K464" s="45"/>
      <c r="L464" s="45">
        <f t="shared" ref="L464:M464" si="1169">L170</f>
        <v>20</v>
      </c>
      <c r="M464" s="45">
        <f t="shared" si="1169"/>
        <v>-13</v>
      </c>
      <c r="N464" s="45">
        <f t="shared" si="1028"/>
        <v>2458282.854166667</v>
      </c>
      <c r="O464" s="45">
        <f t="shared" si="1029"/>
        <v>8.1907120953342413E-4</v>
      </c>
      <c r="P464" s="45">
        <f t="shared" si="1030"/>
        <v>2458282.8549857382</v>
      </c>
      <c r="Q464" s="45">
        <f t="shared" si="1031"/>
        <v>0.18447241576285212</v>
      </c>
      <c r="R464" s="45">
        <f t="shared" si="1032"/>
        <v>252.50966703840049</v>
      </c>
      <c r="S464" s="45">
        <f t="shared" si="1033"/>
        <v>324.97847428248497</v>
      </c>
      <c r="T464" s="45">
        <f t="shared" si="1034"/>
        <v>4.4071250829346873</v>
      </c>
      <c r="U464" s="45">
        <f t="shared" si="1035"/>
        <v>5.6719443743370794</v>
      </c>
      <c r="V464" s="45">
        <f t="shared" si="1036"/>
        <v>128.24515283160565</v>
      </c>
      <c r="W464" s="45">
        <f t="shared" si="1037"/>
        <v>2.2383001666348474</v>
      </c>
      <c r="X464" s="45">
        <f t="shared" si="1038"/>
        <v>81.614826750398606</v>
      </c>
      <c r="Y464" s="45">
        <f t="shared" si="1039"/>
        <v>1.4244474452392</v>
      </c>
      <c r="Z464" s="45">
        <f t="shared" si="1040"/>
        <v>158.3577186677021</v>
      </c>
      <c r="AA464" s="45">
        <f t="shared" si="1041"/>
        <v>2.7638635866982897</v>
      </c>
      <c r="AB464" s="45">
        <f t="shared" si="1042"/>
        <v>-12374.17690227491</v>
      </c>
      <c r="AC464" s="45">
        <f t="shared" si="1043"/>
        <v>121.456313104541</v>
      </c>
      <c r="AD464" s="45">
        <f t="shared" si="1044"/>
        <v>1088.8700545222757</v>
      </c>
      <c r="AE464" s="45">
        <f t="shared" si="1045"/>
        <v>-639.58684011706941</v>
      </c>
      <c r="AF464" s="45">
        <f t="shared" si="1046"/>
        <v>550.08502152406027</v>
      </c>
      <c r="AG464" s="45">
        <f t="shared" si="1047"/>
        <v>976.91551138056582</v>
      </c>
      <c r="AH464" s="45">
        <f t="shared" si="1048"/>
        <v>-10276.436841860535</v>
      </c>
      <c r="AI464" s="45">
        <f t="shared" si="1049"/>
        <v>-2.8545657894057044</v>
      </c>
      <c r="AJ464" s="45">
        <f t="shared" si="1050"/>
        <v>249.65510124899478</v>
      </c>
      <c r="AK464" s="45">
        <f t="shared" si="1051"/>
        <v>4.3573035111947664</v>
      </c>
      <c r="AL464" s="45">
        <f t="shared" si="1052"/>
        <v>249</v>
      </c>
      <c r="AM464" s="45">
        <f t="shared" si="1053"/>
        <v>39</v>
      </c>
      <c r="AN464" s="45">
        <f t="shared" si="1054"/>
        <v>18</v>
      </c>
      <c r="AO464" s="45"/>
      <c r="AP464" s="45">
        <f t="shared" si="1055"/>
        <v>4.3144195360533084</v>
      </c>
      <c r="AQ464" s="45">
        <f t="shared" si="1056"/>
        <v>7.5300826216496433E-2</v>
      </c>
      <c r="AR464" s="45" t="str">
        <f t="shared" si="1057"/>
        <v>POSITIF</v>
      </c>
      <c r="AS464" s="45">
        <f t="shared" si="1058"/>
        <v>4</v>
      </c>
      <c r="AT464" s="45">
        <f t="shared" si="1059"/>
        <v>18</v>
      </c>
      <c r="AU464" s="45">
        <f t="shared" si="1060"/>
        <v>51</v>
      </c>
      <c r="AV464" s="45">
        <f t="shared" si="1061"/>
        <v>1.0112484950432441</v>
      </c>
      <c r="AW464" s="145">
        <f t="shared" si="1062"/>
        <v>4.2135353960135173E-2</v>
      </c>
      <c r="AX464" s="45">
        <f t="shared" si="1063"/>
        <v>1.7649615794342165E-2</v>
      </c>
      <c r="AY464" s="45">
        <f t="shared" si="1064"/>
        <v>0.27554489204814042</v>
      </c>
      <c r="AZ464" s="145">
        <f t="shared" si="1065"/>
        <v>1.1481037168672518E-2</v>
      </c>
      <c r="BA464" s="45">
        <f t="shared" si="1066"/>
        <v>361386.40185471508</v>
      </c>
      <c r="BB464" s="45" t="s">
        <v>192</v>
      </c>
      <c r="BC464" s="45">
        <f t="shared" si="1067"/>
        <v>1.6700852158537959E-2</v>
      </c>
      <c r="BD464" s="45">
        <f t="shared" si="1068"/>
        <v>128.24973170327215</v>
      </c>
      <c r="BE464" s="45">
        <f t="shared" si="1069"/>
        <v>23.43689219934511</v>
      </c>
      <c r="BF464" s="45">
        <f t="shared" si="1070"/>
        <v>-1.7335584439932563E-3</v>
      </c>
      <c r="BG464" s="45">
        <f t="shared" si="1071"/>
        <v>23.435158640901115</v>
      </c>
      <c r="BH464" s="151">
        <f t="shared" si="1072"/>
        <v>0.18447241576285212</v>
      </c>
      <c r="BI464" s="45">
        <f t="shared" si="1073"/>
        <v>1.9403537094282608</v>
      </c>
      <c r="BJ464" s="45">
        <f t="shared" si="1074"/>
        <v>9.3613537094282613</v>
      </c>
      <c r="BK464" s="45">
        <f t="shared" si="1075"/>
        <v>249.02700583372257</v>
      </c>
      <c r="BL464" s="45">
        <f t="shared" si="1076"/>
        <v>4.3463411781815857</v>
      </c>
      <c r="BM464" s="45">
        <f t="shared" si="1077"/>
        <v>251.39329980770134</v>
      </c>
      <c r="BN464" s="45">
        <f t="shared" si="1078"/>
        <v>16.759553320513422</v>
      </c>
      <c r="BO464" s="45">
        <f t="shared" si="1079"/>
        <v>16</v>
      </c>
      <c r="BP464" s="45">
        <f t="shared" si="1080"/>
        <v>45</v>
      </c>
      <c r="BQ464" s="45">
        <f t="shared" si="1081"/>
        <v>34</v>
      </c>
      <c r="BR464" s="45">
        <f t="shared" si="1082"/>
        <v>-17.627041680461257</v>
      </c>
      <c r="BS464" s="45" t="str">
        <f t="shared" si="1083"/>
        <v>NEGATIF</v>
      </c>
      <c r="BT464" s="45">
        <f t="shared" si="1019"/>
        <v>-0.30764991471032316</v>
      </c>
      <c r="BU464" s="45">
        <f t="shared" si="1020"/>
        <v>17</v>
      </c>
      <c r="BV464" s="45">
        <f t="shared" si="1021"/>
        <v>-2078</v>
      </c>
      <c r="BW464" s="45">
        <f t="shared" si="1022"/>
        <v>22</v>
      </c>
      <c r="BX464" s="45" t="str">
        <f t="shared" si="1023"/>
        <v>NEGATIF</v>
      </c>
      <c r="BY464" s="45">
        <f t="shared" si="1084"/>
        <v>-68.969368274049884</v>
      </c>
      <c r="BZ464" s="45">
        <f t="shared" si="1085"/>
        <v>111.03063172595012</v>
      </c>
      <c r="CA464" s="45">
        <f t="shared" si="1086"/>
        <v>-17.557255113491898</v>
      </c>
      <c r="CB464" s="45" t="str">
        <f t="shared" si="1087"/>
        <v>NEGATIF</v>
      </c>
      <c r="CC464" s="45">
        <f t="shared" si="1088"/>
        <v>17</v>
      </c>
      <c r="CD464" s="45">
        <f t="shared" si="1089"/>
        <v>33</v>
      </c>
      <c r="CE464" s="45">
        <f t="shared" si="1090"/>
        <v>26</v>
      </c>
      <c r="CF464" s="45"/>
      <c r="CG464" s="45">
        <f t="shared" si="1091"/>
        <v>4.3876407990976158</v>
      </c>
      <c r="CH464" s="45">
        <f t="shared" si="1092"/>
        <v>0.40902067901092393</v>
      </c>
      <c r="CI464" s="45">
        <f t="shared" si="1093"/>
        <v>0.40905093531354736</v>
      </c>
    </row>
    <row r="465" spans="1:87">
      <c r="A465" s="45">
        <f t="shared" ref="A465:F465" si="1170">A171</f>
        <v>-7.0027777777777782</v>
      </c>
      <c r="B465" s="45">
        <f t="shared" si="1170"/>
        <v>111.315</v>
      </c>
      <c r="C465" s="45">
        <f t="shared" si="1170"/>
        <v>7</v>
      </c>
      <c r="D465" s="45">
        <f t="shared" si="1170"/>
        <v>2018</v>
      </c>
      <c r="E465" s="45">
        <f t="shared" si="1170"/>
        <v>6</v>
      </c>
      <c r="F465" s="45">
        <f t="shared" si="1170"/>
        <v>13</v>
      </c>
      <c r="G465" s="45">
        <f t="shared" si="1025"/>
        <v>-0.12222152900771403</v>
      </c>
      <c r="H465" s="45">
        <f t="shared" ref="H465:J465" si="1171">H171</f>
        <v>15</v>
      </c>
      <c r="I465" s="45">
        <f t="shared" si="1171"/>
        <v>45</v>
      </c>
      <c r="J465" s="45">
        <f t="shared" si="1171"/>
        <v>15.75</v>
      </c>
      <c r="K465" s="45"/>
      <c r="L465" s="45">
        <f t="shared" ref="L465:M465" si="1172">L171</f>
        <v>20</v>
      </c>
      <c r="M465" s="45">
        <f t="shared" si="1172"/>
        <v>-13</v>
      </c>
      <c r="N465" s="45">
        <f t="shared" si="1028"/>
        <v>2458282.8645833335</v>
      </c>
      <c r="O465" s="45">
        <f t="shared" si="1029"/>
        <v>8.1907120953342413E-4</v>
      </c>
      <c r="P465" s="45">
        <f t="shared" si="1030"/>
        <v>2458282.8654024047</v>
      </c>
      <c r="Q465" s="45">
        <f t="shared" si="1031"/>
        <v>0.18447270095563817</v>
      </c>
      <c r="R465" s="45">
        <f t="shared" si="1032"/>
        <v>252.50966703840049</v>
      </c>
      <c r="S465" s="45">
        <f t="shared" si="1033"/>
        <v>325.11456795173581</v>
      </c>
      <c r="T465" s="45">
        <f t="shared" si="1034"/>
        <v>4.4071250829346873</v>
      </c>
      <c r="U465" s="45">
        <f t="shared" si="1035"/>
        <v>5.6743196569566265</v>
      </c>
      <c r="V465" s="45">
        <f t="shared" si="1036"/>
        <v>128.24460122826008</v>
      </c>
      <c r="W465" s="45">
        <f t="shared" si="1037"/>
        <v>2.2382905393403023</v>
      </c>
      <c r="X465" s="45">
        <f t="shared" si="1038"/>
        <v>81.625093910009127</v>
      </c>
      <c r="Y465" s="45">
        <f t="shared" si="1039"/>
        <v>1.4246266409792314</v>
      </c>
      <c r="Z465" s="45">
        <f t="shared" si="1040"/>
        <v>158.36798533706678</v>
      </c>
      <c r="AA465" s="45">
        <f t="shared" si="1041"/>
        <v>2.7640427738819171</v>
      </c>
      <c r="AB465" s="45">
        <f t="shared" si="1042"/>
        <v>-12330.100835995096</v>
      </c>
      <c r="AC465" s="45">
        <f t="shared" si="1043"/>
        <v>121.14649423627424</v>
      </c>
      <c r="AD465" s="45">
        <f t="shared" si="1044"/>
        <v>1131.8633572998356</v>
      </c>
      <c r="AE465" s="45">
        <f t="shared" si="1045"/>
        <v>-641.53200147177472</v>
      </c>
      <c r="AF465" s="45">
        <f t="shared" si="1046"/>
        <v>549.41644175053807</v>
      </c>
      <c r="AG465" s="45">
        <f t="shared" si="1047"/>
        <v>965.53925547178756</v>
      </c>
      <c r="AH465" s="45">
        <f t="shared" si="1048"/>
        <v>-10203.667288708435</v>
      </c>
      <c r="AI465" s="45">
        <f t="shared" si="1049"/>
        <v>-2.8343520246412321</v>
      </c>
      <c r="AJ465" s="45">
        <f t="shared" si="1050"/>
        <v>249.67531501375927</v>
      </c>
      <c r="AK465" s="45">
        <f t="shared" si="1051"/>
        <v>4.3576563079441311</v>
      </c>
      <c r="AL465" s="45">
        <f t="shared" si="1052"/>
        <v>249</v>
      </c>
      <c r="AM465" s="45">
        <f t="shared" si="1053"/>
        <v>40</v>
      </c>
      <c r="AN465" s="45">
        <f t="shared" si="1054"/>
        <v>31</v>
      </c>
      <c r="AO465" s="45"/>
      <c r="AP465" s="45">
        <f t="shared" si="1055"/>
        <v>4.3147054218557308</v>
      </c>
      <c r="AQ465" s="45">
        <f t="shared" si="1056"/>
        <v>7.5305815865033404E-2</v>
      </c>
      <c r="AR465" s="45" t="str">
        <f t="shared" si="1057"/>
        <v>POSITIF</v>
      </c>
      <c r="AS465" s="45">
        <f t="shared" si="1058"/>
        <v>4</v>
      </c>
      <c r="AT465" s="45">
        <f t="shared" si="1059"/>
        <v>18</v>
      </c>
      <c r="AU465" s="45">
        <f t="shared" si="1060"/>
        <v>52</v>
      </c>
      <c r="AV465" s="45">
        <f t="shared" si="1061"/>
        <v>1.0113394822728974</v>
      </c>
      <c r="AW465" s="145">
        <f t="shared" si="1062"/>
        <v>4.213914509470406E-2</v>
      </c>
      <c r="AX465" s="45">
        <f t="shared" si="1063"/>
        <v>1.7651203821076884E-2</v>
      </c>
      <c r="AY465" s="45">
        <f t="shared" si="1064"/>
        <v>0.27556968185607844</v>
      </c>
      <c r="AZ465" s="145">
        <f t="shared" si="1065"/>
        <v>1.1482070077336601E-2</v>
      </c>
      <c r="BA465" s="45">
        <f t="shared" si="1066"/>
        <v>361353.89236250974</v>
      </c>
      <c r="BB465" s="45" t="s">
        <v>192</v>
      </c>
      <c r="BC465" s="45">
        <f t="shared" si="1067"/>
        <v>1.6700852146559864E-2</v>
      </c>
      <c r="BD465" s="45">
        <f t="shared" si="1068"/>
        <v>128.24918010156355</v>
      </c>
      <c r="BE465" s="45">
        <f t="shared" si="1069"/>
        <v>23.436892195636414</v>
      </c>
      <c r="BF465" s="45">
        <f t="shared" si="1070"/>
        <v>-1.7335554847588064E-3</v>
      </c>
      <c r="BG465" s="45">
        <f t="shared" si="1071"/>
        <v>23.435158640151656</v>
      </c>
      <c r="BH465" s="151">
        <f t="shared" si="1072"/>
        <v>0.18447270095563817</v>
      </c>
      <c r="BI465" s="45">
        <f t="shared" si="1073"/>
        <v>2.1910381889902055</v>
      </c>
      <c r="BJ465" s="45">
        <f t="shared" si="1074"/>
        <v>9.6120381889902049</v>
      </c>
      <c r="BK465" s="45">
        <f t="shared" si="1075"/>
        <v>252.76890023225806</v>
      </c>
      <c r="BL465" s="45">
        <f t="shared" si="1076"/>
        <v>4.4116495556979629</v>
      </c>
      <c r="BM465" s="45">
        <f t="shared" si="1077"/>
        <v>251.41167260259505</v>
      </c>
      <c r="BN465" s="45">
        <f t="shared" si="1078"/>
        <v>16.760778173506335</v>
      </c>
      <c r="BO465" s="45">
        <f t="shared" si="1079"/>
        <v>16</v>
      </c>
      <c r="BP465" s="45">
        <f t="shared" si="1080"/>
        <v>45</v>
      </c>
      <c r="BQ465" s="45">
        <f t="shared" si="1081"/>
        <v>38</v>
      </c>
      <c r="BR465" s="45">
        <f t="shared" si="1082"/>
        <v>-17.629681836948492</v>
      </c>
      <c r="BS465" s="45" t="str">
        <f t="shared" si="1083"/>
        <v>NEGATIF</v>
      </c>
      <c r="BT465" s="45">
        <f t="shared" si="1019"/>
        <v>-0.30769599413379328</v>
      </c>
      <c r="BU465" s="45">
        <f t="shared" si="1020"/>
        <v>17</v>
      </c>
      <c r="BV465" s="45">
        <f t="shared" si="1021"/>
        <v>-2078</v>
      </c>
      <c r="BW465" s="45">
        <f t="shared" si="1022"/>
        <v>13</v>
      </c>
      <c r="BX465" s="45" t="str">
        <f t="shared" si="1023"/>
        <v>NEGATIF</v>
      </c>
      <c r="BY465" s="45">
        <f t="shared" si="1084"/>
        <v>-69.793732945961224</v>
      </c>
      <c r="BZ465" s="45">
        <f t="shared" si="1085"/>
        <v>110.20626705403878</v>
      </c>
      <c r="CA465" s="45">
        <f t="shared" si="1086"/>
        <v>-14.080420072410035</v>
      </c>
      <c r="CB465" s="45" t="str">
        <f t="shared" si="1087"/>
        <v>NEGATIF</v>
      </c>
      <c r="CC465" s="45">
        <f t="shared" si="1088"/>
        <v>14</v>
      </c>
      <c r="CD465" s="45">
        <f t="shared" si="1089"/>
        <v>4</v>
      </c>
      <c r="CE465" s="45">
        <f t="shared" si="1090"/>
        <v>49</v>
      </c>
      <c r="CF465" s="45"/>
      <c r="CG465" s="45">
        <f t="shared" si="1091"/>
        <v>4.3879614648613048</v>
      </c>
      <c r="CH465" s="45">
        <f t="shared" si="1092"/>
        <v>0.40902067899784339</v>
      </c>
      <c r="CI465" s="45">
        <f t="shared" si="1093"/>
        <v>0.40905093524881841</v>
      </c>
    </row>
    <row r="466" spans="1:87">
      <c r="A466" s="45">
        <f t="shared" ref="A466:F466" si="1173">A172</f>
        <v>-7.0027777777777782</v>
      </c>
      <c r="B466" s="45">
        <f t="shared" si="1173"/>
        <v>111.315</v>
      </c>
      <c r="C466" s="45">
        <f t="shared" si="1173"/>
        <v>7</v>
      </c>
      <c r="D466" s="45">
        <f t="shared" si="1173"/>
        <v>2018</v>
      </c>
      <c r="E466" s="45">
        <f t="shared" si="1173"/>
        <v>6</v>
      </c>
      <c r="F466" s="45">
        <f t="shared" si="1173"/>
        <v>13</v>
      </c>
      <c r="G466" s="45">
        <f t="shared" si="1025"/>
        <v>-0.12222152900771403</v>
      </c>
      <c r="H466" s="45">
        <f t="shared" ref="H466:J466" si="1174">H172</f>
        <v>16</v>
      </c>
      <c r="I466" s="45">
        <f t="shared" si="1174"/>
        <v>0</v>
      </c>
      <c r="J466" s="45">
        <f t="shared" si="1174"/>
        <v>16</v>
      </c>
      <c r="K466" s="45"/>
      <c r="L466" s="45">
        <f t="shared" ref="L466:M466" si="1175">L172</f>
        <v>20</v>
      </c>
      <c r="M466" s="45">
        <f t="shared" si="1175"/>
        <v>-13</v>
      </c>
      <c r="N466" s="45">
        <f t="shared" si="1028"/>
        <v>2458282.875</v>
      </c>
      <c r="O466" s="45">
        <f t="shared" si="1029"/>
        <v>8.1907120953342413E-4</v>
      </c>
      <c r="P466" s="45">
        <f t="shared" si="1030"/>
        <v>2458282.8758190712</v>
      </c>
      <c r="Q466" s="45">
        <f t="shared" si="1031"/>
        <v>0.18447298614842425</v>
      </c>
      <c r="R466" s="45">
        <f t="shared" si="1032"/>
        <v>252.50966703840049</v>
      </c>
      <c r="S466" s="45">
        <f t="shared" si="1033"/>
        <v>325.25066162098665</v>
      </c>
      <c r="T466" s="45">
        <f t="shared" si="1034"/>
        <v>4.4071250829346873</v>
      </c>
      <c r="U466" s="45">
        <f t="shared" si="1035"/>
        <v>5.6766949395761745</v>
      </c>
      <c r="V466" s="45">
        <f t="shared" si="1036"/>
        <v>128.2440496249144</v>
      </c>
      <c r="W466" s="45">
        <f t="shared" si="1037"/>
        <v>2.2382809120457554</v>
      </c>
      <c r="X466" s="45">
        <f t="shared" si="1038"/>
        <v>81.635361069621467</v>
      </c>
      <c r="Y466" s="45">
        <f t="shared" si="1039"/>
        <v>1.4248058367192944</v>
      </c>
      <c r="Z466" s="45">
        <f t="shared" si="1040"/>
        <v>158.37825200643238</v>
      </c>
      <c r="AA466" s="45">
        <f t="shared" si="1041"/>
        <v>2.7642219610655605</v>
      </c>
      <c r="AB466" s="45">
        <f t="shared" si="1042"/>
        <v>-12285.951713824676</v>
      </c>
      <c r="AC466" s="45">
        <f t="shared" si="1043"/>
        <v>120.82390487496373</v>
      </c>
      <c r="AD466" s="45">
        <f t="shared" si="1044"/>
        <v>1174.3794173142421</v>
      </c>
      <c r="AE466" s="45">
        <f t="shared" si="1045"/>
        <v>-643.40954306084984</v>
      </c>
      <c r="AF466" s="45">
        <f t="shared" si="1046"/>
        <v>548.74352887371253</v>
      </c>
      <c r="AG466" s="45">
        <f t="shared" si="1047"/>
        <v>954.15532297929303</v>
      </c>
      <c r="AH466" s="45">
        <f t="shared" si="1048"/>
        <v>-10131.259082843315</v>
      </c>
      <c r="AI466" s="45">
        <f t="shared" si="1049"/>
        <v>-2.8142386341231429</v>
      </c>
      <c r="AJ466" s="45">
        <f t="shared" si="1050"/>
        <v>249.69542840427735</v>
      </c>
      <c r="AK466" s="45">
        <f t="shared" si="1051"/>
        <v>4.3580073528324101</v>
      </c>
      <c r="AL466" s="45">
        <f t="shared" si="1052"/>
        <v>249</v>
      </c>
      <c r="AM466" s="45">
        <f t="shared" si="1053"/>
        <v>41</v>
      </c>
      <c r="AN466" s="45">
        <f t="shared" si="1054"/>
        <v>43</v>
      </c>
      <c r="AO466" s="45"/>
      <c r="AP466" s="45">
        <f t="shared" si="1055"/>
        <v>4.305520752875144</v>
      </c>
      <c r="AQ466" s="45">
        <f t="shared" si="1056"/>
        <v>7.5145513150616378E-2</v>
      </c>
      <c r="AR466" s="45" t="str">
        <f t="shared" si="1057"/>
        <v>POSITIF</v>
      </c>
      <c r="AS466" s="45">
        <f t="shared" si="1058"/>
        <v>4</v>
      </c>
      <c r="AT466" s="45">
        <f t="shared" si="1059"/>
        <v>18</v>
      </c>
      <c r="AU466" s="45">
        <f t="shared" si="1060"/>
        <v>19</v>
      </c>
      <c r="AV466" s="45">
        <f t="shared" si="1061"/>
        <v>1.0114301368222067</v>
      </c>
      <c r="AW466" s="145">
        <f t="shared" si="1062"/>
        <v>4.2142922367591949E-2</v>
      </c>
      <c r="AX466" s="45">
        <f t="shared" si="1063"/>
        <v>1.7652786041444244E-2</v>
      </c>
      <c r="AY466" s="45">
        <f t="shared" si="1064"/>
        <v>0.27559438102338391</v>
      </c>
      <c r="AZ466" s="145">
        <f t="shared" si="1065"/>
        <v>1.1483099209307663E-2</v>
      </c>
      <c r="BA466" s="45">
        <f t="shared" si="1066"/>
        <v>361321.50755339954</v>
      </c>
      <c r="BB466" s="45" t="s">
        <v>192</v>
      </c>
      <c r="BC466" s="45">
        <f t="shared" si="1067"/>
        <v>1.6700852134581768E-2</v>
      </c>
      <c r="BD466" s="45">
        <f t="shared" si="1068"/>
        <v>128.2486284998549</v>
      </c>
      <c r="BE466" s="45">
        <f t="shared" si="1069"/>
        <v>23.436892191927718</v>
      </c>
      <c r="BF466" s="45">
        <f t="shared" si="1070"/>
        <v>-1.7335525059035488E-3</v>
      </c>
      <c r="BG466" s="45">
        <f t="shared" si="1071"/>
        <v>23.435158639421815</v>
      </c>
      <c r="BH466" s="151">
        <f t="shared" si="1072"/>
        <v>0.18447298614842425</v>
      </c>
      <c r="BI466" s="45">
        <f t="shared" si="1073"/>
        <v>2.4417226685521505</v>
      </c>
      <c r="BJ466" s="45">
        <f t="shared" si="1074"/>
        <v>9.8627226685521503</v>
      </c>
      <c r="BK466" s="45">
        <f t="shared" si="1075"/>
        <v>256.51088554356045</v>
      </c>
      <c r="BL466" s="45">
        <f t="shared" si="1076"/>
        <v>4.4769595199414542</v>
      </c>
      <c r="BM466" s="45">
        <f t="shared" si="1077"/>
        <v>251.4299544847218</v>
      </c>
      <c r="BN466" s="45">
        <f t="shared" si="1078"/>
        <v>16.76199696564812</v>
      </c>
      <c r="BO466" s="45">
        <f t="shared" si="1079"/>
        <v>16</v>
      </c>
      <c r="BP466" s="45">
        <f t="shared" si="1080"/>
        <v>45</v>
      </c>
      <c r="BQ466" s="45">
        <f t="shared" si="1081"/>
        <v>43</v>
      </c>
      <c r="BR466" s="45">
        <f t="shared" si="1082"/>
        <v>-17.641675472914507</v>
      </c>
      <c r="BS466" s="45" t="str">
        <f t="shared" si="1083"/>
        <v>NEGATIF</v>
      </c>
      <c r="BT466" s="45">
        <f t="shared" si="1019"/>
        <v>-0.30790532257068587</v>
      </c>
      <c r="BU466" s="45">
        <f t="shared" si="1020"/>
        <v>17</v>
      </c>
      <c r="BV466" s="45">
        <f t="shared" si="1021"/>
        <v>-2079</v>
      </c>
      <c r="BW466" s="45">
        <f t="shared" si="1022"/>
        <v>29</v>
      </c>
      <c r="BX466" s="45" t="str">
        <f t="shared" si="1023"/>
        <v>NEGATIF</v>
      </c>
      <c r="BY466" s="45">
        <f t="shared" si="1084"/>
        <v>-70.513839543128924</v>
      </c>
      <c r="BZ466" s="45">
        <f t="shared" si="1085"/>
        <v>109.48616045687108</v>
      </c>
      <c r="CA466" s="45">
        <f t="shared" si="1086"/>
        <v>-10.584390943686209</v>
      </c>
      <c r="CB466" s="45" t="str">
        <f t="shared" si="1087"/>
        <v>NEGATIF</v>
      </c>
      <c r="CC466" s="45">
        <f t="shared" si="1088"/>
        <v>10</v>
      </c>
      <c r="CD466" s="45">
        <f t="shared" si="1089"/>
        <v>35</v>
      </c>
      <c r="CE466" s="45">
        <f t="shared" si="1090"/>
        <v>3</v>
      </c>
      <c r="CF466" s="45"/>
      <c r="CG466" s="45">
        <f t="shared" si="1091"/>
        <v>4.3882805438978787</v>
      </c>
      <c r="CH466" s="45">
        <f t="shared" si="1092"/>
        <v>0.40902067898510525</v>
      </c>
      <c r="CI466" s="45">
        <f t="shared" si="1093"/>
        <v>0.40905093518408947</v>
      </c>
    </row>
    <row r="467" spans="1:87">
      <c r="A467" s="45">
        <f t="shared" ref="A467:F467" si="1176">A173</f>
        <v>-7.0027777777777782</v>
      </c>
      <c r="B467" s="45">
        <f t="shared" si="1176"/>
        <v>111.315</v>
      </c>
      <c r="C467" s="45">
        <f t="shared" si="1176"/>
        <v>7</v>
      </c>
      <c r="D467" s="45">
        <f t="shared" si="1176"/>
        <v>2018</v>
      </c>
      <c r="E467" s="45">
        <f t="shared" si="1176"/>
        <v>6</v>
      </c>
      <c r="F467" s="45">
        <f t="shared" si="1176"/>
        <v>13</v>
      </c>
      <c r="G467" s="45">
        <f t="shared" si="1025"/>
        <v>-0.12222152900771403</v>
      </c>
      <c r="H467" s="45">
        <f t="shared" ref="H467:J467" si="1177">H173</f>
        <v>16</v>
      </c>
      <c r="I467" s="45">
        <f t="shared" si="1177"/>
        <v>15</v>
      </c>
      <c r="J467" s="45">
        <f t="shared" si="1177"/>
        <v>16.25</v>
      </c>
      <c r="K467" s="45"/>
      <c r="L467" s="45">
        <f t="shared" ref="L467:M467" si="1178">L173</f>
        <v>20</v>
      </c>
      <c r="M467" s="45">
        <f t="shared" si="1178"/>
        <v>-13</v>
      </c>
      <c r="N467" s="45">
        <f t="shared" si="1028"/>
        <v>2458282.885416667</v>
      </c>
      <c r="O467" s="45">
        <f t="shared" si="1029"/>
        <v>8.1907120953342413E-4</v>
      </c>
      <c r="P467" s="45">
        <f t="shared" si="1030"/>
        <v>2458282.8862357382</v>
      </c>
      <c r="Q467" s="45">
        <f t="shared" si="1031"/>
        <v>0.18447327134122307</v>
      </c>
      <c r="R467" s="45">
        <f t="shared" si="1032"/>
        <v>252.50966703840049</v>
      </c>
      <c r="S467" s="45">
        <f t="shared" si="1033"/>
        <v>325.38675529633474</v>
      </c>
      <c r="T467" s="45">
        <f t="shared" si="1034"/>
        <v>4.4071250829346873</v>
      </c>
      <c r="U467" s="45">
        <f t="shared" si="1035"/>
        <v>5.6790702223021388</v>
      </c>
      <c r="V467" s="45">
        <f t="shared" si="1036"/>
        <v>128.2434980215441</v>
      </c>
      <c r="W467" s="45">
        <f t="shared" si="1037"/>
        <v>2.2382712847507786</v>
      </c>
      <c r="X467" s="45">
        <f t="shared" si="1038"/>
        <v>81.645628229692193</v>
      </c>
      <c r="Y467" s="45">
        <f t="shared" si="1039"/>
        <v>1.4249850324673579</v>
      </c>
      <c r="Z467" s="45">
        <f t="shared" si="1040"/>
        <v>158.38851867625635</v>
      </c>
      <c r="AA467" s="45">
        <f t="shared" si="1041"/>
        <v>2.7644011482572042</v>
      </c>
      <c r="AB467" s="45">
        <f t="shared" si="1042"/>
        <v>-12241.72978286863</v>
      </c>
      <c r="AC467" s="45">
        <f t="shared" si="1043"/>
        <v>120.48857901072758</v>
      </c>
      <c r="AD467" s="45">
        <f t="shared" si="1044"/>
        <v>1216.4003098043527</v>
      </c>
      <c r="AE467" s="45">
        <f t="shared" si="1045"/>
        <v>-645.21926706380918</v>
      </c>
      <c r="AF467" s="45">
        <f t="shared" si="1046"/>
        <v>548.06630050290062</v>
      </c>
      <c r="AG467" s="45">
        <f t="shared" si="1047"/>
        <v>942.76379872487553</v>
      </c>
      <c r="AH467" s="45">
        <f t="shared" si="1048"/>
        <v>-10059.230061889582</v>
      </c>
      <c r="AI467" s="45">
        <f t="shared" si="1049"/>
        <v>-2.7942305727471064</v>
      </c>
      <c r="AJ467" s="45">
        <f t="shared" si="1050"/>
        <v>249.7154364656534</v>
      </c>
      <c r="AK467" s="45">
        <f t="shared" si="1051"/>
        <v>4.3583565593803639</v>
      </c>
      <c r="AL467" s="45">
        <f t="shared" si="1052"/>
        <v>249</v>
      </c>
      <c r="AM467" s="45">
        <f t="shared" si="1053"/>
        <v>42</v>
      </c>
      <c r="AN467" s="45">
        <f t="shared" si="1054"/>
        <v>55</v>
      </c>
      <c r="AO467" s="45"/>
      <c r="AP467" s="45">
        <f t="shared" si="1055"/>
        <v>4.3060690707921196</v>
      </c>
      <c r="AQ467" s="45">
        <f t="shared" si="1056"/>
        <v>7.5155083103615281E-2</v>
      </c>
      <c r="AR467" s="45" t="str">
        <f t="shared" si="1057"/>
        <v>POSITIF</v>
      </c>
      <c r="AS467" s="45">
        <f t="shared" si="1058"/>
        <v>4</v>
      </c>
      <c r="AT467" s="45">
        <f t="shared" si="1059"/>
        <v>18</v>
      </c>
      <c r="AU467" s="45">
        <f t="shared" si="1060"/>
        <v>21</v>
      </c>
      <c r="AV467" s="45">
        <f t="shared" si="1061"/>
        <v>1.0115204579581656</v>
      </c>
      <c r="AW467" s="145">
        <f t="shared" si="1062"/>
        <v>4.2146685748256897E-2</v>
      </c>
      <c r="AX467" s="45">
        <f t="shared" si="1063"/>
        <v>1.7654362442650867E-2</v>
      </c>
      <c r="AY467" s="45">
        <f t="shared" si="1064"/>
        <v>0.27561898935035339</v>
      </c>
      <c r="AZ467" s="145">
        <f t="shared" si="1065"/>
        <v>1.1484124556264725E-2</v>
      </c>
      <c r="BA467" s="45">
        <f t="shared" si="1066"/>
        <v>361289.24762368912</v>
      </c>
      <c r="BB467" s="45" t="s">
        <v>192</v>
      </c>
      <c r="BC467" s="45">
        <f t="shared" si="1067"/>
        <v>1.6700852122603669E-2</v>
      </c>
      <c r="BD467" s="45">
        <f t="shared" si="1068"/>
        <v>128.24807689812164</v>
      </c>
      <c r="BE467" s="45">
        <f t="shared" si="1069"/>
        <v>23.436892188219023</v>
      </c>
      <c r="BF467" s="45">
        <f t="shared" si="1070"/>
        <v>-1.7335495074252533E-3</v>
      </c>
      <c r="BG467" s="45">
        <f t="shared" si="1071"/>
        <v>23.435158638711599</v>
      </c>
      <c r="BH467" s="151">
        <f t="shared" si="1072"/>
        <v>0.18447327134122307</v>
      </c>
      <c r="BI467" s="45">
        <f t="shared" si="1073"/>
        <v>2.6924071593210099</v>
      </c>
      <c r="BJ467" s="45">
        <f t="shared" si="1074"/>
        <v>10.11340715932101</v>
      </c>
      <c r="BK467" s="45">
        <f t="shared" si="1075"/>
        <v>260.25296644456478</v>
      </c>
      <c r="BL467" s="45">
        <f t="shared" si="1076"/>
        <v>4.5422711525399757</v>
      </c>
      <c r="BM467" s="45">
        <f t="shared" si="1077"/>
        <v>251.44814094525037</v>
      </c>
      <c r="BN467" s="45">
        <f t="shared" si="1078"/>
        <v>16.763209396350025</v>
      </c>
      <c r="BO467" s="45">
        <f t="shared" si="1079"/>
        <v>16</v>
      </c>
      <c r="BP467" s="45">
        <f t="shared" si="1080"/>
        <v>45</v>
      </c>
      <c r="BQ467" s="45">
        <f t="shared" si="1081"/>
        <v>47</v>
      </c>
      <c r="BR467" s="45">
        <f t="shared" si="1082"/>
        <v>-17.644020988334042</v>
      </c>
      <c r="BS467" s="45" t="str">
        <f t="shared" si="1083"/>
        <v>NEGATIF</v>
      </c>
      <c r="BT467" s="45">
        <f t="shared" si="1019"/>
        <v>-0.30794625953741306</v>
      </c>
      <c r="BU467" s="45">
        <f t="shared" si="1020"/>
        <v>17</v>
      </c>
      <c r="BV467" s="45">
        <f t="shared" si="1021"/>
        <v>-2079</v>
      </c>
      <c r="BW467" s="45">
        <f t="shared" si="1022"/>
        <v>21</v>
      </c>
      <c r="BX467" s="45" t="str">
        <f t="shared" si="1023"/>
        <v>NEGATIF</v>
      </c>
      <c r="BY467" s="45">
        <f t="shared" si="1084"/>
        <v>-71.157361906506154</v>
      </c>
      <c r="BZ467" s="45">
        <f t="shared" si="1085"/>
        <v>108.84263809349385</v>
      </c>
      <c r="CA467" s="45">
        <f t="shared" si="1086"/>
        <v>-7.0755145236220143</v>
      </c>
      <c r="CB467" s="45" t="str">
        <f t="shared" si="1087"/>
        <v>NEGATIF</v>
      </c>
      <c r="CC467" s="45">
        <f t="shared" si="1088"/>
        <v>7</v>
      </c>
      <c r="CD467" s="45">
        <f t="shared" si="1089"/>
        <v>4</v>
      </c>
      <c r="CE467" s="45">
        <f t="shared" si="1090"/>
        <v>31</v>
      </c>
      <c r="CF467" s="45"/>
      <c r="CG467" s="45">
        <f t="shared" si="1091"/>
        <v>4.3885979575133858</v>
      </c>
      <c r="CH467" s="45">
        <f t="shared" si="1092"/>
        <v>0.40902067897270966</v>
      </c>
      <c r="CI467" s="45">
        <f t="shared" si="1093"/>
        <v>0.40905093511936053</v>
      </c>
    </row>
    <row r="468" spans="1:87">
      <c r="A468" s="45">
        <f t="shared" ref="A468:F468" si="1179">A174</f>
        <v>-7.0027777777777782</v>
      </c>
      <c r="B468" s="45">
        <f t="shared" si="1179"/>
        <v>111.315</v>
      </c>
      <c r="C468" s="45">
        <f t="shared" si="1179"/>
        <v>7</v>
      </c>
      <c r="D468" s="45">
        <f t="shared" si="1179"/>
        <v>2018</v>
      </c>
      <c r="E468" s="45">
        <f t="shared" si="1179"/>
        <v>6</v>
      </c>
      <c r="F468" s="45">
        <f t="shared" si="1179"/>
        <v>13</v>
      </c>
      <c r="G468" s="45">
        <f t="shared" si="1025"/>
        <v>-0.12222152900771403</v>
      </c>
      <c r="H468" s="45">
        <f t="shared" ref="H468:J468" si="1180">H174</f>
        <v>16</v>
      </c>
      <c r="I468" s="45">
        <f t="shared" si="1180"/>
        <v>30</v>
      </c>
      <c r="J468" s="45">
        <f t="shared" si="1180"/>
        <v>16.5</v>
      </c>
      <c r="K468" s="45"/>
      <c r="L468" s="45">
        <f t="shared" ref="L468:M468" si="1181">L174</f>
        <v>20</v>
      </c>
      <c r="M468" s="45">
        <f t="shared" si="1181"/>
        <v>-13</v>
      </c>
      <c r="N468" s="45">
        <f t="shared" si="1028"/>
        <v>2458282.8958333335</v>
      </c>
      <c r="O468" s="45">
        <f t="shared" si="1029"/>
        <v>8.1907120953342413E-4</v>
      </c>
      <c r="P468" s="45">
        <f t="shared" si="1030"/>
        <v>2458282.8966524047</v>
      </c>
      <c r="Q468" s="45">
        <f t="shared" si="1031"/>
        <v>0.18447355653400915</v>
      </c>
      <c r="R468" s="45">
        <f t="shared" si="1032"/>
        <v>252.50966703840049</v>
      </c>
      <c r="S468" s="45">
        <f t="shared" si="1033"/>
        <v>325.52284896558558</v>
      </c>
      <c r="T468" s="45">
        <f t="shared" si="1034"/>
        <v>4.4071250829346873</v>
      </c>
      <c r="U468" s="45">
        <f t="shared" si="1035"/>
        <v>5.6814455049216859</v>
      </c>
      <c r="V468" s="45">
        <f t="shared" si="1036"/>
        <v>128.24294641819847</v>
      </c>
      <c r="W468" s="45">
        <f t="shared" si="1037"/>
        <v>2.2382616574562322</v>
      </c>
      <c r="X468" s="45">
        <f t="shared" si="1038"/>
        <v>81.655895389304533</v>
      </c>
      <c r="Y468" s="45">
        <f t="shared" si="1039"/>
        <v>1.4251642282074211</v>
      </c>
      <c r="Z468" s="45">
        <f t="shared" si="1040"/>
        <v>158.39878534562285</v>
      </c>
      <c r="AA468" s="45">
        <f t="shared" si="1041"/>
        <v>2.7645803354408631</v>
      </c>
      <c r="AB468" s="45">
        <f t="shared" si="1042"/>
        <v>-12197.435296587972</v>
      </c>
      <c r="AC468" s="45">
        <f t="shared" si="1043"/>
        <v>120.14055202142731</v>
      </c>
      <c r="AD468" s="45">
        <f t="shared" si="1044"/>
        <v>1257.9083131841098</v>
      </c>
      <c r="AE468" s="45">
        <f t="shared" si="1045"/>
        <v>-646.96098256782682</v>
      </c>
      <c r="AF468" s="45">
        <f t="shared" si="1046"/>
        <v>547.38477445114631</v>
      </c>
      <c r="AG468" s="45">
        <f t="shared" si="1047"/>
        <v>931.36476911859302</v>
      </c>
      <c r="AH468" s="45">
        <f t="shared" si="1048"/>
        <v>-9987.5978703805231</v>
      </c>
      <c r="AI468" s="45">
        <f t="shared" si="1049"/>
        <v>-2.7743327417723673</v>
      </c>
      <c r="AJ468" s="45">
        <f t="shared" si="1050"/>
        <v>249.73533429662814</v>
      </c>
      <c r="AK468" s="45">
        <f t="shared" si="1051"/>
        <v>4.3587038420448785</v>
      </c>
      <c r="AL468" s="45">
        <f t="shared" si="1052"/>
        <v>249</v>
      </c>
      <c r="AM468" s="45">
        <f t="shared" si="1053"/>
        <v>44</v>
      </c>
      <c r="AN468" s="45">
        <f t="shared" si="1054"/>
        <v>7</v>
      </c>
      <c r="AO468" s="45"/>
      <c r="AP468" s="45">
        <f t="shared" si="1055"/>
        <v>4.3143548196825598</v>
      </c>
      <c r="AQ468" s="45">
        <f t="shared" si="1056"/>
        <v>7.5299696702746929E-2</v>
      </c>
      <c r="AR468" s="45" t="str">
        <f t="shared" si="1057"/>
        <v>POSITIF</v>
      </c>
      <c r="AS468" s="45">
        <f t="shared" si="1058"/>
        <v>4</v>
      </c>
      <c r="AT468" s="45">
        <f t="shared" si="1059"/>
        <v>18</v>
      </c>
      <c r="AU468" s="45">
        <f t="shared" si="1060"/>
        <v>51</v>
      </c>
      <c r="AV468" s="45">
        <f t="shared" si="1061"/>
        <v>1.0116104449380032</v>
      </c>
      <c r="AW468" s="145">
        <f t="shared" si="1062"/>
        <v>4.2150435205750132E-2</v>
      </c>
      <c r="AX468" s="45">
        <f t="shared" si="1063"/>
        <v>1.765593301173296E-2</v>
      </c>
      <c r="AY468" s="45">
        <f t="shared" si="1064"/>
        <v>0.27564350663462345</v>
      </c>
      <c r="AZ468" s="145">
        <f t="shared" si="1065"/>
        <v>1.1485146109775976E-2</v>
      </c>
      <c r="BA468" s="45">
        <f t="shared" si="1066"/>
        <v>361257.11277325213</v>
      </c>
      <c r="BB468" s="45" t="s">
        <v>192</v>
      </c>
      <c r="BC468" s="45">
        <f t="shared" si="1067"/>
        <v>1.6700852110625573E-2</v>
      </c>
      <c r="BD468" s="45">
        <f t="shared" si="1068"/>
        <v>128.24752529641299</v>
      </c>
      <c r="BE468" s="45">
        <f t="shared" si="1069"/>
        <v>23.436892184510327</v>
      </c>
      <c r="BF468" s="45">
        <f t="shared" si="1070"/>
        <v>-1.7335464893220936E-3</v>
      </c>
      <c r="BG468" s="45">
        <f t="shared" si="1071"/>
        <v>23.435158638021004</v>
      </c>
      <c r="BH468" s="151">
        <f t="shared" si="1072"/>
        <v>0.18447355653400915</v>
      </c>
      <c r="BI468" s="45">
        <f t="shared" si="1073"/>
        <v>2.9430916388519108</v>
      </c>
      <c r="BJ468" s="45">
        <f t="shared" si="1074"/>
        <v>10.36409163885191</v>
      </c>
      <c r="BK468" s="45">
        <f t="shared" si="1075"/>
        <v>263.99514705895524</v>
      </c>
      <c r="BL468" s="45">
        <f t="shared" si="1076"/>
        <v>4.607584525465394</v>
      </c>
      <c r="BM468" s="45">
        <f t="shared" si="1077"/>
        <v>251.46622752382336</v>
      </c>
      <c r="BN468" s="45">
        <f t="shared" si="1078"/>
        <v>16.764415168254892</v>
      </c>
      <c r="BO468" s="45">
        <f t="shared" si="1079"/>
        <v>16</v>
      </c>
      <c r="BP468" s="45">
        <f t="shared" si="1080"/>
        <v>45</v>
      </c>
      <c r="BQ468" s="45">
        <f t="shared" si="1081"/>
        <v>51</v>
      </c>
      <c r="BR468" s="45">
        <f t="shared" si="1082"/>
        <v>-17.63869174209168</v>
      </c>
      <c r="BS468" s="45" t="str">
        <f t="shared" si="1083"/>
        <v>NEGATIF</v>
      </c>
      <c r="BT468" s="45">
        <f t="shared" si="1019"/>
        <v>-0.30785324664383429</v>
      </c>
      <c r="BU468" s="45">
        <f t="shared" si="1020"/>
        <v>17</v>
      </c>
      <c r="BV468" s="45">
        <f t="shared" si="1021"/>
        <v>-2079</v>
      </c>
      <c r="BW468" s="45">
        <f t="shared" si="1022"/>
        <v>40</v>
      </c>
      <c r="BX468" s="45" t="str">
        <f t="shared" si="1023"/>
        <v>NEGATIF</v>
      </c>
      <c r="BY468" s="45">
        <f t="shared" si="1084"/>
        <v>-71.729058123178888</v>
      </c>
      <c r="BZ468" s="45">
        <f t="shared" si="1085"/>
        <v>108.27094187682111</v>
      </c>
      <c r="CA468" s="45">
        <f t="shared" si="1086"/>
        <v>-3.5550848258594359</v>
      </c>
      <c r="CB468" s="45" t="str">
        <f t="shared" si="1087"/>
        <v>NEGATIF</v>
      </c>
      <c r="CC468" s="45">
        <f t="shared" si="1088"/>
        <v>3</v>
      </c>
      <c r="CD468" s="45">
        <f t="shared" si="1089"/>
        <v>33</v>
      </c>
      <c r="CE468" s="45">
        <f t="shared" si="1090"/>
        <v>18</v>
      </c>
      <c r="CF468" s="45"/>
      <c r="CG468" s="45">
        <f t="shared" si="1091"/>
        <v>4.388913627859905</v>
      </c>
      <c r="CH468" s="45">
        <f t="shared" si="1092"/>
        <v>0.40902067896065653</v>
      </c>
      <c r="CI468" s="45">
        <f t="shared" si="1093"/>
        <v>0.40905093505463158</v>
      </c>
    </row>
    <row r="469" spans="1:87">
      <c r="A469" s="45">
        <f t="shared" ref="A469:F469" si="1182">A175</f>
        <v>-7.0027777777777782</v>
      </c>
      <c r="B469" s="45">
        <f t="shared" si="1182"/>
        <v>111.315</v>
      </c>
      <c r="C469" s="45">
        <f t="shared" si="1182"/>
        <v>7</v>
      </c>
      <c r="D469" s="45">
        <f t="shared" si="1182"/>
        <v>2018</v>
      </c>
      <c r="E469" s="45">
        <f t="shared" si="1182"/>
        <v>6</v>
      </c>
      <c r="F469" s="45">
        <f t="shared" si="1182"/>
        <v>13</v>
      </c>
      <c r="G469" s="45">
        <f t="shared" si="1025"/>
        <v>-0.12222152900771403</v>
      </c>
      <c r="H469" s="45">
        <f t="shared" ref="H469:J469" si="1183">H175</f>
        <v>16</v>
      </c>
      <c r="I469" s="45">
        <f t="shared" si="1183"/>
        <v>45</v>
      </c>
      <c r="J469" s="45">
        <f t="shared" si="1183"/>
        <v>16.75</v>
      </c>
      <c r="K469" s="45"/>
      <c r="L469" s="45">
        <f t="shared" ref="L469:M469" si="1184">L175</f>
        <v>20</v>
      </c>
      <c r="M469" s="45">
        <f t="shared" si="1184"/>
        <v>-13</v>
      </c>
      <c r="N469" s="45">
        <f t="shared" si="1028"/>
        <v>2458282.90625</v>
      </c>
      <c r="O469" s="45">
        <f t="shared" si="1029"/>
        <v>8.1907120953342413E-4</v>
      </c>
      <c r="P469" s="45">
        <f t="shared" si="1030"/>
        <v>2458282.9070690712</v>
      </c>
      <c r="Q469" s="45">
        <f t="shared" si="1031"/>
        <v>0.18447384172679523</v>
      </c>
      <c r="R469" s="45">
        <f t="shared" si="1032"/>
        <v>252.50966703840049</v>
      </c>
      <c r="S469" s="45">
        <f t="shared" si="1033"/>
        <v>325.65894263485097</v>
      </c>
      <c r="T469" s="45">
        <f t="shared" si="1034"/>
        <v>4.4071250829346873</v>
      </c>
      <c r="U469" s="45">
        <f t="shared" si="1035"/>
        <v>5.683820787541487</v>
      </c>
      <c r="V469" s="45">
        <f t="shared" si="1036"/>
        <v>128.24239481485279</v>
      </c>
      <c r="W469" s="45">
        <f t="shared" si="1037"/>
        <v>2.2382520301616848</v>
      </c>
      <c r="X469" s="45">
        <f t="shared" si="1038"/>
        <v>81.666162548916873</v>
      </c>
      <c r="Y469" s="45">
        <f t="shared" si="1039"/>
        <v>1.4253434239474843</v>
      </c>
      <c r="Z469" s="45">
        <f t="shared" si="1040"/>
        <v>158.40905201498845</v>
      </c>
      <c r="AA469" s="45">
        <f t="shared" si="1041"/>
        <v>2.7647595226245061</v>
      </c>
      <c r="AB469" s="45">
        <f t="shared" si="1042"/>
        <v>-12153.06850290629</v>
      </c>
      <c r="AC469" s="45">
        <f t="shared" si="1043"/>
        <v>119.7798605791681</v>
      </c>
      <c r="AD469" s="45">
        <f t="shared" si="1044"/>
        <v>1298.8859277630111</v>
      </c>
      <c r="AE469" s="45">
        <f t="shared" si="1045"/>
        <v>-648.63450607187099</v>
      </c>
      <c r="AF469" s="45">
        <f t="shared" si="1046"/>
        <v>546.69896855269121</v>
      </c>
      <c r="AG469" s="45">
        <f t="shared" si="1047"/>
        <v>919.95831909643084</v>
      </c>
      <c r="AH469" s="45">
        <f t="shared" si="1048"/>
        <v>-9916.379932986858</v>
      </c>
      <c r="AI469" s="45">
        <f t="shared" si="1049"/>
        <v>-2.7545499813852383</v>
      </c>
      <c r="AJ469" s="45">
        <f t="shared" si="1050"/>
        <v>249.75511705701527</v>
      </c>
      <c r="AK469" s="45">
        <f t="shared" si="1051"/>
        <v>4.3590491163487668</v>
      </c>
      <c r="AL469" s="45">
        <f t="shared" si="1052"/>
        <v>249</v>
      </c>
      <c r="AM469" s="45">
        <f t="shared" si="1053"/>
        <v>45</v>
      </c>
      <c r="AN469" s="45">
        <f t="shared" si="1054"/>
        <v>18</v>
      </c>
      <c r="AO469" s="45"/>
      <c r="AP469" s="45">
        <f t="shared" si="1055"/>
        <v>4.3157321543388694</v>
      </c>
      <c r="AQ469" s="45">
        <f t="shared" si="1056"/>
        <v>7.532373572740135E-2</v>
      </c>
      <c r="AR469" s="45" t="str">
        <f t="shared" si="1057"/>
        <v>POSITIF</v>
      </c>
      <c r="AS469" s="45">
        <f t="shared" si="1058"/>
        <v>4</v>
      </c>
      <c r="AT469" s="45">
        <f t="shared" si="1059"/>
        <v>18</v>
      </c>
      <c r="AU469" s="45">
        <f t="shared" si="1060"/>
        <v>56</v>
      </c>
      <c r="AV469" s="45">
        <f t="shared" si="1061"/>
        <v>1.0117000970334848</v>
      </c>
      <c r="AW469" s="145">
        <f t="shared" si="1062"/>
        <v>4.2154170709728538E-2</v>
      </c>
      <c r="AX469" s="45">
        <f t="shared" si="1063"/>
        <v>1.7657497735980427E-2</v>
      </c>
      <c r="AY469" s="45">
        <f t="shared" si="1064"/>
        <v>0.27566793267779061</v>
      </c>
      <c r="AZ469" s="145">
        <f t="shared" si="1065"/>
        <v>1.1486163861574609E-2</v>
      </c>
      <c r="BA469" s="45">
        <f t="shared" si="1066"/>
        <v>361225.10319685523</v>
      </c>
      <c r="BB469" s="45" t="s">
        <v>192</v>
      </c>
      <c r="BC469" s="45">
        <f t="shared" si="1067"/>
        <v>1.6700852098647474E-2</v>
      </c>
      <c r="BD469" s="45">
        <f t="shared" si="1068"/>
        <v>128.24697369470434</v>
      </c>
      <c r="BE469" s="45">
        <f t="shared" si="1069"/>
        <v>23.436892180801632</v>
      </c>
      <c r="BF469" s="45">
        <f t="shared" si="1070"/>
        <v>-1.7335434515918407E-3</v>
      </c>
      <c r="BG469" s="45">
        <f t="shared" si="1071"/>
        <v>23.435158637350039</v>
      </c>
      <c r="BH469" s="151">
        <f t="shared" si="1072"/>
        <v>0.18447384172679523</v>
      </c>
      <c r="BI469" s="45">
        <f t="shared" si="1073"/>
        <v>3.1937761184138558</v>
      </c>
      <c r="BJ469" s="45">
        <f t="shared" si="1074"/>
        <v>10.614776118413856</v>
      </c>
      <c r="BK469" s="45">
        <f t="shared" si="1075"/>
        <v>267.73743196088128</v>
      </c>
      <c r="BL469" s="45">
        <f t="shared" si="1076"/>
        <v>4.6728997185516761</v>
      </c>
      <c r="BM469" s="45">
        <f t="shared" si="1077"/>
        <v>251.48420981532658</v>
      </c>
      <c r="BN469" s="45">
        <f t="shared" si="1078"/>
        <v>16.76561398768844</v>
      </c>
      <c r="BO469" s="45">
        <f t="shared" si="1079"/>
        <v>16</v>
      </c>
      <c r="BP469" s="45">
        <f t="shared" si="1080"/>
        <v>45</v>
      </c>
      <c r="BQ469" s="45">
        <f t="shared" si="1081"/>
        <v>56</v>
      </c>
      <c r="BR469" s="45">
        <f t="shared" si="1082"/>
        <v>-17.640178943597501</v>
      </c>
      <c r="BS469" s="45" t="str">
        <f t="shared" si="1083"/>
        <v>NEGATIF</v>
      </c>
      <c r="BT469" s="45">
        <f t="shared" si="1019"/>
        <v>-0.30787920320675149</v>
      </c>
      <c r="BU469" s="45">
        <f t="shared" si="1020"/>
        <v>17</v>
      </c>
      <c r="BV469" s="45">
        <f t="shared" si="1021"/>
        <v>-2079</v>
      </c>
      <c r="BW469" s="45">
        <f t="shared" si="1022"/>
        <v>35</v>
      </c>
      <c r="BX469" s="45" t="str">
        <f t="shared" si="1023"/>
        <v>NEGATIF</v>
      </c>
      <c r="BY469" s="45">
        <f t="shared" si="1084"/>
        <v>-72.219903517641981</v>
      </c>
      <c r="BZ469" s="45">
        <f t="shared" si="1085"/>
        <v>107.78009648235802</v>
      </c>
      <c r="CA469" s="45">
        <f t="shared" si="1086"/>
        <v>-2.2707664461485998E-2</v>
      </c>
      <c r="CB469" s="45" t="str">
        <f t="shared" si="1087"/>
        <v>NEGATIF</v>
      </c>
      <c r="CC469" s="45">
        <f t="shared" si="1088"/>
        <v>0</v>
      </c>
      <c r="CD469" s="45">
        <f t="shared" si="1089"/>
        <v>1</v>
      </c>
      <c r="CE469" s="45">
        <f t="shared" si="1090"/>
        <v>21</v>
      </c>
      <c r="CF469" s="45"/>
      <c r="CG469" s="45">
        <f t="shared" si="1091"/>
        <v>4.38922747805369</v>
      </c>
      <c r="CH469" s="45">
        <f t="shared" si="1092"/>
        <v>0.40902067894894595</v>
      </c>
      <c r="CI469" s="45">
        <f t="shared" si="1093"/>
        <v>0.40905093498990264</v>
      </c>
    </row>
    <row r="470" spans="1:87">
      <c r="A470" s="45">
        <f t="shared" ref="A470:F470" si="1185">A176</f>
        <v>-7.0027777777777782</v>
      </c>
      <c r="B470" s="45">
        <f t="shared" si="1185"/>
        <v>111.315</v>
      </c>
      <c r="C470" s="45">
        <f t="shared" si="1185"/>
        <v>7</v>
      </c>
      <c r="D470" s="45">
        <f t="shared" si="1185"/>
        <v>2018</v>
      </c>
      <c r="E470" s="45">
        <f t="shared" si="1185"/>
        <v>6</v>
      </c>
      <c r="F470" s="45">
        <f t="shared" si="1185"/>
        <v>13</v>
      </c>
      <c r="G470" s="45">
        <f t="shared" si="1025"/>
        <v>-0.12222152900771403</v>
      </c>
      <c r="H470" s="136">
        <f t="shared" ref="H470:J470" si="1186">H176</f>
        <v>17</v>
      </c>
      <c r="I470" s="136">
        <f t="shared" si="1186"/>
        <v>0</v>
      </c>
      <c r="J470" s="136">
        <f t="shared" si="1186"/>
        <v>17</v>
      </c>
      <c r="K470" s="136"/>
      <c r="L470" s="136">
        <f t="shared" ref="L470:M470" si="1187">L176</f>
        <v>20</v>
      </c>
      <c r="M470" s="136">
        <f t="shared" si="1187"/>
        <v>-13</v>
      </c>
      <c r="N470" s="136">
        <f t="shared" si="1028"/>
        <v>2458282.916666667</v>
      </c>
      <c r="O470" s="136">
        <f t="shared" si="1029"/>
        <v>8.1907120953342413E-4</v>
      </c>
      <c r="P470" s="136">
        <f t="shared" si="1030"/>
        <v>2458282.9174857382</v>
      </c>
      <c r="Q470" s="136">
        <f t="shared" si="1031"/>
        <v>0.18447412691959406</v>
      </c>
      <c r="R470" s="136">
        <f t="shared" si="1032"/>
        <v>252.50966703840049</v>
      </c>
      <c r="S470" s="136">
        <f t="shared" si="1033"/>
        <v>325.79503631019907</v>
      </c>
      <c r="T470" s="136">
        <f t="shared" si="1034"/>
        <v>4.4071250829346873</v>
      </c>
      <c r="U470" s="136">
        <f t="shared" si="1035"/>
        <v>5.6861960702674521</v>
      </c>
      <c r="V470" s="136">
        <f t="shared" si="1036"/>
        <v>128.24184321148249</v>
      </c>
      <c r="W470" s="136">
        <f t="shared" si="1037"/>
        <v>2.2382424028667081</v>
      </c>
      <c r="X470" s="136">
        <f t="shared" si="1038"/>
        <v>81.676429708987598</v>
      </c>
      <c r="Y470" s="136">
        <f t="shared" si="1039"/>
        <v>1.4255226196955475</v>
      </c>
      <c r="Z470" s="136">
        <f t="shared" si="1040"/>
        <v>158.41931868481242</v>
      </c>
      <c r="AA470" s="136">
        <f t="shared" si="1041"/>
        <v>2.7649387098161498</v>
      </c>
      <c r="AB470" s="136">
        <f t="shared" si="1042"/>
        <v>-12108.629650156396</v>
      </c>
      <c r="AC470" s="136">
        <f t="shared" si="1043"/>
        <v>119.40654268879959</v>
      </c>
      <c r="AD470" s="136">
        <f t="shared" si="1044"/>
        <v>1339.3158773908224</v>
      </c>
      <c r="AE470" s="136">
        <f t="shared" si="1045"/>
        <v>-650.23966125087838</v>
      </c>
      <c r="AF470" s="136">
        <f t="shared" si="1046"/>
        <v>546.00890075292114</v>
      </c>
      <c r="AG470" s="136">
        <f t="shared" si="1047"/>
        <v>908.54453365292534</v>
      </c>
      <c r="AH470" s="136">
        <f t="shared" si="1048"/>
        <v>-9845.593456921808</v>
      </c>
      <c r="AI470" s="136">
        <f t="shared" si="1049"/>
        <v>-2.7348870713671687</v>
      </c>
      <c r="AJ470" s="136">
        <f t="shared" si="1050"/>
        <v>249.77477996703334</v>
      </c>
      <c r="AK470" s="136">
        <f t="shared" si="1051"/>
        <v>4.3593922988691052</v>
      </c>
      <c r="AL470" s="136">
        <f t="shared" si="1052"/>
        <v>249</v>
      </c>
      <c r="AM470" s="136">
        <f t="shared" si="1053"/>
        <v>46</v>
      </c>
      <c r="AN470" s="136">
        <f t="shared" si="1054"/>
        <v>29</v>
      </c>
      <c r="AO470" s="136"/>
      <c r="AP470" s="136">
        <f t="shared" si="1055"/>
        <v>4.3063849468337985</v>
      </c>
      <c r="AQ470" s="136">
        <f t="shared" si="1056"/>
        <v>7.5160596180570735E-2</v>
      </c>
      <c r="AR470" s="136" t="str">
        <f t="shared" si="1057"/>
        <v>POSITIF</v>
      </c>
      <c r="AS470" s="136">
        <f t="shared" si="1058"/>
        <v>4</v>
      </c>
      <c r="AT470" s="136">
        <f t="shared" si="1059"/>
        <v>18</v>
      </c>
      <c r="AU470" s="136">
        <f t="shared" si="1060"/>
        <v>22</v>
      </c>
      <c r="AV470" s="136">
        <f t="shared" si="1061"/>
        <v>1.0117894135186709</v>
      </c>
      <c r="AW470" s="153">
        <f t="shared" si="1062"/>
        <v>4.2157892229944621E-2</v>
      </c>
      <c r="AX470" s="136">
        <f t="shared" si="1063"/>
        <v>1.7659056602723232E-2</v>
      </c>
      <c r="AY470" s="136">
        <f t="shared" si="1064"/>
        <v>0.27569226728207702</v>
      </c>
      <c r="AZ470" s="153">
        <f t="shared" si="1065"/>
        <v>1.1487177803419875E-2</v>
      </c>
      <c r="BA470" s="136">
        <f t="shared" si="1066"/>
        <v>361193.21908853296</v>
      </c>
      <c r="BB470" s="136" t="s">
        <v>192</v>
      </c>
      <c r="BC470" s="136">
        <f t="shared" si="1067"/>
        <v>1.6700852086669379E-2</v>
      </c>
      <c r="BD470" s="136">
        <f t="shared" si="1068"/>
        <v>128.24642209297102</v>
      </c>
      <c r="BE470" s="136">
        <f t="shared" si="1069"/>
        <v>23.436892177092936</v>
      </c>
      <c r="BF470" s="136">
        <f t="shared" si="1070"/>
        <v>-1.7335403942322701E-3</v>
      </c>
      <c r="BG470" s="136">
        <f t="shared" si="1071"/>
        <v>23.435158636698702</v>
      </c>
      <c r="BH470" s="151">
        <f t="shared" si="1072"/>
        <v>0.18447412691959406</v>
      </c>
      <c r="BI470" s="45">
        <f t="shared" si="1073"/>
        <v>3.4444606091827152</v>
      </c>
      <c r="BJ470" s="45">
        <f t="shared" si="1074"/>
        <v>10.865460609182716</v>
      </c>
      <c r="BK470" s="45">
        <f t="shared" si="1075"/>
        <v>271.47982566844979</v>
      </c>
      <c r="BL470" s="136">
        <f t="shared" si="1076"/>
        <v>4.7382168106546647</v>
      </c>
      <c r="BM470" s="45">
        <f t="shared" si="1077"/>
        <v>251.50208346929094</v>
      </c>
      <c r="BN470" s="136">
        <f t="shared" si="1078"/>
        <v>16.766805564619396</v>
      </c>
      <c r="BO470" s="136">
        <f t="shared" si="1079"/>
        <v>16</v>
      </c>
      <c r="BP470" s="136">
        <f t="shared" si="1080"/>
        <v>46</v>
      </c>
      <c r="BQ470" s="136">
        <f t="shared" si="1081"/>
        <v>0</v>
      </c>
      <c r="BR470" s="45">
        <f t="shared" si="1082"/>
        <v>-17.652258552824311</v>
      </c>
      <c r="BS470" s="136" t="str">
        <f t="shared" si="1083"/>
        <v>NEGATIF</v>
      </c>
      <c r="BT470" s="136">
        <f t="shared" si="1019"/>
        <v>-0.3080900321601136</v>
      </c>
      <c r="BU470" s="136">
        <f t="shared" si="1020"/>
        <v>17</v>
      </c>
      <c r="BV470" s="136">
        <f t="shared" si="1021"/>
        <v>-2080</v>
      </c>
      <c r="BW470" s="136">
        <f t="shared" si="1022"/>
        <v>51</v>
      </c>
      <c r="BX470" s="136" t="str">
        <f t="shared" si="1023"/>
        <v>NEGATIF</v>
      </c>
      <c r="BY470" s="45">
        <f t="shared" si="1084"/>
        <v>-72.630067286130043</v>
      </c>
      <c r="BZ470" s="136">
        <f t="shared" si="1085"/>
        <v>107.36993271386996</v>
      </c>
      <c r="CA470" s="45">
        <f t="shared" si="1086"/>
        <v>3.5199195335478128</v>
      </c>
      <c r="CB470" s="136" t="str">
        <f t="shared" si="1087"/>
        <v>POSITIF</v>
      </c>
      <c r="CC470" s="136">
        <f t="shared" si="1088"/>
        <v>3</v>
      </c>
      <c r="CD470" s="136">
        <f t="shared" si="1089"/>
        <v>31</v>
      </c>
      <c r="CE470" s="136">
        <f t="shared" si="1090"/>
        <v>11</v>
      </c>
      <c r="CF470" s="136"/>
      <c r="CG470" s="45">
        <f t="shared" si="1091"/>
        <v>4.3895394321647299</v>
      </c>
      <c r="CH470" s="45">
        <f t="shared" si="1092"/>
        <v>0.40902067893757799</v>
      </c>
      <c r="CI470" s="45">
        <f t="shared" si="1093"/>
        <v>0.40905093492517369</v>
      </c>
    </row>
    <row r="471" spans="1:87">
      <c r="A471" s="45">
        <f t="shared" ref="A471:F471" si="1188">A177</f>
        <v>-7.0027777777777782</v>
      </c>
      <c r="B471" s="45">
        <f t="shared" si="1188"/>
        <v>111.315</v>
      </c>
      <c r="C471" s="45">
        <f t="shared" si="1188"/>
        <v>7</v>
      </c>
      <c r="D471" s="45">
        <f t="shared" si="1188"/>
        <v>2018</v>
      </c>
      <c r="E471" s="45">
        <f t="shared" si="1188"/>
        <v>6</v>
      </c>
      <c r="F471" s="45">
        <f t="shared" si="1188"/>
        <v>13</v>
      </c>
      <c r="G471" s="45">
        <f t="shared" si="1025"/>
        <v>-0.12222152900771403</v>
      </c>
      <c r="H471" s="136">
        <f t="shared" ref="H471:J471" si="1189">H177</f>
        <v>17</v>
      </c>
      <c r="I471" s="136">
        <f t="shared" si="1189"/>
        <v>15</v>
      </c>
      <c r="J471" s="136">
        <f t="shared" si="1189"/>
        <v>17.25</v>
      </c>
      <c r="K471" s="136"/>
      <c r="L471" s="136">
        <f t="shared" ref="L471:M471" si="1190">L177</f>
        <v>20</v>
      </c>
      <c r="M471" s="136">
        <f t="shared" si="1190"/>
        <v>-13</v>
      </c>
      <c r="N471" s="136">
        <f t="shared" si="1028"/>
        <v>2458282.9270833335</v>
      </c>
      <c r="O471" s="136">
        <f t="shared" si="1029"/>
        <v>8.1907120953342413E-4</v>
      </c>
      <c r="P471" s="136">
        <f t="shared" si="1030"/>
        <v>2458282.9279024047</v>
      </c>
      <c r="Q471" s="136">
        <f t="shared" si="1031"/>
        <v>0.18447441211238014</v>
      </c>
      <c r="R471" s="136">
        <f t="shared" si="1032"/>
        <v>252.50966703840049</v>
      </c>
      <c r="S471" s="136">
        <f t="shared" si="1033"/>
        <v>325.93112997944991</v>
      </c>
      <c r="T471" s="136">
        <f t="shared" si="1034"/>
        <v>4.4071250829346873</v>
      </c>
      <c r="U471" s="136">
        <f t="shared" si="1035"/>
        <v>5.6885713528869992</v>
      </c>
      <c r="V471" s="136">
        <f t="shared" si="1036"/>
        <v>128.24129160813686</v>
      </c>
      <c r="W471" s="136">
        <f t="shared" si="1037"/>
        <v>2.238232775572162</v>
      </c>
      <c r="X471" s="136">
        <f t="shared" si="1038"/>
        <v>81.686696868599938</v>
      </c>
      <c r="Y471" s="136">
        <f t="shared" si="1039"/>
        <v>1.4257018154356107</v>
      </c>
      <c r="Z471" s="136">
        <f t="shared" si="1040"/>
        <v>158.42958535417893</v>
      </c>
      <c r="AA471" s="136">
        <f t="shared" si="1041"/>
        <v>2.7651178969998087</v>
      </c>
      <c r="AB471" s="136">
        <f t="shared" si="1042"/>
        <v>-12064.118993037913</v>
      </c>
      <c r="AC471" s="136">
        <f t="shared" si="1043"/>
        <v>119.02063773645352</v>
      </c>
      <c r="AD471" s="136">
        <f t="shared" si="1044"/>
        <v>1379.1811114341763</v>
      </c>
      <c r="AE471" s="136">
        <f t="shared" si="1045"/>
        <v>-651.77627877255702</v>
      </c>
      <c r="AF471" s="136">
        <f t="shared" si="1046"/>
        <v>545.31458920107798</v>
      </c>
      <c r="AG471" s="136">
        <f t="shared" si="1047"/>
        <v>897.12349936900796</v>
      </c>
      <c r="AH471" s="136">
        <f t="shared" si="1048"/>
        <v>-9775.2554340697534</v>
      </c>
      <c r="AI471" s="136">
        <f t="shared" si="1049"/>
        <v>-2.7153487316860425</v>
      </c>
      <c r="AJ471" s="136">
        <f t="shared" si="1050"/>
        <v>249.79431830671444</v>
      </c>
      <c r="AK471" s="136">
        <f t="shared" si="1051"/>
        <v>4.3597333072269135</v>
      </c>
      <c r="AL471" s="136">
        <f t="shared" si="1052"/>
        <v>249</v>
      </c>
      <c r="AM471" s="136">
        <f t="shared" si="1053"/>
        <v>47</v>
      </c>
      <c r="AN471" s="136">
        <f t="shared" si="1054"/>
        <v>39</v>
      </c>
      <c r="AO471" s="136"/>
      <c r="AP471" s="136">
        <f t="shared" si="1055"/>
        <v>4.3011154864174719</v>
      </c>
      <c r="AQ471" s="136">
        <f t="shared" si="1056"/>
        <v>7.5068626746502332E-2</v>
      </c>
      <c r="AR471" s="136" t="str">
        <f t="shared" si="1057"/>
        <v>POSITIF</v>
      </c>
      <c r="AS471" s="136">
        <f t="shared" si="1058"/>
        <v>4</v>
      </c>
      <c r="AT471" s="136">
        <f t="shared" si="1059"/>
        <v>18</v>
      </c>
      <c r="AU471" s="136">
        <f t="shared" si="1060"/>
        <v>4</v>
      </c>
      <c r="AV471" s="136">
        <f t="shared" si="1061"/>
        <v>1.0118783936580491</v>
      </c>
      <c r="AW471" s="153">
        <f t="shared" si="1062"/>
        <v>4.2161599735752044E-2</v>
      </c>
      <c r="AX471" s="136">
        <f t="shared" si="1063"/>
        <v>1.7660609599124265E-2</v>
      </c>
      <c r="AY471" s="136">
        <f t="shared" si="1064"/>
        <v>0.27571651024709659</v>
      </c>
      <c r="AZ471" s="153">
        <f t="shared" si="1065"/>
        <v>1.1488187926962358E-2</v>
      </c>
      <c r="BA471" s="136">
        <f t="shared" si="1066"/>
        <v>361161.4606458256</v>
      </c>
      <c r="BB471" s="136" t="s">
        <v>192</v>
      </c>
      <c r="BC471" s="136">
        <f t="shared" si="1067"/>
        <v>1.670085207469128E-2</v>
      </c>
      <c r="BD471" s="136">
        <f t="shared" si="1068"/>
        <v>128.24587049126237</v>
      </c>
      <c r="BE471" s="136">
        <f t="shared" si="1069"/>
        <v>23.436892173384241</v>
      </c>
      <c r="BF471" s="136">
        <f t="shared" si="1070"/>
        <v>-1.7335373172415692E-3</v>
      </c>
      <c r="BG471" s="136">
        <f t="shared" si="1071"/>
        <v>23.435158636066998</v>
      </c>
      <c r="BH471" s="151">
        <f t="shared" si="1072"/>
        <v>0.18447441211238014</v>
      </c>
      <c r="BI471" s="45">
        <f t="shared" si="1073"/>
        <v>3.6951450887446602</v>
      </c>
      <c r="BJ471" s="45">
        <f t="shared" si="1074"/>
        <v>11.116145088744661</v>
      </c>
      <c r="BK471" s="45">
        <f t="shared" si="1075"/>
        <v>275.22233214180528</v>
      </c>
      <c r="BL471" s="136">
        <f t="shared" si="1076"/>
        <v>4.8035358708919196</v>
      </c>
      <c r="BM471" s="45">
        <f t="shared" si="1077"/>
        <v>251.51984418936456</v>
      </c>
      <c r="BN471" s="136">
        <f t="shared" si="1078"/>
        <v>16.767989612624305</v>
      </c>
      <c r="BO471" s="136">
        <f t="shared" si="1079"/>
        <v>16</v>
      </c>
      <c r="BP471" s="136">
        <f t="shared" si="1080"/>
        <v>46</v>
      </c>
      <c r="BQ471" s="136">
        <f t="shared" si="1081"/>
        <v>4</v>
      </c>
      <c r="BR471" s="45">
        <f t="shared" si="1082"/>
        <v>-17.660282861789568</v>
      </c>
      <c r="BS471" s="136" t="str">
        <f t="shared" si="1083"/>
        <v>NEGATIF</v>
      </c>
      <c r="BT471" s="136">
        <f t="shared" si="1019"/>
        <v>-0.30823008277175462</v>
      </c>
      <c r="BU471" s="136">
        <f t="shared" si="1020"/>
        <v>17</v>
      </c>
      <c r="BV471" s="136">
        <f t="shared" si="1021"/>
        <v>-2080</v>
      </c>
      <c r="BW471" s="136">
        <f t="shared" si="1022"/>
        <v>22</v>
      </c>
      <c r="BX471" s="136" t="str">
        <f t="shared" si="1023"/>
        <v>NEGATIF</v>
      </c>
      <c r="BY471" s="45">
        <f t="shared" si="1084"/>
        <v>-72.976669871877036</v>
      </c>
      <c r="BZ471" s="136">
        <f t="shared" si="1085"/>
        <v>107.02333012812296</v>
      </c>
      <c r="CA471" s="45">
        <f t="shared" si="1086"/>
        <v>7.069345486150219</v>
      </c>
      <c r="CB471" s="136" t="str">
        <f t="shared" si="1087"/>
        <v>POSITIF</v>
      </c>
      <c r="CC471" s="136">
        <f t="shared" si="1088"/>
        <v>7</v>
      </c>
      <c r="CD471" s="136">
        <f t="shared" si="1089"/>
        <v>4</v>
      </c>
      <c r="CE471" s="136">
        <f t="shared" si="1090"/>
        <v>9</v>
      </c>
      <c r="CF471" s="136"/>
      <c r="CG471" s="45">
        <f t="shared" si="1091"/>
        <v>4.3898494152075394</v>
      </c>
      <c r="CH471" s="45">
        <f t="shared" si="1092"/>
        <v>0.40902067892655264</v>
      </c>
      <c r="CI471" s="45">
        <f t="shared" si="1093"/>
        <v>0.40905093486044475</v>
      </c>
    </row>
    <row r="472" spans="1:87">
      <c r="A472" s="45">
        <f t="shared" ref="A472:F472" si="1191">A178</f>
        <v>-7.0027777777777782</v>
      </c>
      <c r="B472" s="45">
        <f t="shared" si="1191"/>
        <v>111.315</v>
      </c>
      <c r="C472" s="45">
        <f t="shared" si="1191"/>
        <v>7</v>
      </c>
      <c r="D472" s="45">
        <f t="shared" si="1191"/>
        <v>2018</v>
      </c>
      <c r="E472" s="45">
        <f t="shared" si="1191"/>
        <v>6</v>
      </c>
      <c r="F472" s="45">
        <f t="shared" si="1191"/>
        <v>13</v>
      </c>
      <c r="G472" s="45">
        <f t="shared" si="1025"/>
        <v>-0.12222152900771403</v>
      </c>
      <c r="H472" s="136">
        <f t="shared" ref="H472:J472" si="1192">H178</f>
        <v>17</v>
      </c>
      <c r="I472" s="136">
        <f t="shared" si="1192"/>
        <v>30</v>
      </c>
      <c r="J472" s="136">
        <f t="shared" si="1192"/>
        <v>17.5</v>
      </c>
      <c r="K472" s="136"/>
      <c r="L472" s="136">
        <f t="shared" ref="L472:M472" si="1193">L178</f>
        <v>20</v>
      </c>
      <c r="M472" s="136">
        <f t="shared" si="1193"/>
        <v>-13</v>
      </c>
      <c r="N472" s="136">
        <f t="shared" si="1028"/>
        <v>2458282.9375</v>
      </c>
      <c r="O472" s="136">
        <f t="shared" si="1029"/>
        <v>8.1907120953342413E-4</v>
      </c>
      <c r="P472" s="136">
        <f t="shared" si="1030"/>
        <v>2458282.9383190712</v>
      </c>
      <c r="Q472" s="136">
        <f t="shared" si="1031"/>
        <v>0.18447469730516622</v>
      </c>
      <c r="R472" s="136">
        <f t="shared" si="1032"/>
        <v>252.50966703840049</v>
      </c>
      <c r="S472" s="136">
        <f t="shared" si="1033"/>
        <v>326.0672236487153</v>
      </c>
      <c r="T472" s="136">
        <f t="shared" si="1034"/>
        <v>4.4071250829346873</v>
      </c>
      <c r="U472" s="136">
        <f t="shared" si="1035"/>
        <v>5.6909466355068004</v>
      </c>
      <c r="V472" s="136">
        <f t="shared" si="1036"/>
        <v>128.24074000479118</v>
      </c>
      <c r="W472" s="136">
        <f t="shared" si="1037"/>
        <v>2.2382231482776147</v>
      </c>
      <c r="X472" s="136">
        <f t="shared" si="1038"/>
        <v>81.696964028212278</v>
      </c>
      <c r="Y472" s="136">
        <f t="shared" si="1039"/>
        <v>1.4258810111756739</v>
      </c>
      <c r="Z472" s="136">
        <f t="shared" si="1040"/>
        <v>158.43985202354452</v>
      </c>
      <c r="AA472" s="136">
        <f t="shared" si="1041"/>
        <v>2.7652970841834521</v>
      </c>
      <c r="AB472" s="136">
        <f t="shared" si="1042"/>
        <v>-12019.536780684286</v>
      </c>
      <c r="AC472" s="136">
        <f t="shared" si="1043"/>
        <v>118.62218638539028</v>
      </c>
      <c r="AD472" s="136">
        <f t="shared" si="1044"/>
        <v>1418.4648227956384</v>
      </c>
      <c r="AE472" s="136">
        <f t="shared" si="1045"/>
        <v>-653.24419674485023</v>
      </c>
      <c r="AF472" s="136">
        <f t="shared" si="1046"/>
        <v>544.61605206453419</v>
      </c>
      <c r="AG472" s="136">
        <f t="shared" si="1047"/>
        <v>885.69530134770298</v>
      </c>
      <c r="AH472" s="136">
        <f t="shared" si="1048"/>
        <v>-9705.3826148358712</v>
      </c>
      <c r="AI472" s="136">
        <f t="shared" si="1049"/>
        <v>-2.6959396152321866</v>
      </c>
      <c r="AJ472" s="136">
        <f t="shared" si="1050"/>
        <v>249.8137274231683</v>
      </c>
      <c r="AK472" s="136">
        <f t="shared" si="1051"/>
        <v>4.3600720602139367</v>
      </c>
      <c r="AL472" s="136">
        <f t="shared" si="1052"/>
        <v>249</v>
      </c>
      <c r="AM472" s="136">
        <f t="shared" si="1053"/>
        <v>48</v>
      </c>
      <c r="AN472" s="136">
        <f t="shared" si="1054"/>
        <v>49</v>
      </c>
      <c r="AO472" s="136"/>
      <c r="AP472" s="136">
        <f t="shared" si="1055"/>
        <v>4.3090308451155721</v>
      </c>
      <c r="AQ472" s="136">
        <f t="shared" si="1056"/>
        <v>7.5206775817260554E-2</v>
      </c>
      <c r="AR472" s="136" t="str">
        <f t="shared" si="1057"/>
        <v>POSITIF</v>
      </c>
      <c r="AS472" s="136">
        <f t="shared" si="1058"/>
        <v>4</v>
      </c>
      <c r="AT472" s="136">
        <f t="shared" si="1059"/>
        <v>18</v>
      </c>
      <c r="AU472" s="136">
        <f t="shared" si="1060"/>
        <v>32</v>
      </c>
      <c r="AV472" s="136">
        <f t="shared" si="1061"/>
        <v>1.0119670367305238</v>
      </c>
      <c r="AW472" s="153">
        <f t="shared" si="1062"/>
        <v>4.2165293197105158E-2</v>
      </c>
      <c r="AX472" s="136">
        <f t="shared" si="1063"/>
        <v>1.7662156712598034E-2</v>
      </c>
      <c r="AY472" s="136">
        <f t="shared" si="1064"/>
        <v>0.27574066137639103</v>
      </c>
      <c r="AZ472" s="153">
        <f t="shared" si="1065"/>
        <v>1.1489194224016293E-2</v>
      </c>
      <c r="BA472" s="136">
        <f t="shared" si="1066"/>
        <v>361129.82806121756</v>
      </c>
      <c r="BB472" s="136" t="s">
        <v>192</v>
      </c>
      <c r="BC472" s="136">
        <f t="shared" si="1067"/>
        <v>1.6700852062713184E-2</v>
      </c>
      <c r="BD472" s="136">
        <f t="shared" si="1068"/>
        <v>128.24531888955372</v>
      </c>
      <c r="BE472" s="136">
        <f t="shared" si="1069"/>
        <v>23.436892169675545</v>
      </c>
      <c r="BF472" s="136">
        <f t="shared" si="1070"/>
        <v>-1.7335342206175116E-3</v>
      </c>
      <c r="BG472" s="136">
        <f t="shared" si="1071"/>
        <v>23.435158635454929</v>
      </c>
      <c r="BH472" s="151">
        <f t="shared" si="1072"/>
        <v>0.18447469730516622</v>
      </c>
      <c r="BI472" s="45">
        <f t="shared" si="1073"/>
        <v>3.9458295683066051</v>
      </c>
      <c r="BJ472" s="45">
        <f t="shared" si="1074"/>
        <v>11.366829568306606</v>
      </c>
      <c r="BK472" s="45">
        <f t="shared" si="1075"/>
        <v>278.96495578467341</v>
      </c>
      <c r="BL472" s="136">
        <f t="shared" si="1076"/>
        <v>4.8688569761229523</v>
      </c>
      <c r="BM472" s="45">
        <f t="shared" si="1077"/>
        <v>251.53748773992572</v>
      </c>
      <c r="BN472" s="136">
        <f t="shared" si="1078"/>
        <v>16.769165849328381</v>
      </c>
      <c r="BO472" s="136">
        <f t="shared" si="1079"/>
        <v>16</v>
      </c>
      <c r="BP472" s="136">
        <f t="shared" si="1080"/>
        <v>46</v>
      </c>
      <c r="BQ472" s="136">
        <f t="shared" si="1081"/>
        <v>8</v>
      </c>
      <c r="BR472" s="45">
        <f t="shared" si="1082"/>
        <v>-17.655238902063989</v>
      </c>
      <c r="BS472" s="136" t="str">
        <f t="shared" si="1083"/>
        <v>NEGATIF</v>
      </c>
      <c r="BT472" s="136">
        <f t="shared" si="1019"/>
        <v>-0.30814204906720527</v>
      </c>
      <c r="BU472" s="136">
        <f t="shared" si="1020"/>
        <v>17</v>
      </c>
      <c r="BV472" s="136">
        <f t="shared" si="1021"/>
        <v>-2080</v>
      </c>
      <c r="BW472" s="136">
        <f t="shared" si="1022"/>
        <v>41</v>
      </c>
      <c r="BX472" s="136" t="str">
        <f t="shared" si="1023"/>
        <v>NEGATIF</v>
      </c>
      <c r="BY472" s="45">
        <f t="shared" si="1084"/>
        <v>-73.270308633397647</v>
      </c>
      <c r="BZ472" s="136">
        <f t="shared" si="1085"/>
        <v>106.72969136660235</v>
      </c>
      <c r="CA472" s="45">
        <f t="shared" si="1086"/>
        <v>10.62376346255029</v>
      </c>
      <c r="CB472" s="136" t="str">
        <f t="shared" si="1087"/>
        <v>POSITIF</v>
      </c>
      <c r="CC472" s="136">
        <f t="shared" si="1088"/>
        <v>10</v>
      </c>
      <c r="CD472" s="136">
        <f t="shared" si="1089"/>
        <v>37</v>
      </c>
      <c r="CE472" s="136">
        <f t="shared" si="1090"/>
        <v>25</v>
      </c>
      <c r="CF472" s="136"/>
      <c r="CG472" s="45">
        <f t="shared" si="1091"/>
        <v>4.3901573532565736</v>
      </c>
      <c r="CH472" s="45">
        <f t="shared" si="1092"/>
        <v>0.40902067891587002</v>
      </c>
      <c r="CI472" s="45">
        <f t="shared" si="1093"/>
        <v>0.4090509347957158</v>
      </c>
    </row>
    <row r="473" spans="1:87">
      <c r="A473" s="45">
        <f t="shared" ref="A473:F473" si="1194">A179</f>
        <v>-7.0027777777777782</v>
      </c>
      <c r="B473" s="45">
        <f t="shared" si="1194"/>
        <v>111.315</v>
      </c>
      <c r="C473" s="45">
        <f t="shared" si="1194"/>
        <v>7</v>
      </c>
      <c r="D473" s="45">
        <f t="shared" si="1194"/>
        <v>2018</v>
      </c>
      <c r="E473" s="45">
        <f t="shared" si="1194"/>
        <v>6</v>
      </c>
      <c r="F473" s="45">
        <f t="shared" si="1194"/>
        <v>13</v>
      </c>
      <c r="G473" s="45">
        <f t="shared" si="1025"/>
        <v>-0.12222152900771403</v>
      </c>
      <c r="H473" s="136">
        <f t="shared" ref="H473:J473" si="1195">H179</f>
        <v>17</v>
      </c>
      <c r="I473" s="136">
        <f t="shared" si="1195"/>
        <v>45</v>
      </c>
      <c r="J473" s="136">
        <f t="shared" si="1195"/>
        <v>17.75</v>
      </c>
      <c r="K473" s="136"/>
      <c r="L473" s="136">
        <f t="shared" ref="L473:M473" si="1196">L179</f>
        <v>20</v>
      </c>
      <c r="M473" s="136">
        <f t="shared" si="1196"/>
        <v>-13</v>
      </c>
      <c r="N473" s="136">
        <f t="shared" si="1028"/>
        <v>2458282.947916667</v>
      </c>
      <c r="O473" s="136">
        <f t="shared" si="1029"/>
        <v>8.1907120953342413E-4</v>
      </c>
      <c r="P473" s="136">
        <f t="shared" si="1030"/>
        <v>2458282.9487357382</v>
      </c>
      <c r="Q473" s="136">
        <f t="shared" si="1031"/>
        <v>0.18447498249796504</v>
      </c>
      <c r="R473" s="136">
        <f t="shared" si="1032"/>
        <v>252.50966703840049</v>
      </c>
      <c r="S473" s="136">
        <f t="shared" si="1033"/>
        <v>326.20331732406339</v>
      </c>
      <c r="T473" s="136">
        <f t="shared" si="1034"/>
        <v>4.4071250829346873</v>
      </c>
      <c r="U473" s="136">
        <f t="shared" si="1035"/>
        <v>5.6933219182327646</v>
      </c>
      <c r="V473" s="136">
        <f t="shared" si="1036"/>
        <v>128.24018840142088</v>
      </c>
      <c r="W473" s="136">
        <f t="shared" si="1037"/>
        <v>2.2382135209826379</v>
      </c>
      <c r="X473" s="136">
        <f t="shared" si="1038"/>
        <v>81.707231188283004</v>
      </c>
      <c r="Y473" s="136">
        <f t="shared" si="1039"/>
        <v>1.4260602069237374</v>
      </c>
      <c r="Z473" s="136">
        <f t="shared" si="1040"/>
        <v>158.45011869336849</v>
      </c>
      <c r="AA473" s="136">
        <f t="shared" si="1041"/>
        <v>2.7654762713750958</v>
      </c>
      <c r="AB473" s="136">
        <f t="shared" si="1042"/>
        <v>-11974.883262634172</v>
      </c>
      <c r="AC473" s="136">
        <f t="shared" si="1043"/>
        <v>118.21123061919144</v>
      </c>
      <c r="AD473" s="136">
        <f t="shared" si="1044"/>
        <v>1457.1504494691796</v>
      </c>
      <c r="AE473" s="136">
        <f t="shared" si="1045"/>
        <v>-654.64326050502245</v>
      </c>
      <c r="AF473" s="136">
        <f t="shared" si="1046"/>
        <v>543.91330762040366</v>
      </c>
      <c r="AG473" s="136">
        <f t="shared" si="1047"/>
        <v>874.26002474873701</v>
      </c>
      <c r="AH473" s="136">
        <f t="shared" si="1048"/>
        <v>-9635.9915106816825</v>
      </c>
      <c r="AI473" s="136">
        <f t="shared" si="1049"/>
        <v>-2.6766643085226898</v>
      </c>
      <c r="AJ473" s="136">
        <f t="shared" si="1050"/>
        <v>249.83300272987779</v>
      </c>
      <c r="AK473" s="136">
        <f t="shared" si="1051"/>
        <v>4.3604084777803491</v>
      </c>
      <c r="AL473" s="136">
        <f t="shared" si="1052"/>
        <v>249</v>
      </c>
      <c r="AM473" s="136">
        <f t="shared" si="1053"/>
        <v>49</v>
      </c>
      <c r="AN473" s="136">
        <f t="shared" si="1054"/>
        <v>58</v>
      </c>
      <c r="AO473" s="136"/>
      <c r="AP473" s="136">
        <f t="shared" si="1055"/>
        <v>4.3145077059602084</v>
      </c>
      <c r="AQ473" s="136">
        <f t="shared" si="1056"/>
        <v>7.5302365071673011E-2</v>
      </c>
      <c r="AR473" s="136" t="str">
        <f t="shared" si="1057"/>
        <v>POSITIF</v>
      </c>
      <c r="AS473" s="136">
        <f t="shared" si="1058"/>
        <v>4</v>
      </c>
      <c r="AT473" s="136">
        <f t="shared" si="1059"/>
        <v>18</v>
      </c>
      <c r="AU473" s="136">
        <f t="shared" si="1060"/>
        <v>52</v>
      </c>
      <c r="AV473" s="136">
        <f t="shared" si="1061"/>
        <v>1.0120553420173217</v>
      </c>
      <c r="AW473" s="153">
        <f t="shared" si="1062"/>
        <v>4.2168972584055074E-2</v>
      </c>
      <c r="AX473" s="136">
        <f t="shared" si="1063"/>
        <v>1.7663697930599576E-2</v>
      </c>
      <c r="AY473" s="136">
        <f t="shared" si="1064"/>
        <v>0.27576472047413492</v>
      </c>
      <c r="AZ473" s="153">
        <f t="shared" si="1065"/>
        <v>1.1490196686422288E-2</v>
      </c>
      <c r="BA473" s="136">
        <f t="shared" si="1066"/>
        <v>361098.32152645872</v>
      </c>
      <c r="BB473" s="136" t="s">
        <v>192</v>
      </c>
      <c r="BC473" s="136">
        <f t="shared" si="1067"/>
        <v>1.6700852050735085E-2</v>
      </c>
      <c r="BD473" s="136">
        <f t="shared" si="1068"/>
        <v>128.24476728782045</v>
      </c>
      <c r="BE473" s="136">
        <f t="shared" si="1069"/>
        <v>23.436892165966849</v>
      </c>
      <c r="BF473" s="136">
        <f t="shared" si="1070"/>
        <v>-1.7335311043578791E-3</v>
      </c>
      <c r="BG473" s="136">
        <f t="shared" si="1071"/>
        <v>23.435158634862493</v>
      </c>
      <c r="BH473" s="151">
        <f t="shared" si="1072"/>
        <v>0.18447498249796504</v>
      </c>
      <c r="BI473" s="45">
        <f t="shared" si="1073"/>
        <v>4.1965140591065087</v>
      </c>
      <c r="BJ473" s="45">
        <f t="shared" si="1074"/>
        <v>11.617514059106508</v>
      </c>
      <c r="BK473" s="45">
        <f t="shared" si="1075"/>
        <v>282.70770094114511</v>
      </c>
      <c r="BL473" s="136">
        <f t="shared" si="1076"/>
        <v>4.9341802021664538</v>
      </c>
      <c r="BM473" s="45">
        <f t="shared" si="1077"/>
        <v>251.55500994545253</v>
      </c>
      <c r="BN473" s="136">
        <f t="shared" si="1078"/>
        <v>16.770333996363501</v>
      </c>
      <c r="BO473" s="136">
        <f t="shared" si="1079"/>
        <v>16</v>
      </c>
      <c r="BP473" s="136">
        <f t="shared" si="1080"/>
        <v>46</v>
      </c>
      <c r="BQ473" s="136">
        <f t="shared" si="1081"/>
        <v>13</v>
      </c>
      <c r="BR473" s="45">
        <f t="shared" si="1082"/>
        <v>-17.652586033237746</v>
      </c>
      <c r="BS473" s="136" t="str">
        <f t="shared" si="1083"/>
        <v>NEGATIF</v>
      </c>
      <c r="BT473" s="136">
        <f t="shared" si="1019"/>
        <v>-0.30809574777156384</v>
      </c>
      <c r="BU473" s="136">
        <f t="shared" si="1020"/>
        <v>17</v>
      </c>
      <c r="BV473" s="136">
        <f t="shared" si="1021"/>
        <v>-2080</v>
      </c>
      <c r="BW473" s="136">
        <f t="shared" si="1022"/>
        <v>50</v>
      </c>
      <c r="BX473" s="136" t="str">
        <f t="shared" si="1023"/>
        <v>NEGATIF</v>
      </c>
      <c r="BY473" s="45">
        <f t="shared" si="1084"/>
        <v>-73.49576648694385</v>
      </c>
      <c r="BZ473" s="136">
        <f t="shared" si="1085"/>
        <v>106.50423351305615</v>
      </c>
      <c r="CA473" s="45">
        <f t="shared" si="1086"/>
        <v>14.183387870201202</v>
      </c>
      <c r="CB473" s="136" t="str">
        <f t="shared" si="1087"/>
        <v>POSITIF</v>
      </c>
      <c r="CC473" s="136">
        <f t="shared" si="1088"/>
        <v>14</v>
      </c>
      <c r="CD473" s="136">
        <f t="shared" si="1089"/>
        <v>11</v>
      </c>
      <c r="CE473" s="136">
        <f t="shared" si="1090"/>
        <v>0</v>
      </c>
      <c r="CF473" s="136"/>
      <c r="CG473" s="45">
        <f t="shared" si="1091"/>
        <v>4.3904631734352275</v>
      </c>
      <c r="CH473" s="45">
        <f t="shared" si="1092"/>
        <v>0.40902067890553007</v>
      </c>
      <c r="CI473" s="45">
        <f t="shared" si="1093"/>
        <v>0.40905093473098686</v>
      </c>
    </row>
    <row r="474" spans="1:87">
      <c r="A474" s="45">
        <f t="shared" ref="A474:F474" si="1197">A180</f>
        <v>-7.0027777777777782</v>
      </c>
      <c r="B474" s="45">
        <f t="shared" si="1197"/>
        <v>111.315</v>
      </c>
      <c r="C474" s="45">
        <f t="shared" si="1197"/>
        <v>7</v>
      </c>
      <c r="D474" s="45">
        <f t="shared" si="1197"/>
        <v>2018</v>
      </c>
      <c r="E474" s="45">
        <f t="shared" si="1197"/>
        <v>6</v>
      </c>
      <c r="F474" s="45">
        <f t="shared" si="1197"/>
        <v>13</v>
      </c>
      <c r="G474" s="45">
        <f t="shared" si="1025"/>
        <v>-0.12222152900771403</v>
      </c>
      <c r="H474" s="136">
        <f>H180</f>
        <v>18</v>
      </c>
      <c r="I474" s="136">
        <f>I180</f>
        <v>0</v>
      </c>
      <c r="J474" s="136">
        <f>J180</f>
        <v>18</v>
      </c>
      <c r="K474" s="136"/>
      <c r="L474" s="136">
        <f>L180</f>
        <v>20</v>
      </c>
      <c r="M474" s="136">
        <f>M180</f>
        <v>-13</v>
      </c>
      <c r="N474" s="136">
        <f t="shared" si="1028"/>
        <v>2458282.9583333335</v>
      </c>
      <c r="O474" s="136">
        <f t="shared" si="1029"/>
        <v>8.1907120953342413E-4</v>
      </c>
      <c r="P474" s="136">
        <f t="shared" si="1030"/>
        <v>2458282.9591524047</v>
      </c>
      <c r="Q474" s="136">
        <f t="shared" si="1031"/>
        <v>0.18447526769075112</v>
      </c>
      <c r="R474" s="136">
        <f t="shared" si="1032"/>
        <v>252.50966703840049</v>
      </c>
      <c r="S474" s="136">
        <f t="shared" si="1033"/>
        <v>326.33941099331423</v>
      </c>
      <c r="T474" s="136">
        <f t="shared" si="1034"/>
        <v>4.4071250829346873</v>
      </c>
      <c r="U474" s="136">
        <f t="shared" si="1035"/>
        <v>5.6956972008523126</v>
      </c>
      <c r="V474" s="136">
        <f t="shared" si="1036"/>
        <v>128.23963679807525</v>
      </c>
      <c r="W474" s="136">
        <f t="shared" si="1037"/>
        <v>2.2382038936880919</v>
      </c>
      <c r="X474" s="136">
        <f t="shared" si="1038"/>
        <v>81.717498347895344</v>
      </c>
      <c r="Y474" s="136">
        <f t="shared" si="1039"/>
        <v>1.4262394026638003</v>
      </c>
      <c r="Z474" s="136">
        <f t="shared" si="1040"/>
        <v>158.46038536273409</v>
      </c>
      <c r="AA474" s="136">
        <f t="shared" si="1041"/>
        <v>2.7656554585587387</v>
      </c>
      <c r="AB474" s="136">
        <f t="shared" si="1042"/>
        <v>-11930.158694817488</v>
      </c>
      <c r="AC474" s="136">
        <f t="shared" si="1043"/>
        <v>117.78781379489492</v>
      </c>
      <c r="AD474" s="136">
        <f t="shared" si="1044"/>
        <v>1495.2216764595289</v>
      </c>
      <c r="AE474" s="136">
        <f t="shared" si="1045"/>
        <v>-655.97332246182384</v>
      </c>
      <c r="AF474" s="136">
        <f t="shared" si="1046"/>
        <v>543.20637434992852</v>
      </c>
      <c r="AG474" s="136">
        <f t="shared" si="1047"/>
        <v>862.81775631917071</v>
      </c>
      <c r="AH474" s="136">
        <f t="shared" si="1048"/>
        <v>-9567.0983963557865</v>
      </c>
      <c r="AI474" s="136">
        <f t="shared" si="1049"/>
        <v>-2.657527332321052</v>
      </c>
      <c r="AJ474" s="136">
        <f t="shared" si="1050"/>
        <v>249.85213970607944</v>
      </c>
      <c r="AK474" s="136">
        <f t="shared" si="1051"/>
        <v>4.3607424810239435</v>
      </c>
      <c r="AL474" s="136">
        <f t="shared" si="1052"/>
        <v>249</v>
      </c>
      <c r="AM474" s="136">
        <f t="shared" si="1053"/>
        <v>51</v>
      </c>
      <c r="AN474" s="136">
        <f t="shared" si="1054"/>
        <v>7</v>
      </c>
      <c r="AO474" s="136"/>
      <c r="AP474" s="136">
        <f t="shared" si="1055"/>
        <v>4.2995790581665867</v>
      </c>
      <c r="AQ474" s="136">
        <f t="shared" si="1056"/>
        <v>7.5041811014803728E-2</v>
      </c>
      <c r="AR474" s="136" t="str">
        <f t="shared" si="1057"/>
        <v>POSITIF</v>
      </c>
      <c r="AS474" s="136">
        <f t="shared" si="1058"/>
        <v>4</v>
      </c>
      <c r="AT474" s="136">
        <f t="shared" si="1059"/>
        <v>17</v>
      </c>
      <c r="AU474" s="136">
        <f t="shared" si="1060"/>
        <v>58</v>
      </c>
      <c r="AV474" s="136">
        <f t="shared" si="1061"/>
        <v>1.0121433087902603</v>
      </c>
      <c r="AW474" s="153">
        <f t="shared" si="1062"/>
        <v>4.2172637866260847E-2</v>
      </c>
      <c r="AX474" s="136">
        <f t="shared" si="1063"/>
        <v>1.7665233240419707E-2</v>
      </c>
      <c r="AY474" s="136">
        <f t="shared" si="1064"/>
        <v>0.27578868734193918</v>
      </c>
      <c r="AZ474" s="153">
        <f t="shared" si="1065"/>
        <v>1.1491195305914132E-2</v>
      </c>
      <c r="BA474" s="136">
        <f t="shared" si="1066"/>
        <v>361066.94123675063</v>
      </c>
      <c r="BB474" s="136" t="s">
        <v>192</v>
      </c>
      <c r="BC474" s="136">
        <f t="shared" si="1067"/>
        <v>1.6700852038756989E-2</v>
      </c>
      <c r="BD474" s="136">
        <f t="shared" si="1068"/>
        <v>128.2442156861118</v>
      </c>
      <c r="BE474" s="136">
        <f t="shared" si="1069"/>
        <v>23.436892162258154</v>
      </c>
      <c r="BF474" s="136">
        <f t="shared" si="1070"/>
        <v>-1.7335279684608709E-3</v>
      </c>
      <c r="BG474" s="136">
        <f t="shared" si="1071"/>
        <v>23.435158634289692</v>
      </c>
      <c r="BH474" s="151">
        <f t="shared" si="1072"/>
        <v>0.18447526769075112</v>
      </c>
      <c r="BI474" s="45">
        <f t="shared" si="1073"/>
        <v>4.447198538668454</v>
      </c>
      <c r="BJ474" s="45">
        <f t="shared" si="1074"/>
        <v>11.868198538668455</v>
      </c>
      <c r="BK474" s="45">
        <f t="shared" si="1075"/>
        <v>286.45057139005689</v>
      </c>
      <c r="BL474" s="136">
        <f t="shared" si="1076"/>
        <v>4.999505614975563</v>
      </c>
      <c r="BM474" s="45">
        <f t="shared" si="1077"/>
        <v>251.57240668996997</v>
      </c>
      <c r="BN474" s="136">
        <f t="shared" si="1078"/>
        <v>16.77149377933133</v>
      </c>
      <c r="BO474" s="136">
        <f t="shared" si="1079"/>
        <v>16</v>
      </c>
      <c r="BP474" s="136">
        <f t="shared" si="1080"/>
        <v>46</v>
      </c>
      <c r="BQ474" s="136">
        <f t="shared" si="1081"/>
        <v>17</v>
      </c>
      <c r="BR474" s="45">
        <f t="shared" si="1082"/>
        <v>-17.670104169863102</v>
      </c>
      <c r="BS474" s="136" t="str">
        <f t="shared" si="1083"/>
        <v>NEGATIF</v>
      </c>
      <c r="BT474" s="136">
        <f t="shared" si="1019"/>
        <v>-0.30840149693449048</v>
      </c>
      <c r="BU474" s="136">
        <f t="shared" si="1020"/>
        <v>17</v>
      </c>
      <c r="BV474" s="136">
        <f t="shared" si="1021"/>
        <v>-2081</v>
      </c>
      <c r="BW474" s="136">
        <f t="shared" si="1022"/>
        <v>47</v>
      </c>
      <c r="BX474" s="136" t="str">
        <f t="shared" si="1023"/>
        <v>NEGATIF</v>
      </c>
      <c r="BY474" s="45">
        <f t="shared" si="1084"/>
        <v>-73.633219382716689</v>
      </c>
      <c r="BZ474" s="136">
        <f t="shared" si="1085"/>
        <v>106.36678061728331</v>
      </c>
      <c r="CA474" s="45">
        <f t="shared" si="1086"/>
        <v>17.747379682843221</v>
      </c>
      <c r="CB474" s="136" t="str">
        <f t="shared" si="1087"/>
        <v>POSITIF</v>
      </c>
      <c r="CC474" s="136">
        <f t="shared" si="1088"/>
        <v>17</v>
      </c>
      <c r="CD474" s="136">
        <f t="shared" si="1089"/>
        <v>44</v>
      </c>
      <c r="CE474" s="136">
        <f t="shared" si="1090"/>
        <v>50</v>
      </c>
      <c r="CF474" s="136"/>
      <c r="CG474" s="45">
        <f t="shared" si="1091"/>
        <v>4.3907668039061853</v>
      </c>
      <c r="CH474" s="45">
        <f t="shared" si="1092"/>
        <v>0.40902067889553284</v>
      </c>
      <c r="CI474" s="45">
        <f t="shared" si="1093"/>
        <v>0.40905093466625786</v>
      </c>
    </row>
    <row r="475" spans="1:87">
      <c r="A475" s="45">
        <f t="shared" ref="A475:F475" si="1198">A181</f>
        <v>-7.0027777777777782</v>
      </c>
      <c r="B475" s="45">
        <f t="shared" si="1198"/>
        <v>111.315</v>
      </c>
      <c r="C475" s="45">
        <f t="shared" si="1198"/>
        <v>7</v>
      </c>
      <c r="D475" s="45">
        <f t="shared" si="1198"/>
        <v>2018</v>
      </c>
      <c r="E475" s="45">
        <f t="shared" si="1198"/>
        <v>6</v>
      </c>
      <c r="F475" s="45">
        <f t="shared" si="1198"/>
        <v>13</v>
      </c>
      <c r="G475" s="45">
        <f t="shared" si="1025"/>
        <v>-0.12222152900771403</v>
      </c>
      <c r="H475" s="136">
        <f t="shared" ref="H475:J475" si="1199">H181</f>
        <v>18</v>
      </c>
      <c r="I475" s="136">
        <f t="shared" si="1199"/>
        <v>15</v>
      </c>
      <c r="J475" s="136">
        <f t="shared" si="1199"/>
        <v>18.25</v>
      </c>
      <c r="K475" s="136"/>
      <c r="L475" s="136">
        <f t="shared" ref="L475:M475" si="1200">L181</f>
        <v>20</v>
      </c>
      <c r="M475" s="136">
        <f t="shared" si="1200"/>
        <v>-13</v>
      </c>
      <c r="N475" s="136">
        <f t="shared" si="1028"/>
        <v>2458282.96875</v>
      </c>
      <c r="O475" s="136">
        <f t="shared" si="1029"/>
        <v>8.1907120953342413E-4</v>
      </c>
      <c r="P475" s="136">
        <f t="shared" si="1030"/>
        <v>2458282.9695690712</v>
      </c>
      <c r="Q475" s="136">
        <f t="shared" si="1031"/>
        <v>0.1844755528835372</v>
      </c>
      <c r="R475" s="136">
        <f t="shared" si="1032"/>
        <v>252.50966703840049</v>
      </c>
      <c r="S475" s="136">
        <f t="shared" si="1033"/>
        <v>326.47550466257962</v>
      </c>
      <c r="T475" s="136">
        <f t="shared" si="1034"/>
        <v>4.4071250829346873</v>
      </c>
      <c r="U475" s="136">
        <f t="shared" si="1035"/>
        <v>5.6980724834721137</v>
      </c>
      <c r="V475" s="136">
        <f t="shared" si="1036"/>
        <v>128.23908519472957</v>
      </c>
      <c r="W475" s="136">
        <f t="shared" si="1037"/>
        <v>2.2381942663935446</v>
      </c>
      <c r="X475" s="136">
        <f t="shared" si="1038"/>
        <v>81.727765507506774</v>
      </c>
      <c r="Y475" s="136">
        <f t="shared" si="1039"/>
        <v>1.4264185984038475</v>
      </c>
      <c r="Z475" s="136">
        <f t="shared" si="1040"/>
        <v>158.47065203210059</v>
      </c>
      <c r="AA475" s="136">
        <f t="shared" si="1041"/>
        <v>2.7658346457423981</v>
      </c>
      <c r="AB475" s="136">
        <f t="shared" si="1042"/>
        <v>-11885.363327564954</v>
      </c>
      <c r="AC475" s="136">
        <f t="shared" si="1043"/>
        <v>117.35198052838017</v>
      </c>
      <c r="AD475" s="136">
        <f t="shared" si="1044"/>
        <v>1532.6624530205299</v>
      </c>
      <c r="AE475" s="136">
        <f t="shared" si="1045"/>
        <v>-657.23424248608239</v>
      </c>
      <c r="AF475" s="136">
        <f t="shared" si="1046"/>
        <v>542.49527074934929</v>
      </c>
      <c r="AG475" s="136">
        <f t="shared" si="1047"/>
        <v>851.36858132354234</v>
      </c>
      <c r="AH475" s="136">
        <f t="shared" si="1048"/>
        <v>-9498.7192844292349</v>
      </c>
      <c r="AI475" s="136">
        <f t="shared" si="1049"/>
        <v>-2.6385331345636764</v>
      </c>
      <c r="AJ475" s="136">
        <f t="shared" si="1050"/>
        <v>249.87113390383681</v>
      </c>
      <c r="AK475" s="136">
        <f t="shared" si="1051"/>
        <v>4.3610739923135844</v>
      </c>
      <c r="AL475" s="136">
        <f t="shared" si="1052"/>
        <v>249</v>
      </c>
      <c r="AM475" s="136">
        <f t="shared" si="1053"/>
        <v>52</v>
      </c>
      <c r="AN475" s="136">
        <f t="shared" si="1054"/>
        <v>16</v>
      </c>
      <c r="AO475" s="136"/>
      <c r="AP475" s="136">
        <f t="shared" si="1055"/>
        <v>4.3098200908900166</v>
      </c>
      <c r="AQ475" s="136">
        <f t="shared" si="1056"/>
        <v>7.5220550754632062E-2</v>
      </c>
      <c r="AR475" s="136" t="str">
        <f t="shared" si="1057"/>
        <v>POSITIF</v>
      </c>
      <c r="AS475" s="136">
        <f t="shared" si="1058"/>
        <v>4</v>
      </c>
      <c r="AT475" s="136">
        <f t="shared" si="1059"/>
        <v>18</v>
      </c>
      <c r="AU475" s="136">
        <f t="shared" si="1060"/>
        <v>35</v>
      </c>
      <c r="AV475" s="136">
        <f t="shared" si="1061"/>
        <v>1.0122309363354625</v>
      </c>
      <c r="AW475" s="153">
        <f t="shared" si="1062"/>
        <v>4.2176289013977603E-2</v>
      </c>
      <c r="AX475" s="136">
        <f t="shared" si="1063"/>
        <v>1.7666762629598924E-2</v>
      </c>
      <c r="AY475" s="136">
        <f t="shared" si="1064"/>
        <v>0.27581256178531216</v>
      </c>
      <c r="AZ475" s="153">
        <f t="shared" si="1065"/>
        <v>1.1492190074388007E-2</v>
      </c>
      <c r="BA475" s="136">
        <f t="shared" si="1066"/>
        <v>361035.68738228787</v>
      </c>
      <c r="BB475" s="136" t="s">
        <v>192</v>
      </c>
      <c r="BC475" s="136">
        <f t="shared" si="1067"/>
        <v>1.670085202677889E-2</v>
      </c>
      <c r="BD475" s="136">
        <f t="shared" si="1068"/>
        <v>128.24366408440315</v>
      </c>
      <c r="BE475" s="136">
        <f t="shared" si="1069"/>
        <v>23.436892158549458</v>
      </c>
      <c r="BF475" s="136">
        <f t="shared" si="1070"/>
        <v>-1.7335248129242652E-3</v>
      </c>
      <c r="BG475" s="136">
        <f t="shared" si="1071"/>
        <v>23.435158633736535</v>
      </c>
      <c r="BH475" s="151">
        <f t="shared" si="1072"/>
        <v>0.1844755528835372</v>
      </c>
      <c r="BI475" s="45">
        <f t="shared" si="1073"/>
        <v>4.6978830182614422</v>
      </c>
      <c r="BJ475" s="45">
        <f t="shared" si="1074"/>
        <v>12.118883018261442</v>
      </c>
      <c r="BK475" s="45">
        <f t="shared" si="1075"/>
        <v>290.19357135043123</v>
      </c>
      <c r="BL475" s="136">
        <f t="shared" si="1076"/>
        <v>5.0648332881861124</v>
      </c>
      <c r="BM475" s="45">
        <f t="shared" si="1077"/>
        <v>251.58967392349041</v>
      </c>
      <c r="BN475" s="136">
        <f t="shared" si="1078"/>
        <v>16.772644928232694</v>
      </c>
      <c r="BO475" s="136">
        <f t="shared" si="1079"/>
        <v>16</v>
      </c>
      <c r="BP475" s="136">
        <f t="shared" si="1080"/>
        <v>46</v>
      </c>
      <c r="BQ475" s="136">
        <f t="shared" si="1081"/>
        <v>21</v>
      </c>
      <c r="BR475" s="45">
        <f t="shared" si="1082"/>
        <v>-17.662691282173387</v>
      </c>
      <c r="BS475" s="136" t="str">
        <f t="shared" si="1083"/>
        <v>NEGATIF</v>
      </c>
      <c r="BT475" s="136">
        <f t="shared" si="1019"/>
        <v>-0.30827211763722445</v>
      </c>
      <c r="BU475" s="136">
        <f t="shared" si="1020"/>
        <v>17</v>
      </c>
      <c r="BV475" s="136">
        <f t="shared" si="1021"/>
        <v>-2080</v>
      </c>
      <c r="BW475" s="136">
        <f t="shared" si="1022"/>
        <v>14</v>
      </c>
      <c r="BX475" s="136" t="str">
        <f t="shared" si="1023"/>
        <v>NEGATIF</v>
      </c>
      <c r="BY475" s="45">
        <f t="shared" si="1084"/>
        <v>-73.727162799714321</v>
      </c>
      <c r="BZ475" s="136">
        <f t="shared" si="1085"/>
        <v>106.27283720028568</v>
      </c>
      <c r="CA475" s="45">
        <f t="shared" si="1086"/>
        <v>21.312708939112159</v>
      </c>
      <c r="CB475" s="136" t="str">
        <f t="shared" si="1087"/>
        <v>POSITIF</v>
      </c>
      <c r="CC475" s="136">
        <f t="shared" si="1088"/>
        <v>21</v>
      </c>
      <c r="CD475" s="136">
        <f t="shared" si="1089"/>
        <v>18</v>
      </c>
      <c r="CE475" s="136">
        <f t="shared" si="1090"/>
        <v>45</v>
      </c>
      <c r="CF475" s="136"/>
      <c r="CG475" s="45">
        <f t="shared" si="1091"/>
        <v>4.391068173983828</v>
      </c>
      <c r="CH475" s="45">
        <f t="shared" si="1092"/>
        <v>0.4090206788858784</v>
      </c>
      <c r="CI475" s="45">
        <f t="shared" si="1093"/>
        <v>0.40905093460152891</v>
      </c>
    </row>
    <row r="476" spans="1:87">
      <c r="A476" s="45">
        <f t="shared" ref="A476:F476" si="1201">A182</f>
        <v>-7.0027777777777782</v>
      </c>
      <c r="B476" s="45">
        <f t="shared" si="1201"/>
        <v>111.315</v>
      </c>
      <c r="C476" s="45">
        <f t="shared" si="1201"/>
        <v>7</v>
      </c>
      <c r="D476" s="45">
        <f t="shared" si="1201"/>
        <v>2018</v>
      </c>
      <c r="E476" s="45">
        <f t="shared" si="1201"/>
        <v>6</v>
      </c>
      <c r="F476" s="45">
        <f t="shared" si="1201"/>
        <v>13</v>
      </c>
      <c r="G476" s="45">
        <f t="shared" si="1025"/>
        <v>-0.12222152900771403</v>
      </c>
      <c r="H476" s="136">
        <f t="shared" ref="H476:J476" si="1202">H182</f>
        <v>18</v>
      </c>
      <c r="I476" s="136">
        <f t="shared" si="1202"/>
        <v>30</v>
      </c>
      <c r="J476" s="136">
        <f t="shared" si="1202"/>
        <v>18.5</v>
      </c>
      <c r="K476" s="136"/>
      <c r="L476" s="136">
        <f t="shared" ref="L476:M476" si="1203">L182</f>
        <v>20</v>
      </c>
      <c r="M476" s="136">
        <f t="shared" si="1203"/>
        <v>-13</v>
      </c>
      <c r="N476" s="136">
        <f t="shared" si="1028"/>
        <v>2458282.979166667</v>
      </c>
      <c r="O476" s="136">
        <f t="shared" si="1029"/>
        <v>8.1907120953342413E-4</v>
      </c>
      <c r="P476" s="136">
        <f t="shared" si="1030"/>
        <v>2458282.9799857382</v>
      </c>
      <c r="Q476" s="136">
        <f t="shared" si="1031"/>
        <v>0.18447583807633602</v>
      </c>
      <c r="R476" s="136">
        <f t="shared" si="1032"/>
        <v>252.50966703840049</v>
      </c>
      <c r="S476" s="136">
        <f t="shared" si="1033"/>
        <v>326.61159833791316</v>
      </c>
      <c r="T476" s="136">
        <f t="shared" si="1034"/>
        <v>4.4071250829346873</v>
      </c>
      <c r="U476" s="136">
        <f t="shared" si="1035"/>
        <v>5.7004477661978239</v>
      </c>
      <c r="V476" s="136">
        <f t="shared" si="1036"/>
        <v>128.23853359135927</v>
      </c>
      <c r="W476" s="136">
        <f t="shared" si="1037"/>
        <v>2.2381846390985678</v>
      </c>
      <c r="X476" s="136">
        <f t="shared" si="1038"/>
        <v>81.738032667578409</v>
      </c>
      <c r="Y476" s="136">
        <f t="shared" si="1039"/>
        <v>1.426597794151927</v>
      </c>
      <c r="Z476" s="136">
        <f t="shared" si="1040"/>
        <v>158.48091870192457</v>
      </c>
      <c r="AA476" s="136">
        <f t="shared" si="1041"/>
        <v>2.7660138329340413</v>
      </c>
      <c r="AB476" s="136">
        <f t="shared" si="1042"/>
        <v>-11840.497411613163</v>
      </c>
      <c r="AC476" s="136">
        <f t="shared" si="1043"/>
        <v>116.90377674201513</v>
      </c>
      <c r="AD476" s="136">
        <f t="shared" si="1044"/>
        <v>1569.4569941319123</v>
      </c>
      <c r="AE476" s="136">
        <f t="shared" si="1045"/>
        <v>-658.42588772375382</v>
      </c>
      <c r="AF476" s="136">
        <f t="shared" si="1046"/>
        <v>541.78001542327172</v>
      </c>
      <c r="AG476" s="136">
        <f t="shared" si="1047"/>
        <v>839.91258508169983</v>
      </c>
      <c r="AH476" s="136">
        <f t="shared" si="1048"/>
        <v>-9430.869927958016</v>
      </c>
      <c r="AI476" s="136">
        <f t="shared" si="1049"/>
        <v>-2.6196860910994491</v>
      </c>
      <c r="AJ476" s="136">
        <f t="shared" si="1050"/>
        <v>249.88998094730104</v>
      </c>
      <c r="AK476" s="136">
        <f t="shared" si="1051"/>
        <v>4.3614029352763017</v>
      </c>
      <c r="AL476" s="136">
        <f t="shared" si="1052"/>
        <v>249</v>
      </c>
      <c r="AM476" s="136">
        <f t="shared" si="1053"/>
        <v>53</v>
      </c>
      <c r="AN476" s="136">
        <f t="shared" si="1054"/>
        <v>23</v>
      </c>
      <c r="AO476" s="136"/>
      <c r="AP476" s="136">
        <f t="shared" si="1055"/>
        <v>4.3008936383212628</v>
      </c>
      <c r="AQ476" s="136">
        <f t="shared" si="1056"/>
        <v>7.5064754766784203E-2</v>
      </c>
      <c r="AR476" s="136" t="str">
        <f t="shared" si="1057"/>
        <v>POSITIF</v>
      </c>
      <c r="AS476" s="136">
        <f t="shared" si="1058"/>
        <v>4</v>
      </c>
      <c r="AT476" s="136">
        <f t="shared" si="1059"/>
        <v>18</v>
      </c>
      <c r="AU476" s="136">
        <f t="shared" si="1060"/>
        <v>3</v>
      </c>
      <c r="AV476" s="136">
        <f t="shared" si="1061"/>
        <v>1.0123182239413919</v>
      </c>
      <c r="AW476" s="153">
        <f t="shared" si="1062"/>
        <v>4.2179925997557995E-2</v>
      </c>
      <c r="AX476" s="136">
        <f t="shared" si="1063"/>
        <v>1.7668286085718576E-2</v>
      </c>
      <c r="AY476" s="136">
        <f t="shared" si="1064"/>
        <v>0.27583634361040033</v>
      </c>
      <c r="AZ476" s="153">
        <f t="shared" si="1065"/>
        <v>1.149318098376668E-2</v>
      </c>
      <c r="BA476" s="136">
        <f t="shared" si="1066"/>
        <v>361004.56015253026</v>
      </c>
      <c r="BB476" s="136" t="s">
        <v>192</v>
      </c>
      <c r="BC476" s="136">
        <f t="shared" si="1067"/>
        <v>1.6700852014800795E-2</v>
      </c>
      <c r="BD476" s="136">
        <f t="shared" si="1068"/>
        <v>128.24311248266983</v>
      </c>
      <c r="BE476" s="136">
        <f t="shared" si="1069"/>
        <v>23.436892154840763</v>
      </c>
      <c r="BF476" s="136">
        <f t="shared" si="1070"/>
        <v>-1.7335216377458522E-3</v>
      </c>
      <c r="BG476" s="136">
        <f t="shared" si="1071"/>
        <v>23.435158633203017</v>
      </c>
      <c r="BH476" s="151">
        <f t="shared" si="1072"/>
        <v>0.18447583807633602</v>
      </c>
      <c r="BI476" s="45">
        <f t="shared" si="1073"/>
        <v>4.9485675090303021</v>
      </c>
      <c r="BJ476" s="45">
        <f t="shared" si="1074"/>
        <v>12.369567509030302</v>
      </c>
      <c r="BK476" s="45">
        <f t="shared" si="1075"/>
        <v>293.93670497410261</v>
      </c>
      <c r="BL476" s="136">
        <f t="shared" si="1076"/>
        <v>5.1301632942612843</v>
      </c>
      <c r="BM476" s="45">
        <f t="shared" si="1077"/>
        <v>251.60680766135192</v>
      </c>
      <c r="BN476" s="136">
        <f t="shared" si="1078"/>
        <v>16.773787177423461</v>
      </c>
      <c r="BO476" s="136">
        <f t="shared" si="1079"/>
        <v>16</v>
      </c>
      <c r="BP476" s="136">
        <f t="shared" si="1080"/>
        <v>46</v>
      </c>
      <c r="BQ476" s="136">
        <f t="shared" si="1081"/>
        <v>25</v>
      </c>
      <c r="BR476" s="45">
        <f t="shared" si="1082"/>
        <v>-17.674223608576227</v>
      </c>
      <c r="BS476" s="136" t="str">
        <f t="shared" si="1083"/>
        <v>NEGATIF</v>
      </c>
      <c r="BT476" s="136">
        <f t="shared" si="1019"/>
        <v>-0.30847339470336865</v>
      </c>
      <c r="BU476" s="136">
        <f t="shared" si="1020"/>
        <v>17</v>
      </c>
      <c r="BV476" s="136">
        <f t="shared" si="1021"/>
        <v>-2081</v>
      </c>
      <c r="BW476" s="136">
        <f t="shared" si="1022"/>
        <v>32</v>
      </c>
      <c r="BX476" s="136" t="str">
        <f t="shared" si="1023"/>
        <v>NEGATIF</v>
      </c>
      <c r="BY476" s="45">
        <f t="shared" si="1084"/>
        <v>-73.727017859263526</v>
      </c>
      <c r="BZ476" s="136">
        <f t="shared" si="1085"/>
        <v>106.27298214073647</v>
      </c>
      <c r="CA476" s="45">
        <f t="shared" si="1086"/>
        <v>24.879234320753547</v>
      </c>
      <c r="CB476" s="136" t="str">
        <f t="shared" si="1087"/>
        <v>POSITIF</v>
      </c>
      <c r="CC476" s="136">
        <f t="shared" si="1088"/>
        <v>24</v>
      </c>
      <c r="CD476" s="136">
        <f t="shared" si="1089"/>
        <v>52</v>
      </c>
      <c r="CE476" s="136">
        <f t="shared" si="1090"/>
        <v>45</v>
      </c>
      <c r="CF476" s="136"/>
      <c r="CG476" s="45">
        <f t="shared" si="1091"/>
        <v>4.3913672141226847</v>
      </c>
      <c r="CH476" s="45">
        <f t="shared" si="1092"/>
        <v>0.40902067887656673</v>
      </c>
      <c r="CI476" s="45">
        <f t="shared" si="1093"/>
        <v>0.40905093453679997</v>
      </c>
    </row>
    <row r="477" spans="1:87">
      <c r="A477" s="45">
        <f t="shared" ref="A477:F477" si="1204">A183</f>
        <v>-7.0027777777777782</v>
      </c>
      <c r="B477" s="45">
        <f t="shared" si="1204"/>
        <v>111.315</v>
      </c>
      <c r="C477" s="45">
        <f t="shared" si="1204"/>
        <v>7</v>
      </c>
      <c r="D477" s="45">
        <f t="shared" si="1204"/>
        <v>2018</v>
      </c>
      <c r="E477" s="45">
        <f t="shared" si="1204"/>
        <v>6</v>
      </c>
      <c r="F477" s="45">
        <f t="shared" si="1204"/>
        <v>13</v>
      </c>
      <c r="G477" s="45">
        <f t="shared" si="1025"/>
        <v>-0.12222152900771403</v>
      </c>
      <c r="H477" s="45">
        <f t="shared" ref="H477:J477" si="1205">H183</f>
        <v>18</v>
      </c>
      <c r="I477" s="45">
        <f t="shared" si="1205"/>
        <v>45</v>
      </c>
      <c r="J477" s="45">
        <f t="shared" si="1205"/>
        <v>18.75</v>
      </c>
      <c r="K477" s="45"/>
      <c r="L477" s="45">
        <f t="shared" ref="L477:M477" si="1206">L183</f>
        <v>20</v>
      </c>
      <c r="M477" s="45">
        <f t="shared" si="1206"/>
        <v>-13</v>
      </c>
      <c r="N477" s="45">
        <f t="shared" si="1028"/>
        <v>2458282.9895833335</v>
      </c>
      <c r="O477" s="45">
        <f t="shared" si="1029"/>
        <v>8.1907120953342413E-4</v>
      </c>
      <c r="P477" s="45">
        <f t="shared" si="1030"/>
        <v>2458282.9904024047</v>
      </c>
      <c r="Q477" s="45">
        <f t="shared" si="1031"/>
        <v>0.18447612326912211</v>
      </c>
      <c r="R477" s="45">
        <f t="shared" si="1032"/>
        <v>252.50966703840049</v>
      </c>
      <c r="S477" s="45">
        <f t="shared" si="1033"/>
        <v>326.74769200717856</v>
      </c>
      <c r="T477" s="45">
        <f t="shared" si="1034"/>
        <v>4.4071250829346873</v>
      </c>
      <c r="U477" s="45">
        <f t="shared" si="1035"/>
        <v>5.702823048817625</v>
      </c>
      <c r="V477" s="45">
        <f t="shared" si="1036"/>
        <v>128.23798198801364</v>
      </c>
      <c r="W477" s="45">
        <f t="shared" si="1037"/>
        <v>2.2381750118040218</v>
      </c>
      <c r="X477" s="45">
        <f t="shared" si="1038"/>
        <v>81.74829982718984</v>
      </c>
      <c r="Y477" s="45">
        <f t="shared" si="1039"/>
        <v>1.4267769898919742</v>
      </c>
      <c r="Z477" s="45">
        <f t="shared" si="1040"/>
        <v>158.49118537129016</v>
      </c>
      <c r="AA477" s="45">
        <f t="shared" si="1041"/>
        <v>2.7661930201176848</v>
      </c>
      <c r="AB477" s="45">
        <f t="shared" si="1042"/>
        <v>-11795.561204095004</v>
      </c>
      <c r="AC477" s="45">
        <f t="shared" si="1043"/>
        <v>116.44324972277187</v>
      </c>
      <c r="AD477" s="45">
        <f t="shared" si="1044"/>
        <v>1605.5897823180635</v>
      </c>
      <c r="AE477" s="45">
        <f t="shared" si="1045"/>
        <v>-659.54813246487777</v>
      </c>
      <c r="AF477" s="45">
        <f t="shared" si="1046"/>
        <v>541.06062718040153</v>
      </c>
      <c r="AG477" s="45">
        <f t="shared" si="1047"/>
        <v>828.44985449839123</v>
      </c>
      <c r="AH477" s="45">
        <f t="shared" si="1048"/>
        <v>-9363.5658228402535</v>
      </c>
      <c r="AI477" s="45">
        <f t="shared" si="1049"/>
        <v>-2.6009905063445147</v>
      </c>
      <c r="AJ477" s="45">
        <f t="shared" si="1050"/>
        <v>249.90867653205598</v>
      </c>
      <c r="AK477" s="45">
        <f t="shared" si="1051"/>
        <v>4.3617292347858614</v>
      </c>
      <c r="AL477" s="45">
        <f t="shared" si="1052"/>
        <v>249</v>
      </c>
      <c r="AM477" s="45">
        <f t="shared" si="1053"/>
        <v>54</v>
      </c>
      <c r="AN477" s="45">
        <f t="shared" si="1054"/>
        <v>31</v>
      </c>
      <c r="AO477" s="45"/>
      <c r="AP477" s="45">
        <f t="shared" si="1055"/>
        <v>4.3063361277036876</v>
      </c>
      <c r="AQ477" s="45">
        <f t="shared" si="1056"/>
        <v>7.515974412601234E-2</v>
      </c>
      <c r="AR477" s="45" t="str">
        <f t="shared" si="1057"/>
        <v>POSITIF</v>
      </c>
      <c r="AS477" s="45">
        <f t="shared" si="1058"/>
        <v>4</v>
      </c>
      <c r="AT477" s="45">
        <f t="shared" si="1059"/>
        <v>18</v>
      </c>
      <c r="AU477" s="45">
        <f t="shared" si="1060"/>
        <v>22</v>
      </c>
      <c r="AV477" s="45">
        <f t="shared" si="1061"/>
        <v>1.0124051708873023</v>
      </c>
      <c r="AW477" s="145">
        <f t="shared" si="1062"/>
        <v>4.2183548786970927E-2</v>
      </c>
      <c r="AX477" s="45">
        <f t="shared" si="1063"/>
        <v>1.7669803596199268E-2</v>
      </c>
      <c r="AY477" s="45">
        <f t="shared" si="1064"/>
        <v>0.27586003262084052</v>
      </c>
      <c r="AZ477" s="145">
        <f t="shared" si="1065"/>
        <v>1.1494168025868355E-2</v>
      </c>
      <c r="BA477" s="45">
        <f t="shared" si="1066"/>
        <v>360973.55974032311</v>
      </c>
      <c r="BB477" s="45" t="s">
        <v>192</v>
      </c>
      <c r="BC477" s="45">
        <f t="shared" si="1067"/>
        <v>1.6700852002822699E-2</v>
      </c>
      <c r="BD477" s="45">
        <f t="shared" si="1068"/>
        <v>128.24256088096118</v>
      </c>
      <c r="BE477" s="45">
        <f t="shared" si="1069"/>
        <v>23.436892151132067</v>
      </c>
      <c r="BF477" s="45">
        <f t="shared" si="1070"/>
        <v>-1.7335184429238383E-3</v>
      </c>
      <c r="BG477" s="45">
        <f t="shared" si="1071"/>
        <v>23.435158632689145</v>
      </c>
      <c r="BH477" s="151">
        <f t="shared" si="1072"/>
        <v>0.18447612326912211</v>
      </c>
      <c r="BI477" s="45">
        <f t="shared" si="1073"/>
        <v>5.1992519885922475</v>
      </c>
      <c r="BJ477" s="45">
        <f t="shared" si="1074"/>
        <v>12.620251988592248</v>
      </c>
      <c r="BK477" s="45">
        <f t="shared" si="1075"/>
        <v>297.67997584525</v>
      </c>
      <c r="BL477" s="45">
        <f t="shared" si="1076"/>
        <v>5.1954956957568026</v>
      </c>
      <c r="BM477" s="45">
        <f t="shared" si="1077"/>
        <v>251.62380398363371</v>
      </c>
      <c r="BN477" s="45">
        <f t="shared" si="1078"/>
        <v>16.774920265575581</v>
      </c>
      <c r="BO477" s="45">
        <f t="shared" si="1079"/>
        <v>16</v>
      </c>
      <c r="BP477" s="45">
        <f t="shared" si="1080"/>
        <v>46</v>
      </c>
      <c r="BQ477" s="45">
        <f t="shared" si="1081"/>
        <v>29</v>
      </c>
      <c r="BR477" s="45">
        <f t="shared" si="1082"/>
        <v>-17.671511761421609</v>
      </c>
      <c r="BS477" s="45" t="str">
        <f t="shared" si="1083"/>
        <v>NEGATIF</v>
      </c>
      <c r="BT477" s="45">
        <f t="shared" si="1019"/>
        <v>-0.30842606404170975</v>
      </c>
      <c r="BU477" s="45">
        <f t="shared" si="1020"/>
        <v>17</v>
      </c>
      <c r="BV477" s="45">
        <f t="shared" si="1021"/>
        <v>-2081</v>
      </c>
      <c r="BW477" s="45">
        <f t="shared" si="1022"/>
        <v>42</v>
      </c>
      <c r="BX477" s="45" t="str">
        <f t="shared" si="1023"/>
        <v>NEGATIF</v>
      </c>
      <c r="BY477" s="45">
        <f t="shared" si="1084"/>
        <v>-73.662637073012647</v>
      </c>
      <c r="BZ477" s="45">
        <f t="shared" si="1085"/>
        <v>106.33736292698735</v>
      </c>
      <c r="CA477" s="45">
        <f t="shared" si="1086"/>
        <v>28.445321538340405</v>
      </c>
      <c r="CB477" s="45" t="str">
        <f t="shared" si="1087"/>
        <v>POSITIF</v>
      </c>
      <c r="CC477" s="45">
        <f t="shared" si="1088"/>
        <v>28</v>
      </c>
      <c r="CD477" s="45">
        <f t="shared" si="1089"/>
        <v>26</v>
      </c>
      <c r="CE477" s="45">
        <f t="shared" si="1090"/>
        <v>43</v>
      </c>
      <c r="CF477" s="45"/>
      <c r="CG477" s="45">
        <f t="shared" si="1091"/>
        <v>4.3916638559072325</v>
      </c>
      <c r="CH477" s="45">
        <f t="shared" si="1092"/>
        <v>0.40902067886759802</v>
      </c>
      <c r="CI477" s="45">
        <f t="shared" si="1093"/>
        <v>0.40905093447207103</v>
      </c>
    </row>
    <row r="478" spans="1:87">
      <c r="A478" s="45">
        <f t="shared" ref="A478:F478" si="1207">A184</f>
        <v>-7.0027777777777782</v>
      </c>
      <c r="B478" s="45">
        <f t="shared" si="1207"/>
        <v>111.315</v>
      </c>
      <c r="C478" s="45">
        <f t="shared" si="1207"/>
        <v>7</v>
      </c>
      <c r="D478" s="45">
        <f t="shared" si="1207"/>
        <v>2018</v>
      </c>
      <c r="E478" s="45">
        <f t="shared" si="1207"/>
        <v>6</v>
      </c>
      <c r="F478" s="45">
        <f t="shared" si="1207"/>
        <v>13</v>
      </c>
      <c r="G478" s="45">
        <f t="shared" si="1025"/>
        <v>-0.12222152900771403</v>
      </c>
      <c r="H478" s="45">
        <f t="shared" ref="H478:J478" si="1208">H184</f>
        <v>19</v>
      </c>
      <c r="I478" s="45">
        <f t="shared" si="1208"/>
        <v>0</v>
      </c>
      <c r="J478" s="45">
        <f t="shared" si="1208"/>
        <v>19</v>
      </c>
      <c r="K478" s="45"/>
      <c r="L478" s="45">
        <f t="shared" ref="L478:M478" si="1209">L184</f>
        <v>20</v>
      </c>
      <c r="M478" s="45">
        <f t="shared" si="1209"/>
        <v>-13</v>
      </c>
      <c r="N478" s="45">
        <f t="shared" si="1028"/>
        <v>2458283</v>
      </c>
      <c r="O478" s="45">
        <f t="shared" si="1029"/>
        <v>8.1907120953342413E-4</v>
      </c>
      <c r="P478" s="45">
        <f t="shared" si="1030"/>
        <v>2458283.0008190712</v>
      </c>
      <c r="Q478" s="45">
        <f t="shared" si="1031"/>
        <v>0.18447640846190819</v>
      </c>
      <c r="R478" s="45">
        <f t="shared" si="1032"/>
        <v>252.50966703840049</v>
      </c>
      <c r="S478" s="45">
        <f t="shared" si="1033"/>
        <v>326.88378567644395</v>
      </c>
      <c r="T478" s="45">
        <f t="shared" si="1034"/>
        <v>4.4071250829346873</v>
      </c>
      <c r="U478" s="45">
        <f t="shared" si="1035"/>
        <v>5.7051983314374262</v>
      </c>
      <c r="V478" s="45">
        <f t="shared" si="1036"/>
        <v>128.23743038466796</v>
      </c>
      <c r="W478" s="45">
        <f t="shared" si="1037"/>
        <v>2.2381653845094744</v>
      </c>
      <c r="X478" s="45">
        <f t="shared" si="1038"/>
        <v>81.75856698680218</v>
      </c>
      <c r="Y478" s="45">
        <f t="shared" si="1039"/>
        <v>1.4269561856320374</v>
      </c>
      <c r="Z478" s="45">
        <f t="shared" si="1040"/>
        <v>158.50145204065666</v>
      </c>
      <c r="AA478" s="45">
        <f t="shared" si="1041"/>
        <v>2.7663722073013437</v>
      </c>
      <c r="AB478" s="45">
        <f t="shared" si="1042"/>
        <v>-11750.554956540065</v>
      </c>
      <c r="AC478" s="45">
        <f t="shared" si="1043"/>
        <v>115.97044799662467</v>
      </c>
      <c r="AD478" s="45">
        <f t="shared" si="1044"/>
        <v>1641.045584092469</v>
      </c>
      <c r="AE478" s="45">
        <f t="shared" si="1045"/>
        <v>-660.60085847568973</v>
      </c>
      <c r="AF478" s="45">
        <f t="shared" si="1046"/>
        <v>540.33712484169337</v>
      </c>
      <c r="AG478" s="45">
        <f t="shared" si="1047"/>
        <v>816.98047499646941</v>
      </c>
      <c r="AH478" s="45">
        <f t="shared" si="1048"/>
        <v>-9296.8221830884977</v>
      </c>
      <c r="AI478" s="45">
        <f t="shared" si="1049"/>
        <v>-2.5824506064134716</v>
      </c>
      <c r="AJ478" s="45">
        <f t="shared" si="1050"/>
        <v>249.92721643198703</v>
      </c>
      <c r="AK478" s="45">
        <f t="shared" si="1051"/>
        <v>4.362052817082648</v>
      </c>
      <c r="AL478" s="45">
        <f t="shared" si="1052"/>
        <v>249</v>
      </c>
      <c r="AM478" s="45">
        <f t="shared" si="1053"/>
        <v>55</v>
      </c>
      <c r="AN478" s="45">
        <f t="shared" si="1054"/>
        <v>37</v>
      </c>
      <c r="AO478" s="45"/>
      <c r="AP478" s="45">
        <f t="shared" si="1055"/>
        <v>4.3085571107683833</v>
      </c>
      <c r="AQ478" s="45">
        <f t="shared" si="1056"/>
        <v>7.5198507593122327E-2</v>
      </c>
      <c r="AR478" s="45" t="str">
        <f t="shared" si="1057"/>
        <v>POSITIF</v>
      </c>
      <c r="AS478" s="45">
        <f t="shared" si="1058"/>
        <v>4</v>
      </c>
      <c r="AT478" s="45">
        <f t="shared" si="1059"/>
        <v>18</v>
      </c>
      <c r="AU478" s="45">
        <f t="shared" si="1060"/>
        <v>30</v>
      </c>
      <c r="AV478" s="45">
        <f t="shared" si="1061"/>
        <v>1.0124917764665868</v>
      </c>
      <c r="AW478" s="145">
        <f t="shared" si="1062"/>
        <v>4.2187157352774451E-2</v>
      </c>
      <c r="AX478" s="45">
        <f t="shared" si="1063"/>
        <v>1.7671315148708379E-2</v>
      </c>
      <c r="AY478" s="45">
        <f t="shared" si="1064"/>
        <v>0.27588362862412197</v>
      </c>
      <c r="AZ478" s="145">
        <f t="shared" si="1065"/>
        <v>1.1495151192671749E-2</v>
      </c>
      <c r="BA478" s="45">
        <f t="shared" si="1066"/>
        <v>360942.68633357296</v>
      </c>
      <c r="BB478" s="45" t="s">
        <v>192</v>
      </c>
      <c r="BC478" s="45">
        <f t="shared" si="1067"/>
        <v>1.67008519908446E-2</v>
      </c>
      <c r="BD478" s="45">
        <f t="shared" si="1068"/>
        <v>128.24200927925253</v>
      </c>
      <c r="BE478" s="45">
        <f t="shared" si="1069"/>
        <v>23.436892147423372</v>
      </c>
      <c r="BF478" s="45">
        <f t="shared" si="1070"/>
        <v>-1.7335152284560125E-3</v>
      </c>
      <c r="BG478" s="45">
        <f t="shared" si="1071"/>
        <v>23.435158632194916</v>
      </c>
      <c r="BH478" s="151">
        <f t="shared" si="1072"/>
        <v>0.18447640846190819</v>
      </c>
      <c r="BI478" s="45">
        <f t="shared" si="1073"/>
        <v>5.449936468154192</v>
      </c>
      <c r="BJ478" s="45">
        <f t="shared" si="1074"/>
        <v>12.870936468154191</v>
      </c>
      <c r="BK478" s="45">
        <f t="shared" si="1075"/>
        <v>301.42338798090174</v>
      </c>
      <c r="BL478" s="45">
        <f t="shared" si="1076"/>
        <v>5.2608305627830383</v>
      </c>
      <c r="BM478" s="45">
        <f t="shared" si="1077"/>
        <v>251.64065904141114</v>
      </c>
      <c r="BN478" s="45">
        <f t="shared" si="1078"/>
        <v>16.776043936094077</v>
      </c>
      <c r="BO478" s="45">
        <f t="shared" si="1079"/>
        <v>16</v>
      </c>
      <c r="BP478" s="45">
        <f t="shared" si="1080"/>
        <v>46</v>
      </c>
      <c r="BQ478" s="45">
        <f t="shared" si="1081"/>
        <v>33</v>
      </c>
      <c r="BR478" s="45">
        <f t="shared" si="1082"/>
        <v>-17.671963405039442</v>
      </c>
      <c r="BS478" s="45" t="str">
        <f t="shared" si="1083"/>
        <v>NEGATIF</v>
      </c>
      <c r="BT478" s="45">
        <f t="shared" si="1019"/>
        <v>-0.30843394670988655</v>
      </c>
      <c r="BU478" s="45">
        <f t="shared" si="1020"/>
        <v>17</v>
      </c>
      <c r="BV478" s="45">
        <f t="shared" si="1021"/>
        <v>-2081</v>
      </c>
      <c r="BW478" s="45">
        <f t="shared" si="1022"/>
        <v>40</v>
      </c>
      <c r="BX478" s="45" t="str">
        <f t="shared" si="1023"/>
        <v>NEGATIF</v>
      </c>
      <c r="BY478" s="45">
        <f t="shared" si="1084"/>
        <v>-73.506664230532053</v>
      </c>
      <c r="BZ478" s="45">
        <f t="shared" si="1085"/>
        <v>106.49333576946795</v>
      </c>
      <c r="CA478" s="45">
        <f t="shared" si="1086"/>
        <v>32.009483331962279</v>
      </c>
      <c r="CB478" s="45" t="str">
        <f t="shared" si="1087"/>
        <v>POSITIF</v>
      </c>
      <c r="CC478" s="45">
        <f t="shared" si="1088"/>
        <v>32</v>
      </c>
      <c r="CD478" s="45">
        <f t="shared" si="1089"/>
        <v>0</v>
      </c>
      <c r="CE478" s="45">
        <f t="shared" si="1090"/>
        <v>34</v>
      </c>
      <c r="CF478" s="45"/>
      <c r="CG478" s="45">
        <f t="shared" si="1091"/>
        <v>4.3919580321610621</v>
      </c>
      <c r="CH478" s="45">
        <f t="shared" si="1092"/>
        <v>0.40902067885897209</v>
      </c>
      <c r="CI478" s="45">
        <f t="shared" si="1093"/>
        <v>0.40905093440734208</v>
      </c>
    </row>
    <row r="479" spans="1:87">
      <c r="A479" s="45">
        <f t="shared" ref="A479:F479" si="1210">A185</f>
        <v>-7.0027777777777782</v>
      </c>
      <c r="B479" s="45">
        <f t="shared" si="1210"/>
        <v>111.315</v>
      </c>
      <c r="C479" s="45">
        <f t="shared" si="1210"/>
        <v>7</v>
      </c>
      <c r="D479" s="45">
        <f t="shared" si="1210"/>
        <v>2018</v>
      </c>
      <c r="E479" s="45">
        <f t="shared" si="1210"/>
        <v>6</v>
      </c>
      <c r="F479" s="45">
        <f t="shared" si="1210"/>
        <v>13</v>
      </c>
      <c r="G479" s="45">
        <f t="shared" si="1025"/>
        <v>-0.12222152900771403</v>
      </c>
      <c r="H479" s="45">
        <f t="shared" ref="H479:J479" si="1211">H185</f>
        <v>19</v>
      </c>
      <c r="I479" s="45">
        <f t="shared" si="1211"/>
        <v>15</v>
      </c>
      <c r="J479" s="45">
        <f t="shared" si="1211"/>
        <v>19.25</v>
      </c>
      <c r="K479" s="45"/>
      <c r="L479" s="45">
        <f t="shared" ref="L479:M479" si="1212">L185</f>
        <v>20</v>
      </c>
      <c r="M479" s="45">
        <f t="shared" si="1212"/>
        <v>-13</v>
      </c>
      <c r="N479" s="45">
        <f t="shared" si="1028"/>
        <v>2458283.010416667</v>
      </c>
      <c r="O479" s="45">
        <f t="shared" si="1029"/>
        <v>8.1907120953342413E-4</v>
      </c>
      <c r="P479" s="45">
        <f t="shared" si="1030"/>
        <v>2458283.0112357382</v>
      </c>
      <c r="Q479" s="45">
        <f t="shared" si="1031"/>
        <v>0.18447669365470701</v>
      </c>
      <c r="R479" s="45">
        <f t="shared" si="1032"/>
        <v>252.50966703840049</v>
      </c>
      <c r="S479" s="45">
        <f t="shared" si="1033"/>
        <v>327.01987935177749</v>
      </c>
      <c r="T479" s="45">
        <f t="shared" si="1034"/>
        <v>4.4071250829346873</v>
      </c>
      <c r="U479" s="45">
        <f t="shared" si="1035"/>
        <v>5.7075736141631372</v>
      </c>
      <c r="V479" s="45">
        <f t="shared" si="1036"/>
        <v>128.23687878129766</v>
      </c>
      <c r="W479" s="45">
        <f t="shared" si="1037"/>
        <v>2.2381557572144977</v>
      </c>
      <c r="X479" s="45">
        <f t="shared" si="1038"/>
        <v>81.768834146872905</v>
      </c>
      <c r="Y479" s="45">
        <f t="shared" si="1039"/>
        <v>1.4271353813801009</v>
      </c>
      <c r="Z479" s="45">
        <f t="shared" si="1040"/>
        <v>158.51171871048064</v>
      </c>
      <c r="AA479" s="45">
        <f t="shared" si="1041"/>
        <v>2.7665513944929874</v>
      </c>
      <c r="AB479" s="45">
        <f t="shared" si="1042"/>
        <v>-11705.478920860602</v>
      </c>
      <c r="AC479" s="45">
        <f t="shared" si="1043"/>
        <v>115.48542138143847</v>
      </c>
      <c r="AD479" s="45">
        <f t="shared" si="1044"/>
        <v>1675.8094512817142</v>
      </c>
      <c r="AE479" s="45">
        <f t="shared" si="1045"/>
        <v>-661.58395483725644</v>
      </c>
      <c r="AF479" s="45">
        <f t="shared" si="1046"/>
        <v>539.60952733476483</v>
      </c>
      <c r="AG479" s="45">
        <f t="shared" si="1047"/>
        <v>805.50453204904238</v>
      </c>
      <c r="AH479" s="45">
        <f t="shared" si="1048"/>
        <v>-9230.6539436508992</v>
      </c>
      <c r="AI479" s="45">
        <f t="shared" si="1049"/>
        <v>-2.5640705399030277</v>
      </c>
      <c r="AJ479" s="45">
        <f t="shared" si="1050"/>
        <v>249.94559649849748</v>
      </c>
      <c r="AK479" s="45">
        <f t="shared" si="1051"/>
        <v>4.3623736097599908</v>
      </c>
      <c r="AL479" s="45">
        <f t="shared" si="1052"/>
        <v>249</v>
      </c>
      <c r="AM479" s="45">
        <f t="shared" si="1053"/>
        <v>56</v>
      </c>
      <c r="AN479" s="45">
        <f t="shared" si="1054"/>
        <v>44</v>
      </c>
      <c r="AO479" s="45"/>
      <c r="AP479" s="45">
        <f t="shared" si="1055"/>
        <v>4.3063140634590402</v>
      </c>
      <c r="AQ479" s="45">
        <f t="shared" si="1056"/>
        <v>7.5159359032296286E-2</v>
      </c>
      <c r="AR479" s="45" t="str">
        <f t="shared" si="1057"/>
        <v>POSITIF</v>
      </c>
      <c r="AS479" s="45">
        <f t="shared" si="1058"/>
        <v>4</v>
      </c>
      <c r="AT479" s="45">
        <f t="shared" si="1059"/>
        <v>18</v>
      </c>
      <c r="AU479" s="45">
        <f t="shared" si="1060"/>
        <v>22</v>
      </c>
      <c r="AV479" s="45">
        <f t="shared" si="1061"/>
        <v>1.0125780399750433</v>
      </c>
      <c r="AW479" s="145">
        <f t="shared" si="1062"/>
        <v>4.2190751665626802E-2</v>
      </c>
      <c r="AX479" s="45">
        <f t="shared" si="1063"/>
        <v>1.7672820730955267E-2</v>
      </c>
      <c r="AY479" s="45">
        <f t="shared" si="1064"/>
        <v>0.27590713142838913</v>
      </c>
      <c r="AZ479" s="145">
        <f t="shared" si="1065"/>
        <v>1.149613047618288E-2</v>
      </c>
      <c r="BA479" s="45">
        <f t="shared" si="1066"/>
        <v>360911.9401194352</v>
      </c>
      <c r="BB479" s="45" t="s">
        <v>192</v>
      </c>
      <c r="BC479" s="45">
        <f t="shared" si="1067"/>
        <v>1.6700851978866504E-2</v>
      </c>
      <c r="BD479" s="45">
        <f t="shared" si="1068"/>
        <v>128.24145767751926</v>
      </c>
      <c r="BE479" s="45">
        <f t="shared" si="1069"/>
        <v>23.436892143714676</v>
      </c>
      <c r="BF479" s="45">
        <f t="shared" si="1070"/>
        <v>-1.7335119943401641E-3</v>
      </c>
      <c r="BG479" s="45">
        <f t="shared" si="1071"/>
        <v>23.435158631720334</v>
      </c>
      <c r="BH479" s="151">
        <f t="shared" si="1072"/>
        <v>0.18447669365470701</v>
      </c>
      <c r="BI479" s="45">
        <f t="shared" si="1073"/>
        <v>5.7006209589230519</v>
      </c>
      <c r="BJ479" s="45">
        <f t="shared" si="1074"/>
        <v>13.121620958923053</v>
      </c>
      <c r="BK479" s="45">
        <f t="shared" si="1075"/>
        <v>305.16694532779115</v>
      </c>
      <c r="BL479" s="45">
        <f t="shared" si="1076"/>
        <v>5.3261679642234823</v>
      </c>
      <c r="BM479" s="45">
        <f t="shared" si="1077"/>
        <v>251.65736905605468</v>
      </c>
      <c r="BN479" s="45">
        <f t="shared" si="1078"/>
        <v>16.77715793707031</v>
      </c>
      <c r="BO479" s="45">
        <f t="shared" si="1079"/>
        <v>16</v>
      </c>
      <c r="BP479" s="45">
        <f t="shared" si="1080"/>
        <v>46</v>
      </c>
      <c r="BQ479" s="45">
        <f t="shared" si="1081"/>
        <v>37</v>
      </c>
      <c r="BR479" s="45">
        <f t="shared" si="1082"/>
        <v>-17.676807912651444</v>
      </c>
      <c r="BS479" s="45" t="str">
        <f t="shared" si="1083"/>
        <v>NEGATIF</v>
      </c>
      <c r="BT479" s="45">
        <f t="shared" si="1019"/>
        <v>-0.3085184993183539</v>
      </c>
      <c r="BU479" s="45">
        <f t="shared" si="1020"/>
        <v>17</v>
      </c>
      <c r="BV479" s="45">
        <f t="shared" si="1021"/>
        <v>-2081</v>
      </c>
      <c r="BW479" s="45">
        <f t="shared" si="1022"/>
        <v>23</v>
      </c>
      <c r="BX479" s="45" t="str">
        <f t="shared" si="1023"/>
        <v>NEGATIF</v>
      </c>
      <c r="BY479" s="45">
        <f t="shared" si="1084"/>
        <v>-73.245825890892576</v>
      </c>
      <c r="BZ479" s="45">
        <f t="shared" si="1085"/>
        <v>106.75417410910742</v>
      </c>
      <c r="CA479" s="45">
        <f t="shared" si="1086"/>
        <v>35.569690773163053</v>
      </c>
      <c r="CB479" s="45" t="str">
        <f t="shared" si="1087"/>
        <v>POSITIF</v>
      </c>
      <c r="CC479" s="45">
        <f t="shared" si="1088"/>
        <v>35</v>
      </c>
      <c r="CD479" s="45">
        <f t="shared" si="1089"/>
        <v>34</v>
      </c>
      <c r="CE479" s="45">
        <f t="shared" si="1090"/>
        <v>10</v>
      </c>
      <c r="CF479" s="45"/>
      <c r="CG479" s="45">
        <f t="shared" si="1091"/>
        <v>4.3922496769346484</v>
      </c>
      <c r="CH479" s="45">
        <f t="shared" si="1092"/>
        <v>0.40902067885068905</v>
      </c>
      <c r="CI479" s="45">
        <f t="shared" si="1093"/>
        <v>0.40905093434261314</v>
      </c>
    </row>
    <row r="480" spans="1:87">
      <c r="A480" s="45">
        <f t="shared" ref="A480:F480" si="1213">A186</f>
        <v>-7.0027777777777782</v>
      </c>
      <c r="B480" s="45">
        <f t="shared" si="1213"/>
        <v>111.315</v>
      </c>
      <c r="C480" s="45">
        <f t="shared" si="1213"/>
        <v>7</v>
      </c>
      <c r="D480" s="45">
        <f t="shared" si="1213"/>
        <v>2018</v>
      </c>
      <c r="E480" s="45">
        <f t="shared" si="1213"/>
        <v>6</v>
      </c>
      <c r="F480" s="45">
        <f t="shared" si="1213"/>
        <v>13</v>
      </c>
      <c r="G480" s="45">
        <f t="shared" si="1025"/>
        <v>-0.12222152900771403</v>
      </c>
      <c r="H480" s="45">
        <f t="shared" ref="H480:J480" si="1214">H186</f>
        <v>19</v>
      </c>
      <c r="I480" s="45">
        <f t="shared" si="1214"/>
        <v>30</v>
      </c>
      <c r="J480" s="45">
        <f t="shared" si="1214"/>
        <v>19.5</v>
      </c>
      <c r="K480" s="45"/>
      <c r="L480" s="45">
        <f t="shared" ref="L480:M480" si="1215">L186</f>
        <v>20</v>
      </c>
      <c r="M480" s="45">
        <f t="shared" si="1215"/>
        <v>-13</v>
      </c>
      <c r="N480" s="45">
        <f t="shared" si="1028"/>
        <v>2458283.0208333335</v>
      </c>
      <c r="O480" s="45">
        <f t="shared" si="1029"/>
        <v>8.1907120953342413E-4</v>
      </c>
      <c r="P480" s="45">
        <f t="shared" si="1030"/>
        <v>2458283.0216524047</v>
      </c>
      <c r="Q480" s="45">
        <f t="shared" si="1031"/>
        <v>0.18447697884749306</v>
      </c>
      <c r="R480" s="45">
        <f t="shared" si="1032"/>
        <v>252.50966703840049</v>
      </c>
      <c r="S480" s="45">
        <f t="shared" si="1033"/>
        <v>327.15597302102833</v>
      </c>
      <c r="T480" s="45">
        <f t="shared" si="1034"/>
        <v>4.4071250829346873</v>
      </c>
      <c r="U480" s="45">
        <f t="shared" si="1035"/>
        <v>5.7099488967826844</v>
      </c>
      <c r="V480" s="45">
        <f t="shared" si="1036"/>
        <v>128.23632717795203</v>
      </c>
      <c r="W480" s="45">
        <f t="shared" si="1037"/>
        <v>2.2381461299199512</v>
      </c>
      <c r="X480" s="45">
        <f t="shared" si="1038"/>
        <v>81.779101306484336</v>
      </c>
      <c r="Y480" s="45">
        <f t="shared" si="1039"/>
        <v>1.4273145771201481</v>
      </c>
      <c r="Z480" s="45">
        <f t="shared" si="1040"/>
        <v>158.52198537984532</v>
      </c>
      <c r="AA480" s="45">
        <f t="shared" si="1041"/>
        <v>2.7667305816766148</v>
      </c>
      <c r="AB480" s="45">
        <f t="shared" si="1042"/>
        <v>-11660.333355398579</v>
      </c>
      <c r="AC480" s="45">
        <f t="shared" si="1043"/>
        <v>114.98822104898746</v>
      </c>
      <c r="AD480" s="45">
        <f t="shared" si="1044"/>
        <v>1709.8667228219085</v>
      </c>
      <c r="AE480" s="45">
        <f t="shared" si="1045"/>
        <v>-662.49731783994059</v>
      </c>
      <c r="AF480" s="45">
        <f t="shared" si="1046"/>
        <v>538.87785379161926</v>
      </c>
      <c r="AG480" s="45">
        <f t="shared" si="1047"/>
        <v>794.02211271604619</v>
      </c>
      <c r="AH480" s="45">
        <f t="shared" si="1048"/>
        <v>-9165.0757628599604</v>
      </c>
      <c r="AI480" s="45">
        <f t="shared" si="1049"/>
        <v>-2.5458543785722112</v>
      </c>
      <c r="AJ480" s="45">
        <f t="shared" si="1050"/>
        <v>249.96381265982828</v>
      </c>
      <c r="AK480" s="45">
        <f t="shared" si="1051"/>
        <v>4.3626915417522882</v>
      </c>
      <c r="AL480" s="45">
        <f t="shared" si="1052"/>
        <v>249</v>
      </c>
      <c r="AM480" s="45">
        <f t="shared" si="1053"/>
        <v>57</v>
      </c>
      <c r="AN480" s="45">
        <f t="shared" si="1054"/>
        <v>49</v>
      </c>
      <c r="AO480" s="45"/>
      <c r="AP480" s="45">
        <f t="shared" si="1055"/>
        <v>4.308490526302081</v>
      </c>
      <c r="AQ480" s="45">
        <f t="shared" si="1056"/>
        <v>7.5197345474954658E-2</v>
      </c>
      <c r="AR480" s="45" t="str">
        <f t="shared" si="1057"/>
        <v>POSITIF</v>
      </c>
      <c r="AS480" s="45">
        <f t="shared" si="1058"/>
        <v>4</v>
      </c>
      <c r="AT480" s="45">
        <f t="shared" si="1059"/>
        <v>18</v>
      </c>
      <c r="AU480" s="45">
        <f t="shared" si="1060"/>
        <v>30</v>
      </c>
      <c r="AV480" s="45">
        <f t="shared" si="1061"/>
        <v>1.0126639606994035</v>
      </c>
      <c r="AW480" s="145">
        <f t="shared" si="1062"/>
        <v>4.2194331695808475E-2</v>
      </c>
      <c r="AX480" s="45">
        <f t="shared" si="1063"/>
        <v>1.7674320330491048E-2</v>
      </c>
      <c r="AY480" s="45">
        <f t="shared" si="1064"/>
        <v>0.27593054083931634</v>
      </c>
      <c r="AZ480" s="145">
        <f t="shared" si="1065"/>
        <v>1.1497105868304847E-2</v>
      </c>
      <c r="BA480" s="45">
        <f t="shared" si="1066"/>
        <v>360881.32128840435</v>
      </c>
      <c r="BB480" s="45" t="s">
        <v>192</v>
      </c>
      <c r="BC480" s="45">
        <f t="shared" si="1067"/>
        <v>1.6700851966888405E-2</v>
      </c>
      <c r="BD480" s="45">
        <f t="shared" si="1068"/>
        <v>128.24090607581067</v>
      </c>
      <c r="BE480" s="45">
        <f t="shared" si="1069"/>
        <v>23.43689214000598</v>
      </c>
      <c r="BF480" s="45">
        <f t="shared" si="1070"/>
        <v>-1.7335087405745157E-3</v>
      </c>
      <c r="BG480" s="45">
        <f t="shared" si="1071"/>
        <v>23.435158631265406</v>
      </c>
      <c r="BH480" s="151">
        <f t="shared" si="1072"/>
        <v>0.18447697884749306</v>
      </c>
      <c r="BI480" s="45">
        <f t="shared" si="1073"/>
        <v>5.9513054384849964</v>
      </c>
      <c r="BJ480" s="45">
        <f t="shared" si="1074"/>
        <v>13.372305438484997</v>
      </c>
      <c r="BK480" s="45">
        <f t="shared" si="1075"/>
        <v>308.91065125865299</v>
      </c>
      <c r="BL480" s="45">
        <f t="shared" si="1076"/>
        <v>5.3915079589434605</v>
      </c>
      <c r="BM480" s="45">
        <f t="shared" si="1077"/>
        <v>251.67393031862196</v>
      </c>
      <c r="BN480" s="45">
        <f t="shared" si="1078"/>
        <v>16.778262021241463</v>
      </c>
      <c r="BO480" s="45">
        <f t="shared" si="1079"/>
        <v>16</v>
      </c>
      <c r="BP480" s="45">
        <f t="shared" si="1080"/>
        <v>46</v>
      </c>
      <c r="BQ480" s="45">
        <f t="shared" si="1081"/>
        <v>41</v>
      </c>
      <c r="BR480" s="45">
        <f t="shared" si="1082"/>
        <v>-17.677252778291624</v>
      </c>
      <c r="BS480" s="45" t="str">
        <f t="shared" si="1083"/>
        <v>NEGATIF</v>
      </c>
      <c r="BT480" s="45">
        <f t="shared" si="1019"/>
        <v>-0.30852626368850405</v>
      </c>
      <c r="BU480" s="45">
        <f t="shared" si="1020"/>
        <v>17</v>
      </c>
      <c r="BV480" s="45">
        <f t="shared" si="1021"/>
        <v>-2081</v>
      </c>
      <c r="BW480" s="45">
        <f t="shared" si="1022"/>
        <v>21</v>
      </c>
      <c r="BX480" s="45" t="str">
        <f t="shared" si="1023"/>
        <v>NEGATIF</v>
      </c>
      <c r="BY480" s="45">
        <f t="shared" si="1084"/>
        <v>-72.87540864254774</v>
      </c>
      <c r="BZ480" s="45">
        <f t="shared" si="1085"/>
        <v>107.12459135745226</v>
      </c>
      <c r="CA480" s="45">
        <f t="shared" si="1086"/>
        <v>39.124407254315585</v>
      </c>
      <c r="CB480" s="45" t="str">
        <f t="shared" si="1087"/>
        <v>POSITIF</v>
      </c>
      <c r="CC480" s="45">
        <f t="shared" si="1088"/>
        <v>39</v>
      </c>
      <c r="CD480" s="45">
        <f t="shared" si="1089"/>
        <v>7</v>
      </c>
      <c r="CE480" s="45">
        <f t="shared" si="1090"/>
        <v>27</v>
      </c>
      <c r="CF480" s="45"/>
      <c r="CG480" s="45">
        <f t="shared" si="1091"/>
        <v>4.3925387254947346</v>
      </c>
      <c r="CH480" s="45">
        <f t="shared" si="1092"/>
        <v>0.40902067884274906</v>
      </c>
      <c r="CI480" s="45">
        <f t="shared" si="1093"/>
        <v>0.40905093427788419</v>
      </c>
    </row>
    <row r="481" spans="1:87">
      <c r="A481" s="45">
        <f t="shared" ref="A481:F481" si="1216">A187</f>
        <v>-7.0027777777777782</v>
      </c>
      <c r="B481" s="45">
        <f t="shared" si="1216"/>
        <v>111.315</v>
      </c>
      <c r="C481" s="45">
        <f t="shared" si="1216"/>
        <v>7</v>
      </c>
      <c r="D481" s="45">
        <f t="shared" si="1216"/>
        <v>2018</v>
      </c>
      <c r="E481" s="45">
        <f t="shared" si="1216"/>
        <v>6</v>
      </c>
      <c r="F481" s="45">
        <f t="shared" si="1216"/>
        <v>13</v>
      </c>
      <c r="G481" s="45">
        <f t="shared" si="1025"/>
        <v>-0.12222152900771403</v>
      </c>
      <c r="H481" s="45">
        <f t="shared" ref="H481:J481" si="1217">H187</f>
        <v>19</v>
      </c>
      <c r="I481" s="45">
        <f t="shared" si="1217"/>
        <v>45</v>
      </c>
      <c r="J481" s="45">
        <f t="shared" si="1217"/>
        <v>19.75</v>
      </c>
      <c r="K481" s="45"/>
      <c r="L481" s="45">
        <f t="shared" ref="L481:M481" si="1218">L187</f>
        <v>20</v>
      </c>
      <c r="M481" s="45">
        <f t="shared" si="1218"/>
        <v>-13</v>
      </c>
      <c r="N481" s="45">
        <f t="shared" si="1028"/>
        <v>2458283.03125</v>
      </c>
      <c r="O481" s="45">
        <f t="shared" si="1029"/>
        <v>8.1907120953342413E-4</v>
      </c>
      <c r="P481" s="45">
        <f t="shared" si="1030"/>
        <v>2458283.0320690712</v>
      </c>
      <c r="Q481" s="45">
        <f t="shared" si="1031"/>
        <v>0.18447726404027914</v>
      </c>
      <c r="R481" s="45">
        <f t="shared" si="1032"/>
        <v>252.50966703840049</v>
      </c>
      <c r="S481" s="45">
        <f t="shared" si="1033"/>
        <v>327.29206669029372</v>
      </c>
      <c r="T481" s="45">
        <f t="shared" si="1034"/>
        <v>4.4071250829346873</v>
      </c>
      <c r="U481" s="45">
        <f t="shared" si="1035"/>
        <v>5.7123241794024855</v>
      </c>
      <c r="V481" s="45">
        <f t="shared" si="1036"/>
        <v>128.23577557460641</v>
      </c>
      <c r="W481" s="45">
        <f t="shared" si="1037"/>
        <v>2.2381365026254052</v>
      </c>
      <c r="X481" s="45">
        <f t="shared" si="1038"/>
        <v>81.789368466096676</v>
      </c>
      <c r="Y481" s="45">
        <f t="shared" si="1039"/>
        <v>1.4274937728602111</v>
      </c>
      <c r="Z481" s="45">
        <f t="shared" si="1040"/>
        <v>158.53225204921091</v>
      </c>
      <c r="AA481" s="45">
        <f t="shared" si="1041"/>
        <v>2.7669097688602577</v>
      </c>
      <c r="AB481" s="45">
        <f t="shared" si="1042"/>
        <v>-11615.118512845731</v>
      </c>
      <c r="AC481" s="45">
        <f t="shared" si="1043"/>
        <v>114.47889938949878</v>
      </c>
      <c r="AD481" s="45">
        <f t="shared" si="1044"/>
        <v>1743.2030402612347</v>
      </c>
      <c r="AE481" s="45">
        <f t="shared" si="1045"/>
        <v>-663.34085125762772</v>
      </c>
      <c r="AF481" s="45">
        <f t="shared" si="1046"/>
        <v>538.1421233531695</v>
      </c>
      <c r="AG481" s="45">
        <f t="shared" si="1047"/>
        <v>782.53330256827394</v>
      </c>
      <c r="AH481" s="45">
        <f t="shared" si="1048"/>
        <v>-9100.1019985311832</v>
      </c>
      <c r="AI481" s="45">
        <f t="shared" si="1049"/>
        <v>-2.5278061107031062</v>
      </c>
      <c r="AJ481" s="45">
        <f t="shared" si="1050"/>
        <v>249.9818609276974</v>
      </c>
      <c r="AK481" s="45">
        <f t="shared" si="1051"/>
        <v>4.3630065434508865</v>
      </c>
      <c r="AL481" s="45">
        <f t="shared" si="1052"/>
        <v>249</v>
      </c>
      <c r="AM481" s="45">
        <f t="shared" si="1053"/>
        <v>58</v>
      </c>
      <c r="AN481" s="45">
        <f t="shared" si="1054"/>
        <v>54</v>
      </c>
      <c r="AO481" s="45"/>
      <c r="AP481" s="45">
        <f t="shared" si="1055"/>
        <v>4.3027719372151214</v>
      </c>
      <c r="AQ481" s="45">
        <f t="shared" si="1056"/>
        <v>7.5097537266818601E-2</v>
      </c>
      <c r="AR481" s="45" t="str">
        <f t="shared" si="1057"/>
        <v>POSITIF</v>
      </c>
      <c r="AS481" s="45">
        <f t="shared" si="1058"/>
        <v>4</v>
      </c>
      <c r="AT481" s="45">
        <f t="shared" si="1059"/>
        <v>18</v>
      </c>
      <c r="AU481" s="45">
        <f t="shared" si="1060"/>
        <v>9</v>
      </c>
      <c r="AV481" s="45">
        <f t="shared" si="1061"/>
        <v>1.0127495379404556</v>
      </c>
      <c r="AW481" s="145">
        <f t="shared" si="1062"/>
        <v>4.2197897414185649E-2</v>
      </c>
      <c r="AX481" s="45">
        <f t="shared" si="1063"/>
        <v>1.7675813935112184E-2</v>
      </c>
      <c r="AY481" s="45">
        <f t="shared" si="1064"/>
        <v>0.27595385666640776</v>
      </c>
      <c r="AZ481" s="145">
        <f t="shared" si="1065"/>
        <v>1.1498077361100324E-2</v>
      </c>
      <c r="BA481" s="45">
        <f t="shared" si="1066"/>
        <v>360850.83002607396</v>
      </c>
      <c r="BB481" s="45" t="s">
        <v>192</v>
      </c>
      <c r="BC481" s="45">
        <f t="shared" si="1067"/>
        <v>1.670085195491031E-2</v>
      </c>
      <c r="BD481" s="45">
        <f t="shared" si="1068"/>
        <v>128.24035447410202</v>
      </c>
      <c r="BE481" s="45">
        <f t="shared" si="1069"/>
        <v>23.436892136297285</v>
      </c>
      <c r="BF481" s="45">
        <f t="shared" si="1070"/>
        <v>-1.7335054671568637E-3</v>
      </c>
      <c r="BG481" s="45">
        <f t="shared" si="1071"/>
        <v>23.435158630830127</v>
      </c>
      <c r="BH481" s="151">
        <f t="shared" si="1072"/>
        <v>0.18447726404027914</v>
      </c>
      <c r="BI481" s="45">
        <f t="shared" si="1073"/>
        <v>6.2019899180779854</v>
      </c>
      <c r="BJ481" s="45">
        <f t="shared" si="1074"/>
        <v>13.622989918077986</v>
      </c>
      <c r="BK481" s="45">
        <f t="shared" si="1075"/>
        <v>312.65450957526446</v>
      </c>
      <c r="BL481" s="45">
        <f t="shared" si="1076"/>
        <v>5.4568506132965027</v>
      </c>
      <c r="BM481" s="45">
        <f t="shared" si="1077"/>
        <v>251.69033919590535</v>
      </c>
      <c r="BN481" s="45">
        <f t="shared" si="1078"/>
        <v>16.779355946393689</v>
      </c>
      <c r="BO481" s="45">
        <f t="shared" si="1079"/>
        <v>16</v>
      </c>
      <c r="BP481" s="45">
        <f t="shared" si="1080"/>
        <v>46</v>
      </c>
      <c r="BQ481" s="45">
        <f t="shared" si="1081"/>
        <v>45</v>
      </c>
      <c r="BR481" s="45">
        <f t="shared" si="1082"/>
        <v>-17.685485449601959</v>
      </c>
      <c r="BS481" s="45" t="str">
        <f t="shared" si="1083"/>
        <v>NEGATIF</v>
      </c>
      <c r="BT481" s="45">
        <f t="shared" si="1019"/>
        <v>-0.30866995090910387</v>
      </c>
      <c r="BU481" s="45">
        <f t="shared" si="1020"/>
        <v>17</v>
      </c>
      <c r="BV481" s="45">
        <f t="shared" si="1021"/>
        <v>-2082</v>
      </c>
      <c r="BW481" s="45">
        <f t="shared" si="1022"/>
        <v>52</v>
      </c>
      <c r="BX481" s="45" t="str">
        <f t="shared" si="1023"/>
        <v>NEGATIF</v>
      </c>
      <c r="BY481" s="45">
        <f t="shared" si="1084"/>
        <v>-72.359290558726343</v>
      </c>
      <c r="BZ481" s="45">
        <f t="shared" si="1085"/>
        <v>107.64070944127366</v>
      </c>
      <c r="CA481" s="45">
        <f t="shared" si="1086"/>
        <v>42.669981349862532</v>
      </c>
      <c r="CB481" s="45" t="str">
        <f t="shared" si="1087"/>
        <v>POSITIF</v>
      </c>
      <c r="CC481" s="45">
        <f t="shared" si="1088"/>
        <v>42</v>
      </c>
      <c r="CD481" s="45">
        <f t="shared" si="1089"/>
        <v>40</v>
      </c>
      <c r="CE481" s="45">
        <f t="shared" si="1090"/>
        <v>11</v>
      </c>
      <c r="CF481" s="45"/>
      <c r="CG481" s="45">
        <f t="shared" si="1091"/>
        <v>4.3928251144298853</v>
      </c>
      <c r="CH481" s="45">
        <f t="shared" si="1092"/>
        <v>0.40902067883515203</v>
      </c>
      <c r="CI481" s="45">
        <f t="shared" si="1093"/>
        <v>0.40905093421315525</v>
      </c>
    </row>
    <row r="482" spans="1:87">
      <c r="A482" s="45">
        <f t="shared" ref="A482:F482" si="1219">A188</f>
        <v>-7.0027777777777782</v>
      </c>
      <c r="B482" s="45">
        <f t="shared" si="1219"/>
        <v>111.315</v>
      </c>
      <c r="C482" s="45">
        <f t="shared" si="1219"/>
        <v>7</v>
      </c>
      <c r="D482" s="45">
        <f t="shared" si="1219"/>
        <v>2018</v>
      </c>
      <c r="E482" s="45">
        <f t="shared" si="1219"/>
        <v>6</v>
      </c>
      <c r="F482" s="45">
        <f t="shared" si="1219"/>
        <v>13</v>
      </c>
      <c r="G482" s="45">
        <f t="shared" si="1025"/>
        <v>-0.12222152900771403</v>
      </c>
      <c r="H482" s="45">
        <f t="shared" ref="H482:J482" si="1220">H188</f>
        <v>20</v>
      </c>
      <c r="I482" s="45">
        <f t="shared" si="1220"/>
        <v>0</v>
      </c>
      <c r="J482" s="45">
        <f t="shared" si="1220"/>
        <v>20</v>
      </c>
      <c r="K482" s="45"/>
      <c r="L482" s="45">
        <f t="shared" ref="L482:M482" si="1221">L188</f>
        <v>20</v>
      </c>
      <c r="M482" s="45">
        <f t="shared" si="1221"/>
        <v>-13</v>
      </c>
      <c r="N482" s="45">
        <f t="shared" si="1028"/>
        <v>2458283.041666667</v>
      </c>
      <c r="O482" s="45">
        <f t="shared" si="1029"/>
        <v>8.1907120953342413E-4</v>
      </c>
      <c r="P482" s="45">
        <f t="shared" si="1030"/>
        <v>2458283.0424857382</v>
      </c>
      <c r="Q482" s="45">
        <f t="shared" si="1031"/>
        <v>0.18447754923307796</v>
      </c>
      <c r="R482" s="45">
        <f t="shared" si="1032"/>
        <v>252.50966703840049</v>
      </c>
      <c r="S482" s="45">
        <f t="shared" si="1033"/>
        <v>327.42816036562726</v>
      </c>
      <c r="T482" s="45">
        <f t="shared" si="1034"/>
        <v>4.4071250829346873</v>
      </c>
      <c r="U482" s="45">
        <f t="shared" si="1035"/>
        <v>5.7146994621281957</v>
      </c>
      <c r="V482" s="45">
        <f t="shared" si="1036"/>
        <v>128.23522397123611</v>
      </c>
      <c r="W482" s="45">
        <f t="shared" si="1037"/>
        <v>2.2381268753304284</v>
      </c>
      <c r="X482" s="45">
        <f t="shared" si="1038"/>
        <v>81.799635626167401</v>
      </c>
      <c r="Y482" s="45">
        <f t="shared" si="1039"/>
        <v>1.4276729686082745</v>
      </c>
      <c r="Z482" s="45">
        <f t="shared" si="1040"/>
        <v>158.5425187190358</v>
      </c>
      <c r="AA482" s="45">
        <f t="shared" si="1041"/>
        <v>2.7670889560519174</v>
      </c>
      <c r="AB482" s="45">
        <f t="shared" si="1042"/>
        <v>-12188.39482984433</v>
      </c>
      <c r="AC482" s="45">
        <f t="shared" si="1043"/>
        <v>113.95751006891983</v>
      </c>
      <c r="AD482" s="45">
        <f t="shared" si="1044"/>
        <v>1775.8043489956488</v>
      </c>
      <c r="AE482" s="45">
        <f t="shared" si="1045"/>
        <v>-664.11446621184018</v>
      </c>
      <c r="AF482" s="45">
        <f t="shared" si="1046"/>
        <v>537.40235526572474</v>
      </c>
      <c r="AG482" s="45">
        <f t="shared" si="1047"/>
        <v>771.03818722798451</v>
      </c>
      <c r="AH482" s="45">
        <f t="shared" si="1048"/>
        <v>-9654.3068944978913</v>
      </c>
      <c r="AI482" s="45">
        <f t="shared" si="1049"/>
        <v>-2.6817519151383031</v>
      </c>
      <c r="AJ482" s="45">
        <f t="shared" si="1050"/>
        <v>249.82791512326219</v>
      </c>
      <c r="AK482" s="45">
        <f t="shared" si="1051"/>
        <v>4.3603196822938601</v>
      </c>
      <c r="AL482" s="45">
        <f t="shared" si="1052"/>
        <v>249</v>
      </c>
      <c r="AM482" s="45">
        <f t="shared" si="1053"/>
        <v>49</v>
      </c>
      <c r="AN482" s="45">
        <f t="shared" si="1054"/>
        <v>40</v>
      </c>
      <c r="AO482" s="45"/>
      <c r="AP482" s="45">
        <f t="shared" si="1055"/>
        <v>4.2990422770145464</v>
      </c>
      <c r="AQ482" s="45">
        <f t="shared" si="1056"/>
        <v>7.5032442416337983E-2</v>
      </c>
      <c r="AR482" s="45" t="str">
        <f t="shared" si="1057"/>
        <v>POSITIF</v>
      </c>
      <c r="AS482" s="45">
        <f t="shared" si="1058"/>
        <v>4</v>
      </c>
      <c r="AT482" s="45">
        <f t="shared" si="1059"/>
        <v>17</v>
      </c>
      <c r="AU482" s="45">
        <f t="shared" si="1060"/>
        <v>56</v>
      </c>
      <c r="AV482" s="45">
        <f t="shared" si="1061"/>
        <v>1.0128347710013907</v>
      </c>
      <c r="AW482" s="145">
        <f t="shared" si="1062"/>
        <v>4.2201448791724612E-2</v>
      </c>
      <c r="AX482" s="45">
        <f t="shared" si="1063"/>
        <v>1.7677301532657053E-2</v>
      </c>
      <c r="AY482" s="45">
        <f t="shared" si="1064"/>
        <v>0.27597707871982191</v>
      </c>
      <c r="AZ482" s="145">
        <f t="shared" si="1065"/>
        <v>1.1499044946659246E-2</v>
      </c>
      <c r="BA482" s="45">
        <f t="shared" si="1066"/>
        <v>360820.4665172947</v>
      </c>
      <c r="BB482" s="45" t="s">
        <v>192</v>
      </c>
      <c r="BC482" s="45">
        <f t="shared" si="1067"/>
        <v>1.6700851942932211E-2</v>
      </c>
      <c r="BD482" s="45">
        <f t="shared" si="1068"/>
        <v>128.2398028723687</v>
      </c>
      <c r="BE482" s="45">
        <f t="shared" si="1069"/>
        <v>23.436892132588589</v>
      </c>
      <c r="BF482" s="45">
        <f t="shared" si="1070"/>
        <v>-1.7335021740849967E-3</v>
      </c>
      <c r="BG482" s="45">
        <f t="shared" si="1071"/>
        <v>23.435158630414506</v>
      </c>
      <c r="BH482" s="151">
        <f t="shared" si="1072"/>
        <v>0.18447754923307796</v>
      </c>
      <c r="BI482" s="45">
        <f t="shared" si="1073"/>
        <v>6.4526744088468453</v>
      </c>
      <c r="BJ482" s="45">
        <f t="shared" si="1074"/>
        <v>13.873674408846846</v>
      </c>
      <c r="BK482" s="45">
        <f t="shared" si="1075"/>
        <v>316.55473110592703</v>
      </c>
      <c r="BL482" s="45">
        <f t="shared" si="1076"/>
        <v>5.5249223205637374</v>
      </c>
      <c r="BM482" s="45">
        <f t="shared" si="1077"/>
        <v>251.55038502677564</v>
      </c>
      <c r="BN482" s="45">
        <f t="shared" si="1078"/>
        <v>16.770025668451709</v>
      </c>
      <c r="BO482" s="45">
        <f t="shared" si="1079"/>
        <v>16</v>
      </c>
      <c r="BP482" s="45">
        <f t="shared" si="1080"/>
        <v>46</v>
      </c>
      <c r="BQ482" s="45">
        <f t="shared" si="1081"/>
        <v>12</v>
      </c>
      <c r="BR482" s="45">
        <f t="shared" si="1082"/>
        <v>-17.667160367095455</v>
      </c>
      <c r="BS482" s="45" t="str">
        <f t="shared" si="1083"/>
        <v>NEGATIF</v>
      </c>
      <c r="BT482" s="45">
        <f t="shared" si="1019"/>
        <v>-0.30835011788366573</v>
      </c>
      <c r="BU482" s="45">
        <f t="shared" si="1020"/>
        <v>17</v>
      </c>
      <c r="BV482" s="45">
        <f t="shared" si="1021"/>
        <v>-2081</v>
      </c>
      <c r="BW482" s="45">
        <f t="shared" si="1022"/>
        <v>58</v>
      </c>
      <c r="BX482" s="45" t="str">
        <f t="shared" si="1023"/>
        <v>NEGATIF</v>
      </c>
      <c r="BY482" s="45">
        <f t="shared" si="1084"/>
        <v>-71.685347661767736</v>
      </c>
      <c r="BZ482" s="45">
        <f t="shared" si="1085"/>
        <v>108.31465233823226</v>
      </c>
      <c r="CA482" s="45">
        <f t="shared" si="1086"/>
        <v>46.354875609034494</v>
      </c>
      <c r="CB482" s="45" t="str">
        <f t="shared" si="1087"/>
        <v>POSITIF</v>
      </c>
      <c r="CC482" s="45">
        <f t="shared" si="1088"/>
        <v>46</v>
      </c>
      <c r="CD482" s="45">
        <f t="shared" si="1089"/>
        <v>21</v>
      </c>
      <c r="CE482" s="45">
        <f t="shared" si="1090"/>
        <v>17</v>
      </c>
      <c r="CF482" s="45"/>
      <c r="CG482" s="45">
        <f t="shared" si="1091"/>
        <v>4.3903824533766791</v>
      </c>
      <c r="CH482" s="45">
        <f t="shared" si="1092"/>
        <v>0.40902067882789805</v>
      </c>
      <c r="CI482" s="45">
        <f t="shared" si="1093"/>
        <v>0.4090509341484263</v>
      </c>
    </row>
    <row r="483" spans="1:87">
      <c r="A483" s="45">
        <f t="shared" ref="A483:F483" si="1222">A189</f>
        <v>-7.0027777777777782</v>
      </c>
      <c r="B483" s="45">
        <f t="shared" si="1222"/>
        <v>111.315</v>
      </c>
      <c r="C483" s="45">
        <f t="shared" si="1222"/>
        <v>7</v>
      </c>
      <c r="D483" s="45">
        <f t="shared" si="1222"/>
        <v>2018</v>
      </c>
      <c r="E483" s="45">
        <f t="shared" si="1222"/>
        <v>6</v>
      </c>
      <c r="F483" s="45">
        <f t="shared" si="1222"/>
        <v>13</v>
      </c>
      <c r="G483" s="45">
        <f t="shared" si="1025"/>
        <v>-0.12222152900771403</v>
      </c>
      <c r="H483" s="45">
        <f t="shared" ref="H483:J483" si="1223">H189</f>
        <v>20</v>
      </c>
      <c r="I483" s="45">
        <f t="shared" si="1223"/>
        <v>15</v>
      </c>
      <c r="J483" s="45">
        <f t="shared" si="1223"/>
        <v>20.25</v>
      </c>
      <c r="K483" s="45"/>
      <c r="L483" s="45">
        <f t="shared" ref="L483:M483" si="1224">L189</f>
        <v>20</v>
      </c>
      <c r="M483" s="45">
        <f t="shared" si="1224"/>
        <v>-13</v>
      </c>
      <c r="N483" s="45">
        <f t="shared" si="1028"/>
        <v>2458283.0520833335</v>
      </c>
      <c r="O483" s="45">
        <f t="shared" si="1029"/>
        <v>8.1907120953342413E-4</v>
      </c>
      <c r="P483" s="45">
        <f t="shared" si="1030"/>
        <v>2458283.0529024047</v>
      </c>
      <c r="Q483" s="45">
        <f t="shared" si="1031"/>
        <v>0.18447783442586405</v>
      </c>
      <c r="R483" s="45">
        <f t="shared" si="1032"/>
        <v>252.50966703840049</v>
      </c>
      <c r="S483" s="45">
        <f t="shared" si="1033"/>
        <v>327.56425403489266</v>
      </c>
      <c r="T483" s="45">
        <f t="shared" si="1034"/>
        <v>4.4071250829346873</v>
      </c>
      <c r="U483" s="45">
        <f t="shared" si="1035"/>
        <v>5.7170747447479977</v>
      </c>
      <c r="V483" s="45">
        <f t="shared" si="1036"/>
        <v>128.23467236789043</v>
      </c>
      <c r="W483" s="45">
        <f t="shared" si="1037"/>
        <v>2.2381172480358811</v>
      </c>
      <c r="X483" s="45">
        <f t="shared" si="1038"/>
        <v>81.809902785779741</v>
      </c>
      <c r="Y483" s="45">
        <f t="shared" si="1039"/>
        <v>1.4278521643483377</v>
      </c>
      <c r="Z483" s="45">
        <f t="shared" si="1040"/>
        <v>158.55278538840139</v>
      </c>
      <c r="AA483" s="45">
        <f t="shared" si="1041"/>
        <v>2.7672681432355608</v>
      </c>
      <c r="AB483" s="45">
        <f t="shared" si="1042"/>
        <v>-11524.482015249921</v>
      </c>
      <c r="AC483" s="45">
        <f t="shared" si="1043"/>
        <v>113.42410809535228</v>
      </c>
      <c r="AD483" s="45">
        <f t="shared" si="1044"/>
        <v>1807.6568999859448</v>
      </c>
      <c r="AE483" s="45">
        <f t="shared" si="1045"/>
        <v>-664.81808109157987</v>
      </c>
      <c r="AF483" s="45">
        <f t="shared" si="1046"/>
        <v>536.65856897995309</v>
      </c>
      <c r="AG483" s="45">
        <f t="shared" si="1047"/>
        <v>759.53685390259625</v>
      </c>
      <c r="AH483" s="45">
        <f t="shared" si="1048"/>
        <v>-8972.0236653776537</v>
      </c>
      <c r="AI483" s="45">
        <f t="shared" si="1049"/>
        <v>-2.492228795938237</v>
      </c>
      <c r="AJ483" s="45">
        <f t="shared" si="1050"/>
        <v>250.01743824246225</v>
      </c>
      <c r="AK483" s="45">
        <f t="shared" si="1051"/>
        <v>4.3636274847325511</v>
      </c>
      <c r="AL483" s="45">
        <f t="shared" si="1052"/>
        <v>250</v>
      </c>
      <c r="AM483" s="45">
        <f t="shared" si="1053"/>
        <v>1</v>
      </c>
      <c r="AN483" s="45">
        <f t="shared" si="1054"/>
        <v>2</v>
      </c>
      <c r="AO483" s="45"/>
      <c r="AP483" s="45">
        <f t="shared" si="1055"/>
        <v>4.3032996343734258</v>
      </c>
      <c r="AQ483" s="45">
        <f t="shared" si="1056"/>
        <v>7.5106747319684433E-2</v>
      </c>
      <c r="AR483" s="45" t="str">
        <f t="shared" si="1057"/>
        <v>POSITIF</v>
      </c>
      <c r="AS483" s="45">
        <f t="shared" si="1058"/>
        <v>4</v>
      </c>
      <c r="AT483" s="45">
        <f t="shared" si="1059"/>
        <v>18</v>
      </c>
      <c r="AU483" s="45">
        <f t="shared" si="1060"/>
        <v>11</v>
      </c>
      <c r="AV483" s="45">
        <f t="shared" si="1061"/>
        <v>1.0129196591765159</v>
      </c>
      <c r="AW483" s="145">
        <f t="shared" si="1062"/>
        <v>4.2204985799021495E-2</v>
      </c>
      <c r="AX483" s="45">
        <f t="shared" si="1063"/>
        <v>1.7678783110808997E-2</v>
      </c>
      <c r="AY483" s="45">
        <f t="shared" si="1064"/>
        <v>0.27600020680729714</v>
      </c>
      <c r="AZ483" s="145">
        <f t="shared" si="1065"/>
        <v>1.1500008616970715E-2</v>
      </c>
      <c r="BA483" s="45">
        <f t="shared" si="1066"/>
        <v>360790.23095019505</v>
      </c>
      <c r="BB483" s="45" t="s">
        <v>192</v>
      </c>
      <c r="BC483" s="45">
        <f t="shared" si="1067"/>
        <v>1.6700851930954115E-2</v>
      </c>
      <c r="BD483" s="45">
        <f t="shared" si="1068"/>
        <v>128.23925127066005</v>
      </c>
      <c r="BE483" s="45">
        <f t="shared" si="1069"/>
        <v>23.436892128879894</v>
      </c>
      <c r="BF483" s="45">
        <f t="shared" si="1070"/>
        <v>-1.7334988613571523E-3</v>
      </c>
      <c r="BG483" s="45">
        <f t="shared" si="1071"/>
        <v>23.435158630018538</v>
      </c>
      <c r="BH483" s="151">
        <f t="shared" si="1072"/>
        <v>0.18447783442586405</v>
      </c>
      <c r="BI483" s="45">
        <f t="shared" si="1073"/>
        <v>6.7033588884087898</v>
      </c>
      <c r="BJ483" s="45">
        <f t="shared" si="1074"/>
        <v>14.124358888408789</v>
      </c>
      <c r="BK483" s="45">
        <f t="shared" si="1075"/>
        <v>320.1426976900068</v>
      </c>
      <c r="BL483" s="45">
        <f t="shared" si="1076"/>
        <v>5.5875441509074637</v>
      </c>
      <c r="BM483" s="45">
        <f t="shared" si="1077"/>
        <v>251.72268563612505</v>
      </c>
      <c r="BN483" s="45">
        <f t="shared" si="1078"/>
        <v>16.78151237574167</v>
      </c>
      <c r="BO483" s="45">
        <f t="shared" si="1079"/>
        <v>16</v>
      </c>
      <c r="BP483" s="45">
        <f t="shared" si="1080"/>
        <v>46</v>
      </c>
      <c r="BQ483" s="45">
        <f t="shared" si="1081"/>
        <v>53</v>
      </c>
      <c r="BR483" s="45">
        <f t="shared" si="1082"/>
        <v>-17.690028462730979</v>
      </c>
      <c r="BS483" s="45" t="str">
        <f t="shared" si="1083"/>
        <v>NEGATIF</v>
      </c>
      <c r="BT483" s="45">
        <f t="shared" si="1019"/>
        <v>-0.30874924144616661</v>
      </c>
      <c r="BU483" s="45">
        <f t="shared" si="1020"/>
        <v>17</v>
      </c>
      <c r="BV483" s="45">
        <f t="shared" si="1021"/>
        <v>-2082</v>
      </c>
      <c r="BW483" s="45">
        <f t="shared" si="1022"/>
        <v>35</v>
      </c>
      <c r="BX483" s="45" t="str">
        <f t="shared" si="1023"/>
        <v>NEGATIF</v>
      </c>
      <c r="BY483" s="45">
        <f t="shared" si="1084"/>
        <v>-70.815681053912826</v>
      </c>
      <c r="BZ483" s="45">
        <f t="shared" si="1085"/>
        <v>109.18431894608717</v>
      </c>
      <c r="CA483" s="45">
        <f t="shared" si="1086"/>
        <v>49.723677963690847</v>
      </c>
      <c r="CB483" s="45" t="str">
        <f t="shared" si="1087"/>
        <v>POSITIF</v>
      </c>
      <c r="CC483" s="45">
        <f t="shared" si="1088"/>
        <v>49</v>
      </c>
      <c r="CD483" s="45">
        <f t="shared" si="1089"/>
        <v>43</v>
      </c>
      <c r="CE483" s="45">
        <f t="shared" si="1090"/>
        <v>25</v>
      </c>
      <c r="CF483" s="45"/>
      <c r="CG483" s="45">
        <f t="shared" si="1091"/>
        <v>4.393389666313019</v>
      </c>
      <c r="CH483" s="45">
        <f t="shared" si="1092"/>
        <v>0.40902067882098714</v>
      </c>
      <c r="CI483" s="45">
        <f t="shared" si="1093"/>
        <v>0.40905093408369736</v>
      </c>
    </row>
    <row r="484" spans="1:87">
      <c r="A484" s="45">
        <f t="shared" ref="A484:F484" si="1225">A190</f>
        <v>-7.0027777777777782</v>
      </c>
      <c r="B484" s="45">
        <f t="shared" si="1225"/>
        <v>111.315</v>
      </c>
      <c r="C484" s="45">
        <f t="shared" si="1225"/>
        <v>7</v>
      </c>
      <c r="D484" s="45">
        <f t="shared" si="1225"/>
        <v>2018</v>
      </c>
      <c r="E484" s="45">
        <f t="shared" si="1225"/>
        <v>6</v>
      </c>
      <c r="F484" s="45">
        <f t="shared" si="1225"/>
        <v>13</v>
      </c>
      <c r="G484" s="45">
        <f t="shared" si="1025"/>
        <v>-0.12222152900771403</v>
      </c>
      <c r="H484" s="45">
        <f t="shared" ref="H484:J484" si="1226">H190</f>
        <v>20</v>
      </c>
      <c r="I484" s="45">
        <f t="shared" si="1226"/>
        <v>30</v>
      </c>
      <c r="J484" s="45">
        <f t="shared" si="1226"/>
        <v>20.5</v>
      </c>
      <c r="K484" s="45"/>
      <c r="L484" s="45">
        <f t="shared" ref="L484:M484" si="1227">L190</f>
        <v>20</v>
      </c>
      <c r="M484" s="45">
        <f t="shared" si="1227"/>
        <v>-13</v>
      </c>
      <c r="N484" s="45">
        <f t="shared" si="1028"/>
        <v>2458283.0625</v>
      </c>
      <c r="O484" s="45">
        <f t="shared" si="1029"/>
        <v>8.1907120953342413E-4</v>
      </c>
      <c r="P484" s="45">
        <f t="shared" si="1030"/>
        <v>2458283.0633190712</v>
      </c>
      <c r="Q484" s="45">
        <f t="shared" si="1031"/>
        <v>0.18447811961865013</v>
      </c>
      <c r="R484" s="45">
        <f t="shared" si="1032"/>
        <v>252.50966703840049</v>
      </c>
      <c r="S484" s="45">
        <f t="shared" si="1033"/>
        <v>327.70034770415805</v>
      </c>
      <c r="T484" s="45">
        <f t="shared" si="1034"/>
        <v>4.4071250829346873</v>
      </c>
      <c r="U484" s="45">
        <f t="shared" si="1035"/>
        <v>5.7194500273677988</v>
      </c>
      <c r="V484" s="45">
        <f t="shared" si="1036"/>
        <v>128.2341207645448</v>
      </c>
      <c r="W484" s="45">
        <f t="shared" si="1037"/>
        <v>2.2381076207413351</v>
      </c>
      <c r="X484" s="45">
        <f t="shared" si="1038"/>
        <v>81.820169945392081</v>
      </c>
      <c r="Y484" s="45">
        <f t="shared" si="1039"/>
        <v>1.4280313600884009</v>
      </c>
      <c r="Z484" s="45">
        <f t="shared" si="1040"/>
        <v>158.56305205776698</v>
      </c>
      <c r="AA484" s="45">
        <f t="shared" si="1041"/>
        <v>2.7674473304192038</v>
      </c>
      <c r="AB484" s="45">
        <f t="shared" si="1042"/>
        <v>-11479.060873595565</v>
      </c>
      <c r="AC484" s="45">
        <f t="shared" si="1043"/>
        <v>112.87874967363115</v>
      </c>
      <c r="AD484" s="45">
        <f t="shared" si="1044"/>
        <v>1838.7472642846565</v>
      </c>
      <c r="AE484" s="45">
        <f t="shared" si="1045"/>
        <v>-665.45162176949736</v>
      </c>
      <c r="AF484" s="45">
        <f t="shared" si="1046"/>
        <v>535.91078395252703</v>
      </c>
      <c r="AG484" s="45">
        <f t="shared" si="1047"/>
        <v>748.02938830953508</v>
      </c>
      <c r="AH484" s="45">
        <f t="shared" si="1048"/>
        <v>-8908.9463091447124</v>
      </c>
      <c r="AI484" s="45">
        <f t="shared" si="1049"/>
        <v>-2.4747073080957533</v>
      </c>
      <c r="AJ484" s="45">
        <f t="shared" si="1050"/>
        <v>250.03495973030473</v>
      </c>
      <c r="AK484" s="45">
        <f t="shared" si="1051"/>
        <v>4.3639332923852505</v>
      </c>
      <c r="AL484" s="45">
        <f t="shared" si="1052"/>
        <v>250</v>
      </c>
      <c r="AM484" s="45">
        <f t="shared" si="1053"/>
        <v>2</v>
      </c>
      <c r="AN484" s="45">
        <f t="shared" si="1054"/>
        <v>5</v>
      </c>
      <c r="AO484" s="45"/>
      <c r="AP484" s="45">
        <f t="shared" si="1055"/>
        <v>4.2995141254566587</v>
      </c>
      <c r="AQ484" s="45">
        <f t="shared" si="1056"/>
        <v>7.5040677725223243E-2</v>
      </c>
      <c r="AR484" s="45" t="str">
        <f t="shared" si="1057"/>
        <v>POSITIF</v>
      </c>
      <c r="AS484" s="45">
        <f t="shared" si="1058"/>
        <v>4</v>
      </c>
      <c r="AT484" s="45">
        <f t="shared" si="1059"/>
        <v>17</v>
      </c>
      <c r="AU484" s="45">
        <f t="shared" si="1060"/>
        <v>58</v>
      </c>
      <c r="AV484" s="45">
        <f t="shared" si="1061"/>
        <v>1.0130042017740553</v>
      </c>
      <c r="AW484" s="145">
        <f t="shared" si="1062"/>
        <v>4.22085084072523E-2</v>
      </c>
      <c r="AX484" s="45">
        <f t="shared" si="1063"/>
        <v>1.7680258657494247E-2</v>
      </c>
      <c r="AY484" s="45">
        <f t="shared" si="1064"/>
        <v>0.27602324074036344</v>
      </c>
      <c r="AZ484" s="145">
        <f t="shared" si="1065"/>
        <v>1.150096836418181E-2</v>
      </c>
      <c r="BA484" s="45">
        <f t="shared" si="1066"/>
        <v>360760.12350806192</v>
      </c>
      <c r="BB484" s="45" t="s">
        <v>192</v>
      </c>
      <c r="BC484" s="45">
        <f t="shared" si="1067"/>
        <v>1.6700851918976016E-2</v>
      </c>
      <c r="BD484" s="45">
        <f t="shared" si="1068"/>
        <v>128.2386996689514</v>
      </c>
      <c r="BE484" s="45">
        <f t="shared" si="1069"/>
        <v>23.436892125171198</v>
      </c>
      <c r="BF484" s="45">
        <f t="shared" si="1070"/>
        <v>-1.7334955289711321E-3</v>
      </c>
      <c r="BG484" s="45">
        <f t="shared" si="1071"/>
        <v>23.435158629642228</v>
      </c>
      <c r="BH484" s="151">
        <f t="shared" si="1072"/>
        <v>0.18447811961865013</v>
      </c>
      <c r="BI484" s="45">
        <f t="shared" si="1073"/>
        <v>6.9540433680328233</v>
      </c>
      <c r="BJ484" s="45">
        <f t="shared" si="1074"/>
        <v>14.375043368032824</v>
      </c>
      <c r="BK484" s="45">
        <f t="shared" si="1075"/>
        <v>323.88703420895786</v>
      </c>
      <c r="BL484" s="45">
        <f t="shared" si="1076"/>
        <v>5.6528951514658221</v>
      </c>
      <c r="BM484" s="45">
        <f t="shared" si="1077"/>
        <v>251.73861631153449</v>
      </c>
      <c r="BN484" s="45">
        <f t="shared" si="1078"/>
        <v>16.782574420768967</v>
      </c>
      <c r="BO484" s="45">
        <f t="shared" si="1079"/>
        <v>16</v>
      </c>
      <c r="BP484" s="45">
        <f t="shared" si="1080"/>
        <v>46</v>
      </c>
      <c r="BQ484" s="45">
        <f t="shared" si="1081"/>
        <v>57</v>
      </c>
      <c r="BR484" s="45">
        <f t="shared" si="1082"/>
        <v>-17.696266803370442</v>
      </c>
      <c r="BS484" s="45" t="str">
        <f t="shared" si="1083"/>
        <v>NEGATIF</v>
      </c>
      <c r="BT484" s="45">
        <f t="shared" si="1019"/>
        <v>-0.30885812103018617</v>
      </c>
      <c r="BU484" s="45">
        <f t="shared" si="1020"/>
        <v>17</v>
      </c>
      <c r="BV484" s="45">
        <f t="shared" si="1021"/>
        <v>-2082</v>
      </c>
      <c r="BW484" s="45">
        <f t="shared" si="1022"/>
        <v>13</v>
      </c>
      <c r="BX484" s="45" t="str">
        <f t="shared" si="1023"/>
        <v>NEGATIF</v>
      </c>
      <c r="BY484" s="45">
        <f t="shared" si="1084"/>
        <v>-69.684699787491084</v>
      </c>
      <c r="BZ484" s="45">
        <f t="shared" si="1085"/>
        <v>110.31530021250892</v>
      </c>
      <c r="CA484" s="45">
        <f t="shared" si="1086"/>
        <v>53.220717686583612</v>
      </c>
      <c r="CB484" s="45" t="str">
        <f t="shared" si="1087"/>
        <v>POSITIF</v>
      </c>
      <c r="CC484" s="45">
        <f t="shared" si="1088"/>
        <v>53</v>
      </c>
      <c r="CD484" s="45">
        <f t="shared" si="1089"/>
        <v>13</v>
      </c>
      <c r="CE484" s="45">
        <f t="shared" si="1090"/>
        <v>14</v>
      </c>
      <c r="CF484" s="45"/>
      <c r="CG484" s="45">
        <f t="shared" si="1091"/>
        <v>4.3936677090509804</v>
      </c>
      <c r="CH484" s="45">
        <f t="shared" si="1092"/>
        <v>0.40902067881441928</v>
      </c>
      <c r="CI484" s="45">
        <f t="shared" si="1093"/>
        <v>0.40905093401896842</v>
      </c>
    </row>
    <row r="485" spans="1:87">
      <c r="A485" s="45">
        <f t="shared" ref="A485:F485" si="1228">A191</f>
        <v>-7.0027777777777782</v>
      </c>
      <c r="B485" s="45">
        <f t="shared" si="1228"/>
        <v>111.315</v>
      </c>
      <c r="C485" s="45">
        <f t="shared" si="1228"/>
        <v>7</v>
      </c>
      <c r="D485" s="45">
        <f t="shared" si="1228"/>
        <v>2018</v>
      </c>
      <c r="E485" s="45">
        <f t="shared" si="1228"/>
        <v>6</v>
      </c>
      <c r="F485" s="45">
        <f t="shared" si="1228"/>
        <v>13</v>
      </c>
      <c r="G485" s="45">
        <f t="shared" si="1025"/>
        <v>-0.12222152900771403</v>
      </c>
      <c r="H485" s="45">
        <f t="shared" ref="H485:J485" si="1229">H191</f>
        <v>20</v>
      </c>
      <c r="I485" s="45">
        <f t="shared" si="1229"/>
        <v>45</v>
      </c>
      <c r="J485" s="45">
        <f t="shared" si="1229"/>
        <v>20.75</v>
      </c>
      <c r="K485" s="45"/>
      <c r="L485" s="45">
        <f t="shared" ref="L485:M485" si="1230">L191</f>
        <v>20</v>
      </c>
      <c r="M485" s="45">
        <f t="shared" si="1230"/>
        <v>-13</v>
      </c>
      <c r="N485" s="45">
        <f t="shared" si="1028"/>
        <v>2458283.072916667</v>
      </c>
      <c r="O485" s="45">
        <f t="shared" si="1029"/>
        <v>8.1907120953342413E-4</v>
      </c>
      <c r="P485" s="45">
        <f t="shared" si="1030"/>
        <v>2458283.0737357382</v>
      </c>
      <c r="Q485" s="45">
        <f t="shared" si="1031"/>
        <v>0.18447840481144895</v>
      </c>
      <c r="R485" s="45">
        <f t="shared" si="1032"/>
        <v>252.50966703840049</v>
      </c>
      <c r="S485" s="45">
        <f t="shared" si="1033"/>
        <v>327.83644137949159</v>
      </c>
      <c r="T485" s="45">
        <f t="shared" si="1034"/>
        <v>4.4071250829346873</v>
      </c>
      <c r="U485" s="45">
        <f t="shared" si="1035"/>
        <v>5.721825310093509</v>
      </c>
      <c r="V485" s="45">
        <f t="shared" si="1036"/>
        <v>128.2335691611745</v>
      </c>
      <c r="W485" s="45">
        <f t="shared" si="1037"/>
        <v>2.2380979934463583</v>
      </c>
      <c r="X485" s="45">
        <f t="shared" si="1038"/>
        <v>81.830437105462806</v>
      </c>
      <c r="Y485" s="45">
        <f t="shared" si="1039"/>
        <v>1.4282105558364644</v>
      </c>
      <c r="Z485" s="45">
        <f t="shared" si="1040"/>
        <v>158.57331872759187</v>
      </c>
      <c r="AA485" s="45">
        <f t="shared" si="1041"/>
        <v>2.7676265176108634</v>
      </c>
      <c r="AB485" s="45">
        <f t="shared" si="1042"/>
        <v>-11433.571475558379</v>
      </c>
      <c r="AC485" s="45">
        <f t="shared" si="1043"/>
        <v>112.32149226682911</v>
      </c>
      <c r="AD485" s="45">
        <f t="shared" si="1044"/>
        <v>1869.062334179263</v>
      </c>
      <c r="AE485" s="45">
        <f t="shared" si="1045"/>
        <v>-666.01502149177543</v>
      </c>
      <c r="AF485" s="45">
        <f t="shared" si="1046"/>
        <v>535.15901974377493</v>
      </c>
      <c r="AG485" s="45">
        <f t="shared" si="1047"/>
        <v>736.51587621219937</v>
      </c>
      <c r="AH485" s="45">
        <f t="shared" si="1048"/>
        <v>-8846.5277746480897</v>
      </c>
      <c r="AI485" s="45">
        <f t="shared" si="1049"/>
        <v>-2.4573688262911362</v>
      </c>
      <c r="AJ485" s="45">
        <f t="shared" si="1050"/>
        <v>250.05229821210935</v>
      </c>
      <c r="AK485" s="45">
        <f t="shared" si="1051"/>
        <v>4.3642359059800384</v>
      </c>
      <c r="AL485" s="45">
        <f t="shared" si="1052"/>
        <v>250</v>
      </c>
      <c r="AM485" s="45">
        <f t="shared" si="1053"/>
        <v>3</v>
      </c>
      <c r="AN485" s="45">
        <f t="shared" si="1054"/>
        <v>8</v>
      </c>
      <c r="AO485" s="45"/>
      <c r="AP485" s="45">
        <f t="shared" si="1055"/>
        <v>4.2981415571878392</v>
      </c>
      <c r="AQ485" s="45">
        <f t="shared" si="1056"/>
        <v>7.5016721889723942E-2</v>
      </c>
      <c r="AR485" s="45" t="str">
        <f t="shared" si="1057"/>
        <v>POSITIF</v>
      </c>
      <c r="AS485" s="45">
        <f t="shared" si="1058"/>
        <v>4</v>
      </c>
      <c r="AT485" s="45">
        <f t="shared" si="1059"/>
        <v>17</v>
      </c>
      <c r="AU485" s="45">
        <f t="shared" si="1060"/>
        <v>53</v>
      </c>
      <c r="AV485" s="45">
        <f t="shared" si="1061"/>
        <v>1.013088398104689</v>
      </c>
      <c r="AW485" s="145">
        <f t="shared" si="1062"/>
        <v>4.2212016587695377E-2</v>
      </c>
      <c r="AX485" s="45">
        <f t="shared" si="1063"/>
        <v>1.7681728160681903E-2</v>
      </c>
      <c r="AY485" s="45">
        <f t="shared" si="1064"/>
        <v>0.27604618033121997</v>
      </c>
      <c r="AZ485" s="145">
        <f t="shared" si="1065"/>
        <v>1.1501924180467499E-2</v>
      </c>
      <c r="BA485" s="45">
        <f t="shared" si="1066"/>
        <v>360730.14437342592</v>
      </c>
      <c r="BB485" s="45" t="s">
        <v>192</v>
      </c>
      <c r="BC485" s="45">
        <f t="shared" si="1067"/>
        <v>1.670085190699792E-2</v>
      </c>
      <c r="BD485" s="45">
        <f t="shared" si="1068"/>
        <v>128.23814806721813</v>
      </c>
      <c r="BE485" s="45">
        <f t="shared" si="1069"/>
        <v>23.436892121462503</v>
      </c>
      <c r="BF485" s="45">
        <f t="shared" si="1070"/>
        <v>-1.7334921769247297E-3</v>
      </c>
      <c r="BG485" s="45">
        <f t="shared" si="1071"/>
        <v>23.435158629285578</v>
      </c>
      <c r="BH485" s="151">
        <f t="shared" si="1072"/>
        <v>0.18447840481144895</v>
      </c>
      <c r="BI485" s="45">
        <f t="shared" si="1073"/>
        <v>7.2047278588016832</v>
      </c>
      <c r="BJ485" s="45">
        <f t="shared" si="1074"/>
        <v>14.625727858801683</v>
      </c>
      <c r="BK485" s="45">
        <f t="shared" si="1075"/>
        <v>327.63153705036859</v>
      </c>
      <c r="BL485" s="45">
        <f t="shared" si="1076"/>
        <v>5.718249054898723</v>
      </c>
      <c r="BM485" s="45">
        <f t="shared" si="1077"/>
        <v>251.7543808316567</v>
      </c>
      <c r="BN485" s="45">
        <f t="shared" si="1078"/>
        <v>16.783625388777114</v>
      </c>
      <c r="BO485" s="45">
        <f t="shared" si="1079"/>
        <v>16</v>
      </c>
      <c r="BP485" s="45">
        <f t="shared" si="1080"/>
        <v>47</v>
      </c>
      <c r="BQ485" s="45">
        <f t="shared" si="1081"/>
        <v>1</v>
      </c>
      <c r="BR485" s="45">
        <f t="shared" si="1082"/>
        <v>-17.700088875848845</v>
      </c>
      <c r="BS485" s="45" t="str">
        <f t="shared" si="1083"/>
        <v>NEGATIF</v>
      </c>
      <c r="BT485" s="45">
        <f t="shared" si="1019"/>
        <v>-0.3089248287791842</v>
      </c>
      <c r="BU485" s="45">
        <f t="shared" si="1020"/>
        <v>17</v>
      </c>
      <c r="BV485" s="45">
        <f t="shared" si="1021"/>
        <v>-2083</v>
      </c>
      <c r="BW485" s="45">
        <f t="shared" si="1022"/>
        <v>59</v>
      </c>
      <c r="BX485" s="45" t="str">
        <f t="shared" si="1023"/>
        <v>NEGATIF</v>
      </c>
      <c r="BY485" s="45">
        <f t="shared" si="1084"/>
        <v>-68.23156814082823</v>
      </c>
      <c r="BZ485" s="45">
        <f t="shared" si="1085"/>
        <v>111.76843185917177</v>
      </c>
      <c r="CA485" s="45">
        <f t="shared" si="1086"/>
        <v>56.689199090748417</v>
      </c>
      <c r="CB485" s="45" t="str">
        <f t="shared" si="1087"/>
        <v>POSITIF</v>
      </c>
      <c r="CC485" s="45">
        <f t="shared" si="1088"/>
        <v>56</v>
      </c>
      <c r="CD485" s="45">
        <f t="shared" si="1089"/>
        <v>41</v>
      </c>
      <c r="CE485" s="45">
        <f t="shared" si="1090"/>
        <v>21</v>
      </c>
      <c r="CF485" s="45"/>
      <c r="CG485" s="45">
        <f t="shared" si="1091"/>
        <v>4.3939428518321098</v>
      </c>
      <c r="CH485" s="45">
        <f t="shared" si="1092"/>
        <v>0.40902067880819454</v>
      </c>
      <c r="CI485" s="45">
        <f t="shared" si="1093"/>
        <v>0.40905093395423947</v>
      </c>
    </row>
    <row r="486" spans="1:87">
      <c r="A486" s="45">
        <f t="shared" ref="A486:F486" si="1231">A192</f>
        <v>-7.0027777777777782</v>
      </c>
      <c r="B486" s="45">
        <f t="shared" si="1231"/>
        <v>111.315</v>
      </c>
      <c r="C486" s="45">
        <f t="shared" si="1231"/>
        <v>7</v>
      </c>
      <c r="D486" s="45">
        <f t="shared" si="1231"/>
        <v>2018</v>
      </c>
      <c r="E486" s="45">
        <f t="shared" si="1231"/>
        <v>6</v>
      </c>
      <c r="F486" s="45">
        <f t="shared" si="1231"/>
        <v>13</v>
      </c>
      <c r="G486" s="45">
        <f t="shared" si="1025"/>
        <v>-0.12222152900771403</v>
      </c>
      <c r="H486" s="45">
        <f t="shared" ref="H486:J486" si="1232">H192</f>
        <v>21</v>
      </c>
      <c r="I486" s="45">
        <f t="shared" si="1232"/>
        <v>0</v>
      </c>
      <c r="J486" s="45">
        <f t="shared" si="1232"/>
        <v>21</v>
      </c>
      <c r="K486" s="45"/>
      <c r="L486" s="45">
        <f t="shared" ref="L486:M486" si="1233">L192</f>
        <v>20</v>
      </c>
      <c r="M486" s="45">
        <f t="shared" si="1233"/>
        <v>-13</v>
      </c>
      <c r="N486" s="45">
        <f t="shared" si="1028"/>
        <v>2458283.0833333335</v>
      </c>
      <c r="O486" s="45">
        <f t="shared" si="1029"/>
        <v>8.1907120953342413E-4</v>
      </c>
      <c r="P486" s="45">
        <f t="shared" si="1030"/>
        <v>2458283.0841524047</v>
      </c>
      <c r="Q486" s="45">
        <f t="shared" si="1031"/>
        <v>0.18447869000423503</v>
      </c>
      <c r="R486" s="45">
        <f t="shared" si="1032"/>
        <v>252.50966703840049</v>
      </c>
      <c r="S486" s="45">
        <f t="shared" si="1033"/>
        <v>327.97253504875698</v>
      </c>
      <c r="T486" s="45">
        <f t="shared" si="1034"/>
        <v>4.4071250829346873</v>
      </c>
      <c r="U486" s="45">
        <f t="shared" si="1035"/>
        <v>5.7242005927133102</v>
      </c>
      <c r="V486" s="45">
        <f t="shared" si="1036"/>
        <v>128.23301755782882</v>
      </c>
      <c r="W486" s="45">
        <f t="shared" si="1037"/>
        <v>2.2380883661518109</v>
      </c>
      <c r="X486" s="45">
        <f t="shared" si="1038"/>
        <v>81.840704265075146</v>
      </c>
      <c r="Y486" s="45">
        <f t="shared" si="1039"/>
        <v>1.4283897515765274</v>
      </c>
      <c r="Z486" s="45">
        <f t="shared" si="1040"/>
        <v>158.58358539695746</v>
      </c>
      <c r="AA486" s="45">
        <f t="shared" si="1041"/>
        <v>2.7678057047945064</v>
      </c>
      <c r="AB486" s="45">
        <f t="shared" si="1042"/>
        <v>-11388.014081844511</v>
      </c>
      <c r="AC486" s="45">
        <f t="shared" si="1043"/>
        <v>111.75239466723603</v>
      </c>
      <c r="AD486" s="45">
        <f t="shared" si="1044"/>
        <v>1898.5893248123245</v>
      </c>
      <c r="AE486" s="45">
        <f t="shared" si="1045"/>
        <v>-666.50822082366119</v>
      </c>
      <c r="AF486" s="45">
        <f t="shared" si="1046"/>
        <v>534.4032961185394</v>
      </c>
      <c r="AG486" s="45">
        <f t="shared" si="1047"/>
        <v>724.99640496088807</v>
      </c>
      <c r="AH486" s="45">
        <f t="shared" si="1048"/>
        <v>-8784.7808821091839</v>
      </c>
      <c r="AI486" s="45">
        <f t="shared" si="1049"/>
        <v>-2.4402169116969956</v>
      </c>
      <c r="AJ486" s="45">
        <f t="shared" si="1050"/>
        <v>250.06945012670349</v>
      </c>
      <c r="AK486" s="45">
        <f t="shared" si="1051"/>
        <v>4.3645352633627272</v>
      </c>
      <c r="AL486" s="45">
        <f t="shared" si="1052"/>
        <v>250</v>
      </c>
      <c r="AM486" s="45">
        <f t="shared" si="1053"/>
        <v>4</v>
      </c>
      <c r="AN486" s="45">
        <f t="shared" si="1054"/>
        <v>10</v>
      </c>
      <c r="AO486" s="45"/>
      <c r="AP486" s="45">
        <f t="shared" si="1055"/>
        <v>4.3042470376999802</v>
      </c>
      <c r="AQ486" s="45">
        <f t="shared" si="1056"/>
        <v>7.5123282627077154E-2</v>
      </c>
      <c r="AR486" s="45" t="str">
        <f t="shared" si="1057"/>
        <v>POSITIF</v>
      </c>
      <c r="AS486" s="45">
        <f t="shared" si="1058"/>
        <v>4</v>
      </c>
      <c r="AT486" s="45">
        <f t="shared" si="1059"/>
        <v>18</v>
      </c>
      <c r="AU486" s="45">
        <f t="shared" si="1060"/>
        <v>15</v>
      </c>
      <c r="AV486" s="45">
        <f t="shared" si="1061"/>
        <v>1.0131722474703679</v>
      </c>
      <c r="AW486" s="145">
        <f t="shared" si="1062"/>
        <v>4.2215510311265331E-2</v>
      </c>
      <c r="AX486" s="45">
        <f t="shared" si="1063"/>
        <v>1.7683191608188709E-2</v>
      </c>
      <c r="AY486" s="45">
        <f t="shared" si="1064"/>
        <v>0.27606902538968742</v>
      </c>
      <c r="AZ486" s="145">
        <f t="shared" si="1065"/>
        <v>1.1502876057903642E-2</v>
      </c>
      <c r="BA486" s="45">
        <f t="shared" si="1066"/>
        <v>360700.29373204598</v>
      </c>
      <c r="BB486" s="45" t="s">
        <v>192</v>
      </c>
      <c r="BC486" s="45">
        <f t="shared" si="1067"/>
        <v>1.6700851895019821E-2</v>
      </c>
      <c r="BD486" s="45">
        <f t="shared" si="1068"/>
        <v>128.23759646550948</v>
      </c>
      <c r="BE486" s="45">
        <f t="shared" si="1069"/>
        <v>23.436892117753807</v>
      </c>
      <c r="BF486" s="45">
        <f t="shared" si="1070"/>
        <v>-1.7334888052161952E-3</v>
      </c>
      <c r="BG486" s="45">
        <f t="shared" si="1071"/>
        <v>23.435158628948592</v>
      </c>
      <c r="BH486" s="151">
        <f t="shared" si="1072"/>
        <v>0.18447869000423503</v>
      </c>
      <c r="BI486" s="45">
        <f t="shared" si="1073"/>
        <v>7.4554123383636277</v>
      </c>
      <c r="BJ486" s="45">
        <f t="shared" si="1074"/>
        <v>14.876412338363629</v>
      </c>
      <c r="BK486" s="45">
        <f t="shared" si="1075"/>
        <v>331.37620912448779</v>
      </c>
      <c r="BL486" s="45">
        <f t="shared" si="1076"/>
        <v>5.7836059119995875</v>
      </c>
      <c r="BM486" s="45">
        <f t="shared" si="1077"/>
        <v>251.76997595096668</v>
      </c>
      <c r="BN486" s="45">
        <f t="shared" si="1078"/>
        <v>16.784665063397778</v>
      </c>
      <c r="BO486" s="45">
        <f t="shared" si="1079"/>
        <v>16</v>
      </c>
      <c r="BP486" s="45">
        <f t="shared" si="1080"/>
        <v>47</v>
      </c>
      <c r="BQ486" s="45">
        <f t="shared" si="1081"/>
        <v>4</v>
      </c>
      <c r="BR486" s="45">
        <f t="shared" si="1082"/>
        <v>-17.696480559426156</v>
      </c>
      <c r="BS486" s="45" t="str">
        <f t="shared" si="1083"/>
        <v>NEGATIF</v>
      </c>
      <c r="BT486" s="45">
        <f t="shared" si="1019"/>
        <v>-0.30886185177715447</v>
      </c>
      <c r="BU486" s="45">
        <f t="shared" si="1020"/>
        <v>17</v>
      </c>
      <c r="BV486" s="45">
        <f t="shared" si="1021"/>
        <v>-2082</v>
      </c>
      <c r="BW486" s="45">
        <f t="shared" si="1022"/>
        <v>12</v>
      </c>
      <c r="BX486" s="45" t="str">
        <f t="shared" si="1023"/>
        <v>NEGATIF</v>
      </c>
      <c r="BY486" s="45">
        <f t="shared" si="1084"/>
        <v>-66.361744702254938</v>
      </c>
      <c r="BZ486" s="45">
        <f t="shared" si="1085"/>
        <v>113.63825529774506</v>
      </c>
      <c r="CA486" s="45">
        <f t="shared" si="1086"/>
        <v>60.119818703381952</v>
      </c>
      <c r="CB486" s="45" t="str">
        <f t="shared" si="1087"/>
        <v>POSITIF</v>
      </c>
      <c r="CC486" s="45">
        <f t="shared" si="1088"/>
        <v>60</v>
      </c>
      <c r="CD486" s="45">
        <f t="shared" si="1089"/>
        <v>7</v>
      </c>
      <c r="CE486" s="45">
        <f t="shared" si="1090"/>
        <v>11</v>
      </c>
      <c r="CF486" s="45"/>
      <c r="CG486" s="45">
        <f t="shared" si="1091"/>
        <v>4.3942150380113105</v>
      </c>
      <c r="CH486" s="45">
        <f t="shared" si="1092"/>
        <v>0.40902067880231302</v>
      </c>
      <c r="CI486" s="45">
        <f t="shared" si="1093"/>
        <v>0.40905093388951053</v>
      </c>
    </row>
    <row r="487" spans="1:87">
      <c r="A487" s="45">
        <f t="shared" ref="A487:F487" si="1234">A193</f>
        <v>-7.0027777777777782</v>
      </c>
      <c r="B487" s="45">
        <f t="shared" si="1234"/>
        <v>111.315</v>
      </c>
      <c r="C487" s="45">
        <f t="shared" si="1234"/>
        <v>7</v>
      </c>
      <c r="D487" s="45">
        <f t="shared" si="1234"/>
        <v>2018</v>
      </c>
      <c r="E487" s="45">
        <f t="shared" si="1234"/>
        <v>6</v>
      </c>
      <c r="F487" s="45">
        <f t="shared" si="1234"/>
        <v>13</v>
      </c>
      <c r="G487" s="45">
        <f t="shared" si="1025"/>
        <v>-0.12222152900771403</v>
      </c>
      <c r="H487" s="45">
        <f t="shared" ref="H487:J487" si="1235">H193</f>
        <v>21</v>
      </c>
      <c r="I487" s="45">
        <f t="shared" si="1235"/>
        <v>15</v>
      </c>
      <c r="J487" s="45">
        <f t="shared" si="1235"/>
        <v>21.25</v>
      </c>
      <c r="K487" s="45"/>
      <c r="L487" s="45">
        <f t="shared" ref="L487:M487" si="1236">L193</f>
        <v>20</v>
      </c>
      <c r="M487" s="45">
        <f t="shared" si="1236"/>
        <v>-13</v>
      </c>
      <c r="N487" s="45">
        <f t="shared" si="1028"/>
        <v>2458283.09375</v>
      </c>
      <c r="O487" s="45">
        <f t="shared" si="1029"/>
        <v>8.1907120953342413E-4</v>
      </c>
      <c r="P487" s="45">
        <f t="shared" si="1030"/>
        <v>2458283.0945690712</v>
      </c>
      <c r="Q487" s="45">
        <f t="shared" si="1031"/>
        <v>0.18447897519702111</v>
      </c>
      <c r="R487" s="45">
        <f t="shared" si="1032"/>
        <v>252.50966703840049</v>
      </c>
      <c r="S487" s="45">
        <f t="shared" si="1033"/>
        <v>328.10862871802237</v>
      </c>
      <c r="T487" s="45">
        <f t="shared" si="1034"/>
        <v>4.4071250829346873</v>
      </c>
      <c r="U487" s="45">
        <f t="shared" si="1035"/>
        <v>5.7265758753331122</v>
      </c>
      <c r="V487" s="45">
        <f t="shared" si="1036"/>
        <v>128.23246595448319</v>
      </c>
      <c r="W487" s="45">
        <f t="shared" si="1037"/>
        <v>2.2380787388572649</v>
      </c>
      <c r="X487" s="45">
        <f t="shared" si="1038"/>
        <v>81.850971424686577</v>
      </c>
      <c r="Y487" s="45">
        <f t="shared" si="1039"/>
        <v>1.4285689473165746</v>
      </c>
      <c r="Z487" s="45">
        <f t="shared" si="1040"/>
        <v>158.59385206632305</v>
      </c>
      <c r="AA487" s="45">
        <f t="shared" si="1041"/>
        <v>2.7679848919781498</v>
      </c>
      <c r="AB487" s="45">
        <f t="shared" si="1042"/>
        <v>-11342.388947460393</v>
      </c>
      <c r="AC487" s="45">
        <f t="shared" si="1043"/>
        <v>111.17151684093966</v>
      </c>
      <c r="AD487" s="45">
        <f t="shared" si="1044"/>
        <v>1927.3157876899793</v>
      </c>
      <c r="AE487" s="45">
        <f t="shared" si="1045"/>
        <v>-666.9311678069563</v>
      </c>
      <c r="AF487" s="45">
        <f t="shared" si="1046"/>
        <v>533.6436328445302</v>
      </c>
      <c r="AG487" s="45">
        <f t="shared" si="1047"/>
        <v>713.47106041163374</v>
      </c>
      <c r="AH487" s="45">
        <f t="shared" si="1048"/>
        <v>-8723.7181174802681</v>
      </c>
      <c r="AI487" s="45">
        <f t="shared" si="1049"/>
        <v>-2.4232550326334077</v>
      </c>
      <c r="AJ487" s="45">
        <f t="shared" si="1050"/>
        <v>250.08641200576707</v>
      </c>
      <c r="AK487" s="45">
        <f t="shared" si="1051"/>
        <v>4.3648313039997113</v>
      </c>
      <c r="AL487" s="45">
        <f t="shared" si="1052"/>
        <v>250</v>
      </c>
      <c r="AM487" s="45">
        <f t="shared" si="1053"/>
        <v>5</v>
      </c>
      <c r="AN487" s="45">
        <f t="shared" si="1054"/>
        <v>11</v>
      </c>
      <c r="AO487" s="45"/>
      <c r="AP487" s="45">
        <f t="shared" si="1055"/>
        <v>4.2941746235933111</v>
      </c>
      <c r="AQ487" s="45">
        <f t="shared" si="1056"/>
        <v>7.4947485837291453E-2</v>
      </c>
      <c r="AR487" s="45" t="str">
        <f t="shared" si="1057"/>
        <v>POSITIF</v>
      </c>
      <c r="AS487" s="45">
        <f t="shared" si="1058"/>
        <v>4</v>
      </c>
      <c r="AT487" s="45">
        <f t="shared" si="1059"/>
        <v>17</v>
      </c>
      <c r="AU487" s="45">
        <f t="shared" si="1060"/>
        <v>39</v>
      </c>
      <c r="AV487" s="45">
        <f t="shared" si="1061"/>
        <v>1.0132557491868472</v>
      </c>
      <c r="AW487" s="145">
        <f t="shared" si="1062"/>
        <v>4.2218989549451968E-2</v>
      </c>
      <c r="AX487" s="45">
        <f t="shared" si="1063"/>
        <v>1.768464898807234E-2</v>
      </c>
      <c r="AY487" s="45">
        <f t="shared" si="1064"/>
        <v>0.27609177572934768</v>
      </c>
      <c r="AZ487" s="145">
        <f t="shared" si="1065"/>
        <v>1.150382398872282E-2</v>
      </c>
      <c r="BA487" s="45">
        <f t="shared" si="1066"/>
        <v>360670.5717648876</v>
      </c>
      <c r="BB487" s="45" t="s">
        <v>192</v>
      </c>
      <c r="BC487" s="45">
        <f t="shared" si="1067"/>
        <v>1.6700851883041726E-2</v>
      </c>
      <c r="BD487" s="45">
        <f t="shared" si="1068"/>
        <v>128.23704486380083</v>
      </c>
      <c r="BE487" s="45">
        <f t="shared" si="1069"/>
        <v>23.436892114045111</v>
      </c>
      <c r="BF487" s="45">
        <f t="shared" si="1070"/>
        <v>-1.7334854138433341E-3</v>
      </c>
      <c r="BG487" s="45">
        <f t="shared" si="1071"/>
        <v>23.435158628631267</v>
      </c>
      <c r="BH487" s="151">
        <f t="shared" si="1072"/>
        <v>0.18447897519702111</v>
      </c>
      <c r="BI487" s="45">
        <f t="shared" si="1073"/>
        <v>7.7060968179566167</v>
      </c>
      <c r="BJ487" s="45">
        <f t="shared" si="1074"/>
        <v>15.127096817956616</v>
      </c>
      <c r="BK487" s="45">
        <f t="shared" si="1075"/>
        <v>335.1210537610836</v>
      </c>
      <c r="BL487" s="45">
        <f t="shared" si="1076"/>
        <v>5.8489657808838356</v>
      </c>
      <c r="BM487" s="45">
        <f t="shared" si="1077"/>
        <v>251.78539850826567</v>
      </c>
      <c r="BN487" s="45">
        <f t="shared" si="1078"/>
        <v>16.785693233884377</v>
      </c>
      <c r="BO487" s="45">
        <f t="shared" si="1079"/>
        <v>16</v>
      </c>
      <c r="BP487" s="45">
        <f t="shared" si="1080"/>
        <v>47</v>
      </c>
      <c r="BQ487" s="45">
        <f t="shared" si="1081"/>
        <v>8</v>
      </c>
      <c r="BR487" s="45">
        <f t="shared" si="1082"/>
        <v>-17.708856625220591</v>
      </c>
      <c r="BS487" s="45" t="str">
        <f t="shared" si="1083"/>
        <v>NEGATIF</v>
      </c>
      <c r="BT487" s="45">
        <f t="shared" si="1019"/>
        <v>-0.30907785487371081</v>
      </c>
      <c r="BU487" s="45">
        <f t="shared" si="1020"/>
        <v>17</v>
      </c>
      <c r="BV487" s="45">
        <f t="shared" si="1021"/>
        <v>-2083</v>
      </c>
      <c r="BW487" s="45">
        <f t="shared" si="1022"/>
        <v>28</v>
      </c>
      <c r="BX487" s="45" t="str">
        <f t="shared" si="1023"/>
        <v>NEGATIF</v>
      </c>
      <c r="BY487" s="45">
        <f t="shared" si="1084"/>
        <v>-63.875219017105643</v>
      </c>
      <c r="BZ487" s="45">
        <f t="shared" si="1085"/>
        <v>116.12478098289435</v>
      </c>
      <c r="CA487" s="45">
        <f t="shared" si="1086"/>
        <v>63.488998564467764</v>
      </c>
      <c r="CB487" s="45" t="str">
        <f t="shared" si="1087"/>
        <v>POSITIF</v>
      </c>
      <c r="CC487" s="45">
        <f t="shared" si="1088"/>
        <v>63</v>
      </c>
      <c r="CD487" s="45">
        <f t="shared" si="1089"/>
        <v>29</v>
      </c>
      <c r="CE487" s="45">
        <f t="shared" si="1090"/>
        <v>20</v>
      </c>
      <c r="CF487" s="45"/>
      <c r="CG487" s="45">
        <f t="shared" si="1091"/>
        <v>4.3944842124152554</v>
      </c>
      <c r="CH487" s="45">
        <f t="shared" si="1092"/>
        <v>0.40902067879677467</v>
      </c>
      <c r="CI487" s="45">
        <f t="shared" si="1093"/>
        <v>0.40905093382478153</v>
      </c>
    </row>
    <row r="488" spans="1:87">
      <c r="A488" s="45">
        <f t="shared" ref="A488:F488" si="1237">A194</f>
        <v>-7.0027777777777782</v>
      </c>
      <c r="B488" s="45">
        <f t="shared" si="1237"/>
        <v>111.315</v>
      </c>
      <c r="C488" s="45">
        <f t="shared" si="1237"/>
        <v>7</v>
      </c>
      <c r="D488" s="45">
        <f t="shared" si="1237"/>
        <v>2018</v>
      </c>
      <c r="E488" s="45">
        <f t="shared" si="1237"/>
        <v>6</v>
      </c>
      <c r="F488" s="45">
        <f t="shared" si="1237"/>
        <v>13</v>
      </c>
      <c r="G488" s="45">
        <f t="shared" si="1025"/>
        <v>-0.12222152900771403</v>
      </c>
      <c r="H488" s="45">
        <f t="shared" ref="H488:J488" si="1238">H194</f>
        <v>21</v>
      </c>
      <c r="I488" s="45">
        <f t="shared" si="1238"/>
        <v>30</v>
      </c>
      <c r="J488" s="45">
        <f t="shared" si="1238"/>
        <v>21.5</v>
      </c>
      <c r="K488" s="45"/>
      <c r="L488" s="45">
        <f t="shared" ref="L488:M488" si="1239">L194</f>
        <v>20</v>
      </c>
      <c r="M488" s="45">
        <f t="shared" si="1239"/>
        <v>-13</v>
      </c>
      <c r="N488" s="45">
        <f t="shared" si="1028"/>
        <v>2458283.104166667</v>
      </c>
      <c r="O488" s="45">
        <f t="shared" si="1029"/>
        <v>8.1907120953342413E-4</v>
      </c>
      <c r="P488" s="45">
        <f t="shared" si="1030"/>
        <v>2458283.1049857382</v>
      </c>
      <c r="Q488" s="45">
        <f t="shared" si="1031"/>
        <v>0.18447926038981993</v>
      </c>
      <c r="R488" s="45">
        <f t="shared" si="1032"/>
        <v>252.50966703840049</v>
      </c>
      <c r="S488" s="45">
        <f t="shared" si="1033"/>
        <v>328.24472239335591</v>
      </c>
      <c r="T488" s="45">
        <f t="shared" si="1034"/>
        <v>4.4071250829346873</v>
      </c>
      <c r="U488" s="45">
        <f t="shared" si="1035"/>
        <v>5.7289511580588224</v>
      </c>
      <c r="V488" s="45">
        <f t="shared" si="1036"/>
        <v>128.23191435111289</v>
      </c>
      <c r="W488" s="45">
        <f t="shared" si="1037"/>
        <v>2.2380691115622882</v>
      </c>
      <c r="X488" s="45">
        <f t="shared" si="1038"/>
        <v>81.861238584757302</v>
      </c>
      <c r="Y488" s="45">
        <f t="shared" si="1039"/>
        <v>1.428748143064638</v>
      </c>
      <c r="Z488" s="45">
        <f t="shared" si="1040"/>
        <v>158.60411873614794</v>
      </c>
      <c r="AA488" s="45">
        <f t="shared" si="1041"/>
        <v>2.768164079169809</v>
      </c>
      <c r="AB488" s="45">
        <f t="shared" si="1042"/>
        <v>-11296.696327782629</v>
      </c>
      <c r="AC488" s="45">
        <f t="shared" si="1043"/>
        <v>110.57891999356582</v>
      </c>
      <c r="AD488" s="45">
        <f t="shared" si="1044"/>
        <v>1955.2296117203218</v>
      </c>
      <c r="AE488" s="45">
        <f t="shared" si="1045"/>
        <v>-667.28381787574028</v>
      </c>
      <c r="AF488" s="45">
        <f t="shared" si="1046"/>
        <v>532.88004979156938</v>
      </c>
      <c r="AG488" s="45">
        <f t="shared" si="1047"/>
        <v>701.93992846419314</v>
      </c>
      <c r="AH488" s="45">
        <f t="shared" si="1048"/>
        <v>-8663.3516356887194</v>
      </c>
      <c r="AI488" s="45">
        <f t="shared" si="1049"/>
        <v>-2.4064865654690886</v>
      </c>
      <c r="AJ488" s="45">
        <f t="shared" si="1050"/>
        <v>250.1031804729314</v>
      </c>
      <c r="AK488" s="45">
        <f t="shared" si="1051"/>
        <v>4.3651239689622416</v>
      </c>
      <c r="AL488" s="45">
        <f t="shared" si="1052"/>
        <v>250</v>
      </c>
      <c r="AM488" s="45">
        <f t="shared" si="1053"/>
        <v>6</v>
      </c>
      <c r="AN488" s="45">
        <f t="shared" si="1054"/>
        <v>11</v>
      </c>
      <c r="AO488" s="45"/>
      <c r="AP488" s="45">
        <f t="shared" si="1055"/>
        <v>4.2862086911081434</v>
      </c>
      <c r="AQ488" s="45">
        <f t="shared" si="1056"/>
        <v>7.4808454087433696E-2</v>
      </c>
      <c r="AR488" s="45" t="str">
        <f t="shared" si="1057"/>
        <v>POSITIF</v>
      </c>
      <c r="AS488" s="45">
        <f t="shared" si="1058"/>
        <v>4</v>
      </c>
      <c r="AT488" s="45">
        <f t="shared" si="1059"/>
        <v>17</v>
      </c>
      <c r="AU488" s="45">
        <f t="shared" si="1060"/>
        <v>10</v>
      </c>
      <c r="AV488" s="45">
        <f t="shared" si="1061"/>
        <v>1.0133389025723634</v>
      </c>
      <c r="AW488" s="145">
        <f t="shared" si="1062"/>
        <v>4.2222454273848471E-2</v>
      </c>
      <c r="AX488" s="45">
        <f t="shared" si="1063"/>
        <v>1.7686100288433777E-2</v>
      </c>
      <c r="AY488" s="45">
        <f t="shared" si="1064"/>
        <v>0.27611443116445861</v>
      </c>
      <c r="AZ488" s="145">
        <f t="shared" si="1065"/>
        <v>1.1504767965185776E-2</v>
      </c>
      <c r="BA488" s="45">
        <f t="shared" si="1066"/>
        <v>360640.978652158</v>
      </c>
      <c r="BB488" s="45" t="s">
        <v>192</v>
      </c>
      <c r="BC488" s="45">
        <f t="shared" si="1067"/>
        <v>1.6700851871063627E-2</v>
      </c>
      <c r="BD488" s="45">
        <f t="shared" si="1068"/>
        <v>128.23649326206757</v>
      </c>
      <c r="BE488" s="45">
        <f t="shared" si="1069"/>
        <v>23.436892110336416</v>
      </c>
      <c r="BF488" s="45">
        <f t="shared" si="1070"/>
        <v>-1.7334820028039471E-3</v>
      </c>
      <c r="BG488" s="45">
        <f t="shared" si="1071"/>
        <v>23.43515862833361</v>
      </c>
      <c r="BH488" s="151">
        <f t="shared" si="1072"/>
        <v>0.18447926038981993</v>
      </c>
      <c r="BI488" s="45">
        <f t="shared" si="1073"/>
        <v>7.9567813087254766</v>
      </c>
      <c r="BJ488" s="45">
        <f t="shared" si="1074"/>
        <v>15.377781308725478</v>
      </c>
      <c r="BK488" s="45">
        <f t="shared" si="1075"/>
        <v>338.866074205009</v>
      </c>
      <c r="BL488" s="45">
        <f t="shared" si="1076"/>
        <v>5.9143287181848336</v>
      </c>
      <c r="BM488" s="45">
        <f t="shared" si="1077"/>
        <v>251.80064542587314</v>
      </c>
      <c r="BN488" s="45">
        <f t="shared" si="1078"/>
        <v>16.78670969505821</v>
      </c>
      <c r="BO488" s="45">
        <f t="shared" si="1079"/>
        <v>16</v>
      </c>
      <c r="BP488" s="45">
        <f t="shared" si="1080"/>
        <v>47</v>
      </c>
      <c r="BQ488" s="45">
        <f t="shared" si="1081"/>
        <v>12</v>
      </c>
      <c r="BR488" s="45">
        <f t="shared" si="1082"/>
        <v>-17.719118563635082</v>
      </c>
      <c r="BS488" s="45" t="str">
        <f t="shared" si="1083"/>
        <v>NEGATIF</v>
      </c>
      <c r="BT488" s="45">
        <f t="shared" si="1019"/>
        <v>-0.30925695948668058</v>
      </c>
      <c r="BU488" s="45">
        <f t="shared" si="1020"/>
        <v>17</v>
      </c>
      <c r="BV488" s="45">
        <f t="shared" si="1021"/>
        <v>-2084</v>
      </c>
      <c r="BW488" s="45">
        <f t="shared" si="1022"/>
        <v>51</v>
      </c>
      <c r="BX488" s="45" t="str">
        <f t="shared" si="1023"/>
        <v>NEGATIF</v>
      </c>
      <c r="BY488" s="45">
        <f t="shared" si="1084"/>
        <v>-60.570020115276535</v>
      </c>
      <c r="BZ488" s="45">
        <f t="shared" si="1085"/>
        <v>119.42997988472347</v>
      </c>
      <c r="CA488" s="45">
        <f t="shared" si="1086"/>
        <v>66.775784352459283</v>
      </c>
      <c r="CB488" s="45" t="str">
        <f t="shared" si="1087"/>
        <v>POSITIF</v>
      </c>
      <c r="CC488" s="45">
        <f t="shared" si="1088"/>
        <v>66</v>
      </c>
      <c r="CD488" s="45">
        <f t="shared" si="1089"/>
        <v>46</v>
      </c>
      <c r="CE488" s="45">
        <f t="shared" si="1090"/>
        <v>32</v>
      </c>
      <c r="CF488" s="45"/>
      <c r="CG488" s="45">
        <f t="shared" si="1091"/>
        <v>4.3947503213282859</v>
      </c>
      <c r="CH488" s="45">
        <f t="shared" si="1092"/>
        <v>0.40902067879157961</v>
      </c>
      <c r="CI488" s="45">
        <f t="shared" si="1093"/>
        <v>0.40905093376005258</v>
      </c>
    </row>
    <row r="489" spans="1:87">
      <c r="A489" s="45">
        <f t="shared" ref="A489:F489" si="1240">A195</f>
        <v>-7.0027777777777782</v>
      </c>
      <c r="B489" s="45">
        <f t="shared" si="1240"/>
        <v>111.315</v>
      </c>
      <c r="C489" s="45">
        <f t="shared" si="1240"/>
        <v>7</v>
      </c>
      <c r="D489" s="45">
        <f t="shared" si="1240"/>
        <v>2018</v>
      </c>
      <c r="E489" s="45">
        <f t="shared" si="1240"/>
        <v>6</v>
      </c>
      <c r="F489" s="45">
        <f t="shared" si="1240"/>
        <v>13</v>
      </c>
      <c r="G489" s="45">
        <f t="shared" si="1025"/>
        <v>-0.12222152900771403</v>
      </c>
      <c r="H489" s="45">
        <f t="shared" ref="H489:J489" si="1241">H195</f>
        <v>21</v>
      </c>
      <c r="I489" s="45">
        <f t="shared" si="1241"/>
        <v>45</v>
      </c>
      <c r="J489" s="45">
        <f t="shared" si="1241"/>
        <v>21.75</v>
      </c>
      <c r="K489" s="45"/>
      <c r="L489" s="45">
        <f t="shared" ref="L489:M489" si="1242">L195</f>
        <v>20</v>
      </c>
      <c r="M489" s="45">
        <f t="shared" si="1242"/>
        <v>-13</v>
      </c>
      <c r="N489" s="45">
        <f t="shared" si="1028"/>
        <v>2458283.1145833335</v>
      </c>
      <c r="O489" s="45">
        <f t="shared" si="1029"/>
        <v>8.1907120953342413E-4</v>
      </c>
      <c r="P489" s="45">
        <f t="shared" si="1030"/>
        <v>2458283.1154024047</v>
      </c>
      <c r="Q489" s="45">
        <f t="shared" si="1031"/>
        <v>0.18447954558260601</v>
      </c>
      <c r="R489" s="45">
        <f t="shared" si="1032"/>
        <v>252.50966703840049</v>
      </c>
      <c r="S489" s="45">
        <f t="shared" si="1033"/>
        <v>328.38081606262131</v>
      </c>
      <c r="T489" s="45">
        <f t="shared" si="1034"/>
        <v>4.4071250829346873</v>
      </c>
      <c r="U489" s="45">
        <f t="shared" si="1035"/>
        <v>5.7313264406786235</v>
      </c>
      <c r="V489" s="45">
        <f t="shared" si="1036"/>
        <v>128.23136274776721</v>
      </c>
      <c r="W489" s="45">
        <f t="shared" si="1037"/>
        <v>2.2380594842677408</v>
      </c>
      <c r="X489" s="45">
        <f t="shared" si="1038"/>
        <v>81.871505744369642</v>
      </c>
      <c r="Y489" s="45">
        <f t="shared" si="1039"/>
        <v>1.4289273388047012</v>
      </c>
      <c r="Z489" s="45">
        <f t="shared" si="1040"/>
        <v>158.61438540551353</v>
      </c>
      <c r="AA489" s="45">
        <f t="shared" si="1041"/>
        <v>2.7683432663534524</v>
      </c>
      <c r="AB489" s="45">
        <f t="shared" si="1042"/>
        <v>-11250.936484682032</v>
      </c>
      <c r="AC489" s="45">
        <f t="shared" si="1043"/>
        <v>109.97466664586989</v>
      </c>
      <c r="AD489" s="45">
        <f t="shared" si="1044"/>
        <v>1982.3190247273265</v>
      </c>
      <c r="AE489" s="45">
        <f t="shared" si="1045"/>
        <v>-667.56613382788316</v>
      </c>
      <c r="AF489" s="45">
        <f t="shared" si="1046"/>
        <v>532.11256703403456</v>
      </c>
      <c r="AG489" s="45">
        <f t="shared" si="1047"/>
        <v>690.40309660601758</v>
      </c>
      <c r="AH489" s="45">
        <f t="shared" si="1048"/>
        <v>-8603.6932634966633</v>
      </c>
      <c r="AI489" s="45">
        <f t="shared" si="1049"/>
        <v>-2.38991479541574</v>
      </c>
      <c r="AJ489" s="45">
        <f t="shared" si="1050"/>
        <v>250.11975224298476</v>
      </c>
      <c r="AK489" s="45">
        <f t="shared" si="1051"/>
        <v>4.3654132009125561</v>
      </c>
      <c r="AL489" s="45">
        <f t="shared" si="1052"/>
        <v>250</v>
      </c>
      <c r="AM489" s="45">
        <f t="shared" si="1053"/>
        <v>7</v>
      </c>
      <c r="AN489" s="45">
        <f t="shared" si="1054"/>
        <v>11</v>
      </c>
      <c r="AO489" s="45"/>
      <c r="AP489" s="45">
        <f t="shared" si="1055"/>
        <v>4.3011467730324249</v>
      </c>
      <c r="AQ489" s="45">
        <f t="shared" si="1056"/>
        <v>7.5069172800945064E-2</v>
      </c>
      <c r="AR489" s="45" t="str">
        <f t="shared" si="1057"/>
        <v>POSITIF</v>
      </c>
      <c r="AS489" s="45">
        <f t="shared" si="1058"/>
        <v>4</v>
      </c>
      <c r="AT489" s="45">
        <f t="shared" si="1059"/>
        <v>18</v>
      </c>
      <c r="AU489" s="45">
        <f t="shared" si="1060"/>
        <v>4</v>
      </c>
      <c r="AV489" s="45">
        <f t="shared" si="1061"/>
        <v>1.0134217069365883</v>
      </c>
      <c r="AW489" s="145">
        <f t="shared" si="1062"/>
        <v>4.2225904455691181E-2</v>
      </c>
      <c r="AX489" s="45">
        <f t="shared" si="1063"/>
        <v>1.7687545497224524E-2</v>
      </c>
      <c r="AY489" s="45">
        <f t="shared" si="1064"/>
        <v>0.27613699150694454</v>
      </c>
      <c r="AZ489" s="145">
        <f t="shared" si="1065"/>
        <v>1.1505707979456022E-2</v>
      </c>
      <c r="BA489" s="45">
        <f t="shared" si="1066"/>
        <v>360611.51457723824</v>
      </c>
      <c r="BB489" s="45" t="s">
        <v>192</v>
      </c>
      <c r="BC489" s="45">
        <f t="shared" si="1067"/>
        <v>1.6700851859085531E-2</v>
      </c>
      <c r="BD489" s="45">
        <f t="shared" si="1068"/>
        <v>128.23594166035892</v>
      </c>
      <c r="BE489" s="45">
        <f t="shared" si="1069"/>
        <v>23.43689210662772</v>
      </c>
      <c r="BF489" s="45">
        <f t="shared" si="1070"/>
        <v>-1.7334785720962956E-3</v>
      </c>
      <c r="BG489" s="45">
        <f t="shared" si="1071"/>
        <v>23.435158628055625</v>
      </c>
      <c r="BH489" s="151">
        <f t="shared" si="1072"/>
        <v>0.18447954558260601</v>
      </c>
      <c r="BI489" s="45">
        <f t="shared" si="1073"/>
        <v>8.2074657883184656</v>
      </c>
      <c r="BJ489" s="45">
        <f t="shared" si="1074"/>
        <v>15.628465788318465</v>
      </c>
      <c r="BK489" s="45">
        <f t="shared" si="1075"/>
        <v>342.61127311586148</v>
      </c>
      <c r="BL489" s="45">
        <f t="shared" si="1076"/>
        <v>5.9796947703213146</v>
      </c>
      <c r="BM489" s="45">
        <f t="shared" si="1077"/>
        <v>251.8157137089155</v>
      </c>
      <c r="BN489" s="45">
        <f t="shared" si="1078"/>
        <v>16.787714247261032</v>
      </c>
      <c r="BO489" s="45">
        <f t="shared" si="1079"/>
        <v>16</v>
      </c>
      <c r="BP489" s="45">
        <f t="shared" si="1080"/>
        <v>47</v>
      </c>
      <c r="BQ489" s="45">
        <f t="shared" si="1081"/>
        <v>15</v>
      </c>
      <c r="BR489" s="45">
        <f t="shared" si="1082"/>
        <v>-17.706679021820904</v>
      </c>
      <c r="BS489" s="45" t="str">
        <f t="shared" si="1083"/>
        <v>NEGATIF</v>
      </c>
      <c r="BT489" s="45">
        <f t="shared" si="1019"/>
        <v>-0.30903984852458366</v>
      </c>
      <c r="BU489" s="45">
        <f t="shared" si="1020"/>
        <v>17</v>
      </c>
      <c r="BV489" s="45">
        <f t="shared" si="1021"/>
        <v>-2083</v>
      </c>
      <c r="BW489" s="45">
        <f t="shared" si="1022"/>
        <v>35</v>
      </c>
      <c r="BX489" s="45" t="str">
        <f t="shared" si="1023"/>
        <v>NEGATIF</v>
      </c>
      <c r="BY489" s="45">
        <f t="shared" si="1084"/>
        <v>-56.136885888866708</v>
      </c>
      <c r="BZ489" s="45">
        <f t="shared" si="1085"/>
        <v>123.86311411113329</v>
      </c>
      <c r="CA489" s="45">
        <f t="shared" si="1086"/>
        <v>69.949215006843389</v>
      </c>
      <c r="CB489" s="45" t="str">
        <f t="shared" si="1087"/>
        <v>POSITIF</v>
      </c>
      <c r="CC489" s="45">
        <f t="shared" si="1088"/>
        <v>69</v>
      </c>
      <c r="CD489" s="45">
        <f t="shared" si="1089"/>
        <v>56</v>
      </c>
      <c r="CE489" s="45">
        <f t="shared" si="1090"/>
        <v>57</v>
      </c>
      <c r="CF489" s="45"/>
      <c r="CG489" s="45">
        <f t="shared" si="1091"/>
        <v>4.395013312479997</v>
      </c>
      <c r="CH489" s="45">
        <f t="shared" si="1092"/>
        <v>0.40902067878672782</v>
      </c>
      <c r="CI489" s="45">
        <f t="shared" si="1093"/>
        <v>0.40905093369532364</v>
      </c>
    </row>
    <row r="490" spans="1:87">
      <c r="A490" s="45">
        <f t="shared" ref="A490:F490" si="1243">A196</f>
        <v>-7.0027777777777782</v>
      </c>
      <c r="B490" s="45">
        <f t="shared" si="1243"/>
        <v>111.315</v>
      </c>
      <c r="C490" s="45">
        <f t="shared" si="1243"/>
        <v>7</v>
      </c>
      <c r="D490" s="45">
        <f t="shared" si="1243"/>
        <v>2018</v>
      </c>
      <c r="E490" s="45">
        <f t="shared" si="1243"/>
        <v>6</v>
      </c>
      <c r="F490" s="45">
        <f t="shared" si="1243"/>
        <v>13</v>
      </c>
      <c r="G490" s="45">
        <f t="shared" si="1025"/>
        <v>-0.12222152900771403</v>
      </c>
      <c r="H490" s="45">
        <f t="shared" ref="H490:J490" si="1244">H196</f>
        <v>22</v>
      </c>
      <c r="I490" s="45">
        <f t="shared" si="1244"/>
        <v>0</v>
      </c>
      <c r="J490" s="45">
        <f t="shared" si="1244"/>
        <v>22</v>
      </c>
      <c r="K490" s="45"/>
      <c r="L490" s="45">
        <f t="shared" ref="L490:M490" si="1245">L196</f>
        <v>20</v>
      </c>
      <c r="M490" s="45">
        <f t="shared" si="1245"/>
        <v>-13</v>
      </c>
      <c r="N490" s="45">
        <f t="shared" si="1028"/>
        <v>2458283.125</v>
      </c>
      <c r="O490" s="45">
        <f t="shared" si="1029"/>
        <v>8.1907120953342413E-4</v>
      </c>
      <c r="P490" s="45">
        <f t="shared" si="1030"/>
        <v>2458283.1258190712</v>
      </c>
      <c r="Q490" s="45">
        <f t="shared" si="1031"/>
        <v>0.1844798307753921</v>
      </c>
      <c r="R490" s="45">
        <f t="shared" si="1032"/>
        <v>252.50966703840049</v>
      </c>
      <c r="S490" s="45">
        <f t="shared" si="1033"/>
        <v>328.5169097318867</v>
      </c>
      <c r="T490" s="45">
        <f t="shared" si="1034"/>
        <v>4.4071250829346873</v>
      </c>
      <c r="U490" s="45">
        <f t="shared" si="1035"/>
        <v>5.7337017232984246</v>
      </c>
      <c r="V490" s="45">
        <f t="shared" si="1036"/>
        <v>128.23081114442158</v>
      </c>
      <c r="W490" s="45">
        <f t="shared" si="1037"/>
        <v>2.2380498569731944</v>
      </c>
      <c r="X490" s="45">
        <f t="shared" si="1038"/>
        <v>81.881772903981982</v>
      </c>
      <c r="Y490" s="45">
        <f t="shared" si="1039"/>
        <v>1.4291065345447644</v>
      </c>
      <c r="Z490" s="45">
        <f t="shared" si="1040"/>
        <v>158.62465207487912</v>
      </c>
      <c r="AA490" s="45">
        <f t="shared" si="1041"/>
        <v>2.7685224535370954</v>
      </c>
      <c r="AB490" s="45">
        <f t="shared" si="1042"/>
        <v>-11205.109674298195</v>
      </c>
      <c r="AC490" s="45">
        <f t="shared" si="1043"/>
        <v>109.35882046820122</v>
      </c>
      <c r="AD490" s="45">
        <f t="shared" si="1044"/>
        <v>2008.5726059018998</v>
      </c>
      <c r="AE490" s="45">
        <f t="shared" si="1045"/>
        <v>-667.77808592362385</v>
      </c>
      <c r="AF490" s="45">
        <f t="shared" si="1046"/>
        <v>531.34120464602177</v>
      </c>
      <c r="AG490" s="45">
        <f t="shared" si="1047"/>
        <v>678.86065082576704</v>
      </c>
      <c r="AH490" s="45">
        <f t="shared" si="1048"/>
        <v>-8544.7544783799294</v>
      </c>
      <c r="AI490" s="45">
        <f t="shared" si="1049"/>
        <v>-2.3735429106610915</v>
      </c>
      <c r="AJ490" s="45">
        <f t="shared" si="1050"/>
        <v>250.13612412773941</v>
      </c>
      <c r="AK490" s="45">
        <f t="shared" si="1051"/>
        <v>4.3656989442062821</v>
      </c>
      <c r="AL490" s="45">
        <f t="shared" si="1052"/>
        <v>250</v>
      </c>
      <c r="AM490" s="45">
        <f t="shared" si="1053"/>
        <v>8</v>
      </c>
      <c r="AN490" s="45">
        <f t="shared" si="1054"/>
        <v>10</v>
      </c>
      <c r="AO490" s="45"/>
      <c r="AP490" s="45">
        <f t="shared" si="1055"/>
        <v>4.290318325349781</v>
      </c>
      <c r="AQ490" s="45">
        <f t="shared" si="1056"/>
        <v>7.4880180736002971E-2</v>
      </c>
      <c r="AR490" s="45" t="str">
        <f t="shared" si="1057"/>
        <v>POSITIF</v>
      </c>
      <c r="AS490" s="45">
        <f t="shared" si="1058"/>
        <v>4</v>
      </c>
      <c r="AT490" s="45">
        <f t="shared" si="1059"/>
        <v>17</v>
      </c>
      <c r="AU490" s="45">
        <f t="shared" si="1060"/>
        <v>25</v>
      </c>
      <c r="AV490" s="45">
        <f t="shared" si="1061"/>
        <v>1.013504161602885</v>
      </c>
      <c r="AW490" s="145">
        <f t="shared" si="1062"/>
        <v>4.2229340066786879E-2</v>
      </c>
      <c r="AX490" s="45">
        <f t="shared" si="1063"/>
        <v>1.7688984602635033E-2</v>
      </c>
      <c r="AY490" s="45">
        <f t="shared" si="1064"/>
        <v>0.27615945657246005</v>
      </c>
      <c r="AZ490" s="145">
        <f t="shared" si="1065"/>
        <v>1.1506644023852501E-2</v>
      </c>
      <c r="BA490" s="45">
        <f t="shared" si="1066"/>
        <v>360582.17971876531</v>
      </c>
      <c r="BB490" s="45" t="s">
        <v>192</v>
      </c>
      <c r="BC490" s="45">
        <f t="shared" si="1067"/>
        <v>1.6700851847107435E-2</v>
      </c>
      <c r="BD490" s="45">
        <f t="shared" si="1068"/>
        <v>128.23539005865027</v>
      </c>
      <c r="BE490" s="45">
        <f t="shared" si="1069"/>
        <v>23.436892102919025</v>
      </c>
      <c r="BF490" s="45">
        <f t="shared" si="1070"/>
        <v>-1.7334751217181912E-3</v>
      </c>
      <c r="BG490" s="45">
        <f t="shared" si="1071"/>
        <v>23.435158627797307</v>
      </c>
      <c r="BH490" s="151">
        <f t="shared" si="1072"/>
        <v>0.1844798307753921</v>
      </c>
      <c r="BI490" s="45">
        <f t="shared" si="1073"/>
        <v>8.4581502678804092</v>
      </c>
      <c r="BJ490" s="45">
        <f t="shared" si="1074"/>
        <v>15.879150267880409</v>
      </c>
      <c r="BK490" s="45">
        <f t="shared" si="1075"/>
        <v>346.35665356753424</v>
      </c>
      <c r="BL490" s="45">
        <f t="shared" si="1076"/>
        <v>6.045063990942837</v>
      </c>
      <c r="BM490" s="45">
        <f t="shared" si="1077"/>
        <v>251.83060045067185</v>
      </c>
      <c r="BN490" s="45">
        <f t="shared" si="1078"/>
        <v>16.788706696711458</v>
      </c>
      <c r="BO490" s="45">
        <f t="shared" si="1079"/>
        <v>16</v>
      </c>
      <c r="BP490" s="45">
        <f t="shared" si="1080"/>
        <v>47</v>
      </c>
      <c r="BQ490" s="45">
        <f t="shared" si="1081"/>
        <v>19</v>
      </c>
      <c r="BR490" s="45">
        <f t="shared" si="1082"/>
        <v>-17.719714813045755</v>
      </c>
      <c r="BS490" s="45" t="str">
        <f t="shared" si="1083"/>
        <v>NEGATIF</v>
      </c>
      <c r="BT490" s="45">
        <f t="shared" si="1019"/>
        <v>-0.3092673660020599</v>
      </c>
      <c r="BU490" s="45">
        <f t="shared" si="1020"/>
        <v>17</v>
      </c>
      <c r="BV490" s="45">
        <f t="shared" si="1021"/>
        <v>-2084</v>
      </c>
      <c r="BW490" s="45">
        <f t="shared" si="1022"/>
        <v>49</v>
      </c>
      <c r="BX490" s="45" t="str">
        <f t="shared" si="1023"/>
        <v>NEGATIF</v>
      </c>
      <c r="BY490" s="45">
        <f t="shared" si="1084"/>
        <v>-49.895472662725354</v>
      </c>
      <c r="BZ490" s="45">
        <f t="shared" si="1085"/>
        <v>130.10452733727465</v>
      </c>
      <c r="CA490" s="45">
        <f t="shared" si="1086"/>
        <v>72.91694166708767</v>
      </c>
      <c r="CB490" s="45" t="str">
        <f t="shared" si="1087"/>
        <v>POSITIF</v>
      </c>
      <c r="CC490" s="45">
        <f t="shared" si="1088"/>
        <v>72</v>
      </c>
      <c r="CD490" s="45">
        <f t="shared" si="1089"/>
        <v>55</v>
      </c>
      <c r="CE490" s="45">
        <f t="shared" si="1090"/>
        <v>0</v>
      </c>
      <c r="CF490" s="45"/>
      <c r="CG490" s="45">
        <f t="shared" si="1091"/>
        <v>4.3952731351385399</v>
      </c>
      <c r="CH490" s="45">
        <f t="shared" si="1092"/>
        <v>0.40902067878221932</v>
      </c>
      <c r="CI490" s="45">
        <f t="shared" si="1093"/>
        <v>0.40905093363059469</v>
      </c>
    </row>
    <row r="491" spans="1:87">
      <c r="A491" s="45">
        <f t="shared" ref="A491:F491" si="1246">A197</f>
        <v>-7.0027777777777782</v>
      </c>
      <c r="B491" s="45">
        <f t="shared" si="1246"/>
        <v>111.315</v>
      </c>
      <c r="C491" s="45">
        <f t="shared" si="1246"/>
        <v>7</v>
      </c>
      <c r="D491" s="45">
        <f t="shared" si="1246"/>
        <v>2018</v>
      </c>
      <c r="E491" s="45">
        <f t="shared" si="1246"/>
        <v>6</v>
      </c>
      <c r="F491" s="45">
        <f t="shared" si="1246"/>
        <v>13</v>
      </c>
      <c r="G491" s="45">
        <f t="shared" si="1025"/>
        <v>-0.12222152900771403</v>
      </c>
      <c r="H491" s="45">
        <f t="shared" ref="H491:J491" si="1247">H197</f>
        <v>22</v>
      </c>
      <c r="I491" s="45">
        <f t="shared" si="1247"/>
        <v>15</v>
      </c>
      <c r="J491" s="45">
        <f t="shared" si="1247"/>
        <v>22.25</v>
      </c>
      <c r="K491" s="45"/>
      <c r="L491" s="45">
        <f t="shared" ref="L491:M491" si="1248">L197</f>
        <v>20</v>
      </c>
      <c r="M491" s="45">
        <f t="shared" si="1248"/>
        <v>-13</v>
      </c>
      <c r="N491" s="45">
        <f t="shared" si="1028"/>
        <v>2458283.135416667</v>
      </c>
      <c r="O491" s="45">
        <f t="shared" si="1029"/>
        <v>8.1907120953342413E-4</v>
      </c>
      <c r="P491" s="45">
        <f t="shared" si="1030"/>
        <v>2458283.1362357382</v>
      </c>
      <c r="Q491" s="45">
        <f t="shared" si="1031"/>
        <v>0.18448011596819092</v>
      </c>
      <c r="R491" s="45">
        <f t="shared" si="1032"/>
        <v>252.50966703840049</v>
      </c>
      <c r="S491" s="45">
        <f t="shared" si="1033"/>
        <v>328.65300340722024</v>
      </c>
      <c r="T491" s="45">
        <f t="shared" si="1034"/>
        <v>4.4071250829346873</v>
      </c>
      <c r="U491" s="45">
        <f t="shared" si="1035"/>
        <v>5.7360770060241357</v>
      </c>
      <c r="V491" s="45">
        <f t="shared" si="1036"/>
        <v>128.23025954105128</v>
      </c>
      <c r="W491" s="45">
        <f t="shared" si="1037"/>
        <v>2.2380402296782176</v>
      </c>
      <c r="X491" s="45">
        <f t="shared" si="1038"/>
        <v>81.892040064052708</v>
      </c>
      <c r="Y491" s="45">
        <f t="shared" si="1039"/>
        <v>1.4292857302928279</v>
      </c>
      <c r="Z491" s="45">
        <f t="shared" si="1040"/>
        <v>158.63491874470401</v>
      </c>
      <c r="AA491" s="45">
        <f t="shared" si="1041"/>
        <v>2.768701640728755</v>
      </c>
      <c r="AB491" s="45">
        <f t="shared" si="1042"/>
        <v>-11159.216153136569</v>
      </c>
      <c r="AC491" s="45">
        <f t="shared" si="1043"/>
        <v>108.73144635088141</v>
      </c>
      <c r="AD491" s="45">
        <f t="shared" si="1044"/>
        <v>2033.9792867087376</v>
      </c>
      <c r="AE491" s="45">
        <f t="shared" si="1045"/>
        <v>-667.91965182721219</v>
      </c>
      <c r="AF491" s="45">
        <f t="shared" si="1046"/>
        <v>530.56598280219509</v>
      </c>
      <c r="AG491" s="45">
        <f t="shared" si="1047"/>
        <v>667.31267715430874</v>
      </c>
      <c r="AH491" s="45">
        <f t="shared" si="1048"/>
        <v>-8486.5464119476601</v>
      </c>
      <c r="AI491" s="45">
        <f t="shared" si="1049"/>
        <v>-2.3573740033187947</v>
      </c>
      <c r="AJ491" s="45">
        <f t="shared" si="1050"/>
        <v>250.1522930350817</v>
      </c>
      <c r="AK491" s="45">
        <f t="shared" si="1051"/>
        <v>4.365981144875855</v>
      </c>
      <c r="AL491" s="45">
        <f t="shared" si="1052"/>
        <v>250</v>
      </c>
      <c r="AM491" s="45">
        <f t="shared" si="1053"/>
        <v>9</v>
      </c>
      <c r="AN491" s="45">
        <f t="shared" si="1054"/>
        <v>8</v>
      </c>
      <c r="AO491" s="45"/>
      <c r="AP491" s="45">
        <f t="shared" si="1055"/>
        <v>4.3000979483543116</v>
      </c>
      <c r="AQ491" s="45">
        <f t="shared" si="1056"/>
        <v>7.5050867357035811E-2</v>
      </c>
      <c r="AR491" s="45" t="str">
        <f t="shared" si="1057"/>
        <v>POSITIF</v>
      </c>
      <c r="AS491" s="45">
        <f t="shared" si="1058"/>
        <v>4</v>
      </c>
      <c r="AT491" s="45">
        <f t="shared" si="1059"/>
        <v>18</v>
      </c>
      <c r="AU491" s="45">
        <f t="shared" si="1060"/>
        <v>0</v>
      </c>
      <c r="AV491" s="45">
        <f t="shared" si="1061"/>
        <v>1.0135862658971218</v>
      </c>
      <c r="AW491" s="145">
        <f t="shared" si="1062"/>
        <v>4.2232761079046742E-2</v>
      </c>
      <c r="AX491" s="45">
        <f t="shared" si="1063"/>
        <v>1.769041759289949E-2</v>
      </c>
      <c r="AY491" s="45">
        <f t="shared" si="1064"/>
        <v>0.27618182617734216</v>
      </c>
      <c r="AZ491" s="145">
        <f t="shared" si="1065"/>
        <v>1.1507576090722589E-2</v>
      </c>
      <c r="BA491" s="45">
        <f t="shared" si="1066"/>
        <v>360552.97425461555</v>
      </c>
      <c r="BB491" s="45" t="s">
        <v>192</v>
      </c>
      <c r="BC491" s="45">
        <f t="shared" si="1067"/>
        <v>1.6700851835129336E-2</v>
      </c>
      <c r="BD491" s="45">
        <f t="shared" si="1068"/>
        <v>128.23483845691695</v>
      </c>
      <c r="BE491" s="45">
        <f t="shared" si="1069"/>
        <v>23.436892099210329</v>
      </c>
      <c r="BF491" s="45">
        <f t="shared" si="1070"/>
        <v>-1.7334716516674378E-3</v>
      </c>
      <c r="BG491" s="45">
        <f t="shared" si="1071"/>
        <v>23.435158627558661</v>
      </c>
      <c r="BH491" s="151">
        <f t="shared" si="1072"/>
        <v>0.18448011596819092</v>
      </c>
      <c r="BI491" s="45">
        <f t="shared" si="1073"/>
        <v>8.7088347586803145</v>
      </c>
      <c r="BJ491" s="45">
        <f t="shared" si="1074"/>
        <v>16.129834758680314</v>
      </c>
      <c r="BK491" s="45">
        <f t="shared" si="1075"/>
        <v>350.10221854848328</v>
      </c>
      <c r="BL491" s="45">
        <f t="shared" si="1076"/>
        <v>6.1104364322077958</v>
      </c>
      <c r="BM491" s="45">
        <f t="shared" si="1077"/>
        <v>251.84530283172143</v>
      </c>
      <c r="BN491" s="45">
        <f t="shared" si="1078"/>
        <v>16.789686855448096</v>
      </c>
      <c r="BO491" s="45">
        <f t="shared" si="1079"/>
        <v>16</v>
      </c>
      <c r="BP491" s="45">
        <f t="shared" si="1080"/>
        <v>47</v>
      </c>
      <c r="BQ491" s="45">
        <f t="shared" si="1081"/>
        <v>22</v>
      </c>
      <c r="BR491" s="45">
        <f t="shared" si="1082"/>
        <v>-17.71232048250857</v>
      </c>
      <c r="BS491" s="45" t="str">
        <f t="shared" si="1083"/>
        <v>NEGATIF</v>
      </c>
      <c r="BT491" s="45">
        <f t="shared" si="1019"/>
        <v>-0.30913831058820523</v>
      </c>
      <c r="BU491" s="45">
        <f t="shared" si="1020"/>
        <v>17</v>
      </c>
      <c r="BV491" s="45">
        <f t="shared" si="1021"/>
        <v>-2083</v>
      </c>
      <c r="BW491" s="45">
        <f t="shared" si="1022"/>
        <v>15</v>
      </c>
      <c r="BX491" s="45" t="str">
        <f t="shared" si="1023"/>
        <v>NEGATIF</v>
      </c>
      <c r="BY491" s="45">
        <f t="shared" si="1084"/>
        <v>-41.12161077544615</v>
      </c>
      <c r="BZ491" s="45">
        <f t="shared" si="1085"/>
        <v>138.87838922455384</v>
      </c>
      <c r="CA491" s="45">
        <f t="shared" si="1086"/>
        <v>75.582963269286893</v>
      </c>
      <c r="CB491" s="45" t="str">
        <f t="shared" si="1087"/>
        <v>POSITIF</v>
      </c>
      <c r="CC491" s="45">
        <f t="shared" si="1088"/>
        <v>75</v>
      </c>
      <c r="CD491" s="45">
        <f t="shared" si="1089"/>
        <v>34</v>
      </c>
      <c r="CE491" s="45">
        <f t="shared" si="1090"/>
        <v>58</v>
      </c>
      <c r="CF491" s="45"/>
      <c r="CG491" s="45">
        <f t="shared" si="1091"/>
        <v>4.3955297400957374</v>
      </c>
      <c r="CH491" s="45">
        <f t="shared" si="1092"/>
        <v>0.40902067877805415</v>
      </c>
      <c r="CI491" s="45">
        <f t="shared" si="1093"/>
        <v>0.40905093356586575</v>
      </c>
    </row>
    <row r="492" spans="1:87">
      <c r="A492" s="45">
        <f t="shared" ref="A492:F492" si="1249">A198</f>
        <v>-7.0027777777777782</v>
      </c>
      <c r="B492" s="45">
        <f t="shared" si="1249"/>
        <v>111.315</v>
      </c>
      <c r="C492" s="45">
        <f t="shared" si="1249"/>
        <v>7</v>
      </c>
      <c r="D492" s="45">
        <f t="shared" si="1249"/>
        <v>2018</v>
      </c>
      <c r="E492" s="45">
        <f t="shared" si="1249"/>
        <v>6</v>
      </c>
      <c r="F492" s="45">
        <f t="shared" si="1249"/>
        <v>13</v>
      </c>
      <c r="G492" s="45">
        <f t="shared" si="1025"/>
        <v>-0.12222152900771403</v>
      </c>
      <c r="H492" s="45">
        <f t="shared" ref="H492:J492" si="1250">H198</f>
        <v>22</v>
      </c>
      <c r="I492" s="45">
        <f t="shared" si="1250"/>
        <v>30</v>
      </c>
      <c r="J492" s="45">
        <f t="shared" si="1250"/>
        <v>22.5</v>
      </c>
      <c r="K492" s="45"/>
      <c r="L492" s="45">
        <f t="shared" ref="L492:M492" si="1251">L198</f>
        <v>20</v>
      </c>
      <c r="M492" s="45">
        <f t="shared" si="1251"/>
        <v>-13</v>
      </c>
      <c r="N492" s="45">
        <f t="shared" si="1028"/>
        <v>2458283.1458333335</v>
      </c>
      <c r="O492" s="45">
        <f t="shared" si="1029"/>
        <v>8.1907120953342413E-4</v>
      </c>
      <c r="P492" s="45">
        <f t="shared" si="1030"/>
        <v>2458283.1466524047</v>
      </c>
      <c r="Q492" s="45">
        <f t="shared" si="1031"/>
        <v>0.184480401160977</v>
      </c>
      <c r="R492" s="45">
        <f t="shared" si="1032"/>
        <v>252.50966703840049</v>
      </c>
      <c r="S492" s="45">
        <f t="shared" si="1033"/>
        <v>328.78909707648563</v>
      </c>
      <c r="T492" s="45">
        <f t="shared" si="1034"/>
        <v>4.4071250829346873</v>
      </c>
      <c r="U492" s="45">
        <f t="shared" si="1035"/>
        <v>5.7384522886439369</v>
      </c>
      <c r="V492" s="45">
        <f t="shared" si="1036"/>
        <v>128.2297079377056</v>
      </c>
      <c r="W492" s="45">
        <f t="shared" si="1037"/>
        <v>2.2380306023836707</v>
      </c>
      <c r="X492" s="45">
        <f t="shared" si="1038"/>
        <v>81.902307223665048</v>
      </c>
      <c r="Y492" s="45">
        <f t="shared" si="1039"/>
        <v>1.4294649260328909</v>
      </c>
      <c r="Z492" s="45">
        <f t="shared" si="1040"/>
        <v>158.6451854140696</v>
      </c>
      <c r="AA492" s="45">
        <f t="shared" si="1041"/>
        <v>2.768880827912398</v>
      </c>
      <c r="AB492" s="45">
        <f t="shared" si="1042"/>
        <v>-11113.256184219421</v>
      </c>
      <c r="AC492" s="45">
        <f t="shared" si="1043"/>
        <v>108.09261048371884</v>
      </c>
      <c r="AD492" s="45">
        <f t="shared" si="1044"/>
        <v>2058.5283523187713</v>
      </c>
      <c r="AE492" s="45">
        <f t="shared" si="1045"/>
        <v>-667.99081660442982</v>
      </c>
      <c r="AF492" s="45">
        <f t="shared" si="1046"/>
        <v>529.78692188174455</v>
      </c>
      <c r="AG492" s="45">
        <f t="shared" si="1047"/>
        <v>655.75926321017062</v>
      </c>
      <c r="AH492" s="45">
        <f t="shared" si="1048"/>
        <v>-8429.0798529294443</v>
      </c>
      <c r="AI492" s="45">
        <f t="shared" si="1049"/>
        <v>-2.3414110702581792</v>
      </c>
      <c r="AJ492" s="45">
        <f t="shared" si="1050"/>
        <v>250.16825596814232</v>
      </c>
      <c r="AK492" s="45">
        <f t="shared" si="1051"/>
        <v>4.3662597506160381</v>
      </c>
      <c r="AL492" s="45">
        <f t="shared" si="1052"/>
        <v>250</v>
      </c>
      <c r="AM492" s="45">
        <f t="shared" si="1053"/>
        <v>10</v>
      </c>
      <c r="AN492" s="45">
        <f t="shared" si="1054"/>
        <v>5</v>
      </c>
      <c r="AO492" s="45"/>
      <c r="AP492" s="45">
        <f t="shared" si="1055"/>
        <v>4.29173816040581</v>
      </c>
      <c r="AQ492" s="45">
        <f t="shared" si="1056"/>
        <v>7.4904961532565928E-2</v>
      </c>
      <c r="AR492" s="45" t="str">
        <f t="shared" si="1057"/>
        <v>POSITIF</v>
      </c>
      <c r="AS492" s="45">
        <f t="shared" si="1058"/>
        <v>4</v>
      </c>
      <c r="AT492" s="45">
        <f t="shared" si="1059"/>
        <v>17</v>
      </c>
      <c r="AU492" s="45">
        <f t="shared" si="1060"/>
        <v>30</v>
      </c>
      <c r="AV492" s="45">
        <f t="shared" si="1061"/>
        <v>1.0136680191367686</v>
      </c>
      <c r="AW492" s="145">
        <f t="shared" si="1062"/>
        <v>4.2236167464032026E-2</v>
      </c>
      <c r="AX492" s="45">
        <f t="shared" si="1063"/>
        <v>1.7691844456105502E-2</v>
      </c>
      <c r="AY492" s="45">
        <f t="shared" si="1064"/>
        <v>0.27620410013564017</v>
      </c>
      <c r="AZ492" s="145">
        <f t="shared" si="1065"/>
        <v>1.1508504172318341E-2</v>
      </c>
      <c r="BA492" s="45">
        <f t="shared" si="1066"/>
        <v>360523.89836578467</v>
      </c>
      <c r="BB492" s="45" t="s">
        <v>192</v>
      </c>
      <c r="BC492" s="45">
        <f t="shared" si="1067"/>
        <v>1.6700851823151241E-2</v>
      </c>
      <c r="BD492" s="45">
        <f t="shared" si="1068"/>
        <v>128.2342868552083</v>
      </c>
      <c r="BE492" s="45">
        <f t="shared" si="1069"/>
        <v>23.436892095501634</v>
      </c>
      <c r="BF492" s="45">
        <f t="shared" si="1070"/>
        <v>-1.7334681619423119E-3</v>
      </c>
      <c r="BG492" s="45">
        <f t="shared" si="1071"/>
        <v>23.435158627339693</v>
      </c>
      <c r="BH492" s="151">
        <f t="shared" si="1072"/>
        <v>0.184480401160977</v>
      </c>
      <c r="BI492" s="45">
        <f t="shared" si="1073"/>
        <v>8.9595192382422582</v>
      </c>
      <c r="BJ492" s="45">
        <f t="shared" si="1074"/>
        <v>16.380519238242258</v>
      </c>
      <c r="BK492" s="45">
        <f t="shared" si="1075"/>
        <v>353.84797045443401</v>
      </c>
      <c r="BL492" s="45">
        <f t="shared" si="1076"/>
        <v>6.1758121359294895</v>
      </c>
      <c r="BM492" s="45">
        <f t="shared" si="1077"/>
        <v>251.85981811919987</v>
      </c>
      <c r="BN492" s="45">
        <f t="shared" si="1078"/>
        <v>16.790654541279991</v>
      </c>
      <c r="BO492" s="45">
        <f t="shared" si="1079"/>
        <v>16</v>
      </c>
      <c r="BP492" s="45">
        <f t="shared" si="1080"/>
        <v>47</v>
      </c>
      <c r="BQ492" s="45">
        <f t="shared" si="1081"/>
        <v>26</v>
      </c>
      <c r="BR492" s="45">
        <f t="shared" si="1082"/>
        <v>-17.722851514320666</v>
      </c>
      <c r="BS492" s="45" t="str">
        <f t="shared" si="1083"/>
        <v>NEGATIF</v>
      </c>
      <c r="BT492" s="45">
        <f t="shared" si="1019"/>
        <v>-0.30932211176695862</v>
      </c>
      <c r="BU492" s="45">
        <f t="shared" si="1020"/>
        <v>17</v>
      </c>
      <c r="BV492" s="45">
        <f t="shared" si="1021"/>
        <v>-2084</v>
      </c>
      <c r="BW492" s="45">
        <f t="shared" si="1022"/>
        <v>37</v>
      </c>
      <c r="BX492" s="45" t="str">
        <f t="shared" si="1023"/>
        <v>NEGATIF</v>
      </c>
      <c r="BY492" s="45">
        <f t="shared" si="1084"/>
        <v>-28.670879353420496</v>
      </c>
      <c r="BZ492" s="45">
        <f t="shared" si="1085"/>
        <v>151.3291206465795</v>
      </c>
      <c r="CA492" s="45">
        <f t="shared" si="1086"/>
        <v>77.715445263322493</v>
      </c>
      <c r="CB492" s="45" t="str">
        <f t="shared" si="1087"/>
        <v>POSITIF</v>
      </c>
      <c r="CC492" s="45">
        <f t="shared" si="1088"/>
        <v>77</v>
      </c>
      <c r="CD492" s="45">
        <f t="shared" si="1089"/>
        <v>42</v>
      </c>
      <c r="CE492" s="45">
        <f t="shared" si="1090"/>
        <v>55</v>
      </c>
      <c r="CF492" s="45"/>
      <c r="CG492" s="45">
        <f t="shared" si="1091"/>
        <v>4.3957830796541097</v>
      </c>
      <c r="CH492" s="45">
        <f t="shared" si="1092"/>
        <v>0.40902067877423243</v>
      </c>
      <c r="CI492" s="45">
        <f t="shared" si="1093"/>
        <v>0.4090509335011368</v>
      </c>
    </row>
    <row r="493" spans="1:87">
      <c r="A493" s="45">
        <f t="shared" ref="A493:F493" si="1252">A199</f>
        <v>-7.0027777777777782</v>
      </c>
      <c r="B493" s="45">
        <f t="shared" si="1252"/>
        <v>111.315</v>
      </c>
      <c r="C493" s="45">
        <f t="shared" si="1252"/>
        <v>7</v>
      </c>
      <c r="D493" s="45">
        <f t="shared" si="1252"/>
        <v>2018</v>
      </c>
      <c r="E493" s="45">
        <f t="shared" si="1252"/>
        <v>6</v>
      </c>
      <c r="F493" s="45">
        <f t="shared" si="1252"/>
        <v>13</v>
      </c>
      <c r="G493" s="45">
        <f t="shared" si="1025"/>
        <v>-0.12222152900771403</v>
      </c>
      <c r="H493" s="45">
        <f t="shared" ref="H493:J493" si="1253">H199</f>
        <v>22</v>
      </c>
      <c r="I493" s="45">
        <f t="shared" si="1253"/>
        <v>45</v>
      </c>
      <c r="J493" s="45">
        <f t="shared" si="1253"/>
        <v>22.75</v>
      </c>
      <c r="K493" s="45"/>
      <c r="L493" s="45">
        <f t="shared" ref="L493:M493" si="1254">L199</f>
        <v>20</v>
      </c>
      <c r="M493" s="45">
        <f t="shared" si="1254"/>
        <v>-13</v>
      </c>
      <c r="N493" s="45">
        <f t="shared" si="1028"/>
        <v>2458283.15625</v>
      </c>
      <c r="O493" s="45">
        <f t="shared" si="1029"/>
        <v>8.1907120953342413E-4</v>
      </c>
      <c r="P493" s="45">
        <f t="shared" si="1030"/>
        <v>2458283.1570690712</v>
      </c>
      <c r="Q493" s="45">
        <f t="shared" si="1031"/>
        <v>0.18448068635376308</v>
      </c>
      <c r="R493" s="45">
        <f t="shared" si="1032"/>
        <v>252.50966703840049</v>
      </c>
      <c r="S493" s="45">
        <f t="shared" si="1033"/>
        <v>328.92519074575102</v>
      </c>
      <c r="T493" s="45">
        <f t="shared" si="1034"/>
        <v>4.4071250829346873</v>
      </c>
      <c r="U493" s="45">
        <f t="shared" si="1035"/>
        <v>5.740827571263738</v>
      </c>
      <c r="V493" s="45">
        <f t="shared" si="1036"/>
        <v>128.22915633435997</v>
      </c>
      <c r="W493" s="45">
        <f t="shared" si="1037"/>
        <v>2.2380209750891242</v>
      </c>
      <c r="X493" s="45">
        <f t="shared" si="1038"/>
        <v>81.912574383277388</v>
      </c>
      <c r="Y493" s="45">
        <f t="shared" si="1039"/>
        <v>1.4296441217729541</v>
      </c>
      <c r="Z493" s="45">
        <f t="shared" si="1040"/>
        <v>158.65545208343519</v>
      </c>
      <c r="AA493" s="45">
        <f t="shared" si="1041"/>
        <v>2.7690600150960414</v>
      </c>
      <c r="AB493" s="45">
        <f t="shared" si="1042"/>
        <v>-11067.230024806449</v>
      </c>
      <c r="AC493" s="45">
        <f t="shared" si="1043"/>
        <v>107.44238018097521</v>
      </c>
      <c r="AD493" s="45">
        <f t="shared" si="1044"/>
        <v>2082.2094529325723</v>
      </c>
      <c r="AE493" s="45">
        <f t="shared" si="1045"/>
        <v>-667.99157276216283</v>
      </c>
      <c r="AF493" s="45">
        <f t="shared" si="1046"/>
        <v>529.00404226043975</v>
      </c>
      <c r="AG493" s="45">
        <f t="shared" si="1047"/>
        <v>644.20049510898161</v>
      </c>
      <c r="AH493" s="45">
        <f t="shared" si="1048"/>
        <v>-8372.3652270856419</v>
      </c>
      <c r="AI493" s="45">
        <f t="shared" si="1049"/>
        <v>-2.3256570075237892</v>
      </c>
      <c r="AJ493" s="45">
        <f t="shared" si="1050"/>
        <v>250.18401003087669</v>
      </c>
      <c r="AK493" s="45">
        <f t="shared" si="1051"/>
        <v>4.3665347108813188</v>
      </c>
      <c r="AL493" s="45">
        <f t="shared" si="1052"/>
        <v>250</v>
      </c>
      <c r="AM493" s="45">
        <f t="shared" si="1053"/>
        <v>11</v>
      </c>
      <c r="AN493" s="45">
        <f t="shared" si="1054"/>
        <v>2</v>
      </c>
      <c r="AO493" s="45"/>
      <c r="AP493" s="45">
        <f t="shared" si="1055"/>
        <v>4.2854398795744695</v>
      </c>
      <c r="AQ493" s="45">
        <f t="shared" si="1056"/>
        <v>7.4795035794843784E-2</v>
      </c>
      <c r="AR493" s="45" t="str">
        <f t="shared" si="1057"/>
        <v>POSITIF</v>
      </c>
      <c r="AS493" s="45">
        <f t="shared" si="1058"/>
        <v>4</v>
      </c>
      <c r="AT493" s="45">
        <f t="shared" si="1059"/>
        <v>17</v>
      </c>
      <c r="AU493" s="45">
        <f t="shared" si="1060"/>
        <v>7</v>
      </c>
      <c r="AV493" s="45">
        <f t="shared" si="1061"/>
        <v>1.0137494206528708</v>
      </c>
      <c r="AW493" s="145">
        <f t="shared" si="1062"/>
        <v>4.2239559193869618E-2</v>
      </c>
      <c r="AX493" s="45">
        <f t="shared" si="1063"/>
        <v>1.7693265180577598E-2</v>
      </c>
      <c r="AY493" s="45">
        <f t="shared" si="1064"/>
        <v>0.27622627826510132</v>
      </c>
      <c r="AZ493" s="145">
        <f t="shared" si="1065"/>
        <v>1.1509428261045888E-2</v>
      </c>
      <c r="BA493" s="45">
        <f t="shared" si="1066"/>
        <v>360494.95222857397</v>
      </c>
      <c r="BB493" s="45" t="s">
        <v>192</v>
      </c>
      <c r="BC493" s="45">
        <f t="shared" si="1067"/>
        <v>1.6700851811173142E-2</v>
      </c>
      <c r="BD493" s="45">
        <f t="shared" si="1068"/>
        <v>128.23373525349965</v>
      </c>
      <c r="BE493" s="45">
        <f t="shared" si="1069"/>
        <v>23.436892091792938</v>
      </c>
      <c r="BF493" s="45">
        <f t="shared" si="1070"/>
        <v>-1.7334646525406271E-3</v>
      </c>
      <c r="BG493" s="45">
        <f t="shared" si="1071"/>
        <v>23.435158627140396</v>
      </c>
      <c r="BH493" s="151">
        <f t="shared" si="1072"/>
        <v>0.18448068635376308</v>
      </c>
      <c r="BI493" s="45">
        <f t="shared" si="1073"/>
        <v>9.2102037178352472</v>
      </c>
      <c r="BJ493" s="45">
        <f t="shared" si="1074"/>
        <v>16.631203717835248</v>
      </c>
      <c r="BK493" s="45">
        <f t="shared" si="1075"/>
        <v>357.59391209564416</v>
      </c>
      <c r="BL493" s="45">
        <f t="shared" si="1076"/>
        <v>6.2411911511561664</v>
      </c>
      <c r="BM493" s="45">
        <f t="shared" si="1077"/>
        <v>251.87414367188458</v>
      </c>
      <c r="BN493" s="45">
        <f t="shared" si="1078"/>
        <v>16.791609578125637</v>
      </c>
      <c r="BO493" s="45">
        <f t="shared" si="1079"/>
        <v>16</v>
      </c>
      <c r="BP493" s="45">
        <f t="shared" si="1080"/>
        <v>47</v>
      </c>
      <c r="BQ493" s="45">
        <f t="shared" si="1081"/>
        <v>29</v>
      </c>
      <c r="BR493" s="45">
        <f t="shared" si="1082"/>
        <v>-17.731310849231321</v>
      </c>
      <c r="BS493" s="45" t="str">
        <f t="shared" si="1083"/>
        <v>NEGATIF</v>
      </c>
      <c r="BT493" s="45">
        <f t="shared" si="1019"/>
        <v>-0.3094697550136784</v>
      </c>
      <c r="BU493" s="45">
        <f t="shared" si="1020"/>
        <v>17</v>
      </c>
      <c r="BV493" s="45">
        <f t="shared" si="1021"/>
        <v>-2084</v>
      </c>
      <c r="BW493" s="45">
        <f t="shared" si="1022"/>
        <v>7</v>
      </c>
      <c r="BX493" s="45" t="str">
        <f t="shared" si="1023"/>
        <v>NEGATIF</v>
      </c>
      <c r="BY493" s="45">
        <f t="shared" si="1084"/>
        <v>-12.116808017453769</v>
      </c>
      <c r="BZ493" s="45">
        <f t="shared" si="1085"/>
        <v>167.88319198254624</v>
      </c>
      <c r="CA493" s="45">
        <f t="shared" si="1086"/>
        <v>79.017896164266503</v>
      </c>
      <c r="CB493" s="45" t="str">
        <f t="shared" si="1087"/>
        <v>POSITIF</v>
      </c>
      <c r="CC493" s="45">
        <f t="shared" si="1088"/>
        <v>79</v>
      </c>
      <c r="CD493" s="45">
        <f t="shared" si="1089"/>
        <v>1</v>
      </c>
      <c r="CE493" s="45">
        <f t="shared" si="1090"/>
        <v>4</v>
      </c>
      <c r="CF493" s="45"/>
      <c r="CG493" s="45">
        <f t="shared" si="1091"/>
        <v>4.3960331077156258</v>
      </c>
      <c r="CH493" s="45">
        <f t="shared" si="1092"/>
        <v>0.40902067877075404</v>
      </c>
      <c r="CI493" s="45">
        <f t="shared" si="1093"/>
        <v>0.40905093343640786</v>
      </c>
    </row>
    <row r="494" spans="1:87">
      <c r="A494" s="45">
        <f t="shared" ref="A494:F494" si="1255">A200</f>
        <v>-7.0027777777777782</v>
      </c>
      <c r="B494" s="45">
        <f t="shared" si="1255"/>
        <v>111.315</v>
      </c>
      <c r="C494" s="45">
        <f t="shared" si="1255"/>
        <v>7</v>
      </c>
      <c r="D494" s="45">
        <f t="shared" si="1255"/>
        <v>2018</v>
      </c>
      <c r="E494" s="45">
        <f t="shared" si="1255"/>
        <v>6</v>
      </c>
      <c r="F494" s="45">
        <f t="shared" si="1255"/>
        <v>13</v>
      </c>
      <c r="G494" s="45">
        <f t="shared" si="1025"/>
        <v>-0.12222152900771403</v>
      </c>
      <c r="H494" s="45">
        <f t="shared" ref="H494:J494" si="1256">H200</f>
        <v>23</v>
      </c>
      <c r="I494" s="45">
        <f t="shared" si="1256"/>
        <v>0</v>
      </c>
      <c r="J494" s="45">
        <f t="shared" si="1256"/>
        <v>23</v>
      </c>
      <c r="K494" s="45"/>
      <c r="L494" s="45">
        <f t="shared" ref="L494:M494" si="1257">L200</f>
        <v>20</v>
      </c>
      <c r="M494" s="45">
        <f t="shared" si="1257"/>
        <v>-13</v>
      </c>
      <c r="N494" s="45">
        <f t="shared" si="1028"/>
        <v>2458283.166666667</v>
      </c>
      <c r="O494" s="45">
        <f t="shared" si="1029"/>
        <v>8.1907120953342413E-4</v>
      </c>
      <c r="P494" s="45">
        <f t="shared" si="1030"/>
        <v>2458283.1674857382</v>
      </c>
      <c r="Q494" s="45">
        <f t="shared" si="1031"/>
        <v>0.1844809715465619</v>
      </c>
      <c r="R494" s="45">
        <f t="shared" si="1032"/>
        <v>252.50966703840049</v>
      </c>
      <c r="S494" s="45">
        <f t="shared" si="1033"/>
        <v>329.06128442108457</v>
      </c>
      <c r="T494" s="45">
        <f t="shared" si="1034"/>
        <v>4.4071250829346873</v>
      </c>
      <c r="U494" s="45">
        <f t="shared" si="1035"/>
        <v>5.7432028539894482</v>
      </c>
      <c r="V494" s="45">
        <f t="shared" si="1036"/>
        <v>128.22860473098967</v>
      </c>
      <c r="W494" s="45">
        <f t="shared" si="1037"/>
        <v>2.2380113477941475</v>
      </c>
      <c r="X494" s="45">
        <f t="shared" si="1038"/>
        <v>81.922841543348113</v>
      </c>
      <c r="Y494" s="45">
        <f t="shared" si="1039"/>
        <v>1.4298233175210175</v>
      </c>
      <c r="Z494" s="45">
        <f t="shared" si="1040"/>
        <v>158.66571875325917</v>
      </c>
      <c r="AA494" s="45">
        <f t="shared" si="1041"/>
        <v>2.7692392022876851</v>
      </c>
      <c r="AB494" s="45">
        <f t="shared" si="1042"/>
        <v>-11021.13793251901</v>
      </c>
      <c r="AC494" s="45">
        <f t="shared" si="1043"/>
        <v>106.78082395600639</v>
      </c>
      <c r="AD494" s="45">
        <f t="shared" si="1044"/>
        <v>2105.0126045675006</v>
      </c>
      <c r="AE494" s="45">
        <f t="shared" si="1045"/>
        <v>-667.9219202160275</v>
      </c>
      <c r="AF494" s="45">
        <f t="shared" si="1046"/>
        <v>528.21736441304085</v>
      </c>
      <c r="AG494" s="45">
        <f t="shared" si="1047"/>
        <v>632.63645900673441</v>
      </c>
      <c r="AH494" s="45">
        <f t="shared" si="1048"/>
        <v>-8316.412600791753</v>
      </c>
      <c r="AI494" s="45">
        <f t="shared" si="1049"/>
        <v>-2.3101146113310427</v>
      </c>
      <c r="AJ494" s="45">
        <f t="shared" si="1050"/>
        <v>250.19955242706945</v>
      </c>
      <c r="AK494" s="45">
        <f t="shared" si="1051"/>
        <v>4.3668059768685312</v>
      </c>
      <c r="AL494" s="45">
        <f t="shared" si="1052"/>
        <v>250</v>
      </c>
      <c r="AM494" s="45">
        <f t="shared" si="1053"/>
        <v>11</v>
      </c>
      <c r="AN494" s="45">
        <f t="shared" si="1054"/>
        <v>58</v>
      </c>
      <c r="AO494" s="45"/>
      <c r="AP494" s="45">
        <f t="shared" si="1055"/>
        <v>4.2974909509873331</v>
      </c>
      <c r="AQ494" s="45">
        <f t="shared" si="1056"/>
        <v>7.5005366669391227E-2</v>
      </c>
      <c r="AR494" s="45" t="str">
        <f t="shared" si="1057"/>
        <v>POSITIF</v>
      </c>
      <c r="AS494" s="45">
        <f t="shared" si="1058"/>
        <v>4</v>
      </c>
      <c r="AT494" s="45">
        <f t="shared" si="1059"/>
        <v>17</v>
      </c>
      <c r="AU494" s="45">
        <f t="shared" si="1060"/>
        <v>50</v>
      </c>
      <c r="AV494" s="45">
        <f t="shared" si="1061"/>
        <v>1.0138304697790042</v>
      </c>
      <c r="AW494" s="145">
        <f t="shared" si="1062"/>
        <v>4.224293624079184E-2</v>
      </c>
      <c r="AX494" s="45">
        <f t="shared" si="1063"/>
        <v>1.769467975468449E-2</v>
      </c>
      <c r="AY494" s="45">
        <f t="shared" si="1064"/>
        <v>0.27624836038416284</v>
      </c>
      <c r="AZ494" s="145">
        <f t="shared" si="1065"/>
        <v>1.1510348349340118E-2</v>
      </c>
      <c r="BA494" s="45">
        <f t="shared" si="1066"/>
        <v>360466.13601852156</v>
      </c>
      <c r="BB494" s="45" t="s">
        <v>192</v>
      </c>
      <c r="BC494" s="45">
        <f t="shared" si="1067"/>
        <v>1.6700851799195046E-2</v>
      </c>
      <c r="BD494" s="45">
        <f t="shared" si="1068"/>
        <v>128.23318365176638</v>
      </c>
      <c r="BE494" s="45">
        <f t="shared" si="1069"/>
        <v>23.436892088084242</v>
      </c>
      <c r="BF494" s="45">
        <f t="shared" si="1070"/>
        <v>-1.7334611234601936E-3</v>
      </c>
      <c r="BG494" s="45">
        <f t="shared" si="1071"/>
        <v>23.435158626960781</v>
      </c>
      <c r="BH494" s="151">
        <f t="shared" si="1072"/>
        <v>0.1844809715465619</v>
      </c>
      <c r="BI494" s="45">
        <f t="shared" si="1073"/>
        <v>9.4608882086041071</v>
      </c>
      <c r="BJ494" s="45">
        <f t="shared" si="1074"/>
        <v>16.881888208604106</v>
      </c>
      <c r="BK494" s="45">
        <f t="shared" si="1075"/>
        <v>1.3400461897617078</v>
      </c>
      <c r="BL494" s="45">
        <f t="shared" si="1076"/>
        <v>2.3388218140146529E-2</v>
      </c>
      <c r="BM494" s="45">
        <f t="shared" si="1077"/>
        <v>251.88827693929989</v>
      </c>
      <c r="BN494" s="45">
        <f t="shared" si="1078"/>
        <v>16.792551795953326</v>
      </c>
      <c r="BO494" s="45">
        <f t="shared" si="1079"/>
        <v>16</v>
      </c>
      <c r="BP494" s="45">
        <f t="shared" si="1080"/>
        <v>47</v>
      </c>
      <c r="BQ494" s="45">
        <f t="shared" si="1081"/>
        <v>33</v>
      </c>
      <c r="BR494" s="45">
        <f t="shared" si="1082"/>
        <v>-17.721573966041465</v>
      </c>
      <c r="BS494" s="45" t="str">
        <f t="shared" si="1083"/>
        <v>NEGATIF</v>
      </c>
      <c r="BT494" s="45">
        <f t="shared" si="1019"/>
        <v>-0.30929981434313336</v>
      </c>
      <c r="BU494" s="45">
        <f t="shared" si="1020"/>
        <v>17</v>
      </c>
      <c r="BV494" s="45">
        <f t="shared" si="1021"/>
        <v>-2084</v>
      </c>
      <c r="BW494" s="45">
        <f t="shared" si="1022"/>
        <v>42</v>
      </c>
      <c r="BX494" s="45" t="str">
        <f t="shared" si="1023"/>
        <v>NEGATIF</v>
      </c>
      <c r="BY494" s="45">
        <f t="shared" si="1084"/>
        <v>6.8287627597464979</v>
      </c>
      <c r="BZ494" s="45">
        <f t="shared" si="1085"/>
        <v>186.8287627597465</v>
      </c>
      <c r="CA494" s="45">
        <f t="shared" si="1086"/>
        <v>79.201838910112969</v>
      </c>
      <c r="CB494" s="45" t="str">
        <f t="shared" si="1087"/>
        <v>POSITIF</v>
      </c>
      <c r="CC494" s="45">
        <f t="shared" si="1088"/>
        <v>79</v>
      </c>
      <c r="CD494" s="45">
        <f t="shared" si="1089"/>
        <v>12</v>
      </c>
      <c r="CE494" s="45">
        <f t="shared" si="1090"/>
        <v>6</v>
      </c>
      <c r="CF494" s="45"/>
      <c r="CG494" s="45">
        <f t="shared" si="1091"/>
        <v>4.396279779766088</v>
      </c>
      <c r="CH494" s="45">
        <f t="shared" si="1092"/>
        <v>0.40902067876761922</v>
      </c>
      <c r="CI494" s="45">
        <f t="shared" si="1093"/>
        <v>0.40905093337167892</v>
      </c>
    </row>
    <row r="495" spans="1:87">
      <c r="A495" s="45">
        <f t="shared" ref="A495:F495" si="1258">A201</f>
        <v>-7.0027777777777782</v>
      </c>
      <c r="B495" s="45">
        <f t="shared" si="1258"/>
        <v>111.315</v>
      </c>
      <c r="C495" s="45">
        <f t="shared" si="1258"/>
        <v>7</v>
      </c>
      <c r="D495" s="45">
        <f t="shared" si="1258"/>
        <v>2018</v>
      </c>
      <c r="E495" s="45">
        <f t="shared" si="1258"/>
        <v>6</v>
      </c>
      <c r="F495" s="45">
        <f t="shared" si="1258"/>
        <v>13</v>
      </c>
      <c r="G495" s="45">
        <f t="shared" si="1025"/>
        <v>-0.12222152900771403</v>
      </c>
      <c r="H495" s="45">
        <f t="shared" ref="H495:J495" si="1259">H201</f>
        <v>23</v>
      </c>
      <c r="I495" s="45">
        <f t="shared" si="1259"/>
        <v>15</v>
      </c>
      <c r="J495" s="45">
        <f t="shared" si="1259"/>
        <v>23.25</v>
      </c>
      <c r="K495" s="45"/>
      <c r="L495" s="45">
        <f t="shared" ref="L495:M495" si="1260">L201</f>
        <v>20</v>
      </c>
      <c r="M495" s="45">
        <f t="shared" si="1260"/>
        <v>-13</v>
      </c>
      <c r="N495" s="45">
        <f t="shared" si="1028"/>
        <v>2458283.1770833335</v>
      </c>
      <c r="O495" s="45">
        <f t="shared" si="1029"/>
        <v>8.1907120953342413E-4</v>
      </c>
      <c r="P495" s="45">
        <f t="shared" si="1030"/>
        <v>2458283.1779024047</v>
      </c>
      <c r="Q495" s="45">
        <f t="shared" si="1031"/>
        <v>0.18448125673934798</v>
      </c>
      <c r="R495" s="45">
        <f t="shared" si="1032"/>
        <v>252.50966703840049</v>
      </c>
      <c r="S495" s="45">
        <f t="shared" si="1033"/>
        <v>329.19737809034996</v>
      </c>
      <c r="T495" s="45">
        <f t="shared" si="1034"/>
        <v>4.4071250829346873</v>
      </c>
      <c r="U495" s="45">
        <f t="shared" si="1035"/>
        <v>5.7455781366092502</v>
      </c>
      <c r="V495" s="45">
        <f t="shared" si="1036"/>
        <v>128.22805312764399</v>
      </c>
      <c r="W495" s="45">
        <f t="shared" si="1037"/>
        <v>2.2380017204996001</v>
      </c>
      <c r="X495" s="45">
        <f t="shared" si="1038"/>
        <v>81.933108702960453</v>
      </c>
      <c r="Y495" s="45">
        <f t="shared" si="1039"/>
        <v>1.4300025132610805</v>
      </c>
      <c r="Z495" s="45">
        <f t="shared" si="1040"/>
        <v>158.67598542262567</v>
      </c>
      <c r="AA495" s="45">
        <f t="shared" si="1041"/>
        <v>2.769418389471344</v>
      </c>
      <c r="AB495" s="45">
        <f t="shared" si="1042"/>
        <v>-10974.980171517356</v>
      </c>
      <c r="AC495" s="45">
        <f t="shared" si="1043"/>
        <v>106.10801160493328</v>
      </c>
      <c r="AD495" s="45">
        <f t="shared" si="1044"/>
        <v>2126.9281903879755</v>
      </c>
      <c r="AE495" s="45">
        <f t="shared" si="1045"/>
        <v>-667.78186631385563</v>
      </c>
      <c r="AF495" s="45">
        <f t="shared" si="1046"/>
        <v>527.42690901876426</v>
      </c>
      <c r="AG495" s="45">
        <f t="shared" si="1047"/>
        <v>621.06724264727632</v>
      </c>
      <c r="AH495" s="45">
        <f t="shared" si="1048"/>
        <v>-8261.2316841722622</v>
      </c>
      <c r="AI495" s="45">
        <f t="shared" si="1049"/>
        <v>-2.2947865789367397</v>
      </c>
      <c r="AJ495" s="45">
        <f t="shared" si="1050"/>
        <v>250.21488045946376</v>
      </c>
      <c r="AK495" s="45">
        <f t="shared" si="1051"/>
        <v>4.3670735015016646</v>
      </c>
      <c r="AL495" s="45">
        <f t="shared" si="1052"/>
        <v>250</v>
      </c>
      <c r="AM495" s="45">
        <f t="shared" si="1053"/>
        <v>12</v>
      </c>
      <c r="AN495" s="45">
        <f t="shared" si="1054"/>
        <v>53</v>
      </c>
      <c r="AO495" s="45"/>
      <c r="AP495" s="45">
        <f t="shared" si="1055"/>
        <v>4.2809452014429805</v>
      </c>
      <c r="AQ495" s="45">
        <f t="shared" si="1056"/>
        <v>7.4716588862631911E-2</v>
      </c>
      <c r="AR495" s="45" t="str">
        <f t="shared" si="1057"/>
        <v>POSITIF</v>
      </c>
      <c r="AS495" s="45">
        <f t="shared" si="1058"/>
        <v>4</v>
      </c>
      <c r="AT495" s="45">
        <f t="shared" si="1059"/>
        <v>16</v>
      </c>
      <c r="AU495" s="45">
        <f t="shared" si="1060"/>
        <v>51</v>
      </c>
      <c r="AV495" s="45">
        <f t="shared" si="1061"/>
        <v>1.0139111658405131</v>
      </c>
      <c r="AW495" s="145">
        <f t="shared" si="1062"/>
        <v>4.2246298576688046E-2</v>
      </c>
      <c r="AX495" s="45">
        <f t="shared" si="1063"/>
        <v>1.7696088166651212E-2</v>
      </c>
      <c r="AY495" s="45">
        <f t="shared" si="1064"/>
        <v>0.27627034630901914</v>
      </c>
      <c r="AZ495" s="145">
        <f t="shared" si="1065"/>
        <v>1.1511264429542464E-2</v>
      </c>
      <c r="BA495" s="45">
        <f t="shared" si="1066"/>
        <v>360437.4499142305</v>
      </c>
      <c r="BB495" s="45" t="s">
        <v>192</v>
      </c>
      <c r="BC495" s="45">
        <f t="shared" si="1067"/>
        <v>1.6700851787216947E-2</v>
      </c>
      <c r="BD495" s="45">
        <f t="shared" si="1068"/>
        <v>128.23263205005773</v>
      </c>
      <c r="BE495" s="45">
        <f t="shared" si="1069"/>
        <v>23.436892084375547</v>
      </c>
      <c r="BF495" s="45">
        <f t="shared" si="1070"/>
        <v>-1.7334575746992995E-3</v>
      </c>
      <c r="BG495" s="45">
        <f t="shared" si="1071"/>
        <v>23.435158626800849</v>
      </c>
      <c r="BH495" s="151">
        <f t="shared" si="1072"/>
        <v>0.18448125673934798</v>
      </c>
      <c r="BI495" s="45">
        <f t="shared" si="1073"/>
        <v>9.7115726881970961</v>
      </c>
      <c r="BJ495" s="45">
        <f t="shared" si="1074"/>
        <v>17.132572688197097</v>
      </c>
      <c r="BK495" s="45">
        <f t="shared" si="1075"/>
        <v>5.0863748620203175</v>
      </c>
      <c r="BL495" s="45">
        <f t="shared" si="1076"/>
        <v>8.8773988332926823E-2</v>
      </c>
      <c r="BM495" s="45">
        <f t="shared" si="1077"/>
        <v>251.90221546093616</v>
      </c>
      <c r="BN495" s="45">
        <f t="shared" si="1078"/>
        <v>16.793481030729076</v>
      </c>
      <c r="BO495" s="45">
        <f t="shared" si="1079"/>
        <v>16</v>
      </c>
      <c r="BP495" s="45">
        <f t="shared" si="1080"/>
        <v>47</v>
      </c>
      <c r="BQ495" s="45">
        <f t="shared" si="1081"/>
        <v>36</v>
      </c>
      <c r="BR495" s="45">
        <f t="shared" si="1082"/>
        <v>-17.740114643548864</v>
      </c>
      <c r="BS495" s="45" t="str">
        <f t="shared" si="1083"/>
        <v>NEGATIF</v>
      </c>
      <c r="BT495" s="45">
        <f t="shared" si="1019"/>
        <v>-0.30962341021118789</v>
      </c>
      <c r="BU495" s="45">
        <f t="shared" si="1020"/>
        <v>17</v>
      </c>
      <c r="BV495" s="45">
        <f t="shared" si="1021"/>
        <v>-2085</v>
      </c>
      <c r="BW495" s="45">
        <f t="shared" si="1022"/>
        <v>35</v>
      </c>
      <c r="BX495" s="45" t="str">
        <f t="shared" si="1023"/>
        <v>NEGATIF</v>
      </c>
      <c r="BY495" s="45">
        <f t="shared" si="1084"/>
        <v>24.3291401569786</v>
      </c>
      <c r="BZ495" s="45">
        <f t="shared" si="1085"/>
        <v>204.32914015697861</v>
      </c>
      <c r="CA495" s="45">
        <f t="shared" si="1086"/>
        <v>78.172465879590575</v>
      </c>
      <c r="CB495" s="45" t="str">
        <f t="shared" si="1087"/>
        <v>POSITIF</v>
      </c>
      <c r="CC495" s="45">
        <f t="shared" si="1088"/>
        <v>78</v>
      </c>
      <c r="CD495" s="45">
        <f t="shared" si="1089"/>
        <v>10</v>
      </c>
      <c r="CE495" s="45">
        <f t="shared" si="1090"/>
        <v>20</v>
      </c>
      <c r="CF495" s="45"/>
      <c r="CG495" s="45">
        <f t="shared" si="1091"/>
        <v>4.3965230528615011</v>
      </c>
      <c r="CH495" s="45">
        <f t="shared" si="1092"/>
        <v>0.40902067876482784</v>
      </c>
      <c r="CI495" s="45">
        <f t="shared" si="1093"/>
        <v>0.40905093330694997</v>
      </c>
    </row>
    <row r="496" spans="1:87">
      <c r="A496" s="45">
        <f t="shared" ref="A496:F496" si="1261">A202</f>
        <v>-7.0027777777777782</v>
      </c>
      <c r="B496" s="45">
        <f t="shared" si="1261"/>
        <v>111.315</v>
      </c>
      <c r="C496" s="45">
        <f t="shared" si="1261"/>
        <v>7</v>
      </c>
      <c r="D496" s="45">
        <f t="shared" si="1261"/>
        <v>2018</v>
      </c>
      <c r="E496" s="45">
        <f t="shared" si="1261"/>
        <v>6</v>
      </c>
      <c r="F496" s="45">
        <f t="shared" si="1261"/>
        <v>13</v>
      </c>
      <c r="G496" s="45">
        <f t="shared" si="1025"/>
        <v>-0.12222152900771403</v>
      </c>
      <c r="H496" s="45">
        <f t="shared" ref="H496:J496" si="1262">H202</f>
        <v>23</v>
      </c>
      <c r="I496" s="45">
        <f t="shared" si="1262"/>
        <v>30</v>
      </c>
      <c r="J496" s="45">
        <f t="shared" si="1262"/>
        <v>23.5</v>
      </c>
      <c r="K496" s="45"/>
      <c r="L496" s="45">
        <f t="shared" ref="L496:M496" si="1263">L202</f>
        <v>20</v>
      </c>
      <c r="M496" s="45">
        <f t="shared" si="1263"/>
        <v>-13</v>
      </c>
      <c r="N496" s="45">
        <f t="shared" si="1028"/>
        <v>2458283.1875</v>
      </c>
      <c r="O496" s="45">
        <f t="shared" si="1029"/>
        <v>8.1907120953342413E-4</v>
      </c>
      <c r="P496" s="45">
        <f t="shared" si="1030"/>
        <v>2458283.1883190712</v>
      </c>
      <c r="Q496" s="45">
        <f t="shared" si="1031"/>
        <v>0.18448154193213404</v>
      </c>
      <c r="R496" s="45">
        <f t="shared" si="1032"/>
        <v>252.50966703840049</v>
      </c>
      <c r="S496" s="45">
        <f t="shared" si="1033"/>
        <v>329.33347175958625</v>
      </c>
      <c r="T496" s="45">
        <f t="shared" si="1034"/>
        <v>4.4071250829346873</v>
      </c>
      <c r="U496" s="45">
        <f t="shared" si="1035"/>
        <v>5.7479534192285433</v>
      </c>
      <c r="V496" s="45">
        <f t="shared" si="1036"/>
        <v>128.22750152429842</v>
      </c>
      <c r="W496" s="45">
        <f t="shared" si="1037"/>
        <v>2.237992093205055</v>
      </c>
      <c r="X496" s="45">
        <f t="shared" si="1038"/>
        <v>81.943375862571884</v>
      </c>
      <c r="Y496" s="45">
        <f t="shared" si="1039"/>
        <v>1.430181709001128</v>
      </c>
      <c r="Z496" s="45">
        <f t="shared" si="1040"/>
        <v>158.68625209199035</v>
      </c>
      <c r="AA496" s="45">
        <f t="shared" si="1041"/>
        <v>2.7695975766549714</v>
      </c>
      <c r="AB496" s="45">
        <f t="shared" si="1042"/>
        <v>-10928.757000178197</v>
      </c>
      <c r="AC496" s="45">
        <f t="shared" si="1043"/>
        <v>105.42401402213292</v>
      </c>
      <c r="AD496" s="45">
        <f t="shared" si="1044"/>
        <v>2147.9469708666975</v>
      </c>
      <c r="AE496" s="45">
        <f t="shared" si="1045"/>
        <v>-667.5714258163373</v>
      </c>
      <c r="AF496" s="45">
        <f t="shared" si="1046"/>
        <v>526.63269675043284</v>
      </c>
      <c r="AG496" s="45">
        <f t="shared" si="1047"/>
        <v>609.49293226977431</v>
      </c>
      <c r="AH496" s="45">
        <f t="shared" si="1048"/>
        <v>-8206.8318120854947</v>
      </c>
      <c r="AI496" s="45">
        <f t="shared" si="1049"/>
        <v>-2.2796755033570819</v>
      </c>
      <c r="AJ496" s="45">
        <f t="shared" si="1050"/>
        <v>250.22999153504341</v>
      </c>
      <c r="AK496" s="45">
        <f t="shared" si="1051"/>
        <v>4.3673372395240477</v>
      </c>
      <c r="AL496" s="45">
        <f t="shared" si="1052"/>
        <v>250</v>
      </c>
      <c r="AM496" s="45">
        <f t="shared" si="1053"/>
        <v>13</v>
      </c>
      <c r="AN496" s="45">
        <f t="shared" si="1054"/>
        <v>47</v>
      </c>
      <c r="AO496" s="45"/>
      <c r="AP496" s="45">
        <f t="shared" si="1055"/>
        <v>4.2875998072339989</v>
      </c>
      <c r="AQ496" s="45">
        <f t="shared" si="1056"/>
        <v>7.4832733644107474E-2</v>
      </c>
      <c r="AR496" s="45" t="str">
        <f t="shared" si="1057"/>
        <v>POSITIF</v>
      </c>
      <c r="AS496" s="45">
        <f t="shared" si="1058"/>
        <v>4</v>
      </c>
      <c r="AT496" s="45">
        <f t="shared" si="1059"/>
        <v>17</v>
      </c>
      <c r="AU496" s="45">
        <f t="shared" si="1060"/>
        <v>15</v>
      </c>
      <c r="AV496" s="45">
        <f t="shared" si="1061"/>
        <v>1.0139915081761826</v>
      </c>
      <c r="AW496" s="145">
        <f t="shared" si="1062"/>
        <v>4.2249646174007609E-2</v>
      </c>
      <c r="AX496" s="45">
        <f t="shared" si="1063"/>
        <v>1.7697490404937389E-2</v>
      </c>
      <c r="AY496" s="45">
        <f t="shared" si="1064"/>
        <v>0.27629223585952634</v>
      </c>
      <c r="AZ496" s="145">
        <f t="shared" si="1065"/>
        <v>1.1512176494146931E-2</v>
      </c>
      <c r="BA496" s="45">
        <f t="shared" si="1066"/>
        <v>360408.89408966509</v>
      </c>
      <c r="BB496" s="45" t="s">
        <v>192</v>
      </c>
      <c r="BC496" s="45">
        <f t="shared" si="1067"/>
        <v>1.6700851775238851E-2</v>
      </c>
      <c r="BD496" s="45">
        <f t="shared" si="1068"/>
        <v>128.23208044834914</v>
      </c>
      <c r="BE496" s="45">
        <f t="shared" si="1069"/>
        <v>23.436892080666851</v>
      </c>
      <c r="BF496" s="45">
        <f t="shared" si="1070"/>
        <v>-1.7334540062557673E-3</v>
      </c>
      <c r="BG496" s="45">
        <f t="shared" si="1071"/>
        <v>23.435158626660595</v>
      </c>
      <c r="BH496" s="151">
        <f t="shared" si="1072"/>
        <v>0.18448154193213404</v>
      </c>
      <c r="BI496" s="45">
        <f t="shared" si="1073"/>
        <v>9.9622571678211287</v>
      </c>
      <c r="BJ496" s="45">
        <f t="shared" si="1074"/>
        <v>17.383257167821128</v>
      </c>
      <c r="BK496" s="45">
        <f t="shared" si="1075"/>
        <v>8.8329006462536164</v>
      </c>
      <c r="BL496" s="45">
        <f t="shared" si="1076"/>
        <v>0.15416319877866055</v>
      </c>
      <c r="BM496" s="45">
        <f t="shared" si="1077"/>
        <v>251.91595687106332</v>
      </c>
      <c r="BN496" s="45">
        <f t="shared" si="1078"/>
        <v>16.794397124737554</v>
      </c>
      <c r="BO496" s="45">
        <f t="shared" si="1079"/>
        <v>16</v>
      </c>
      <c r="BP496" s="45">
        <f t="shared" si="1080"/>
        <v>47</v>
      </c>
      <c r="BQ496" s="45">
        <f t="shared" si="1081"/>
        <v>39</v>
      </c>
      <c r="BR496" s="45">
        <f t="shared" si="1082"/>
        <v>-17.735655875253261</v>
      </c>
      <c r="BS496" s="45" t="str">
        <f t="shared" si="1083"/>
        <v>NEGATIF</v>
      </c>
      <c r="BT496" s="45">
        <f t="shared" si="1019"/>
        <v>-0.30954559002384613</v>
      </c>
      <c r="BU496" s="45">
        <f t="shared" si="1020"/>
        <v>17</v>
      </c>
      <c r="BV496" s="45">
        <f t="shared" si="1021"/>
        <v>-2085</v>
      </c>
      <c r="BW496" s="45">
        <f t="shared" si="1022"/>
        <v>51</v>
      </c>
      <c r="BX496" s="45" t="str">
        <f t="shared" si="1023"/>
        <v>NEGATIF</v>
      </c>
      <c r="BY496" s="45">
        <f t="shared" si="1084"/>
        <v>37.939278867239459</v>
      </c>
      <c r="BZ496" s="45">
        <f t="shared" si="1085"/>
        <v>217.93927886723947</v>
      </c>
      <c r="CA496" s="45">
        <f t="shared" si="1086"/>
        <v>76.238511732981451</v>
      </c>
      <c r="CB496" s="45" t="str">
        <f t="shared" si="1087"/>
        <v>POSITIF</v>
      </c>
      <c r="CC496" s="45">
        <f t="shared" si="1088"/>
        <v>76</v>
      </c>
      <c r="CD496" s="45">
        <f t="shared" si="1089"/>
        <v>14</v>
      </c>
      <c r="CE496" s="45">
        <f t="shared" si="1090"/>
        <v>18</v>
      </c>
      <c r="CF496" s="45"/>
      <c r="CG496" s="45">
        <f t="shared" si="1091"/>
        <v>4.3967628857120875</v>
      </c>
      <c r="CH496" s="45">
        <f t="shared" si="1092"/>
        <v>0.40902067876237996</v>
      </c>
      <c r="CI496" s="45">
        <f t="shared" si="1093"/>
        <v>0.40905093324222103</v>
      </c>
    </row>
    <row r="497" spans="1:87">
      <c r="A497" s="45">
        <f t="shared" ref="A497:F497" si="1264">A203</f>
        <v>-7.0027777777777782</v>
      </c>
      <c r="B497" s="45">
        <f t="shared" si="1264"/>
        <v>111.315</v>
      </c>
      <c r="C497" s="45">
        <f t="shared" si="1264"/>
        <v>7</v>
      </c>
      <c r="D497" s="45">
        <f t="shared" si="1264"/>
        <v>2018</v>
      </c>
      <c r="E497" s="45">
        <f t="shared" si="1264"/>
        <v>6</v>
      </c>
      <c r="F497" s="45">
        <f t="shared" si="1264"/>
        <v>13</v>
      </c>
      <c r="G497" s="45">
        <f t="shared" si="1025"/>
        <v>-0.12222152900771403</v>
      </c>
      <c r="H497" s="45">
        <f t="shared" ref="H497:J497" si="1265">H203</f>
        <v>23</v>
      </c>
      <c r="I497" s="45">
        <f t="shared" si="1265"/>
        <v>45</v>
      </c>
      <c r="J497" s="45">
        <f t="shared" si="1265"/>
        <v>23.75</v>
      </c>
      <c r="K497" s="45"/>
      <c r="L497" s="45">
        <f t="shared" ref="L497:M497" si="1266">L203</f>
        <v>20</v>
      </c>
      <c r="M497" s="45">
        <f t="shared" si="1266"/>
        <v>-13</v>
      </c>
      <c r="N497" s="45">
        <f t="shared" si="1028"/>
        <v>2458283.197916667</v>
      </c>
      <c r="O497" s="45">
        <f t="shared" si="1029"/>
        <v>8.1907120953342413E-4</v>
      </c>
      <c r="P497" s="45">
        <f t="shared" si="1030"/>
        <v>2458283.1987357382</v>
      </c>
      <c r="Q497" s="45">
        <f t="shared" si="1031"/>
        <v>0.18448182712493288</v>
      </c>
      <c r="R497" s="45">
        <f t="shared" si="1032"/>
        <v>252.50966703840049</v>
      </c>
      <c r="S497" s="45">
        <f t="shared" si="1033"/>
        <v>329.46956543494889</v>
      </c>
      <c r="T497" s="45">
        <f t="shared" si="1034"/>
        <v>4.4071250829346873</v>
      </c>
      <c r="U497" s="45">
        <f t="shared" si="1035"/>
        <v>5.7503287019547615</v>
      </c>
      <c r="V497" s="45">
        <f t="shared" si="1036"/>
        <v>128.22694992092806</v>
      </c>
      <c r="W497" s="45">
        <f t="shared" si="1037"/>
        <v>2.2379824659100773</v>
      </c>
      <c r="X497" s="45">
        <f t="shared" si="1038"/>
        <v>81.953643022643519</v>
      </c>
      <c r="Y497" s="45">
        <f t="shared" si="1039"/>
        <v>1.4303609047492072</v>
      </c>
      <c r="Z497" s="45">
        <f t="shared" si="1040"/>
        <v>158.69651876181524</v>
      </c>
      <c r="AA497" s="45">
        <f t="shared" si="1041"/>
        <v>2.7697767638466306</v>
      </c>
      <c r="AB497" s="45">
        <f t="shared" si="1042"/>
        <v>-10882.468677195991</v>
      </c>
      <c r="AC497" s="45">
        <f t="shared" si="1043"/>
        <v>104.72890327881656</v>
      </c>
      <c r="AD497" s="45">
        <f t="shared" si="1044"/>
        <v>2168.0600844556388</v>
      </c>
      <c r="AE497" s="45">
        <f t="shared" si="1045"/>
        <v>-667.2906208904709</v>
      </c>
      <c r="AF497" s="45">
        <f t="shared" si="1046"/>
        <v>525.83474837760093</v>
      </c>
      <c r="AG497" s="45">
        <f t="shared" si="1047"/>
        <v>597.91361414267624</v>
      </c>
      <c r="AH497" s="45">
        <f t="shared" si="1048"/>
        <v>-8153.2219478317302</v>
      </c>
      <c r="AI497" s="45">
        <f t="shared" si="1049"/>
        <v>-2.2647838743977027</v>
      </c>
      <c r="AJ497" s="45">
        <f t="shared" si="1050"/>
        <v>250.2448831640028</v>
      </c>
      <c r="AK497" s="45">
        <f t="shared" si="1051"/>
        <v>4.3675971474803736</v>
      </c>
      <c r="AL497" s="45">
        <f t="shared" si="1052"/>
        <v>250</v>
      </c>
      <c r="AM497" s="45">
        <f t="shared" si="1053"/>
        <v>14</v>
      </c>
      <c r="AN497" s="45">
        <f t="shared" si="1054"/>
        <v>41</v>
      </c>
      <c r="AO497" s="45"/>
      <c r="AP497" s="45">
        <f t="shared" si="1055"/>
        <v>4.2913874334106401</v>
      </c>
      <c r="AQ497" s="45">
        <f t="shared" si="1056"/>
        <v>7.4898840191724589E-2</v>
      </c>
      <c r="AR497" s="45" t="str">
        <f t="shared" si="1057"/>
        <v>POSITIF</v>
      </c>
      <c r="AS497" s="45">
        <f t="shared" si="1058"/>
        <v>4</v>
      </c>
      <c r="AT497" s="45">
        <f t="shared" si="1059"/>
        <v>17</v>
      </c>
      <c r="AU497" s="45">
        <f t="shared" si="1060"/>
        <v>28</v>
      </c>
      <c r="AV497" s="45">
        <f t="shared" si="1061"/>
        <v>1.014071496127422</v>
      </c>
      <c r="AW497" s="145">
        <f t="shared" si="1062"/>
        <v>4.2252979005309249E-2</v>
      </c>
      <c r="AX497" s="45">
        <f t="shared" si="1063"/>
        <v>1.769888645804844E-2</v>
      </c>
      <c r="AY497" s="45">
        <f t="shared" si="1064"/>
        <v>0.27631402885625583</v>
      </c>
      <c r="AZ497" s="145">
        <f t="shared" si="1065"/>
        <v>1.1513084535677327E-2</v>
      </c>
      <c r="BA497" s="45">
        <f t="shared" si="1066"/>
        <v>360380.46871800022</v>
      </c>
      <c r="BB497" s="45" t="s">
        <v>192</v>
      </c>
      <c r="BC497" s="45">
        <f t="shared" si="1067"/>
        <v>1.6700851763260752E-2</v>
      </c>
      <c r="BD497" s="45">
        <f t="shared" si="1068"/>
        <v>128.23152884661576</v>
      </c>
      <c r="BE497" s="45">
        <f t="shared" si="1069"/>
        <v>23.436892076958156</v>
      </c>
      <c r="BF497" s="45">
        <f t="shared" si="1070"/>
        <v>-1.7334504181274074E-3</v>
      </c>
      <c r="BG497" s="45">
        <f t="shared" si="1071"/>
        <v>23.43515862654003</v>
      </c>
      <c r="BH497" s="151">
        <f t="shared" si="1072"/>
        <v>0.18448182712493288</v>
      </c>
      <c r="BI497" s="45">
        <f t="shared" si="1073"/>
        <v>10.212941658589989</v>
      </c>
      <c r="BJ497" s="45">
        <f t="shared" si="1074"/>
        <v>17.63394165858999</v>
      </c>
      <c r="BK497" s="45">
        <f t="shared" si="1075"/>
        <v>12.579625981045446</v>
      </c>
      <c r="BL497" s="45">
        <f t="shared" si="1076"/>
        <v>0.21955589203866482</v>
      </c>
      <c r="BM497" s="45">
        <f t="shared" si="1077"/>
        <v>251.92949889780442</v>
      </c>
      <c r="BN497" s="45">
        <f t="shared" si="1078"/>
        <v>16.795299926520293</v>
      </c>
      <c r="BO497" s="45">
        <f t="shared" si="1079"/>
        <v>16</v>
      </c>
      <c r="BP497" s="45">
        <f t="shared" si="1080"/>
        <v>47</v>
      </c>
      <c r="BQ497" s="45">
        <f t="shared" si="1081"/>
        <v>43</v>
      </c>
      <c r="BR497" s="45">
        <f t="shared" si="1082"/>
        <v>-17.734002771893227</v>
      </c>
      <c r="BS497" s="45" t="str">
        <f t="shared" si="1083"/>
        <v>NEGATIF</v>
      </c>
      <c r="BT497" s="45">
        <f t="shared" si="1019"/>
        <v>-0.30951673792733775</v>
      </c>
      <c r="BU497" s="45">
        <f t="shared" si="1020"/>
        <v>17</v>
      </c>
      <c r="BV497" s="45">
        <f t="shared" si="1021"/>
        <v>-2085</v>
      </c>
      <c r="BW497" s="45">
        <f t="shared" si="1022"/>
        <v>57</v>
      </c>
      <c r="BX497" s="45" t="str">
        <f t="shared" si="1023"/>
        <v>NEGATIF</v>
      </c>
      <c r="BY497" s="45">
        <f t="shared" si="1084"/>
        <v>47.665607630901889</v>
      </c>
      <c r="BZ497" s="45">
        <f t="shared" si="1085"/>
        <v>227.66560763090189</v>
      </c>
      <c r="CA497" s="45">
        <f t="shared" si="1086"/>
        <v>73.70239746858087</v>
      </c>
      <c r="CB497" s="45" t="str">
        <f t="shared" si="1087"/>
        <v>POSITIF</v>
      </c>
      <c r="CC497" s="45">
        <f t="shared" si="1088"/>
        <v>73</v>
      </c>
      <c r="CD497" s="45">
        <f t="shared" si="1089"/>
        <v>42</v>
      </c>
      <c r="CE497" s="45">
        <f t="shared" si="1090"/>
        <v>8</v>
      </c>
      <c r="CF497" s="45"/>
      <c r="CG497" s="45">
        <f t="shared" si="1091"/>
        <v>4.3969992386661128</v>
      </c>
      <c r="CH497" s="45">
        <f t="shared" si="1092"/>
        <v>0.4090206787602757</v>
      </c>
      <c r="CI497" s="45">
        <f t="shared" si="1093"/>
        <v>0.40905093317749208</v>
      </c>
    </row>
    <row r="498" spans="1:87">
      <c r="A498" s="45">
        <f t="shared" ref="A498:F498" si="1267">A204</f>
        <v>-7.0027777777777782</v>
      </c>
      <c r="B498" s="45">
        <f t="shared" si="1267"/>
        <v>111.315</v>
      </c>
      <c r="C498" s="45">
        <f t="shared" si="1267"/>
        <v>7</v>
      </c>
      <c r="D498" s="45">
        <f t="shared" si="1267"/>
        <v>2018</v>
      </c>
      <c r="E498" s="45">
        <f t="shared" si="1267"/>
        <v>6</v>
      </c>
      <c r="F498" s="45">
        <f t="shared" si="1267"/>
        <v>13</v>
      </c>
      <c r="G498" s="45">
        <f t="shared" si="1025"/>
        <v>-0.12222152900771403</v>
      </c>
      <c r="H498" s="45">
        <f t="shared" ref="H498:J498" si="1268">H204</f>
        <v>24</v>
      </c>
      <c r="I498" s="45">
        <f t="shared" si="1268"/>
        <v>0</v>
      </c>
      <c r="J498" s="45">
        <f t="shared" si="1268"/>
        <v>24</v>
      </c>
      <c r="K498" s="45"/>
      <c r="L498" s="45">
        <f t="shared" ref="L498:M498" si="1269">L204</f>
        <v>20</v>
      </c>
      <c r="M498" s="45">
        <f t="shared" si="1269"/>
        <v>-13</v>
      </c>
      <c r="N498" s="45">
        <f t="shared" si="1028"/>
        <v>2458283.2083333335</v>
      </c>
      <c r="O498" s="45">
        <f t="shared" si="1029"/>
        <v>8.1907120953342413E-4</v>
      </c>
      <c r="P498" s="45">
        <f t="shared" si="1030"/>
        <v>2458283.2091524047</v>
      </c>
      <c r="Q498" s="45">
        <f t="shared" si="1031"/>
        <v>0.18448211231771894</v>
      </c>
      <c r="R498" s="45">
        <f t="shared" si="1032"/>
        <v>252.50966703840049</v>
      </c>
      <c r="S498" s="45">
        <f t="shared" si="1033"/>
        <v>329.60565910419973</v>
      </c>
      <c r="T498" s="45">
        <f t="shared" si="1034"/>
        <v>4.4071250829346873</v>
      </c>
      <c r="U498" s="45">
        <f t="shared" si="1035"/>
        <v>5.7527039845743086</v>
      </c>
      <c r="V498" s="45">
        <f t="shared" si="1036"/>
        <v>128.22639831758244</v>
      </c>
      <c r="W498" s="45">
        <f t="shared" si="1037"/>
        <v>2.2379728386155313</v>
      </c>
      <c r="X498" s="45">
        <f t="shared" si="1038"/>
        <v>81.96391018225404</v>
      </c>
      <c r="Y498" s="45">
        <f t="shared" si="1039"/>
        <v>1.4305401004892386</v>
      </c>
      <c r="Z498" s="45">
        <f t="shared" si="1040"/>
        <v>158.70678543117992</v>
      </c>
      <c r="AA498" s="45">
        <f t="shared" si="1041"/>
        <v>2.769955951030258</v>
      </c>
      <c r="AB498" s="45">
        <f t="shared" si="1042"/>
        <v>-10836.115467890273</v>
      </c>
      <c r="AC498" s="45">
        <f t="shared" si="1043"/>
        <v>104.02275271151454</v>
      </c>
      <c r="AD498" s="45">
        <f t="shared" si="1044"/>
        <v>2187.2590487875445</v>
      </c>
      <c r="AE498" s="45">
        <f t="shared" si="1045"/>
        <v>-666.93948115927321</v>
      </c>
      <c r="AF498" s="45">
        <f t="shared" si="1046"/>
        <v>525.03308487523623</v>
      </c>
      <c r="AG498" s="45">
        <f t="shared" si="1047"/>
        <v>586.32937613752256</v>
      </c>
      <c r="AH498" s="45">
        <f t="shared" si="1048"/>
        <v>-8100.4106865377289</v>
      </c>
      <c r="AI498" s="45">
        <f t="shared" si="1049"/>
        <v>-2.2501140795938137</v>
      </c>
      <c r="AJ498" s="45">
        <f t="shared" si="1050"/>
        <v>250.25955295880669</v>
      </c>
      <c r="AK498" s="45">
        <f t="shared" si="1051"/>
        <v>4.3678531837002943</v>
      </c>
      <c r="AL498" s="45">
        <f t="shared" si="1052"/>
        <v>250</v>
      </c>
      <c r="AM498" s="45">
        <f t="shared" si="1053"/>
        <v>15</v>
      </c>
      <c r="AN498" s="45">
        <f t="shared" si="1054"/>
        <v>34</v>
      </c>
      <c r="AO498" s="45"/>
      <c r="AP498" s="45">
        <f t="shared" si="1055"/>
        <v>4.2856265087773799</v>
      </c>
      <c r="AQ498" s="45">
        <f t="shared" si="1056"/>
        <v>7.4798293088914947E-2</v>
      </c>
      <c r="AR498" s="45" t="str">
        <f t="shared" si="1057"/>
        <v>POSITIF</v>
      </c>
      <c r="AS498" s="45">
        <f t="shared" si="1058"/>
        <v>4</v>
      </c>
      <c r="AT498" s="45">
        <f t="shared" si="1059"/>
        <v>17</v>
      </c>
      <c r="AU498" s="45">
        <f t="shared" si="1060"/>
        <v>8</v>
      </c>
      <c r="AV498" s="45">
        <f t="shared" si="1061"/>
        <v>1.0141511290274638</v>
      </c>
      <c r="AW498" s="145">
        <f t="shared" si="1062"/>
        <v>4.2256297042810996E-2</v>
      </c>
      <c r="AX498" s="45">
        <f t="shared" si="1063"/>
        <v>1.7700276314347084E-2</v>
      </c>
      <c r="AY498" s="45">
        <f t="shared" si="1064"/>
        <v>0.276335725117551</v>
      </c>
      <c r="AZ498" s="145">
        <f t="shared" si="1065"/>
        <v>1.1513988546564624E-2</v>
      </c>
      <c r="BA498" s="45">
        <f t="shared" si="1066"/>
        <v>360352.17397546041</v>
      </c>
      <c r="BB498" s="45" t="s">
        <v>192</v>
      </c>
      <c r="BC498" s="45">
        <f t="shared" si="1067"/>
        <v>1.6700851751282657E-2</v>
      </c>
      <c r="BD498" s="45">
        <f t="shared" si="1068"/>
        <v>128.23097724490717</v>
      </c>
      <c r="BE498" s="45">
        <f t="shared" si="1069"/>
        <v>23.43689207324946</v>
      </c>
      <c r="BF498" s="45">
        <f t="shared" si="1070"/>
        <v>-1.7334468103125233E-3</v>
      </c>
      <c r="BG498" s="45">
        <f t="shared" si="1071"/>
        <v>23.435158626439147</v>
      </c>
      <c r="BH498" s="151">
        <f t="shared" si="1072"/>
        <v>0.18448211231771894</v>
      </c>
      <c r="BI498" s="45">
        <f t="shared" si="1073"/>
        <v>10.463626138182978</v>
      </c>
      <c r="BJ498" s="45">
        <f t="shared" si="1074"/>
        <v>17.884626138182977</v>
      </c>
      <c r="BK498" s="45">
        <f t="shared" si="1075"/>
        <v>16.326552710453512</v>
      </c>
      <c r="BL498" s="45">
        <f t="shared" si="1076"/>
        <v>0.2849521002978182</v>
      </c>
      <c r="BM498" s="45">
        <f t="shared" si="1077"/>
        <v>251.94283936229112</v>
      </c>
      <c r="BN498" s="45">
        <f t="shared" si="1078"/>
        <v>16.796189290819409</v>
      </c>
      <c r="BO498" s="45">
        <f t="shared" si="1079"/>
        <v>16</v>
      </c>
      <c r="BP498" s="45">
        <f t="shared" si="1080"/>
        <v>47</v>
      </c>
      <c r="BQ498" s="45">
        <f t="shared" si="1081"/>
        <v>46</v>
      </c>
      <c r="BR498" s="45">
        <f t="shared" si="1082"/>
        <v>-17.741769978157091</v>
      </c>
      <c r="BS498" s="45" t="str">
        <f t="shared" si="1083"/>
        <v>NEGATIF</v>
      </c>
      <c r="BT498" s="45">
        <f t="shared" si="1019"/>
        <v>-0.30965230125032367</v>
      </c>
      <c r="BU498" s="45">
        <f t="shared" si="1020"/>
        <v>17</v>
      </c>
      <c r="BV498" s="45">
        <f t="shared" si="1021"/>
        <v>-2085</v>
      </c>
      <c r="BW498" s="45">
        <f t="shared" si="1022"/>
        <v>29</v>
      </c>
      <c r="BX498" s="45" t="str">
        <f t="shared" si="1023"/>
        <v>NEGATIF</v>
      </c>
      <c r="BY498" s="45">
        <f t="shared" si="1084"/>
        <v>54.494402735537669</v>
      </c>
      <c r="BZ498" s="45">
        <f t="shared" si="1085"/>
        <v>234.49440273553768</v>
      </c>
      <c r="CA498" s="45">
        <f t="shared" si="1086"/>
        <v>70.798142701670983</v>
      </c>
      <c r="CB498" s="45" t="str">
        <f t="shared" si="1087"/>
        <v>POSITIF</v>
      </c>
      <c r="CC498" s="45">
        <f t="shared" si="1088"/>
        <v>70</v>
      </c>
      <c r="CD498" s="45">
        <f t="shared" si="1089"/>
        <v>47</v>
      </c>
      <c r="CE498" s="45">
        <f t="shared" si="1090"/>
        <v>53</v>
      </c>
      <c r="CF498" s="45"/>
      <c r="CG498" s="45">
        <f t="shared" si="1091"/>
        <v>4.3972320736951511</v>
      </c>
      <c r="CH498" s="45">
        <f t="shared" si="1092"/>
        <v>0.40902067875851494</v>
      </c>
      <c r="CI498" s="45">
        <f t="shared" si="1093"/>
        <v>0.40905093311276314</v>
      </c>
    </row>
    <row r="499" spans="1:87">
      <c r="A499" s="45">
        <f t="shared" ref="A499:F499" si="1270">A205</f>
        <v>-7.0027777777777782</v>
      </c>
      <c r="B499" s="45">
        <f t="shared" si="1270"/>
        <v>111.315</v>
      </c>
      <c r="C499" s="45">
        <f t="shared" si="1270"/>
        <v>7</v>
      </c>
      <c r="D499" s="45">
        <f t="shared" si="1270"/>
        <v>2018</v>
      </c>
      <c r="E499" s="45">
        <f t="shared" si="1270"/>
        <v>6</v>
      </c>
      <c r="F499" s="45">
        <f t="shared" si="1270"/>
        <v>13</v>
      </c>
      <c r="G499" s="45">
        <f t="shared" si="1025"/>
        <v>-0.12222152900771403</v>
      </c>
      <c r="H499" s="45">
        <f t="shared" ref="H499:J499" si="1271">H205</f>
        <v>24</v>
      </c>
      <c r="I499" s="45">
        <f t="shared" si="1271"/>
        <v>15</v>
      </c>
      <c r="J499" s="45">
        <f t="shared" si="1271"/>
        <v>24.25</v>
      </c>
      <c r="K499" s="45"/>
      <c r="L499" s="45">
        <f t="shared" ref="L499:M499" si="1272">L205</f>
        <v>20</v>
      </c>
      <c r="M499" s="45">
        <f t="shared" si="1272"/>
        <v>-13</v>
      </c>
      <c r="N499" s="45">
        <f t="shared" si="1028"/>
        <v>2458283.21875</v>
      </c>
      <c r="O499" s="45">
        <f t="shared" si="1029"/>
        <v>8.1907120953342413E-4</v>
      </c>
      <c r="P499" s="45">
        <f t="shared" si="1030"/>
        <v>2458283.2195690712</v>
      </c>
      <c r="Q499" s="45">
        <f t="shared" si="1031"/>
        <v>0.18448239751050502</v>
      </c>
      <c r="R499" s="45">
        <f t="shared" si="1032"/>
        <v>252.50966703840049</v>
      </c>
      <c r="S499" s="45">
        <f t="shared" si="1033"/>
        <v>329.74175277345057</v>
      </c>
      <c r="T499" s="45">
        <f t="shared" si="1034"/>
        <v>4.4071250829346873</v>
      </c>
      <c r="U499" s="45">
        <f t="shared" si="1035"/>
        <v>5.7550792671938567</v>
      </c>
      <c r="V499" s="45">
        <f t="shared" si="1036"/>
        <v>128.22584671423681</v>
      </c>
      <c r="W499" s="45">
        <f t="shared" si="1037"/>
        <v>2.2379632113209849</v>
      </c>
      <c r="X499" s="45">
        <f t="shared" si="1038"/>
        <v>81.97417734186638</v>
      </c>
      <c r="Y499" s="45">
        <f t="shared" si="1039"/>
        <v>1.4307192962293016</v>
      </c>
      <c r="Z499" s="45">
        <f t="shared" si="1040"/>
        <v>158.71705210054643</v>
      </c>
      <c r="AA499" s="45">
        <f t="shared" si="1041"/>
        <v>2.7701351382139174</v>
      </c>
      <c r="AB499" s="45">
        <f t="shared" si="1042"/>
        <v>-10789.697631706917</v>
      </c>
      <c r="AC499" s="45">
        <f t="shared" si="1043"/>
        <v>103.30563672703133</v>
      </c>
      <c r="AD499" s="45">
        <f t="shared" si="1044"/>
        <v>2205.5357696717292</v>
      </c>
      <c r="AE499" s="45">
        <f t="shared" si="1045"/>
        <v>-666.51804362303562</v>
      </c>
      <c r="AF499" s="45">
        <f t="shared" si="1046"/>
        <v>524.22772720776709</v>
      </c>
      <c r="AG499" s="45">
        <f t="shared" si="1047"/>
        <v>574.74030460276333</v>
      </c>
      <c r="AH499" s="45">
        <f t="shared" si="1048"/>
        <v>-8048.4062371206619</v>
      </c>
      <c r="AI499" s="45">
        <f t="shared" si="1049"/>
        <v>-2.235668399200184</v>
      </c>
      <c r="AJ499" s="45">
        <f t="shared" si="1050"/>
        <v>250.2739986392003</v>
      </c>
      <c r="AK499" s="45">
        <f t="shared" si="1051"/>
        <v>4.3681053083858528</v>
      </c>
      <c r="AL499" s="45">
        <f t="shared" si="1052"/>
        <v>250</v>
      </c>
      <c r="AM499" s="45">
        <f t="shared" si="1053"/>
        <v>16</v>
      </c>
      <c r="AN499" s="45">
        <f t="shared" si="1054"/>
        <v>26</v>
      </c>
      <c r="AO499" s="45"/>
      <c r="AP499" s="45">
        <f t="shared" si="1055"/>
        <v>4.2784196596062989</v>
      </c>
      <c r="AQ499" s="45">
        <f t="shared" si="1056"/>
        <v>7.4672509842184959E-2</v>
      </c>
      <c r="AR499" s="45" t="str">
        <f t="shared" si="1057"/>
        <v>POSITIF</v>
      </c>
      <c r="AS499" s="45">
        <f t="shared" si="1058"/>
        <v>4</v>
      </c>
      <c r="AT499" s="45">
        <f t="shared" si="1059"/>
        <v>16</v>
      </c>
      <c r="AU499" s="45">
        <f t="shared" si="1060"/>
        <v>42</v>
      </c>
      <c r="AV499" s="45">
        <f t="shared" si="1061"/>
        <v>1.0142304062229686</v>
      </c>
      <c r="AW499" s="145">
        <f t="shared" si="1062"/>
        <v>4.2259600259290354E-2</v>
      </c>
      <c r="AX499" s="45">
        <f t="shared" si="1063"/>
        <v>1.7701659962430387E-2</v>
      </c>
      <c r="AY499" s="45">
        <f t="shared" si="1064"/>
        <v>0.27635732446541383</v>
      </c>
      <c r="AZ499" s="145">
        <f t="shared" si="1065"/>
        <v>1.1514888519392244E-2</v>
      </c>
      <c r="BA499" s="45">
        <f t="shared" si="1066"/>
        <v>360324.0100336445</v>
      </c>
      <c r="BB499" s="45" t="s">
        <v>192</v>
      </c>
      <c r="BC499" s="45">
        <f t="shared" si="1067"/>
        <v>1.6700851739304558E-2</v>
      </c>
      <c r="BD499" s="45">
        <f t="shared" si="1068"/>
        <v>128.23042564319852</v>
      </c>
      <c r="BE499" s="45">
        <f t="shared" si="1069"/>
        <v>23.436892069540765</v>
      </c>
      <c r="BF499" s="45">
        <f t="shared" si="1070"/>
        <v>-1.7334431828089395E-3</v>
      </c>
      <c r="BG499" s="45">
        <f t="shared" si="1071"/>
        <v>23.435158626357957</v>
      </c>
      <c r="BH499" s="151">
        <f t="shared" si="1072"/>
        <v>0.18448239751050502</v>
      </c>
      <c r="BI499" s="45">
        <f t="shared" si="1073"/>
        <v>10.714310617775967</v>
      </c>
      <c r="BJ499" s="45">
        <f t="shared" si="1074"/>
        <v>18.135310617775968</v>
      </c>
      <c r="BK499" s="45">
        <f t="shared" si="1075"/>
        <v>20.073683083410536</v>
      </c>
      <c r="BL499" s="45">
        <f t="shared" si="1076"/>
        <v>0.35035186280740138</v>
      </c>
      <c r="BM499" s="45">
        <f t="shared" si="1077"/>
        <v>251.95597618322898</v>
      </c>
      <c r="BN499" s="45">
        <f t="shared" si="1078"/>
        <v>16.797065078881932</v>
      </c>
      <c r="BO499" s="45">
        <f t="shared" si="1079"/>
        <v>16</v>
      </c>
      <c r="BP499" s="45">
        <f t="shared" si="1080"/>
        <v>47</v>
      </c>
      <c r="BQ499" s="45">
        <f t="shared" si="1081"/>
        <v>49</v>
      </c>
      <c r="BR499" s="45">
        <f t="shared" si="1082"/>
        <v>-17.750935885492776</v>
      </c>
      <c r="BS499" s="45" t="str">
        <f t="shared" si="1083"/>
        <v>NEGATIF</v>
      </c>
      <c r="BT499" s="45">
        <f t="shared" si="1019"/>
        <v>-0.30981227651226406</v>
      </c>
      <c r="BU499" s="45">
        <f t="shared" si="1020"/>
        <v>17</v>
      </c>
      <c r="BV499" s="45">
        <f t="shared" si="1021"/>
        <v>-2086</v>
      </c>
      <c r="BW499" s="45">
        <f t="shared" si="1022"/>
        <v>56</v>
      </c>
      <c r="BX499" s="45" t="str">
        <f t="shared" si="1023"/>
        <v>NEGATIF</v>
      </c>
      <c r="BY499" s="45">
        <f t="shared" si="1084"/>
        <v>59.370743610318463</v>
      </c>
      <c r="BZ499" s="45">
        <f t="shared" si="1085"/>
        <v>239.37074361031847</v>
      </c>
      <c r="CA499" s="45">
        <f t="shared" si="1086"/>
        <v>67.673203142429031</v>
      </c>
      <c r="CB499" s="45" t="str">
        <f t="shared" si="1087"/>
        <v>POSITIF</v>
      </c>
      <c r="CC499" s="45">
        <f t="shared" si="1088"/>
        <v>67</v>
      </c>
      <c r="CD499" s="45">
        <f t="shared" si="1089"/>
        <v>40</v>
      </c>
      <c r="CE499" s="45">
        <f t="shared" si="1090"/>
        <v>23</v>
      </c>
      <c r="CF499" s="45"/>
      <c r="CG499" s="45">
        <f t="shared" si="1091"/>
        <v>4.3974613544737613</v>
      </c>
      <c r="CH499" s="45">
        <f t="shared" si="1092"/>
        <v>0.40902067875709791</v>
      </c>
      <c r="CI499" s="45">
        <f t="shared" si="1093"/>
        <v>0.40905093304803419</v>
      </c>
    </row>
    <row r="500" spans="1:87">
      <c r="A500" s="45">
        <f t="shared" ref="A500:F500" si="1273">A206</f>
        <v>-7.0027777777777782</v>
      </c>
      <c r="B500" s="45">
        <f t="shared" si="1273"/>
        <v>111.315</v>
      </c>
      <c r="C500" s="45">
        <f t="shared" si="1273"/>
        <v>7</v>
      </c>
      <c r="D500" s="45">
        <f t="shared" si="1273"/>
        <v>2018</v>
      </c>
      <c r="E500" s="45">
        <f t="shared" si="1273"/>
        <v>6</v>
      </c>
      <c r="F500" s="45">
        <f t="shared" si="1273"/>
        <v>13</v>
      </c>
      <c r="G500" s="45">
        <f t="shared" si="1025"/>
        <v>-0.12222152900771403</v>
      </c>
      <c r="H500" s="45">
        <f t="shared" ref="H500:J500" si="1274">H206</f>
        <v>24</v>
      </c>
      <c r="I500" s="45">
        <f t="shared" si="1274"/>
        <v>30</v>
      </c>
      <c r="J500" s="45">
        <f t="shared" si="1274"/>
        <v>24.5</v>
      </c>
      <c r="K500" s="45"/>
      <c r="L500" s="45">
        <f t="shared" ref="L500:M500" si="1275">L206</f>
        <v>20</v>
      </c>
      <c r="M500" s="45">
        <f t="shared" si="1275"/>
        <v>-13</v>
      </c>
      <c r="N500" s="45">
        <f t="shared" si="1028"/>
        <v>2458283.229166667</v>
      </c>
      <c r="O500" s="45">
        <f t="shared" si="1029"/>
        <v>8.1907120953342413E-4</v>
      </c>
      <c r="P500" s="45">
        <f t="shared" si="1030"/>
        <v>2458283.2299857382</v>
      </c>
      <c r="Q500" s="45">
        <f t="shared" si="1031"/>
        <v>0.18448268270330384</v>
      </c>
      <c r="R500" s="45">
        <f t="shared" si="1032"/>
        <v>252.50966703840049</v>
      </c>
      <c r="S500" s="45">
        <f t="shared" si="1033"/>
        <v>329.87784644879866</v>
      </c>
      <c r="T500" s="45">
        <f t="shared" si="1034"/>
        <v>4.4071250829346873</v>
      </c>
      <c r="U500" s="45">
        <f t="shared" si="1035"/>
        <v>5.7574545499198209</v>
      </c>
      <c r="V500" s="45">
        <f t="shared" si="1036"/>
        <v>128.22529511086651</v>
      </c>
      <c r="W500" s="45">
        <f t="shared" si="1037"/>
        <v>2.2379535840260081</v>
      </c>
      <c r="X500" s="45">
        <f t="shared" si="1038"/>
        <v>81.984444501937105</v>
      </c>
      <c r="Y500" s="45">
        <f t="shared" si="1039"/>
        <v>1.4308984919773651</v>
      </c>
      <c r="Z500" s="45">
        <f t="shared" si="1040"/>
        <v>158.7273187703704</v>
      </c>
      <c r="AA500" s="45">
        <f t="shared" si="1041"/>
        <v>2.7703143254055607</v>
      </c>
      <c r="AB500" s="45">
        <f t="shared" si="1042"/>
        <v>-10743.215428449827</v>
      </c>
      <c r="AC500" s="45">
        <f t="shared" si="1043"/>
        <v>102.57763088655334</v>
      </c>
      <c r="AD500" s="45">
        <f t="shared" si="1044"/>
        <v>2222.8825415986553</v>
      </c>
      <c r="AE500" s="45">
        <f t="shared" si="1045"/>
        <v>-666.02635267936284</v>
      </c>
      <c r="AF500" s="45">
        <f t="shared" si="1046"/>
        <v>523.41869643549296</v>
      </c>
      <c r="AG500" s="45">
        <f t="shared" si="1047"/>
        <v>563.14648592537685</v>
      </c>
      <c r="AH500" s="45">
        <f t="shared" si="1048"/>
        <v>-7997.2164262831111</v>
      </c>
      <c r="AI500" s="45">
        <f t="shared" si="1049"/>
        <v>-2.2214490073008641</v>
      </c>
      <c r="AJ500" s="45">
        <f t="shared" si="1050"/>
        <v>250.28821803109963</v>
      </c>
      <c r="AK500" s="45">
        <f t="shared" si="1051"/>
        <v>4.3683534835921281</v>
      </c>
      <c r="AL500" s="45">
        <f t="shared" si="1052"/>
        <v>250</v>
      </c>
      <c r="AM500" s="45">
        <f t="shared" si="1053"/>
        <v>17</v>
      </c>
      <c r="AN500" s="45">
        <f t="shared" si="1054"/>
        <v>17</v>
      </c>
      <c r="AO500" s="45"/>
      <c r="AP500" s="45">
        <f t="shared" si="1055"/>
        <v>4.2940633477755821</v>
      </c>
      <c r="AQ500" s="45">
        <f t="shared" si="1056"/>
        <v>7.4945543707894233E-2</v>
      </c>
      <c r="AR500" s="45" t="str">
        <f t="shared" si="1057"/>
        <v>POSITIF</v>
      </c>
      <c r="AS500" s="45">
        <f t="shared" si="1058"/>
        <v>4</v>
      </c>
      <c r="AT500" s="45">
        <f t="shared" si="1059"/>
        <v>17</v>
      </c>
      <c r="AU500" s="45">
        <f t="shared" si="1060"/>
        <v>38</v>
      </c>
      <c r="AV500" s="45">
        <f t="shared" si="1061"/>
        <v>1.0143093270631662</v>
      </c>
      <c r="AW500" s="145">
        <f t="shared" si="1062"/>
        <v>4.2262888627631924E-2</v>
      </c>
      <c r="AX500" s="45">
        <f t="shared" si="1063"/>
        <v>1.7703037390940278E-2</v>
      </c>
      <c r="AY500" s="45">
        <f t="shared" si="1064"/>
        <v>0.27637882672254638</v>
      </c>
      <c r="AZ500" s="145">
        <f t="shared" si="1065"/>
        <v>1.1515784446772766E-2</v>
      </c>
      <c r="BA500" s="45">
        <f t="shared" si="1066"/>
        <v>360295.97706338746</v>
      </c>
      <c r="BB500" s="45" t="s">
        <v>192</v>
      </c>
      <c r="BC500" s="45">
        <f t="shared" si="1067"/>
        <v>1.6700851727326462E-2</v>
      </c>
      <c r="BD500" s="45">
        <f t="shared" si="1068"/>
        <v>128.22987404146525</v>
      </c>
      <c r="BE500" s="45">
        <f t="shared" si="1069"/>
        <v>23.436892065832069</v>
      </c>
      <c r="BF500" s="45">
        <f t="shared" si="1070"/>
        <v>-1.7334395356144758E-3</v>
      </c>
      <c r="BG500" s="45">
        <f t="shared" si="1071"/>
        <v>23.435158626296456</v>
      </c>
      <c r="BH500" s="151">
        <f t="shared" si="1072"/>
        <v>0.18448268270330384</v>
      </c>
      <c r="BI500" s="45">
        <f t="shared" si="1073"/>
        <v>10.96499510857587</v>
      </c>
      <c r="BJ500" s="45">
        <f t="shared" si="1074"/>
        <v>18.385995108575869</v>
      </c>
      <c r="BK500" s="45">
        <f t="shared" si="1075"/>
        <v>23.821019252739184</v>
      </c>
      <c r="BL500" s="45">
        <f t="shared" si="1076"/>
        <v>0.41575521714125802</v>
      </c>
      <c r="BM500" s="45">
        <f t="shared" si="1077"/>
        <v>251.96890737589888</v>
      </c>
      <c r="BN500" s="45">
        <f t="shared" si="1078"/>
        <v>16.797927158393257</v>
      </c>
      <c r="BO500" s="45">
        <f t="shared" si="1079"/>
        <v>16</v>
      </c>
      <c r="BP500" s="45">
        <f t="shared" si="1080"/>
        <v>47</v>
      </c>
      <c r="BQ500" s="45">
        <f t="shared" si="1081"/>
        <v>52</v>
      </c>
      <c r="BR500" s="45">
        <f t="shared" si="1082"/>
        <v>-17.737446049719093</v>
      </c>
      <c r="BS500" s="45" t="str">
        <f t="shared" si="1083"/>
        <v>NEGATIF</v>
      </c>
      <c r="BT500" s="45">
        <f t="shared" si="1019"/>
        <v>-0.30957683446245998</v>
      </c>
      <c r="BU500" s="45">
        <f t="shared" si="1020"/>
        <v>17</v>
      </c>
      <c r="BV500" s="45">
        <f t="shared" si="1021"/>
        <v>-2085</v>
      </c>
      <c r="BW500" s="45">
        <f t="shared" si="1022"/>
        <v>45</v>
      </c>
      <c r="BX500" s="45" t="str">
        <f t="shared" si="1023"/>
        <v>NEGATIF</v>
      </c>
      <c r="BY500" s="45">
        <f t="shared" si="1084"/>
        <v>62.98245812520026</v>
      </c>
      <c r="BZ500" s="45">
        <f t="shared" si="1085"/>
        <v>242.98245812520025</v>
      </c>
      <c r="CA500" s="45">
        <f t="shared" si="1086"/>
        <v>64.417804551686771</v>
      </c>
      <c r="CB500" s="45" t="str">
        <f t="shared" si="1087"/>
        <v>POSITIF</v>
      </c>
      <c r="CC500" s="45">
        <f t="shared" si="1088"/>
        <v>64</v>
      </c>
      <c r="CD500" s="45">
        <f t="shared" si="1089"/>
        <v>25</v>
      </c>
      <c r="CE500" s="45">
        <f t="shared" si="1090"/>
        <v>4</v>
      </c>
      <c r="CF500" s="45"/>
      <c r="CG500" s="45">
        <f t="shared" si="1091"/>
        <v>4.3976870463620612</v>
      </c>
      <c r="CH500" s="45">
        <f t="shared" si="1092"/>
        <v>0.40902067875602455</v>
      </c>
      <c r="CI500" s="45">
        <f t="shared" si="1093"/>
        <v>0.40905093298330519</v>
      </c>
    </row>
    <row r="501" spans="1:87">
      <c r="A501" s="45">
        <f t="shared" ref="A501:F501" si="1276">A207</f>
        <v>-7.0027777777777782</v>
      </c>
      <c r="B501" s="45">
        <f t="shared" si="1276"/>
        <v>111.315</v>
      </c>
      <c r="C501" s="45">
        <f t="shared" si="1276"/>
        <v>7</v>
      </c>
      <c r="D501" s="45">
        <f t="shared" si="1276"/>
        <v>2018</v>
      </c>
      <c r="E501" s="45">
        <f t="shared" si="1276"/>
        <v>6</v>
      </c>
      <c r="F501" s="45">
        <f t="shared" si="1276"/>
        <v>13</v>
      </c>
      <c r="G501" s="45">
        <f t="shared" si="1025"/>
        <v>-0.12222152900771403</v>
      </c>
      <c r="H501" s="45">
        <f t="shared" ref="H501:J501" si="1277">H207</f>
        <v>24</v>
      </c>
      <c r="I501" s="45">
        <f t="shared" si="1277"/>
        <v>15</v>
      </c>
      <c r="J501" s="45">
        <f t="shared" si="1277"/>
        <v>24.25</v>
      </c>
      <c r="K501" s="45"/>
      <c r="L501" s="45">
        <f t="shared" ref="L501:M501" si="1278">L207</f>
        <v>20</v>
      </c>
      <c r="M501" s="45">
        <f t="shared" si="1278"/>
        <v>-13</v>
      </c>
      <c r="N501" s="45">
        <f t="shared" si="1028"/>
        <v>2458283.21875</v>
      </c>
      <c r="O501" s="45">
        <f t="shared" si="1029"/>
        <v>8.1907120953342413E-4</v>
      </c>
      <c r="P501" s="45">
        <f t="shared" si="1030"/>
        <v>2458283.2195690712</v>
      </c>
      <c r="Q501" s="45">
        <f t="shared" si="1031"/>
        <v>0.18448239751050502</v>
      </c>
      <c r="R501" s="45">
        <f t="shared" si="1032"/>
        <v>252.50966703840049</v>
      </c>
      <c r="S501" s="45">
        <f t="shared" si="1033"/>
        <v>329.74175277345057</v>
      </c>
      <c r="T501" s="45">
        <f t="shared" si="1034"/>
        <v>4.4071250829346873</v>
      </c>
      <c r="U501" s="45">
        <f t="shared" si="1035"/>
        <v>5.7550792671938567</v>
      </c>
      <c r="V501" s="45">
        <f t="shared" si="1036"/>
        <v>128.22584671423681</v>
      </c>
      <c r="W501" s="45">
        <f t="shared" si="1037"/>
        <v>2.2379632113209849</v>
      </c>
      <c r="X501" s="45">
        <f t="shared" si="1038"/>
        <v>81.97417734186638</v>
      </c>
      <c r="Y501" s="45">
        <f t="shared" si="1039"/>
        <v>1.4307192962293016</v>
      </c>
      <c r="Z501" s="45">
        <f t="shared" si="1040"/>
        <v>158.71705210054643</v>
      </c>
      <c r="AA501" s="45">
        <f t="shared" si="1041"/>
        <v>2.7701351382139174</v>
      </c>
      <c r="AB501" s="45">
        <f t="shared" si="1042"/>
        <v>-10789.697631706917</v>
      </c>
      <c r="AC501" s="45">
        <f t="shared" si="1043"/>
        <v>103.30563672703133</v>
      </c>
      <c r="AD501" s="45">
        <f t="shared" si="1044"/>
        <v>2205.5357696717292</v>
      </c>
      <c r="AE501" s="45">
        <f t="shared" si="1045"/>
        <v>-666.51804362303562</v>
      </c>
      <c r="AF501" s="45">
        <f t="shared" si="1046"/>
        <v>524.22772720776709</v>
      </c>
      <c r="AG501" s="45">
        <f t="shared" si="1047"/>
        <v>574.74030460276333</v>
      </c>
      <c r="AH501" s="45">
        <f t="shared" si="1048"/>
        <v>-8048.4062371206619</v>
      </c>
      <c r="AI501" s="45">
        <f t="shared" si="1049"/>
        <v>-2.235668399200184</v>
      </c>
      <c r="AJ501" s="45">
        <f t="shared" si="1050"/>
        <v>250.2739986392003</v>
      </c>
      <c r="AK501" s="45">
        <f t="shared" si="1051"/>
        <v>4.3681053083858528</v>
      </c>
      <c r="AL501" s="45">
        <f t="shared" si="1052"/>
        <v>250</v>
      </c>
      <c r="AM501" s="45">
        <f t="shared" si="1053"/>
        <v>16</v>
      </c>
      <c r="AN501" s="45">
        <f t="shared" si="1054"/>
        <v>26</v>
      </c>
      <c r="AO501" s="45"/>
      <c r="AP501" s="45">
        <f t="shared" si="1055"/>
        <v>4.2784196596062989</v>
      </c>
      <c r="AQ501" s="45">
        <f t="shared" si="1056"/>
        <v>7.4672509842184959E-2</v>
      </c>
      <c r="AR501" s="45" t="str">
        <f t="shared" si="1057"/>
        <v>POSITIF</v>
      </c>
      <c r="AS501" s="45">
        <f t="shared" si="1058"/>
        <v>4</v>
      </c>
      <c r="AT501" s="45">
        <f t="shared" si="1059"/>
        <v>16</v>
      </c>
      <c r="AU501" s="45">
        <f t="shared" si="1060"/>
        <v>42</v>
      </c>
      <c r="AV501" s="45">
        <f t="shared" si="1061"/>
        <v>1.0142304062229686</v>
      </c>
      <c r="AW501" s="145">
        <f t="shared" si="1062"/>
        <v>4.2259600259290354E-2</v>
      </c>
      <c r="AX501" s="45">
        <f t="shared" si="1063"/>
        <v>1.7701659962430387E-2</v>
      </c>
      <c r="AY501" s="45">
        <f t="shared" si="1064"/>
        <v>0.27635732446541383</v>
      </c>
      <c r="AZ501" s="145">
        <f t="shared" si="1065"/>
        <v>1.1514888519392244E-2</v>
      </c>
      <c r="BA501" s="45">
        <f t="shared" si="1066"/>
        <v>360324.0100336445</v>
      </c>
      <c r="BB501" s="45" t="s">
        <v>192</v>
      </c>
      <c r="BC501" s="45">
        <f t="shared" si="1067"/>
        <v>1.6700851739304558E-2</v>
      </c>
      <c r="BD501" s="45">
        <f t="shared" si="1068"/>
        <v>128.23042564319852</v>
      </c>
      <c r="BE501" s="45">
        <f t="shared" si="1069"/>
        <v>23.436892069540765</v>
      </c>
      <c r="BF501" s="45">
        <f t="shared" si="1070"/>
        <v>-1.7334431828089395E-3</v>
      </c>
      <c r="BG501" s="45">
        <f t="shared" si="1071"/>
        <v>23.435158626357957</v>
      </c>
      <c r="BH501" s="151">
        <f t="shared" si="1072"/>
        <v>0.18448239751050502</v>
      </c>
      <c r="BI501" s="45">
        <f t="shared" si="1073"/>
        <v>10.714310617775967</v>
      </c>
      <c r="BJ501" s="45">
        <f t="shared" si="1074"/>
        <v>18.135310617775968</v>
      </c>
      <c r="BK501" s="45">
        <f t="shared" si="1075"/>
        <v>20.073683083410536</v>
      </c>
      <c r="BL501" s="45">
        <f t="shared" si="1076"/>
        <v>0.35035186280740138</v>
      </c>
      <c r="BM501" s="45">
        <f t="shared" si="1077"/>
        <v>251.95597618322898</v>
      </c>
      <c r="BN501" s="45">
        <f t="shared" si="1078"/>
        <v>16.797065078881932</v>
      </c>
      <c r="BO501" s="45">
        <f t="shared" si="1079"/>
        <v>16</v>
      </c>
      <c r="BP501" s="45">
        <f t="shared" si="1080"/>
        <v>47</v>
      </c>
      <c r="BQ501" s="45">
        <f t="shared" si="1081"/>
        <v>49</v>
      </c>
      <c r="BR501" s="45">
        <f t="shared" si="1082"/>
        <v>-17.750935885492776</v>
      </c>
      <c r="BS501" s="45" t="str">
        <f t="shared" si="1083"/>
        <v>NEGATIF</v>
      </c>
      <c r="BT501" s="45">
        <f t="shared" ref="BT501:BT564" si="1279">RADIANS(BR501)</f>
        <v>-0.30981227651226406</v>
      </c>
      <c r="BU501" s="45">
        <f t="shared" ref="BU501:BU564" si="1280">INT(ABS(BR501))</f>
        <v>17</v>
      </c>
      <c r="BV501" s="45">
        <f t="shared" ref="BV501:BV564" si="1281">INT(60*(BR501-BU501))</f>
        <v>-2086</v>
      </c>
      <c r="BW501" s="45">
        <f t="shared" ref="BW501:BW564" si="1282">INT(3600*(BR501-BU501)-60*BV501)</f>
        <v>56</v>
      </c>
      <c r="BX501" s="45" t="str">
        <f t="shared" ref="BX501:BX564" si="1283">IF(BR501&lt;0, "NEGATIF", "POSITIF")</f>
        <v>NEGATIF</v>
      </c>
      <c r="BY501" s="45">
        <f t="shared" si="1084"/>
        <v>59.370743610318463</v>
      </c>
      <c r="BZ501" s="45">
        <f t="shared" si="1085"/>
        <v>239.37074361031847</v>
      </c>
      <c r="CA501" s="45">
        <f t="shared" si="1086"/>
        <v>67.673203142429031</v>
      </c>
      <c r="CB501" s="45" t="str">
        <f t="shared" si="1087"/>
        <v>POSITIF</v>
      </c>
      <c r="CC501" s="45">
        <f t="shared" si="1088"/>
        <v>67</v>
      </c>
      <c r="CD501" s="45">
        <f t="shared" si="1089"/>
        <v>40</v>
      </c>
      <c r="CE501" s="45">
        <f t="shared" si="1090"/>
        <v>23</v>
      </c>
      <c r="CF501" s="45"/>
      <c r="CG501" s="45">
        <f t="shared" si="1091"/>
        <v>4.3974613544737613</v>
      </c>
      <c r="CH501" s="45">
        <f t="shared" si="1092"/>
        <v>0.40902067875709791</v>
      </c>
      <c r="CI501" s="45">
        <f t="shared" si="1093"/>
        <v>0.40905093304803419</v>
      </c>
    </row>
    <row r="502" spans="1:87">
      <c r="A502" s="45">
        <f t="shared" ref="A502:F502" si="1284">A208</f>
        <v>0</v>
      </c>
      <c r="B502" s="45">
        <f t="shared" si="1284"/>
        <v>0</v>
      </c>
      <c r="C502" s="45">
        <f t="shared" si="1284"/>
        <v>0</v>
      </c>
      <c r="D502" s="45">
        <f t="shared" si="1284"/>
        <v>0</v>
      </c>
      <c r="E502" s="45">
        <f t="shared" si="1284"/>
        <v>0</v>
      </c>
      <c r="F502" s="45">
        <f t="shared" si="1284"/>
        <v>0</v>
      </c>
      <c r="G502" s="45">
        <f t="shared" ref="G502:G565" si="1285">RADIANS(A502)</f>
        <v>0</v>
      </c>
      <c r="H502" s="45">
        <f t="shared" ref="H502:J502" si="1286">H208</f>
        <v>0</v>
      </c>
      <c r="I502" s="45">
        <f t="shared" si="1286"/>
        <v>0</v>
      </c>
      <c r="J502" s="45">
        <f t="shared" si="1286"/>
        <v>0</v>
      </c>
      <c r="K502" s="45"/>
      <c r="L502" s="45">
        <f t="shared" ref="L502:M502" si="1287">L208</f>
        <v>0</v>
      </c>
      <c r="M502" s="45">
        <f t="shared" si="1287"/>
        <v>0</v>
      </c>
      <c r="N502" s="45">
        <f t="shared" ref="N502:N565" si="1288">1720994.5+INT(365.25*D502)+INT(30.60001*(E502+1))+M502+F502+(H502+I502/60)/24 -C502/24</f>
        <v>1721024.5</v>
      </c>
      <c r="O502" s="45">
        <f t="shared" ref="O502:O565" si="1289">O208</f>
        <v>0</v>
      </c>
      <c r="P502" s="45">
        <f t="shared" ref="P502:P565" si="1290">N502+O502</f>
        <v>1721024.5</v>
      </c>
      <c r="Q502" s="45">
        <f t="shared" ref="Q502:Q565" si="1291">(P502-2451545)/36525</f>
        <v>-20.000561259411363</v>
      </c>
      <c r="R502" s="45">
        <f t="shared" ref="R502:R565" si="1292" xml:space="preserve"> MOD(218.317 + 481267.883*O502, 360)</f>
        <v>218.31700000000001</v>
      </c>
      <c r="S502" s="45">
        <f t="shared" ref="S502:S565" si="1293" xml:space="preserve"> MOD(134.954 + 477198.849*Q502, 360)</f>
        <v>210.14165490679443</v>
      </c>
      <c r="T502" s="45">
        <f t="shared" ref="T502:T565" si="1294">RADIANS(R502)</f>
        <v>3.8103504630764604</v>
      </c>
      <c r="U502" s="45">
        <f t="shared" ref="U502:U565" si="1295">RADIANS(S502)</f>
        <v>3.6676637737132607</v>
      </c>
      <c r="V502" s="45">
        <f t="shared" ref="V502:V565" si="1296" xml:space="preserve"> MOD(125.041 - 1934.142*Q502, 360)</f>
        <v>288.96655540040956</v>
      </c>
      <c r="W502" s="45">
        <f t="shared" ref="W502:W565" si="1297">RADIANS(V502)</f>
        <v>5.0434178198837483</v>
      </c>
      <c r="X502" s="45">
        <f t="shared" ref="X502:X565" si="1298" xml:space="preserve"> MOD(280.466 + 36000.769*Q502, 360)</f>
        <v>244.880229582428</v>
      </c>
      <c r="Y502" s="45">
        <f t="shared" ref="Y502:Y565" si="1299">RADIANS(X502)</f>
        <v>4.2739662792529876</v>
      </c>
      <c r="Z502" s="45">
        <f t="shared" ref="Z502:Z565" si="1300" xml:space="preserve"> MOD(357.526 + 35999.05*Q502, 360)</f>
        <v>356.32119438727386</v>
      </c>
      <c r="AA502" s="45">
        <f t="shared" ref="AA502:AA565" si="1301">RADIANS(Z502)</f>
        <v>6.2189780366966678</v>
      </c>
      <c r="AB502" s="45">
        <f t="shared" ref="AB502:AB565" si="1302" xml:space="preserve"> 22640*SIN(U502) + 769*SIN(2*D228) + 36*SIN(3*D228)</f>
        <v>-10749.879972469031</v>
      </c>
      <c r="AC502" s="45">
        <f t="shared" ref="AC502:AC565" si="1303" xml:space="preserve"> -125*SIN(T502 - X502)</f>
        <v>92.473498792493402</v>
      </c>
      <c r="AD502" s="45">
        <f t="shared" ref="AD502:AD565" si="1304" xml:space="preserve"> 2370*SIN(2*(T502 - X502))</f>
        <v>2359.3775958499837</v>
      </c>
      <c r="AE502" s="45">
        <f t="shared" ref="AE502:AE565" si="1305" xml:space="preserve"> -668*SIN(Z502)</f>
        <v>647.3042059957379</v>
      </c>
      <c r="AF502" s="45">
        <f t="shared" ref="AF502:AF565" si="1306" xml:space="preserve"> -412*SIN(2*(T502 - W502)) + 212*SIN(2*(T502 - Y502 - U502))</f>
        <v>63.055342024079749</v>
      </c>
      <c r="AG502" s="45">
        <f t="shared" ref="AG502:AG565" si="1307" xml:space="preserve"> 4586*SIN(2*(T502 - Y502) - U502) + 206*SIN(2*(T502 - Y502) - U502 -AA502) + 192*SIN(2*(T502 - Y502) + U502) + 165*SIN(2*(T502 - Y502) - AA502) + 148*SIN(U502 - AA502) - 110*SIN(U502 + AA502)</f>
        <v>4673.2376347212539</v>
      </c>
      <c r="AH502" s="45">
        <f t="shared" ref="AH502:AH565" si="1308" xml:space="preserve"> SUM(AB502:AG502)</f>
        <v>-2914.4316950854818</v>
      </c>
      <c r="AI502" s="45">
        <f t="shared" ref="AI502:AI565" si="1309">AH502/3600</f>
        <v>-0.80956435974596719</v>
      </c>
      <c r="AJ502" s="45">
        <f t="shared" ref="AJ502:AJ565" si="1310">MOD(R502+AI502,360)</f>
        <v>217.50743564025404</v>
      </c>
      <c r="AK502" s="45">
        <f t="shared" ref="AK502:AK565" si="1311">RADIANS(AJ502)</f>
        <v>3.7962208994920936</v>
      </c>
      <c r="AL502" s="45">
        <f t="shared" ref="AL502:AL565" si="1312">INT(AJ502)</f>
        <v>217</v>
      </c>
      <c r="AM502" s="45">
        <f t="shared" ref="AM502:AM565" si="1313">INT(60*(AJ502-AL502))</f>
        <v>30</v>
      </c>
      <c r="AN502" s="45">
        <f t="shared" ref="AN502:AN565" si="1314">INT(3600*(AJ502-AL502)-60*AM502)</f>
        <v>26</v>
      </c>
      <c r="AO502" s="45"/>
      <c r="AP502" s="45">
        <f t="shared" ref="AP502:AP565" si="1315">(18520*SIN(AK502-W502+0.114*SIN(2*(T502-W502))*PI()/180+0.15*SIN(AA502)*PI()/180)-526*SIN(2*Y502-T502-W502)+44*SIN(2*Y502-T502-W502+U502)-31*SIN((2*Y502-T502-W502-U502)-23*SIN((2*Y502-T502-W502+AA502)+11*SIN((2*Y502-T502-W502-AA502)-25*SIN(T502-W502-2*U502)+21*SIN(T502-W502-U502)))))/3600</f>
        <v>-4.8300242283023351</v>
      </c>
      <c r="AQ502" s="45">
        <f t="shared" ref="AQ502:AQ565" si="1316">RADIANS(AP502)</f>
        <v>-8.4299825734974035E-2</v>
      </c>
      <c r="AR502" s="45" t="str">
        <f t="shared" ref="AR502:AR565" si="1317">IF(B244&lt;0, "NEGATIF", "POSITIF")</f>
        <v>POSITIF</v>
      </c>
      <c r="AS502" s="45">
        <f t="shared" ref="AS502:AS565" si="1318">INT(ABS(AP502))</f>
        <v>4</v>
      </c>
      <c r="AT502" s="45">
        <f t="shared" ref="AT502:AT565" si="1319">INT(60*(ABS(AP502)-AS502))</f>
        <v>49</v>
      </c>
      <c r="AU502" s="45">
        <f t="shared" ref="AU502:AU565" si="1320">INT(3600*(ABS(AP502)-AS502)-60*AT502)</f>
        <v>48</v>
      </c>
      <c r="AV502" s="45">
        <f t="shared" ref="AV502:AV565" si="1321">(3423 + 187*COS(U502)+10*COS(2*U502)+34*COS(2*(T502-Y502)-U502)+28*COS(2*(T502-Y502))+3*COS(2*(T502-Y502)+U502))/3600</f>
        <v>0.91008222984072973</v>
      </c>
      <c r="AW502" s="145">
        <f t="shared" ref="AW502:AW565" si="1322">AV502/24</f>
        <v>3.7920092910030408E-2</v>
      </c>
      <c r="AX502" s="45">
        <f t="shared" ref="AX502:AX565" si="1323">RADIANS(AV502)</f>
        <v>1.5883931374612522E-2</v>
      </c>
      <c r="AY502" s="45">
        <f t="shared" ref="AY502:AY565" si="1324">DEGREES(ASIN(0.272493*SIN(AX502)))</f>
        <v>0.24798138340709733</v>
      </c>
      <c r="AZ502" s="145">
        <f t="shared" ref="AZ502:AZ565" si="1325">AY502/24</f>
        <v>1.0332557641962389E-2</v>
      </c>
      <c r="BA502" s="45">
        <f t="shared" ref="BA502:BA565" si="1326">6378/SIN(AX502)</f>
        <v>401554.75691737374</v>
      </c>
      <c r="BB502" s="45" t="s">
        <v>192</v>
      </c>
      <c r="BC502" s="45">
        <f t="shared" ref="BC502:BC565" si="1327">0.0167086 - 0.000042*Q502</f>
        <v>1.7548623572895279E-2</v>
      </c>
      <c r="BD502" s="45">
        <f t="shared" ref="BD502:BD565" si="1328">MOD(125.04452-1934.13626*Q502, 360)</f>
        <v>288.85527217878553</v>
      </c>
      <c r="BE502" s="45">
        <f t="shared" ref="BE502:BE565" si="1329">23.43929111 - 0.01300417*Q502</f>
        <v>23.699381808712797</v>
      </c>
      <c r="BF502" s="45">
        <f t="shared" ref="BF502:BF565" si="1330">9.2*COS(W502)/3600 + 0.57*COS(2*Y502)/3600</f>
        <v>7.293301817216407E-4</v>
      </c>
      <c r="BG502" s="45">
        <f t="shared" ref="BG502:BG565" si="1331">BE502+BF502</f>
        <v>23.700111138894517</v>
      </c>
      <c r="BH502" s="151">
        <f t="shared" ref="BH502:BH565" si="1332">(P502-2451545)/36525</f>
        <v>-20.000561259411363</v>
      </c>
      <c r="BI502" s="45">
        <f t="shared" ref="BI502:BI565" si="1333">MOD(280.46061837+360.98564736629*(N502-2451545)+0.000387933*BH502*BH502+(-17.2*SIN(W502)-1.32*SIN(2*Y502))*COS(CH502)/3600,360)/15</f>
        <v>4.3341889123121895</v>
      </c>
      <c r="BJ502" s="45">
        <f t="shared" ref="BJ502:BJ565" si="1334">MOD(BI502+B502/15,24)</f>
        <v>4.3341889123121895</v>
      </c>
      <c r="BK502" s="45">
        <f t="shared" ref="BK502:BK565" si="1335">MOD(BJ502-BN502,24)*15</f>
        <v>202.23725763399131</v>
      </c>
      <c r="BL502" s="45">
        <f t="shared" ref="BL502:BL565" si="1336">RADIANS(BK502)</f>
        <v>3.5297060159171854</v>
      </c>
      <c r="BM502" s="45">
        <f t="shared" ref="BM502:BM565" si="1337">MOD(DEGREES(ATAN2(COS(AK502),SIN(AK502)*COS(CH502)-TAN(CI502)*SIN(CH502))),360)</f>
        <v>222.77557605069154</v>
      </c>
      <c r="BN502" s="45">
        <f t="shared" ref="BN502:BN565" si="1338">BM502/15</f>
        <v>14.851705070046103</v>
      </c>
      <c r="BO502" s="45">
        <f t="shared" ref="BO502:BO565" si="1339">INT(BN502)</f>
        <v>14</v>
      </c>
      <c r="BP502" s="45">
        <f t="shared" ref="BP502:BP565" si="1340">INT(60*(BN502-BO502))</f>
        <v>51</v>
      </c>
      <c r="BQ502" s="45">
        <f t="shared" ref="BQ502:BQ565" si="1341">INT(3600*(BN502-BO502)-60*BP502)</f>
        <v>6</v>
      </c>
      <c r="BR502" s="45">
        <f t="shared" ref="BR502:BR565" si="1342">DEGREES(ASIN(SIN(AQ502)*COS(CH502)+COS(AQ502)*SIN(CH502)*SIN(AK502)))</f>
        <v>-18.721138446005046</v>
      </c>
      <c r="BS502" s="45" t="str">
        <f t="shared" ref="BS502:BS565" si="1343">IF(BR502&lt;0, "NEGATIF", "POSITIF")</f>
        <v>NEGATIF</v>
      </c>
      <c r="BT502" s="45">
        <f t="shared" si="1279"/>
        <v>-0.32674550560448273</v>
      </c>
      <c r="BU502" s="45">
        <f t="shared" si="1280"/>
        <v>18</v>
      </c>
      <c r="BV502" s="45">
        <f t="shared" si="1281"/>
        <v>-2204</v>
      </c>
      <c r="BW502" s="45">
        <f t="shared" si="1282"/>
        <v>43</v>
      </c>
      <c r="BX502" s="45" t="str">
        <f t="shared" si="1283"/>
        <v>NEGATIF</v>
      </c>
      <c r="BY502" s="45">
        <f t="shared" ref="BY502:BY565" si="1344">DEGREES(ATAN2(COS(BL502)*SIN(G502)-TAN(BT502)*COS(G502),SIN(BL502)))</f>
        <v>-48.155800094468447</v>
      </c>
      <c r="BZ502" s="45">
        <f t="shared" ref="BZ502:BZ565" si="1345">MOD(BY502+180,360)</f>
        <v>131.84419990553155</v>
      </c>
      <c r="CA502" s="45">
        <f t="shared" ref="CA502:CA565" si="1346">DEGREES(ASIN(SIN(G502)*SIN(BT502)+COS(G502)*COS(BT502)*COS(BL502)))</f>
        <v>-61.24105737526866</v>
      </c>
      <c r="CB502" s="45" t="str">
        <f t="shared" ref="CB502:CB565" si="1347">IF(CA502&lt;0, "NEGATIF", "POSITIF")</f>
        <v>NEGATIF</v>
      </c>
      <c r="CC502" s="45">
        <f t="shared" ref="CC502:CC565" si="1348">INT(ABS(CA502))</f>
        <v>61</v>
      </c>
      <c r="CD502" s="45">
        <f t="shared" ref="CD502:CD565" si="1349">INT(60*(ABS(CA502)-CC502))</f>
        <v>14</v>
      </c>
      <c r="CE502" s="45">
        <f t="shared" ref="CE502:CE565" si="1350">INT(3600*(ABS(CA502)-CC502)-60*CD502)</f>
        <v>27</v>
      </c>
      <c r="CF502" s="45"/>
      <c r="CG502" s="45">
        <f t="shared" ref="CG502:CG565" si="1351">RADIANS(BM502)</f>
        <v>3.8881672951115935</v>
      </c>
      <c r="CH502" s="45">
        <f t="shared" ref="CH502:CH565" si="1352">RADIANS(BG502)</f>
        <v>0.41364497246229243</v>
      </c>
      <c r="CI502" s="45">
        <f t="shared" ref="CI502:CI565" si="1353">RADIANS(BE502)</f>
        <v>0.41363224324928727</v>
      </c>
    </row>
    <row r="503" spans="1:87">
      <c r="A503" s="45">
        <f t="shared" ref="A503:F503" si="1354">A209</f>
        <v>-7.0027777777777782</v>
      </c>
      <c r="B503" s="45">
        <f t="shared" si="1354"/>
        <v>111.315</v>
      </c>
      <c r="C503" s="45">
        <f t="shared" si="1354"/>
        <v>7</v>
      </c>
      <c r="D503" s="45">
        <f t="shared" si="1354"/>
        <v>2018</v>
      </c>
      <c r="E503" s="45">
        <f t="shared" si="1354"/>
        <v>6</v>
      </c>
      <c r="F503" s="45">
        <f t="shared" si="1354"/>
        <v>14</v>
      </c>
      <c r="G503" s="45">
        <f t="shared" si="1285"/>
        <v>-0.12222152900771403</v>
      </c>
      <c r="H503" s="45">
        <f t="shared" ref="H503:J503" si="1355">H209</f>
        <v>1</v>
      </c>
      <c r="I503" s="45">
        <f t="shared" si="1355"/>
        <v>0</v>
      </c>
      <c r="J503" s="45">
        <f t="shared" si="1355"/>
        <v>1</v>
      </c>
      <c r="K503" s="45"/>
      <c r="L503" s="45">
        <f t="shared" ref="L503:M503" si="1356">L209</f>
        <v>20</v>
      </c>
      <c r="M503" s="45">
        <f t="shared" si="1356"/>
        <v>-13</v>
      </c>
      <c r="N503" s="45">
        <f t="shared" si="1288"/>
        <v>2458283.25</v>
      </c>
      <c r="O503" s="45">
        <f t="shared" si="1289"/>
        <v>8.1908796641232031E-4</v>
      </c>
      <c r="P503" s="45">
        <f t="shared" si="1290"/>
        <v>2458283.250819088</v>
      </c>
      <c r="Q503" s="45">
        <f t="shared" si="1291"/>
        <v>0.18448325308933497</v>
      </c>
      <c r="R503" s="45">
        <f t="shared" si="1292"/>
        <v>252.51773158603248</v>
      </c>
      <c r="S503" s="45">
        <f t="shared" si="1293"/>
        <v>330.15003400633577</v>
      </c>
      <c r="T503" s="45">
        <f t="shared" si="1294"/>
        <v>4.4072658358435497</v>
      </c>
      <c r="U503" s="45">
        <f t="shared" si="1295"/>
        <v>5.7622051189818047</v>
      </c>
      <c r="V503" s="45">
        <f t="shared" si="1296"/>
        <v>128.22419190328748</v>
      </c>
      <c r="W503" s="45">
        <f t="shared" si="1297"/>
        <v>2.2379343294214209</v>
      </c>
      <c r="X503" s="45">
        <f t="shared" si="1298"/>
        <v>82.004978837684575</v>
      </c>
      <c r="Y503" s="45">
        <f t="shared" si="1299"/>
        <v>1.4312568837458683</v>
      </c>
      <c r="Z503" s="45">
        <f t="shared" si="1300"/>
        <v>158.74785212562438</v>
      </c>
      <c r="AA503" s="45">
        <f t="shared" si="1301"/>
        <v>2.7706727000612243</v>
      </c>
      <c r="AB503" s="45">
        <f t="shared" si="1302"/>
        <v>-10650.058905426013</v>
      </c>
      <c r="AC503" s="45">
        <f t="shared" si="1303"/>
        <v>101.09960458357199</v>
      </c>
      <c r="AD503" s="45">
        <f t="shared" si="1304"/>
        <v>2254.5517955319801</v>
      </c>
      <c r="AE503" s="45">
        <f t="shared" si="1305"/>
        <v>-664.83242431078429</v>
      </c>
      <c r="AF503" s="45">
        <f t="shared" si="1306"/>
        <v>521.87729048156257</v>
      </c>
      <c r="AG503" s="45">
        <f t="shared" si="1307"/>
        <v>541.15282438530153</v>
      </c>
      <c r="AH503" s="45">
        <f t="shared" si="1308"/>
        <v>-7896.2098147543793</v>
      </c>
      <c r="AI503" s="45">
        <f t="shared" si="1309"/>
        <v>-2.1933916152095496</v>
      </c>
      <c r="AJ503" s="45">
        <f t="shared" si="1310"/>
        <v>250.32433997082293</v>
      </c>
      <c r="AK503" s="45">
        <f t="shared" si="1311"/>
        <v>4.3689839303725062</v>
      </c>
      <c r="AL503" s="45">
        <f t="shared" si="1312"/>
        <v>250</v>
      </c>
      <c r="AM503" s="45">
        <f t="shared" si="1313"/>
        <v>19</v>
      </c>
      <c r="AN503" s="45">
        <f t="shared" si="1314"/>
        <v>27</v>
      </c>
      <c r="AO503" s="45"/>
      <c r="AP503" s="45">
        <f t="shared" si="1315"/>
        <v>4.2858666846038931</v>
      </c>
      <c r="AQ503" s="45">
        <f t="shared" si="1316"/>
        <v>7.4802484947871298E-2</v>
      </c>
      <c r="AR503" s="45" t="str">
        <f t="shared" si="1317"/>
        <v>POSITIF</v>
      </c>
      <c r="AS503" s="45">
        <f t="shared" si="1318"/>
        <v>4</v>
      </c>
      <c r="AT503" s="45">
        <f t="shared" si="1319"/>
        <v>17</v>
      </c>
      <c r="AU503" s="45">
        <f t="shared" si="1320"/>
        <v>9</v>
      </c>
      <c r="AV503" s="45">
        <f t="shared" si="1321"/>
        <v>1.0144664847184257</v>
      </c>
      <c r="AW503" s="145">
        <f t="shared" si="1322"/>
        <v>4.2269436863267736E-2</v>
      </c>
      <c r="AX503" s="45">
        <f t="shared" si="1323"/>
        <v>1.770578030946927E-2</v>
      </c>
      <c r="AY503" s="45">
        <f t="shared" si="1324"/>
        <v>0.27642164487034043</v>
      </c>
      <c r="AZ503" s="145">
        <f t="shared" si="1325"/>
        <v>1.1517568536264185E-2</v>
      </c>
      <c r="BA503" s="45">
        <f t="shared" si="1326"/>
        <v>360240.1670824489</v>
      </c>
      <c r="BB503" s="45" t="s">
        <v>192</v>
      </c>
      <c r="BC503" s="45">
        <f t="shared" si="1327"/>
        <v>1.670085170337025E-2</v>
      </c>
      <c r="BD503" s="45">
        <f t="shared" si="1328"/>
        <v>128.22877083716023</v>
      </c>
      <c r="BE503" s="45">
        <f t="shared" si="1329"/>
        <v>23.436892058414671</v>
      </c>
      <c r="BF503" s="45">
        <f t="shared" si="1330"/>
        <v>-1.7334321821397295E-3</v>
      </c>
      <c r="BG503" s="45">
        <f t="shared" si="1331"/>
        <v>23.435158626232532</v>
      </c>
      <c r="BH503" s="151">
        <f t="shared" si="1332"/>
        <v>0.18448325308933497</v>
      </c>
      <c r="BI503" s="45">
        <f t="shared" si="1333"/>
        <v>11.466364067730805</v>
      </c>
      <c r="BJ503" s="45">
        <f t="shared" si="1334"/>
        <v>18.887364067730804</v>
      </c>
      <c r="BK503" s="45">
        <f t="shared" si="1335"/>
        <v>31.308703449608259</v>
      </c>
      <c r="BL503" s="45">
        <f t="shared" si="1336"/>
        <v>0.54643995972617065</v>
      </c>
      <c r="BM503" s="45">
        <f t="shared" si="1337"/>
        <v>252.00175756635377</v>
      </c>
      <c r="BN503" s="45">
        <f t="shared" si="1338"/>
        <v>16.800117171090253</v>
      </c>
      <c r="BO503" s="45">
        <f t="shared" si="1339"/>
        <v>16</v>
      </c>
      <c r="BP503" s="45">
        <f t="shared" si="1340"/>
        <v>48</v>
      </c>
      <c r="BQ503" s="45">
        <f t="shared" si="1341"/>
        <v>0</v>
      </c>
      <c r="BR503" s="45">
        <f t="shared" si="1342"/>
        <v>-17.750629983647833</v>
      </c>
      <c r="BS503" s="45" t="str">
        <f t="shared" si="1343"/>
        <v>NEGATIF</v>
      </c>
      <c r="BT503" s="45">
        <f t="shared" si="1279"/>
        <v>-0.30980693751788191</v>
      </c>
      <c r="BU503" s="45">
        <f t="shared" si="1280"/>
        <v>17</v>
      </c>
      <c r="BV503" s="45">
        <f t="shared" si="1281"/>
        <v>-2086</v>
      </c>
      <c r="BW503" s="45">
        <f t="shared" si="1282"/>
        <v>57</v>
      </c>
      <c r="BX503" s="45" t="str">
        <f t="shared" si="1283"/>
        <v>NEGATIF</v>
      </c>
      <c r="BY503" s="45">
        <f t="shared" si="1344"/>
        <v>67.658550789076585</v>
      </c>
      <c r="BZ503" s="45">
        <f t="shared" si="1345"/>
        <v>247.65855078907657</v>
      </c>
      <c r="CA503" s="45">
        <f t="shared" si="1346"/>
        <v>57.650993987417969</v>
      </c>
      <c r="CB503" s="45" t="str">
        <f t="shared" si="1347"/>
        <v>POSITIF</v>
      </c>
      <c r="CC503" s="45">
        <f t="shared" si="1348"/>
        <v>57</v>
      </c>
      <c r="CD503" s="45">
        <f t="shared" si="1349"/>
        <v>39</v>
      </c>
      <c r="CE503" s="45">
        <f t="shared" si="1350"/>
        <v>3</v>
      </c>
      <c r="CF503" s="45"/>
      <c r="CG503" s="45">
        <f t="shared" si="1351"/>
        <v>4.3982603903454063</v>
      </c>
      <c r="CH503" s="45">
        <f t="shared" si="1352"/>
        <v>0.40902067875490883</v>
      </c>
      <c r="CI503" s="45">
        <f t="shared" si="1353"/>
        <v>0.40905093285384719</v>
      </c>
    </row>
    <row r="504" spans="1:87">
      <c r="A504" s="45">
        <f t="shared" ref="A504:F504" si="1357">A210</f>
        <v>-7.0027777777777782</v>
      </c>
      <c r="B504" s="45">
        <f t="shared" si="1357"/>
        <v>111.315</v>
      </c>
      <c r="C504" s="45">
        <f t="shared" si="1357"/>
        <v>7</v>
      </c>
      <c r="D504" s="45">
        <f t="shared" si="1357"/>
        <v>2018</v>
      </c>
      <c r="E504" s="45">
        <f t="shared" si="1357"/>
        <v>6</v>
      </c>
      <c r="F504" s="45">
        <f t="shared" si="1357"/>
        <v>14</v>
      </c>
      <c r="G504" s="45">
        <f t="shared" si="1285"/>
        <v>-0.12222152900771403</v>
      </c>
      <c r="H504" s="45">
        <f t="shared" ref="H504:J504" si="1358">H210</f>
        <v>1</v>
      </c>
      <c r="I504" s="45">
        <f t="shared" si="1358"/>
        <v>15</v>
      </c>
      <c r="J504" s="45">
        <f t="shared" si="1358"/>
        <v>1.25</v>
      </c>
      <c r="K504" s="45"/>
      <c r="L504" s="45">
        <f t="shared" ref="L504:M504" si="1359">L210</f>
        <v>20</v>
      </c>
      <c r="M504" s="45">
        <f t="shared" si="1359"/>
        <v>-13</v>
      </c>
      <c r="N504" s="45">
        <f t="shared" si="1288"/>
        <v>2458283.260416667</v>
      </c>
      <c r="O504" s="45">
        <f t="shared" si="1289"/>
        <v>8.1908796641232031E-4</v>
      </c>
      <c r="P504" s="45">
        <f t="shared" si="1290"/>
        <v>2458283.2612357549</v>
      </c>
      <c r="Q504" s="45">
        <f t="shared" si="1291"/>
        <v>0.18448353828213379</v>
      </c>
      <c r="R504" s="45">
        <f t="shared" si="1292"/>
        <v>252.51773158603248</v>
      </c>
      <c r="S504" s="45">
        <f t="shared" si="1293"/>
        <v>330.28612768168387</v>
      </c>
      <c r="T504" s="45">
        <f t="shared" si="1294"/>
        <v>4.4072658358435497</v>
      </c>
      <c r="U504" s="45">
        <f t="shared" si="1295"/>
        <v>5.7645804017077689</v>
      </c>
      <c r="V504" s="45">
        <f t="shared" si="1296"/>
        <v>128.22364029991718</v>
      </c>
      <c r="W504" s="45">
        <f t="shared" si="1297"/>
        <v>2.2379247021264441</v>
      </c>
      <c r="X504" s="45">
        <f t="shared" si="1298"/>
        <v>82.01524599775621</v>
      </c>
      <c r="Y504" s="45">
        <f t="shared" si="1299"/>
        <v>1.4314360794939478</v>
      </c>
      <c r="Z504" s="45">
        <f t="shared" si="1300"/>
        <v>158.75811879544926</v>
      </c>
      <c r="AA504" s="45">
        <f t="shared" si="1301"/>
        <v>2.7708518872528836</v>
      </c>
      <c r="AB504" s="45">
        <f t="shared" si="1302"/>
        <v>-10603.385182036793</v>
      </c>
      <c r="AC504" s="45">
        <f t="shared" si="1303"/>
        <v>100.33953980280498</v>
      </c>
      <c r="AD504" s="45">
        <f t="shared" si="1304"/>
        <v>2269.0794909198835</v>
      </c>
      <c r="AE504" s="45">
        <f t="shared" si="1305"/>
        <v>-664.13031363758193</v>
      </c>
      <c r="AF504" s="45">
        <f t="shared" si="1306"/>
        <v>521.05756425685991</v>
      </c>
      <c r="AG504" s="45">
        <f t="shared" si="1307"/>
        <v>529.54593966946425</v>
      </c>
      <c r="AH504" s="45">
        <f t="shared" si="1308"/>
        <v>-7847.4929610253639</v>
      </c>
      <c r="AI504" s="45">
        <f t="shared" si="1309"/>
        <v>-2.1798591558403788</v>
      </c>
      <c r="AJ504" s="45">
        <f t="shared" si="1310"/>
        <v>250.33787243019211</v>
      </c>
      <c r="AK504" s="45">
        <f t="shared" si="1311"/>
        <v>4.3692201163443904</v>
      </c>
      <c r="AL504" s="45">
        <f t="shared" si="1312"/>
        <v>250</v>
      </c>
      <c r="AM504" s="45">
        <f t="shared" si="1313"/>
        <v>20</v>
      </c>
      <c r="AN504" s="45">
        <f t="shared" si="1314"/>
        <v>16</v>
      </c>
      <c r="AO504" s="45"/>
      <c r="AP504" s="45">
        <f t="shared" si="1315"/>
        <v>4.2913763213725522</v>
      </c>
      <c r="AQ504" s="45">
        <f t="shared" si="1316"/>
        <v>7.4898646250073336E-2</v>
      </c>
      <c r="AR504" s="45" t="str">
        <f t="shared" si="1317"/>
        <v>POSITIF</v>
      </c>
      <c r="AS504" s="45">
        <f t="shared" si="1318"/>
        <v>4</v>
      </c>
      <c r="AT504" s="45">
        <f t="shared" si="1319"/>
        <v>17</v>
      </c>
      <c r="AU504" s="45">
        <f t="shared" si="1320"/>
        <v>28</v>
      </c>
      <c r="AV504" s="45">
        <f t="shared" si="1321"/>
        <v>1.0145443401518577</v>
      </c>
      <c r="AW504" s="145">
        <f t="shared" si="1322"/>
        <v>4.2272680839660737E-2</v>
      </c>
      <c r="AX504" s="45">
        <f t="shared" si="1323"/>
        <v>1.7707139143123225E-2</v>
      </c>
      <c r="AY504" s="45">
        <f t="shared" si="1324"/>
        <v>0.27644285685226833</v>
      </c>
      <c r="AZ504" s="145">
        <f t="shared" si="1325"/>
        <v>1.1518452368844514E-2</v>
      </c>
      <c r="BA504" s="45">
        <f t="shared" si="1326"/>
        <v>360212.52538928791</v>
      </c>
      <c r="BB504" s="45" t="s">
        <v>192</v>
      </c>
      <c r="BC504" s="45">
        <f t="shared" si="1327"/>
        <v>1.6700851691392151E-2</v>
      </c>
      <c r="BD504" s="45">
        <f t="shared" si="1328"/>
        <v>128.22821923542691</v>
      </c>
      <c r="BE504" s="45">
        <f t="shared" si="1329"/>
        <v>23.436892054705975</v>
      </c>
      <c r="BF504" s="45">
        <f t="shared" si="1330"/>
        <v>-1.7334284758610207E-3</v>
      </c>
      <c r="BG504" s="45">
        <f t="shared" si="1331"/>
        <v>23.435158626230113</v>
      </c>
      <c r="BH504" s="151">
        <f t="shared" si="1332"/>
        <v>0.18448353828213379</v>
      </c>
      <c r="BI504" s="45">
        <f t="shared" si="1333"/>
        <v>11.717048558530708</v>
      </c>
      <c r="BJ504" s="45">
        <f t="shared" si="1334"/>
        <v>19.138048558530709</v>
      </c>
      <c r="BK504" s="45">
        <f t="shared" si="1335"/>
        <v>35.056663797805925</v>
      </c>
      <c r="BL504" s="45">
        <f t="shared" si="1336"/>
        <v>0.61185420803641311</v>
      </c>
      <c r="BM504" s="45">
        <f t="shared" si="1337"/>
        <v>252.01406458015472</v>
      </c>
      <c r="BN504" s="45">
        <f t="shared" si="1338"/>
        <v>16.800937638676981</v>
      </c>
      <c r="BO504" s="45">
        <f t="shared" si="1339"/>
        <v>16</v>
      </c>
      <c r="BP504" s="45">
        <f t="shared" si="1340"/>
        <v>48</v>
      </c>
      <c r="BQ504" s="45">
        <f t="shared" si="1341"/>
        <v>3</v>
      </c>
      <c r="BR504" s="45">
        <f t="shared" si="1342"/>
        <v>-17.747071745844337</v>
      </c>
      <c r="BS504" s="45" t="str">
        <f t="shared" si="1343"/>
        <v>NEGATIF</v>
      </c>
      <c r="BT504" s="45">
        <f t="shared" si="1279"/>
        <v>-0.30974483455264196</v>
      </c>
      <c r="BU504" s="45">
        <f t="shared" si="1280"/>
        <v>17</v>
      </c>
      <c r="BV504" s="45">
        <f t="shared" si="1281"/>
        <v>-2085</v>
      </c>
      <c r="BW504" s="45">
        <f t="shared" si="1282"/>
        <v>10</v>
      </c>
      <c r="BX504" s="45" t="str">
        <f t="shared" si="1283"/>
        <v>NEGATIF</v>
      </c>
      <c r="BY504" s="45">
        <f t="shared" si="1344"/>
        <v>69.228763411013617</v>
      </c>
      <c r="BZ504" s="45">
        <f t="shared" si="1345"/>
        <v>249.22876341101363</v>
      </c>
      <c r="CA504" s="45">
        <f t="shared" si="1346"/>
        <v>54.19135949767324</v>
      </c>
      <c r="CB504" s="45" t="str">
        <f t="shared" si="1347"/>
        <v>POSITIF</v>
      </c>
      <c r="CC504" s="45">
        <f t="shared" si="1348"/>
        <v>54</v>
      </c>
      <c r="CD504" s="45">
        <f t="shared" si="1349"/>
        <v>11</v>
      </c>
      <c r="CE504" s="45">
        <f t="shared" si="1350"/>
        <v>28</v>
      </c>
      <c r="CF504" s="45"/>
      <c r="CG504" s="45">
        <f t="shared" si="1351"/>
        <v>4.3984751882573212</v>
      </c>
      <c r="CH504" s="45">
        <f t="shared" si="1352"/>
        <v>0.40902067875486664</v>
      </c>
      <c r="CI504" s="45">
        <f t="shared" si="1353"/>
        <v>0.40905093278911825</v>
      </c>
    </row>
    <row r="505" spans="1:87">
      <c r="A505" s="45">
        <f t="shared" ref="A505:F505" si="1360">A211</f>
        <v>-7.0027777777777782</v>
      </c>
      <c r="B505" s="45">
        <f t="shared" si="1360"/>
        <v>111.315</v>
      </c>
      <c r="C505" s="45">
        <f t="shared" si="1360"/>
        <v>7</v>
      </c>
      <c r="D505" s="45">
        <f t="shared" si="1360"/>
        <v>2018</v>
      </c>
      <c r="E505" s="45">
        <f t="shared" si="1360"/>
        <v>6</v>
      </c>
      <c r="F505" s="45">
        <f t="shared" si="1360"/>
        <v>14</v>
      </c>
      <c r="G505" s="45">
        <f t="shared" si="1285"/>
        <v>-0.12222152900771403</v>
      </c>
      <c r="H505" s="45">
        <f t="shared" ref="H505:J505" si="1361">H211</f>
        <v>1</v>
      </c>
      <c r="I505" s="45">
        <f t="shared" si="1361"/>
        <v>30</v>
      </c>
      <c r="J505" s="45">
        <f t="shared" si="1361"/>
        <v>1.5</v>
      </c>
      <c r="K505" s="45"/>
      <c r="L505" s="45">
        <f t="shared" ref="L505:M505" si="1362">L211</f>
        <v>20</v>
      </c>
      <c r="M505" s="45">
        <f t="shared" si="1362"/>
        <v>-13</v>
      </c>
      <c r="N505" s="45">
        <f t="shared" si="1288"/>
        <v>2458283.2708333335</v>
      </c>
      <c r="O505" s="45">
        <f t="shared" si="1289"/>
        <v>8.1908796641232031E-4</v>
      </c>
      <c r="P505" s="45">
        <f t="shared" si="1290"/>
        <v>2458283.2716524214</v>
      </c>
      <c r="Q505" s="45">
        <f t="shared" si="1291"/>
        <v>0.18448382347491987</v>
      </c>
      <c r="R505" s="45">
        <f t="shared" si="1292"/>
        <v>252.51773158603248</v>
      </c>
      <c r="S505" s="45">
        <f t="shared" si="1293"/>
        <v>330.42222135093471</v>
      </c>
      <c r="T505" s="45">
        <f t="shared" si="1294"/>
        <v>4.4072658358435497</v>
      </c>
      <c r="U505" s="45">
        <f t="shared" si="1295"/>
        <v>5.7669556843273169</v>
      </c>
      <c r="V505" s="45">
        <f t="shared" si="1296"/>
        <v>128.22308869657149</v>
      </c>
      <c r="W505" s="45">
        <f t="shared" si="1297"/>
        <v>2.2379150748318968</v>
      </c>
      <c r="X505" s="45">
        <f t="shared" si="1298"/>
        <v>82.025513157367641</v>
      </c>
      <c r="Y505" s="45">
        <f t="shared" si="1299"/>
        <v>1.431615275233995</v>
      </c>
      <c r="Z505" s="45">
        <f t="shared" si="1300"/>
        <v>158.76838546481486</v>
      </c>
      <c r="AA505" s="45">
        <f t="shared" si="1301"/>
        <v>2.771031074436527</v>
      </c>
      <c r="AB505" s="45">
        <f t="shared" si="1302"/>
        <v>-10556.648146915681</v>
      </c>
      <c r="AC505" s="45">
        <f t="shared" si="1303"/>
        <v>99.568897899694292</v>
      </c>
      <c r="AD505" s="45">
        <f t="shared" si="1304"/>
        <v>2282.6504431307321</v>
      </c>
      <c r="AE505" s="45">
        <f t="shared" si="1305"/>
        <v>-663.35820128554815</v>
      </c>
      <c r="AF505" s="45">
        <f t="shared" si="1306"/>
        <v>520.23424915409339</v>
      </c>
      <c r="AG505" s="45">
        <f t="shared" si="1307"/>
        <v>517.93464764237251</v>
      </c>
      <c r="AH505" s="45">
        <f t="shared" si="1308"/>
        <v>-7799.6181103743365</v>
      </c>
      <c r="AI505" s="45">
        <f t="shared" si="1309"/>
        <v>-2.1665605862150934</v>
      </c>
      <c r="AJ505" s="45">
        <f t="shared" si="1310"/>
        <v>250.35117099981738</v>
      </c>
      <c r="AK505" s="45">
        <f t="shared" si="1311"/>
        <v>4.3694522201701576</v>
      </c>
      <c r="AL505" s="45">
        <f t="shared" si="1312"/>
        <v>250</v>
      </c>
      <c r="AM505" s="45">
        <f t="shared" si="1313"/>
        <v>21</v>
      </c>
      <c r="AN505" s="45">
        <f t="shared" si="1314"/>
        <v>4</v>
      </c>
      <c r="AO505" s="45"/>
      <c r="AP505" s="45">
        <f t="shared" si="1315"/>
        <v>4.2775089915090279</v>
      </c>
      <c r="AQ505" s="45">
        <f t="shared" si="1316"/>
        <v>7.4656615685494712E-2</v>
      </c>
      <c r="AR505" s="45" t="str">
        <f t="shared" si="1317"/>
        <v>POSITIF</v>
      </c>
      <c r="AS505" s="45">
        <f t="shared" si="1318"/>
        <v>4</v>
      </c>
      <c r="AT505" s="45">
        <f t="shared" si="1319"/>
        <v>16</v>
      </c>
      <c r="AU505" s="45">
        <f t="shared" si="1320"/>
        <v>39</v>
      </c>
      <c r="AV505" s="45">
        <f t="shared" si="1321"/>
        <v>1.0146218366352413</v>
      </c>
      <c r="AW505" s="145">
        <f t="shared" si="1322"/>
        <v>4.2275909859801723E-2</v>
      </c>
      <c r="AX505" s="45">
        <f t="shared" si="1323"/>
        <v>1.7708491711916987E-2</v>
      </c>
      <c r="AY505" s="45">
        <f t="shared" si="1324"/>
        <v>0.27646397103654563</v>
      </c>
      <c r="AZ505" s="145">
        <f t="shared" si="1325"/>
        <v>1.1519332126522735E-2</v>
      </c>
      <c r="BA505" s="45">
        <f t="shared" si="1326"/>
        <v>360185.0153503046</v>
      </c>
      <c r="BB505" s="45" t="s">
        <v>192</v>
      </c>
      <c r="BC505" s="45">
        <f t="shared" si="1327"/>
        <v>1.6700851679414055E-2</v>
      </c>
      <c r="BD505" s="45">
        <f t="shared" si="1328"/>
        <v>128.22766763371826</v>
      </c>
      <c r="BE505" s="45">
        <f t="shared" si="1329"/>
        <v>23.436892050997283</v>
      </c>
      <c r="BF505" s="45">
        <f t="shared" si="1330"/>
        <v>-1.7334247498837227E-3</v>
      </c>
      <c r="BG505" s="45">
        <f t="shared" si="1331"/>
        <v>23.4351586262474</v>
      </c>
      <c r="BH505" s="151">
        <f t="shared" si="1332"/>
        <v>0.18448382347491987</v>
      </c>
      <c r="BI505" s="45">
        <f t="shared" si="1333"/>
        <v>11.967733038123697</v>
      </c>
      <c r="BJ505" s="45">
        <f t="shared" si="1334"/>
        <v>19.388733038123696</v>
      </c>
      <c r="BK505" s="45">
        <f t="shared" si="1335"/>
        <v>38.804836550223513</v>
      </c>
      <c r="BL505" s="45">
        <f t="shared" si="1336"/>
        <v>0.67727216349963826</v>
      </c>
      <c r="BM505" s="45">
        <f t="shared" si="1337"/>
        <v>252.02615902163194</v>
      </c>
      <c r="BN505" s="45">
        <f t="shared" si="1338"/>
        <v>16.801743934775462</v>
      </c>
      <c r="BO505" s="45">
        <f t="shared" si="1339"/>
        <v>16</v>
      </c>
      <c r="BP505" s="45">
        <f t="shared" si="1340"/>
        <v>48</v>
      </c>
      <c r="BQ505" s="45">
        <f t="shared" si="1341"/>
        <v>6</v>
      </c>
      <c r="BR505" s="45">
        <f t="shared" si="1342"/>
        <v>-17.762664363630819</v>
      </c>
      <c r="BS505" s="45" t="str">
        <f t="shared" si="1343"/>
        <v>NEGATIF</v>
      </c>
      <c r="BT505" s="45">
        <f t="shared" si="1279"/>
        <v>-0.31001697707202108</v>
      </c>
      <c r="BU505" s="45">
        <f t="shared" si="1280"/>
        <v>17</v>
      </c>
      <c r="BV505" s="45">
        <f t="shared" si="1281"/>
        <v>-2086</v>
      </c>
      <c r="BW505" s="45">
        <f t="shared" si="1282"/>
        <v>14</v>
      </c>
      <c r="BX505" s="45" t="str">
        <f t="shared" si="1283"/>
        <v>NEGATIF</v>
      </c>
      <c r="BY505" s="45">
        <f t="shared" si="1344"/>
        <v>70.416144179111413</v>
      </c>
      <c r="BZ505" s="45">
        <f t="shared" si="1345"/>
        <v>250.41614417911143</v>
      </c>
      <c r="CA505" s="45">
        <f t="shared" si="1346"/>
        <v>50.695737869690113</v>
      </c>
      <c r="CB505" s="45" t="str">
        <f t="shared" si="1347"/>
        <v>POSITIF</v>
      </c>
      <c r="CC505" s="45">
        <f t="shared" si="1348"/>
        <v>50</v>
      </c>
      <c r="CD505" s="45">
        <f t="shared" si="1349"/>
        <v>41</v>
      </c>
      <c r="CE505" s="45">
        <f t="shared" si="1350"/>
        <v>44</v>
      </c>
      <c r="CF505" s="45"/>
      <c r="CG505" s="45">
        <f t="shared" si="1351"/>
        <v>4.3986862760822882</v>
      </c>
      <c r="CH505" s="45">
        <f t="shared" si="1352"/>
        <v>0.40902067875516834</v>
      </c>
      <c r="CI505" s="45">
        <f t="shared" si="1353"/>
        <v>0.40905093272438936</v>
      </c>
    </row>
    <row r="506" spans="1:87">
      <c r="A506" s="45">
        <f t="shared" ref="A506:F506" si="1363">A212</f>
        <v>-7.0027777777777782</v>
      </c>
      <c r="B506" s="45">
        <f t="shared" si="1363"/>
        <v>111.315</v>
      </c>
      <c r="C506" s="45">
        <f t="shared" si="1363"/>
        <v>7</v>
      </c>
      <c r="D506" s="45">
        <f t="shared" si="1363"/>
        <v>2018</v>
      </c>
      <c r="E506" s="45">
        <f t="shared" si="1363"/>
        <v>6</v>
      </c>
      <c r="F506" s="45">
        <f t="shared" si="1363"/>
        <v>14</v>
      </c>
      <c r="G506" s="45">
        <f t="shared" si="1285"/>
        <v>-0.12222152900771403</v>
      </c>
      <c r="H506" s="45">
        <f t="shared" ref="H506:J506" si="1364">H212</f>
        <v>1</v>
      </c>
      <c r="I506" s="45">
        <f t="shared" si="1364"/>
        <v>45</v>
      </c>
      <c r="J506" s="45">
        <f t="shared" si="1364"/>
        <v>1.75</v>
      </c>
      <c r="K506" s="45"/>
      <c r="L506" s="45">
        <f t="shared" ref="L506:M506" si="1365">L212</f>
        <v>20</v>
      </c>
      <c r="M506" s="45">
        <f t="shared" si="1365"/>
        <v>-13</v>
      </c>
      <c r="N506" s="45">
        <f t="shared" si="1288"/>
        <v>2458283.28125</v>
      </c>
      <c r="O506" s="45">
        <f t="shared" si="1289"/>
        <v>8.1908796641232031E-4</v>
      </c>
      <c r="P506" s="45">
        <f t="shared" si="1290"/>
        <v>2458283.282069088</v>
      </c>
      <c r="Q506" s="45">
        <f t="shared" si="1291"/>
        <v>0.18448410866770595</v>
      </c>
      <c r="R506" s="45">
        <f t="shared" si="1292"/>
        <v>252.51773158603248</v>
      </c>
      <c r="S506" s="45">
        <f t="shared" si="1293"/>
        <v>330.5583150202001</v>
      </c>
      <c r="T506" s="45">
        <f t="shared" si="1294"/>
        <v>4.4072658358435497</v>
      </c>
      <c r="U506" s="45">
        <f t="shared" si="1295"/>
        <v>5.769330966947118</v>
      </c>
      <c r="V506" s="45">
        <f t="shared" si="1296"/>
        <v>128.22253709322587</v>
      </c>
      <c r="W506" s="45">
        <f t="shared" si="1297"/>
        <v>2.2379054475373508</v>
      </c>
      <c r="X506" s="45">
        <f t="shared" si="1298"/>
        <v>82.035780316979981</v>
      </c>
      <c r="Y506" s="45">
        <f t="shared" si="1299"/>
        <v>1.4317944709740582</v>
      </c>
      <c r="Z506" s="45">
        <f t="shared" si="1300"/>
        <v>158.77865213418045</v>
      </c>
      <c r="AA506" s="45">
        <f t="shared" si="1301"/>
        <v>2.7712102616201704</v>
      </c>
      <c r="AB506" s="45">
        <f t="shared" si="1302"/>
        <v>-10509.848061656758</v>
      </c>
      <c r="AC506" s="45">
        <f t="shared" si="1303"/>
        <v>98.787760076508704</v>
      </c>
      <c r="AD506" s="45">
        <f t="shared" si="1304"/>
        <v>2295.258930735019</v>
      </c>
      <c r="AE506" s="45">
        <f t="shared" si="1305"/>
        <v>-662.51616860824117</v>
      </c>
      <c r="AF506" s="45">
        <f t="shared" si="1306"/>
        <v>519.40736670177876</v>
      </c>
      <c r="AG506" s="45">
        <f t="shared" si="1307"/>
        <v>506.31903486190612</v>
      </c>
      <c r="AH506" s="45">
        <f t="shared" si="1308"/>
        <v>-7752.5911378897854</v>
      </c>
      <c r="AI506" s="45">
        <f t="shared" si="1309"/>
        <v>-2.1534975383027182</v>
      </c>
      <c r="AJ506" s="45">
        <f t="shared" si="1310"/>
        <v>250.36423404772975</v>
      </c>
      <c r="AK506" s="45">
        <f t="shared" si="1311"/>
        <v>4.369680213366574</v>
      </c>
      <c r="AL506" s="45">
        <f t="shared" si="1312"/>
        <v>250</v>
      </c>
      <c r="AM506" s="45">
        <f t="shared" si="1313"/>
        <v>21</v>
      </c>
      <c r="AN506" s="45">
        <f t="shared" si="1314"/>
        <v>51</v>
      </c>
      <c r="AO506" s="45"/>
      <c r="AP506" s="45">
        <f t="shared" si="1315"/>
        <v>4.282714407283355</v>
      </c>
      <c r="AQ506" s="45">
        <f t="shared" si="1316"/>
        <v>7.4747467329691966E-2</v>
      </c>
      <c r="AR506" s="45" t="str">
        <f t="shared" si="1317"/>
        <v>POSITIF</v>
      </c>
      <c r="AS506" s="45">
        <f t="shared" si="1318"/>
        <v>4</v>
      </c>
      <c r="AT506" s="45">
        <f t="shared" si="1319"/>
        <v>16</v>
      </c>
      <c r="AU506" s="45">
        <f t="shared" si="1320"/>
        <v>57</v>
      </c>
      <c r="AV506" s="45">
        <f t="shared" si="1321"/>
        <v>1.0146989735310663</v>
      </c>
      <c r="AW506" s="145">
        <f t="shared" si="1322"/>
        <v>4.2279123897127763E-2</v>
      </c>
      <c r="AX506" s="45">
        <f t="shared" si="1323"/>
        <v>1.77098380047239E-2</v>
      </c>
      <c r="AY506" s="45">
        <f t="shared" si="1324"/>
        <v>0.276484987249487</v>
      </c>
      <c r="AZ506" s="145">
        <f t="shared" si="1325"/>
        <v>1.1520207802061958E-2</v>
      </c>
      <c r="BA506" s="45">
        <f t="shared" si="1326"/>
        <v>360157.63713239058</v>
      </c>
      <c r="BB506" s="45" t="s">
        <v>192</v>
      </c>
      <c r="BC506" s="45">
        <f t="shared" si="1327"/>
        <v>1.6700851667435956E-2</v>
      </c>
      <c r="BD506" s="45">
        <f t="shared" si="1328"/>
        <v>128.2271160320096</v>
      </c>
      <c r="BE506" s="45">
        <f t="shared" si="1329"/>
        <v>23.436892047288588</v>
      </c>
      <c r="BF506" s="45">
        <f t="shared" si="1330"/>
        <v>-1.733421004205677E-3</v>
      </c>
      <c r="BG506" s="45">
        <f t="shared" si="1331"/>
        <v>23.43515862628438</v>
      </c>
      <c r="BH506" s="151">
        <f t="shared" si="1332"/>
        <v>0.18448410866770595</v>
      </c>
      <c r="BI506" s="45">
        <f t="shared" si="1333"/>
        <v>12.218417517716686</v>
      </c>
      <c r="BJ506" s="45">
        <f t="shared" si="1334"/>
        <v>19.639417517716687</v>
      </c>
      <c r="BK506" s="45">
        <f t="shared" si="1335"/>
        <v>42.553223366439781</v>
      </c>
      <c r="BL506" s="45">
        <f t="shared" si="1336"/>
        <v>0.74269385508095964</v>
      </c>
      <c r="BM506" s="45">
        <f t="shared" si="1337"/>
        <v>252.03803939931052</v>
      </c>
      <c r="BN506" s="45">
        <f t="shared" si="1338"/>
        <v>16.802535959954035</v>
      </c>
      <c r="BO506" s="45">
        <f t="shared" si="1339"/>
        <v>16</v>
      </c>
      <c r="BP506" s="45">
        <f t="shared" si="1340"/>
        <v>48</v>
      </c>
      <c r="BQ506" s="45">
        <f t="shared" si="1341"/>
        <v>9</v>
      </c>
      <c r="BR506" s="45">
        <f t="shared" si="1342"/>
        <v>-17.759339173133355</v>
      </c>
      <c r="BS506" s="45" t="str">
        <f t="shared" si="1343"/>
        <v>NEGATIF</v>
      </c>
      <c r="BT506" s="45">
        <f t="shared" si="1279"/>
        <v>-0.30995894154958437</v>
      </c>
      <c r="BU506" s="45">
        <f t="shared" si="1280"/>
        <v>17</v>
      </c>
      <c r="BV506" s="45">
        <f t="shared" si="1281"/>
        <v>-2086</v>
      </c>
      <c r="BW506" s="45">
        <f t="shared" si="1282"/>
        <v>26</v>
      </c>
      <c r="BX506" s="45" t="str">
        <f t="shared" si="1283"/>
        <v>NEGATIF</v>
      </c>
      <c r="BY506" s="45">
        <f t="shared" si="1344"/>
        <v>71.362644285905802</v>
      </c>
      <c r="BZ506" s="45">
        <f t="shared" si="1345"/>
        <v>251.36264428590579</v>
      </c>
      <c r="CA506" s="45">
        <f t="shared" si="1346"/>
        <v>47.180541569222818</v>
      </c>
      <c r="CB506" s="45" t="str">
        <f t="shared" si="1347"/>
        <v>POSITIF</v>
      </c>
      <c r="CC506" s="45">
        <f t="shared" si="1348"/>
        <v>47</v>
      </c>
      <c r="CD506" s="45">
        <f t="shared" si="1349"/>
        <v>10</v>
      </c>
      <c r="CE506" s="45">
        <f t="shared" si="1350"/>
        <v>49</v>
      </c>
      <c r="CF506" s="45"/>
      <c r="CG506" s="45">
        <f t="shared" si="1351"/>
        <v>4.3988936277891595</v>
      </c>
      <c r="CH506" s="45">
        <f t="shared" si="1352"/>
        <v>0.40902067875581377</v>
      </c>
      <c r="CI506" s="45">
        <f t="shared" si="1353"/>
        <v>0.40905093265966042</v>
      </c>
    </row>
    <row r="507" spans="1:87">
      <c r="A507" s="45">
        <f t="shared" ref="A507:F507" si="1366">A213</f>
        <v>-7.0027777777777782</v>
      </c>
      <c r="B507" s="45">
        <f t="shared" si="1366"/>
        <v>111.315</v>
      </c>
      <c r="C507" s="45">
        <f t="shared" si="1366"/>
        <v>7</v>
      </c>
      <c r="D507" s="45">
        <f t="shared" si="1366"/>
        <v>2018</v>
      </c>
      <c r="E507" s="45">
        <f t="shared" si="1366"/>
        <v>6</v>
      </c>
      <c r="F507" s="45">
        <f t="shared" si="1366"/>
        <v>14</v>
      </c>
      <c r="G507" s="45">
        <f t="shared" si="1285"/>
        <v>-0.12222152900771403</v>
      </c>
      <c r="H507" s="45">
        <f t="shared" ref="H507:J507" si="1367">H213</f>
        <v>2</v>
      </c>
      <c r="I507" s="45">
        <f t="shared" si="1367"/>
        <v>0</v>
      </c>
      <c r="J507" s="45">
        <f t="shared" si="1367"/>
        <v>2</v>
      </c>
      <c r="K507" s="45"/>
      <c r="L507" s="45">
        <f t="shared" ref="L507:M507" si="1368">L213</f>
        <v>20</v>
      </c>
      <c r="M507" s="45">
        <f t="shared" si="1368"/>
        <v>-13</v>
      </c>
      <c r="N507" s="45">
        <f t="shared" si="1288"/>
        <v>2458283.291666667</v>
      </c>
      <c r="O507" s="45">
        <f t="shared" si="1289"/>
        <v>8.1908796641232031E-4</v>
      </c>
      <c r="P507" s="45">
        <f t="shared" si="1290"/>
        <v>2458283.2924857549</v>
      </c>
      <c r="Q507" s="45">
        <f t="shared" si="1291"/>
        <v>0.18448439386050478</v>
      </c>
      <c r="R507" s="45">
        <f t="shared" si="1292"/>
        <v>252.51773158603248</v>
      </c>
      <c r="S507" s="45">
        <f t="shared" si="1293"/>
        <v>330.69440869553364</v>
      </c>
      <c r="T507" s="45">
        <f t="shared" si="1294"/>
        <v>4.4072658358435497</v>
      </c>
      <c r="U507" s="45">
        <f t="shared" si="1295"/>
        <v>5.7717062496728282</v>
      </c>
      <c r="V507" s="45">
        <f t="shared" si="1296"/>
        <v>128.22198548985557</v>
      </c>
      <c r="W507" s="45">
        <f t="shared" si="1297"/>
        <v>2.237895820242374</v>
      </c>
      <c r="X507" s="45">
        <f t="shared" si="1298"/>
        <v>82.046047477050706</v>
      </c>
      <c r="Y507" s="45">
        <f t="shared" si="1299"/>
        <v>1.4319736667221217</v>
      </c>
      <c r="Z507" s="45">
        <f t="shared" si="1300"/>
        <v>158.78891880400442</v>
      </c>
      <c r="AA507" s="45">
        <f t="shared" si="1301"/>
        <v>2.7713894488118136</v>
      </c>
      <c r="AB507" s="45">
        <f t="shared" si="1302"/>
        <v>-10462.985188218527</v>
      </c>
      <c r="AC507" s="45">
        <f t="shared" si="1303"/>
        <v>97.996208640326998</v>
      </c>
      <c r="AD507" s="45">
        <f t="shared" si="1304"/>
        <v>2306.8996379433179</v>
      </c>
      <c r="AE507" s="45">
        <f t="shared" si="1305"/>
        <v>-661.6043043166444</v>
      </c>
      <c r="AF507" s="45">
        <f t="shared" si="1306"/>
        <v>518.5769385212534</v>
      </c>
      <c r="AG507" s="45">
        <f t="shared" si="1307"/>
        <v>494.69918792367002</v>
      </c>
      <c r="AH507" s="45">
        <f t="shared" si="1308"/>
        <v>-7706.4175195066036</v>
      </c>
      <c r="AI507" s="45">
        <f t="shared" si="1309"/>
        <v>-2.1406715331962789</v>
      </c>
      <c r="AJ507" s="45">
        <f t="shared" si="1310"/>
        <v>250.37706005283621</v>
      </c>
      <c r="AK507" s="45">
        <f t="shared" si="1311"/>
        <v>4.3699040693855595</v>
      </c>
      <c r="AL507" s="45">
        <f t="shared" si="1312"/>
        <v>250</v>
      </c>
      <c r="AM507" s="45">
        <f t="shared" si="1313"/>
        <v>22</v>
      </c>
      <c r="AN507" s="45">
        <f t="shared" si="1314"/>
        <v>37</v>
      </c>
      <c r="AO507" s="45"/>
      <c r="AP507" s="45">
        <f t="shared" si="1315"/>
        <v>4.2813171172126516</v>
      </c>
      <c r="AQ507" s="45">
        <f t="shared" si="1316"/>
        <v>7.4723080017352769E-2</v>
      </c>
      <c r="AR507" s="45" t="str">
        <f t="shared" si="1317"/>
        <v>POSITIF</v>
      </c>
      <c r="AS507" s="45">
        <f t="shared" si="1318"/>
        <v>4</v>
      </c>
      <c r="AT507" s="45">
        <f t="shared" si="1319"/>
        <v>16</v>
      </c>
      <c r="AU507" s="45">
        <f t="shared" si="1320"/>
        <v>52</v>
      </c>
      <c r="AV507" s="45">
        <f t="shared" si="1321"/>
        <v>1.0147757502044157</v>
      </c>
      <c r="AW507" s="145">
        <f t="shared" si="1322"/>
        <v>4.2282322925183989E-2</v>
      </c>
      <c r="AX507" s="45">
        <f t="shared" si="1323"/>
        <v>1.7711178010462573E-2</v>
      </c>
      <c r="AY507" s="45">
        <f t="shared" si="1324"/>
        <v>0.27650590531811342</v>
      </c>
      <c r="AZ507" s="145">
        <f t="shared" si="1325"/>
        <v>1.1521079388254725E-2</v>
      </c>
      <c r="BA507" s="45">
        <f t="shared" si="1326"/>
        <v>360130.39090167766</v>
      </c>
      <c r="BB507" s="45" t="s">
        <v>192</v>
      </c>
      <c r="BC507" s="45">
        <f t="shared" si="1327"/>
        <v>1.6700851655457861E-2</v>
      </c>
      <c r="BD507" s="45">
        <f t="shared" si="1328"/>
        <v>128.22656443027634</v>
      </c>
      <c r="BE507" s="45">
        <f t="shared" si="1329"/>
        <v>23.436892043579892</v>
      </c>
      <c r="BF507" s="45">
        <f t="shared" si="1330"/>
        <v>-1.7334172388247086E-3</v>
      </c>
      <c r="BG507" s="45">
        <f t="shared" si="1331"/>
        <v>23.435158626341067</v>
      </c>
      <c r="BH507" s="151">
        <f t="shared" si="1332"/>
        <v>0.18448439386050478</v>
      </c>
      <c r="BI507" s="45">
        <f t="shared" si="1333"/>
        <v>12.46910200851659</v>
      </c>
      <c r="BJ507" s="45">
        <f t="shared" si="1334"/>
        <v>19.890102008516589</v>
      </c>
      <c r="BK507" s="45">
        <f t="shared" si="1335"/>
        <v>46.301825805124679</v>
      </c>
      <c r="BL507" s="45">
        <f t="shared" si="1336"/>
        <v>0.80811930998430004</v>
      </c>
      <c r="BM507" s="45">
        <f t="shared" si="1337"/>
        <v>252.04970432262414</v>
      </c>
      <c r="BN507" s="45">
        <f t="shared" si="1338"/>
        <v>16.803313621508277</v>
      </c>
      <c r="BO507" s="45">
        <f t="shared" si="1339"/>
        <v>16</v>
      </c>
      <c r="BP507" s="45">
        <f t="shared" si="1340"/>
        <v>48</v>
      </c>
      <c r="BQ507" s="45">
        <f t="shared" si="1341"/>
        <v>11</v>
      </c>
      <c r="BR507" s="45">
        <f t="shared" si="1342"/>
        <v>-17.762516998806756</v>
      </c>
      <c r="BS507" s="45" t="str">
        <f t="shared" si="1343"/>
        <v>NEGATIF</v>
      </c>
      <c r="BT507" s="45">
        <f t="shared" si="1279"/>
        <v>-0.3100144050706396</v>
      </c>
      <c r="BU507" s="45">
        <f t="shared" si="1280"/>
        <v>17</v>
      </c>
      <c r="BV507" s="45">
        <f t="shared" si="1281"/>
        <v>-2086</v>
      </c>
      <c r="BW507" s="45">
        <f t="shared" si="1282"/>
        <v>14</v>
      </c>
      <c r="BX507" s="45" t="str">
        <f t="shared" si="1283"/>
        <v>NEGATIF</v>
      </c>
      <c r="BY507" s="45">
        <f t="shared" si="1344"/>
        <v>72.085164755172613</v>
      </c>
      <c r="BZ507" s="45">
        <f t="shared" si="1345"/>
        <v>252.08516475517263</v>
      </c>
      <c r="CA507" s="45">
        <f t="shared" si="1346"/>
        <v>43.646830994932159</v>
      </c>
      <c r="CB507" s="45" t="str">
        <f t="shared" si="1347"/>
        <v>POSITIF</v>
      </c>
      <c r="CC507" s="45">
        <f t="shared" si="1348"/>
        <v>43</v>
      </c>
      <c r="CD507" s="45">
        <f t="shared" si="1349"/>
        <v>38</v>
      </c>
      <c r="CE507" s="45">
        <f t="shared" si="1350"/>
        <v>48</v>
      </c>
      <c r="CF507" s="45"/>
      <c r="CG507" s="45">
        <f t="shared" si="1351"/>
        <v>4.3990972191079756</v>
      </c>
      <c r="CH507" s="45">
        <f t="shared" si="1352"/>
        <v>0.40902067875680315</v>
      </c>
      <c r="CI507" s="45">
        <f t="shared" si="1353"/>
        <v>0.40905093259493147</v>
      </c>
    </row>
    <row r="508" spans="1:87">
      <c r="A508" s="45">
        <f t="shared" ref="A508:F508" si="1369">A214</f>
        <v>-7.0027777777777782</v>
      </c>
      <c r="B508" s="45">
        <f t="shared" si="1369"/>
        <v>111.315</v>
      </c>
      <c r="C508" s="45">
        <f t="shared" si="1369"/>
        <v>7</v>
      </c>
      <c r="D508" s="45">
        <f t="shared" si="1369"/>
        <v>2018</v>
      </c>
      <c r="E508" s="45">
        <f t="shared" si="1369"/>
        <v>6</v>
      </c>
      <c r="F508" s="45">
        <f t="shared" si="1369"/>
        <v>14</v>
      </c>
      <c r="G508" s="45">
        <f t="shared" si="1285"/>
        <v>-0.12222152900771403</v>
      </c>
      <c r="H508" s="45">
        <f t="shared" ref="H508:J508" si="1370">H214</f>
        <v>2</v>
      </c>
      <c r="I508" s="45">
        <f t="shared" si="1370"/>
        <v>15</v>
      </c>
      <c r="J508" s="45">
        <f t="shared" si="1370"/>
        <v>2.25</v>
      </c>
      <c r="K508" s="45"/>
      <c r="L508" s="45">
        <f t="shared" ref="L508:M508" si="1371">L214</f>
        <v>20</v>
      </c>
      <c r="M508" s="45">
        <f t="shared" si="1371"/>
        <v>-13</v>
      </c>
      <c r="N508" s="45">
        <f t="shared" si="1288"/>
        <v>2458283.3020833335</v>
      </c>
      <c r="O508" s="45">
        <f t="shared" si="1289"/>
        <v>8.1908796641232031E-4</v>
      </c>
      <c r="P508" s="45">
        <f t="shared" si="1290"/>
        <v>2458283.3029024214</v>
      </c>
      <c r="Q508" s="45">
        <f t="shared" si="1291"/>
        <v>0.18448467905329086</v>
      </c>
      <c r="R508" s="45">
        <f t="shared" si="1292"/>
        <v>252.51773158603248</v>
      </c>
      <c r="S508" s="45">
        <f t="shared" si="1293"/>
        <v>330.83050236479903</v>
      </c>
      <c r="T508" s="45">
        <f t="shared" si="1294"/>
        <v>4.4072658358435497</v>
      </c>
      <c r="U508" s="45">
        <f t="shared" si="1295"/>
        <v>5.7740815322926293</v>
      </c>
      <c r="V508" s="45">
        <f t="shared" si="1296"/>
        <v>128.22143388650989</v>
      </c>
      <c r="W508" s="45">
        <f t="shared" si="1297"/>
        <v>2.2378861929478266</v>
      </c>
      <c r="X508" s="45">
        <f t="shared" si="1298"/>
        <v>82.056314636663046</v>
      </c>
      <c r="Y508" s="45">
        <f t="shared" si="1299"/>
        <v>1.4321528624621847</v>
      </c>
      <c r="Z508" s="45">
        <f t="shared" si="1300"/>
        <v>158.79918547337093</v>
      </c>
      <c r="AA508" s="45">
        <f t="shared" si="1301"/>
        <v>2.771568635995473</v>
      </c>
      <c r="AB508" s="45">
        <f t="shared" si="1302"/>
        <v>-10416.059795178711</v>
      </c>
      <c r="AC508" s="45">
        <f t="shared" si="1303"/>
        <v>97.194327102145962</v>
      </c>
      <c r="AD508" s="45">
        <f t="shared" si="1304"/>
        <v>2317.5676554883016</v>
      </c>
      <c r="AE508" s="45">
        <f t="shared" si="1305"/>
        <v>-660.62270460584807</v>
      </c>
      <c r="AF508" s="45">
        <f t="shared" si="1306"/>
        <v>517.7429864374817</v>
      </c>
      <c r="AG508" s="45">
        <f t="shared" si="1307"/>
        <v>483.07519500970068</v>
      </c>
      <c r="AH508" s="45">
        <f t="shared" si="1308"/>
        <v>-7661.1023357469294</v>
      </c>
      <c r="AI508" s="45">
        <f t="shared" si="1309"/>
        <v>-2.1280839821519248</v>
      </c>
      <c r="AJ508" s="45">
        <f t="shared" si="1310"/>
        <v>250.38964760388055</v>
      </c>
      <c r="AK508" s="45">
        <f t="shared" si="1311"/>
        <v>4.3701237635960464</v>
      </c>
      <c r="AL508" s="45">
        <f t="shared" si="1312"/>
        <v>250</v>
      </c>
      <c r="AM508" s="45">
        <f t="shared" si="1313"/>
        <v>23</v>
      </c>
      <c r="AN508" s="45">
        <f t="shared" si="1314"/>
        <v>22</v>
      </c>
      <c r="AO508" s="45"/>
      <c r="AP508" s="45">
        <f t="shared" si="1315"/>
        <v>4.2751632751505166</v>
      </c>
      <c r="AQ508" s="45">
        <f t="shared" si="1316"/>
        <v>7.4615675211720786E-2</v>
      </c>
      <c r="AR508" s="45" t="str">
        <f t="shared" si="1317"/>
        <v>POSITIF</v>
      </c>
      <c r="AS508" s="45">
        <f t="shared" si="1318"/>
        <v>4</v>
      </c>
      <c r="AT508" s="45">
        <f t="shared" si="1319"/>
        <v>16</v>
      </c>
      <c r="AU508" s="45">
        <f t="shared" si="1320"/>
        <v>30</v>
      </c>
      <c r="AV508" s="45">
        <f t="shared" si="1321"/>
        <v>1.0148521660128189</v>
      </c>
      <c r="AW508" s="145">
        <f t="shared" si="1322"/>
        <v>4.2285506917200788E-2</v>
      </c>
      <c r="AX508" s="45">
        <f t="shared" si="1323"/>
        <v>1.7712511717919783E-2</v>
      </c>
      <c r="AY508" s="45">
        <f t="shared" si="1324"/>
        <v>0.27652672506738823</v>
      </c>
      <c r="AZ508" s="145">
        <f t="shared" si="1325"/>
        <v>1.1521946877807844E-2</v>
      </c>
      <c r="BA508" s="45">
        <f t="shared" si="1326"/>
        <v>360103.27682713972</v>
      </c>
      <c r="BB508" s="45" t="s">
        <v>192</v>
      </c>
      <c r="BC508" s="45">
        <f t="shared" si="1327"/>
        <v>1.6700851643479762E-2</v>
      </c>
      <c r="BD508" s="45">
        <f t="shared" si="1328"/>
        <v>128.22601282856769</v>
      </c>
      <c r="BE508" s="45">
        <f t="shared" si="1329"/>
        <v>23.436892039871196</v>
      </c>
      <c r="BF508" s="45">
        <f t="shared" si="1330"/>
        <v>-1.7334134537391583E-3</v>
      </c>
      <c r="BG508" s="45">
        <f t="shared" si="1331"/>
        <v>23.435158626417458</v>
      </c>
      <c r="BH508" s="151">
        <f t="shared" si="1332"/>
        <v>0.18448467905329086</v>
      </c>
      <c r="BI508" s="45">
        <f t="shared" si="1333"/>
        <v>12.719786488140622</v>
      </c>
      <c r="BJ508" s="45">
        <f t="shared" si="1334"/>
        <v>20.140786488140623</v>
      </c>
      <c r="BK508" s="45">
        <f t="shared" si="1335"/>
        <v>50.05064482113157</v>
      </c>
      <c r="BL508" s="45">
        <f t="shared" si="1336"/>
        <v>0.87354854487499423</v>
      </c>
      <c r="BM508" s="45">
        <f t="shared" si="1337"/>
        <v>252.06115250097778</v>
      </c>
      <c r="BN508" s="45">
        <f t="shared" si="1338"/>
        <v>16.804076833398518</v>
      </c>
      <c r="BO508" s="45">
        <f t="shared" si="1339"/>
        <v>16</v>
      </c>
      <c r="BP508" s="45">
        <f t="shared" si="1340"/>
        <v>48</v>
      </c>
      <c r="BQ508" s="45">
        <f t="shared" si="1341"/>
        <v>14</v>
      </c>
      <c r="BR508" s="45">
        <f t="shared" si="1342"/>
        <v>-17.770370016003245</v>
      </c>
      <c r="BS508" s="45" t="str">
        <f t="shared" si="1343"/>
        <v>NEGATIF</v>
      </c>
      <c r="BT508" s="45">
        <f t="shared" si="1279"/>
        <v>-0.31015146607693406</v>
      </c>
      <c r="BU508" s="45">
        <f t="shared" si="1280"/>
        <v>17</v>
      </c>
      <c r="BV508" s="45">
        <f t="shared" si="1281"/>
        <v>-2087</v>
      </c>
      <c r="BW508" s="45">
        <f t="shared" si="1282"/>
        <v>46</v>
      </c>
      <c r="BX508" s="45" t="str">
        <f t="shared" si="1283"/>
        <v>NEGATIF</v>
      </c>
      <c r="BY508" s="45">
        <f t="shared" si="1344"/>
        <v>72.628756479575003</v>
      </c>
      <c r="BZ508" s="45">
        <f t="shared" si="1345"/>
        <v>252.628756479575</v>
      </c>
      <c r="CA508" s="45">
        <f t="shared" si="1346"/>
        <v>40.09984610586779</v>
      </c>
      <c r="CB508" s="45" t="str">
        <f t="shared" si="1347"/>
        <v>POSITIF</v>
      </c>
      <c r="CC508" s="45">
        <f t="shared" si="1348"/>
        <v>40</v>
      </c>
      <c r="CD508" s="45">
        <f t="shared" si="1349"/>
        <v>5</v>
      </c>
      <c r="CE508" s="45">
        <f t="shared" si="1350"/>
        <v>59</v>
      </c>
      <c r="CF508" s="45"/>
      <c r="CG508" s="45">
        <f t="shared" si="1351"/>
        <v>4.3992970275136019</v>
      </c>
      <c r="CH508" s="45">
        <f t="shared" si="1352"/>
        <v>0.40902067875813641</v>
      </c>
      <c r="CI508" s="45">
        <f t="shared" si="1353"/>
        <v>0.40905093253020253</v>
      </c>
    </row>
    <row r="509" spans="1:87">
      <c r="A509" s="45">
        <f t="shared" ref="A509:F509" si="1372">A215</f>
        <v>-7.0027777777777782</v>
      </c>
      <c r="B509" s="45">
        <f t="shared" si="1372"/>
        <v>111.315</v>
      </c>
      <c r="C509" s="45">
        <f t="shared" si="1372"/>
        <v>7</v>
      </c>
      <c r="D509" s="45">
        <f t="shared" si="1372"/>
        <v>2018</v>
      </c>
      <c r="E509" s="45">
        <f t="shared" si="1372"/>
        <v>6</v>
      </c>
      <c r="F509" s="45">
        <f t="shared" si="1372"/>
        <v>14</v>
      </c>
      <c r="G509" s="45">
        <f t="shared" si="1285"/>
        <v>-0.12222152900771403</v>
      </c>
      <c r="H509" s="45">
        <f t="shared" ref="H509:J509" si="1373">H215</f>
        <v>2</v>
      </c>
      <c r="I509" s="45">
        <f t="shared" si="1373"/>
        <v>30</v>
      </c>
      <c r="J509" s="45">
        <f t="shared" si="1373"/>
        <v>2.5</v>
      </c>
      <c r="K509" s="45"/>
      <c r="L509" s="45">
        <f t="shared" ref="L509:M509" si="1374">L215</f>
        <v>20</v>
      </c>
      <c r="M509" s="45">
        <f t="shared" si="1374"/>
        <v>-13</v>
      </c>
      <c r="N509" s="45">
        <f t="shared" si="1288"/>
        <v>2458283.3125</v>
      </c>
      <c r="O509" s="45">
        <f t="shared" si="1289"/>
        <v>8.1908796641232031E-4</v>
      </c>
      <c r="P509" s="45">
        <f t="shared" si="1290"/>
        <v>2458283.313319088</v>
      </c>
      <c r="Q509" s="45">
        <f t="shared" si="1291"/>
        <v>0.18448496424607694</v>
      </c>
      <c r="R509" s="45">
        <f t="shared" si="1292"/>
        <v>252.51773158603248</v>
      </c>
      <c r="S509" s="45">
        <f t="shared" si="1293"/>
        <v>330.96659603406442</v>
      </c>
      <c r="T509" s="45">
        <f t="shared" si="1294"/>
        <v>4.4072658358435497</v>
      </c>
      <c r="U509" s="45">
        <f t="shared" si="1295"/>
        <v>5.7764568149124313</v>
      </c>
      <c r="V509" s="45">
        <f t="shared" si="1296"/>
        <v>128.22088228316426</v>
      </c>
      <c r="W509" s="45">
        <f t="shared" si="1297"/>
        <v>2.2378765656532806</v>
      </c>
      <c r="X509" s="45">
        <f t="shared" si="1298"/>
        <v>82.066581796275386</v>
      </c>
      <c r="Y509" s="45">
        <f t="shared" si="1299"/>
        <v>1.4323320582022478</v>
      </c>
      <c r="Z509" s="45">
        <f t="shared" si="1300"/>
        <v>158.80945214273652</v>
      </c>
      <c r="AA509" s="45">
        <f t="shared" si="1301"/>
        <v>2.7717478231791159</v>
      </c>
      <c r="AB509" s="45">
        <f t="shared" si="1302"/>
        <v>-10369.072145200591</v>
      </c>
      <c r="AC509" s="45">
        <f t="shared" si="1303"/>
        <v>96.382199956110199</v>
      </c>
      <c r="AD509" s="45">
        <f t="shared" si="1304"/>
        <v>2327.2584858115983</v>
      </c>
      <c r="AE509" s="45">
        <f t="shared" si="1305"/>
        <v>-659.57147290098908</v>
      </c>
      <c r="AF509" s="45">
        <f t="shared" si="1306"/>
        <v>516.90553225638973</v>
      </c>
      <c r="AG509" s="45">
        <f t="shared" si="1307"/>
        <v>471.44714277983746</v>
      </c>
      <c r="AH509" s="45">
        <f t="shared" si="1308"/>
        <v>-7616.6502572976442</v>
      </c>
      <c r="AI509" s="45">
        <f t="shared" si="1309"/>
        <v>-2.1157361825826788</v>
      </c>
      <c r="AJ509" s="45">
        <f t="shared" si="1310"/>
        <v>250.4019954034498</v>
      </c>
      <c r="AK509" s="45">
        <f t="shared" si="1311"/>
        <v>4.3703392733539062</v>
      </c>
      <c r="AL509" s="45">
        <f t="shared" si="1312"/>
        <v>250</v>
      </c>
      <c r="AM509" s="45">
        <f t="shared" si="1313"/>
        <v>24</v>
      </c>
      <c r="AN509" s="45">
        <f t="shared" si="1314"/>
        <v>7</v>
      </c>
      <c r="AO509" s="45"/>
      <c r="AP509" s="45">
        <f t="shared" si="1315"/>
        <v>4.2739507829281367</v>
      </c>
      <c r="AQ509" s="45">
        <f t="shared" si="1316"/>
        <v>7.4594513230285445E-2</v>
      </c>
      <c r="AR509" s="45" t="str">
        <f t="shared" si="1317"/>
        <v>POSITIF</v>
      </c>
      <c r="AS509" s="45">
        <f t="shared" si="1318"/>
        <v>4</v>
      </c>
      <c r="AT509" s="45">
        <f t="shared" si="1319"/>
        <v>16</v>
      </c>
      <c r="AU509" s="45">
        <f t="shared" si="1320"/>
        <v>26</v>
      </c>
      <c r="AV509" s="45">
        <f t="shared" si="1321"/>
        <v>1.0149282203267893</v>
      </c>
      <c r="AW509" s="145">
        <f t="shared" si="1322"/>
        <v>4.2288675846949557E-2</v>
      </c>
      <c r="AX509" s="45">
        <f t="shared" si="1323"/>
        <v>1.7713839116108913E-2</v>
      </c>
      <c r="AY509" s="45">
        <f t="shared" si="1324"/>
        <v>0.27654744632581185</v>
      </c>
      <c r="AZ509" s="145">
        <f t="shared" si="1325"/>
        <v>1.1522810263575494E-2</v>
      </c>
      <c r="BA509" s="45">
        <f t="shared" si="1326"/>
        <v>360076.29507330724</v>
      </c>
      <c r="BB509" s="45" t="s">
        <v>192</v>
      </c>
      <c r="BC509" s="45">
        <f t="shared" si="1327"/>
        <v>1.6700851631501666E-2</v>
      </c>
      <c r="BD509" s="45">
        <f t="shared" si="1328"/>
        <v>128.22546122685904</v>
      </c>
      <c r="BE509" s="45">
        <f t="shared" si="1329"/>
        <v>23.436892036162501</v>
      </c>
      <c r="BF509" s="45">
        <f t="shared" si="1330"/>
        <v>-1.7334096489468667E-3</v>
      </c>
      <c r="BG509" s="45">
        <f t="shared" si="1331"/>
        <v>23.435158626513555</v>
      </c>
      <c r="BH509" s="151">
        <f t="shared" si="1332"/>
        <v>0.18448496424607694</v>
      </c>
      <c r="BI509" s="45">
        <f t="shared" si="1333"/>
        <v>12.970470967733611</v>
      </c>
      <c r="BJ509" s="45">
        <f t="shared" si="1334"/>
        <v>20.391470967733611</v>
      </c>
      <c r="BK509" s="45">
        <f t="shared" si="1335"/>
        <v>53.799681768604785</v>
      </c>
      <c r="BL509" s="45">
        <f t="shared" si="1336"/>
        <v>0.93898158338731963</v>
      </c>
      <c r="BM509" s="45">
        <f t="shared" si="1337"/>
        <v>252.07238274739939</v>
      </c>
      <c r="BN509" s="45">
        <f t="shared" si="1338"/>
        <v>16.804825516493292</v>
      </c>
      <c r="BO509" s="45">
        <f t="shared" si="1339"/>
        <v>16</v>
      </c>
      <c r="BP509" s="45">
        <f t="shared" si="1340"/>
        <v>48</v>
      </c>
      <c r="BQ509" s="45">
        <f t="shared" si="1341"/>
        <v>17</v>
      </c>
      <c r="BR509" s="45">
        <f t="shared" si="1342"/>
        <v>-17.773295992638989</v>
      </c>
      <c r="BS509" s="45" t="str">
        <f t="shared" si="1343"/>
        <v>NEGATIF</v>
      </c>
      <c r="BT509" s="45">
        <f t="shared" si="1279"/>
        <v>-0.31020253400306419</v>
      </c>
      <c r="BU509" s="45">
        <f t="shared" si="1280"/>
        <v>17</v>
      </c>
      <c r="BV509" s="45">
        <f t="shared" si="1281"/>
        <v>-2087</v>
      </c>
      <c r="BW509" s="45">
        <f t="shared" si="1282"/>
        <v>36</v>
      </c>
      <c r="BX509" s="45" t="str">
        <f t="shared" si="1283"/>
        <v>NEGATIF</v>
      </c>
      <c r="BY509" s="45">
        <f t="shared" si="1344"/>
        <v>73.036214267050767</v>
      </c>
      <c r="BZ509" s="45">
        <f t="shared" si="1345"/>
        <v>253.03621426705075</v>
      </c>
      <c r="CA509" s="45">
        <f t="shared" si="1346"/>
        <v>36.544100086904528</v>
      </c>
      <c r="CB509" s="45" t="str">
        <f t="shared" si="1347"/>
        <v>POSITIF</v>
      </c>
      <c r="CC509" s="45">
        <f t="shared" si="1348"/>
        <v>36</v>
      </c>
      <c r="CD509" s="45">
        <f t="shared" si="1349"/>
        <v>32</v>
      </c>
      <c r="CE509" s="45">
        <f t="shared" si="1350"/>
        <v>38</v>
      </c>
      <c r="CF509" s="45"/>
      <c r="CG509" s="45">
        <f t="shared" si="1351"/>
        <v>4.3994930322894694</v>
      </c>
      <c r="CH509" s="45">
        <f t="shared" si="1352"/>
        <v>0.40902067875981363</v>
      </c>
      <c r="CI509" s="45">
        <f t="shared" si="1353"/>
        <v>0.40905093246547358</v>
      </c>
    </row>
    <row r="510" spans="1:87">
      <c r="A510" s="45">
        <f t="shared" ref="A510:F510" si="1375">A216</f>
        <v>-7.0027777777777782</v>
      </c>
      <c r="B510" s="45">
        <f t="shared" si="1375"/>
        <v>111.315</v>
      </c>
      <c r="C510" s="45">
        <f t="shared" si="1375"/>
        <v>7</v>
      </c>
      <c r="D510" s="45">
        <f t="shared" si="1375"/>
        <v>2018</v>
      </c>
      <c r="E510" s="45">
        <f t="shared" si="1375"/>
        <v>6</v>
      </c>
      <c r="F510" s="45">
        <f t="shared" si="1375"/>
        <v>14</v>
      </c>
      <c r="G510" s="45">
        <f t="shared" si="1285"/>
        <v>-0.12222152900771403</v>
      </c>
      <c r="H510" s="45">
        <f t="shared" ref="H510:J510" si="1376">H216</f>
        <v>2</v>
      </c>
      <c r="I510" s="45">
        <f t="shared" si="1376"/>
        <v>45</v>
      </c>
      <c r="J510" s="45">
        <f t="shared" si="1376"/>
        <v>2.75</v>
      </c>
      <c r="K510" s="45"/>
      <c r="L510" s="45">
        <f t="shared" ref="L510:M510" si="1377">L216</f>
        <v>20</v>
      </c>
      <c r="M510" s="45">
        <f t="shared" si="1377"/>
        <v>-13</v>
      </c>
      <c r="N510" s="45">
        <f t="shared" si="1288"/>
        <v>2458283.322916667</v>
      </c>
      <c r="O510" s="45">
        <f t="shared" si="1289"/>
        <v>8.1908796641232031E-4</v>
      </c>
      <c r="P510" s="45">
        <f t="shared" si="1290"/>
        <v>2458283.3237357549</v>
      </c>
      <c r="Q510" s="45">
        <f t="shared" si="1291"/>
        <v>0.18448524943887576</v>
      </c>
      <c r="R510" s="45">
        <f t="shared" si="1292"/>
        <v>252.51773158603248</v>
      </c>
      <c r="S510" s="45">
        <f t="shared" si="1293"/>
        <v>331.10268970939796</v>
      </c>
      <c r="T510" s="45">
        <f t="shared" si="1294"/>
        <v>4.4072658358435497</v>
      </c>
      <c r="U510" s="45">
        <f t="shared" si="1295"/>
        <v>5.7788320976381415</v>
      </c>
      <c r="V510" s="45">
        <f t="shared" si="1296"/>
        <v>128.22033067979396</v>
      </c>
      <c r="W510" s="45">
        <f t="shared" si="1297"/>
        <v>2.2378669383583039</v>
      </c>
      <c r="X510" s="45">
        <f t="shared" si="1298"/>
        <v>82.076848956346112</v>
      </c>
      <c r="Y510" s="45">
        <f t="shared" si="1299"/>
        <v>1.4325112539503113</v>
      </c>
      <c r="Z510" s="45">
        <f t="shared" si="1300"/>
        <v>158.8197188125605</v>
      </c>
      <c r="AA510" s="45">
        <f t="shared" si="1301"/>
        <v>2.7719270103707596</v>
      </c>
      <c r="AB510" s="45">
        <f t="shared" si="1302"/>
        <v>-10322.022501287644</v>
      </c>
      <c r="AC510" s="45">
        <f t="shared" si="1303"/>
        <v>95.559912774561511</v>
      </c>
      <c r="AD510" s="45">
        <f t="shared" si="1304"/>
        <v>2335.9680432049627</v>
      </c>
      <c r="AE510" s="45">
        <f t="shared" si="1305"/>
        <v>-658.45071995397313</v>
      </c>
      <c r="AF510" s="45">
        <f t="shared" si="1306"/>
        <v>516.06459787468793</v>
      </c>
      <c r="AG510" s="45">
        <f t="shared" si="1307"/>
        <v>459.8151179249233</v>
      </c>
      <c r="AH510" s="45">
        <f t="shared" si="1308"/>
        <v>-7573.0655494624816</v>
      </c>
      <c r="AI510" s="45">
        <f t="shared" si="1309"/>
        <v>-2.1036293192951336</v>
      </c>
      <c r="AJ510" s="45">
        <f t="shared" si="1310"/>
        <v>250.41410226673736</v>
      </c>
      <c r="AK510" s="45">
        <f t="shared" si="1311"/>
        <v>4.3705505779803628</v>
      </c>
      <c r="AL510" s="45">
        <f t="shared" si="1312"/>
        <v>250</v>
      </c>
      <c r="AM510" s="45">
        <f t="shared" si="1313"/>
        <v>24</v>
      </c>
      <c r="AN510" s="45">
        <f t="shared" si="1314"/>
        <v>50</v>
      </c>
      <c r="AO510" s="45"/>
      <c r="AP510" s="45">
        <f t="shared" si="1315"/>
        <v>4.2750054029943101</v>
      </c>
      <c r="AQ510" s="45">
        <f t="shared" si="1316"/>
        <v>7.461291982279776E-2</v>
      </c>
      <c r="AR510" s="45" t="str">
        <f t="shared" si="1317"/>
        <v>POSITIF</v>
      </c>
      <c r="AS510" s="45">
        <f t="shared" si="1318"/>
        <v>4</v>
      </c>
      <c r="AT510" s="45">
        <f t="shared" si="1319"/>
        <v>16</v>
      </c>
      <c r="AU510" s="45">
        <f t="shared" si="1320"/>
        <v>30</v>
      </c>
      <c r="AV510" s="45">
        <f t="shared" si="1321"/>
        <v>1.0150039125194916</v>
      </c>
      <c r="AW510" s="145">
        <f t="shared" si="1322"/>
        <v>4.2291829688312153E-2</v>
      </c>
      <c r="AX510" s="45">
        <f t="shared" si="1323"/>
        <v>1.7715160194089623E-2</v>
      </c>
      <c r="AY510" s="45">
        <f t="shared" si="1324"/>
        <v>0.27656806892260738</v>
      </c>
      <c r="AZ510" s="145">
        <f t="shared" si="1325"/>
        <v>1.1523669538441974E-2</v>
      </c>
      <c r="BA510" s="45">
        <f t="shared" si="1326"/>
        <v>360049.44580393628</v>
      </c>
      <c r="BB510" s="45" t="s">
        <v>192</v>
      </c>
      <c r="BC510" s="45">
        <f t="shared" si="1327"/>
        <v>1.6700851619523567E-2</v>
      </c>
      <c r="BD510" s="45">
        <f t="shared" si="1328"/>
        <v>128.22490962512578</v>
      </c>
      <c r="BE510" s="45">
        <f t="shared" si="1329"/>
        <v>23.436892032453805</v>
      </c>
      <c r="BF510" s="45">
        <f t="shared" si="1330"/>
        <v>-1.7334058244456657E-3</v>
      </c>
      <c r="BG510" s="45">
        <f t="shared" si="1331"/>
        <v>23.435158626629359</v>
      </c>
      <c r="BH510" s="151">
        <f t="shared" si="1332"/>
        <v>0.18448524943887576</v>
      </c>
      <c r="BI510" s="45">
        <f t="shared" si="1333"/>
        <v>13.221155458533515</v>
      </c>
      <c r="BJ510" s="45">
        <f t="shared" si="1334"/>
        <v>20.642155458533516</v>
      </c>
      <c r="BK510" s="45">
        <f t="shared" si="1335"/>
        <v>57.548937900580164</v>
      </c>
      <c r="BL510" s="45">
        <f t="shared" si="1336"/>
        <v>1.004418447390877</v>
      </c>
      <c r="BM510" s="45">
        <f t="shared" si="1337"/>
        <v>252.08339397742259</v>
      </c>
      <c r="BN510" s="45">
        <f t="shared" si="1338"/>
        <v>16.805559598494838</v>
      </c>
      <c r="BO510" s="45">
        <f t="shared" si="1339"/>
        <v>16</v>
      </c>
      <c r="BP510" s="45">
        <f t="shared" si="1340"/>
        <v>48</v>
      </c>
      <c r="BQ510" s="45">
        <f t="shared" si="1341"/>
        <v>20</v>
      </c>
      <c r="BR510" s="45">
        <f t="shared" si="1342"/>
        <v>-17.773942548654105</v>
      </c>
      <c r="BS510" s="45" t="str">
        <f t="shared" si="1343"/>
        <v>NEGATIF</v>
      </c>
      <c r="BT510" s="45">
        <f t="shared" si="1279"/>
        <v>-0.31021381853432656</v>
      </c>
      <c r="BU510" s="45">
        <f t="shared" si="1280"/>
        <v>17</v>
      </c>
      <c r="BV510" s="45">
        <f t="shared" si="1281"/>
        <v>-2087</v>
      </c>
      <c r="BW510" s="45">
        <f t="shared" si="1282"/>
        <v>33</v>
      </c>
      <c r="BX510" s="45" t="str">
        <f t="shared" si="1283"/>
        <v>NEGATIF</v>
      </c>
      <c r="BY510" s="45">
        <f t="shared" si="1344"/>
        <v>73.325764175767063</v>
      </c>
      <c r="BZ510" s="45">
        <f t="shared" si="1345"/>
        <v>253.32576417576706</v>
      </c>
      <c r="CA510" s="45">
        <f t="shared" si="1346"/>
        <v>32.981781819262459</v>
      </c>
      <c r="CB510" s="45" t="str">
        <f t="shared" si="1347"/>
        <v>POSITIF</v>
      </c>
      <c r="CC510" s="45">
        <f t="shared" si="1348"/>
        <v>32</v>
      </c>
      <c r="CD510" s="45">
        <f t="shared" si="1349"/>
        <v>58</v>
      </c>
      <c r="CE510" s="45">
        <f t="shared" si="1350"/>
        <v>54</v>
      </c>
      <c r="CF510" s="45"/>
      <c r="CG510" s="45">
        <f t="shared" si="1351"/>
        <v>4.399685214508068</v>
      </c>
      <c r="CH510" s="45">
        <f t="shared" si="1352"/>
        <v>0.40902067876183479</v>
      </c>
      <c r="CI510" s="45">
        <f t="shared" si="1353"/>
        <v>0.40905093240074464</v>
      </c>
    </row>
    <row r="511" spans="1:87">
      <c r="A511" s="45">
        <f t="shared" ref="A511:F511" si="1378">A217</f>
        <v>-7.0027777777777782</v>
      </c>
      <c r="B511" s="45">
        <f t="shared" si="1378"/>
        <v>111.315</v>
      </c>
      <c r="C511" s="45">
        <f t="shared" si="1378"/>
        <v>7</v>
      </c>
      <c r="D511" s="45">
        <f t="shared" si="1378"/>
        <v>2018</v>
      </c>
      <c r="E511" s="45">
        <f t="shared" si="1378"/>
        <v>6</v>
      </c>
      <c r="F511" s="45">
        <f t="shared" si="1378"/>
        <v>14</v>
      </c>
      <c r="G511" s="45">
        <f t="shared" si="1285"/>
        <v>-0.12222152900771403</v>
      </c>
      <c r="H511" s="45">
        <f t="shared" ref="H511:J511" si="1379">H217</f>
        <v>3</v>
      </c>
      <c r="I511" s="45">
        <f t="shared" si="1379"/>
        <v>0</v>
      </c>
      <c r="J511" s="45">
        <f t="shared" si="1379"/>
        <v>3</v>
      </c>
      <c r="K511" s="45"/>
      <c r="L511" s="45">
        <f t="shared" ref="L511:M511" si="1380">L217</f>
        <v>20</v>
      </c>
      <c r="M511" s="45">
        <f t="shared" si="1380"/>
        <v>-13</v>
      </c>
      <c r="N511" s="45">
        <f t="shared" si="1288"/>
        <v>2458283.3333333335</v>
      </c>
      <c r="O511" s="45">
        <f t="shared" si="1289"/>
        <v>8.1908796641232031E-4</v>
      </c>
      <c r="P511" s="45">
        <f t="shared" si="1290"/>
        <v>2458283.3341524214</v>
      </c>
      <c r="Q511" s="45">
        <f t="shared" si="1291"/>
        <v>0.18448553463166184</v>
      </c>
      <c r="R511" s="45">
        <f t="shared" si="1292"/>
        <v>252.51773158603248</v>
      </c>
      <c r="S511" s="45">
        <f t="shared" si="1293"/>
        <v>331.23878337866336</v>
      </c>
      <c r="T511" s="45">
        <f t="shared" si="1294"/>
        <v>4.4072658358435497</v>
      </c>
      <c r="U511" s="45">
        <f t="shared" si="1295"/>
        <v>5.7812073802579427</v>
      </c>
      <c r="V511" s="45">
        <f t="shared" si="1296"/>
        <v>128.21977907644828</v>
      </c>
      <c r="W511" s="45">
        <f t="shared" si="1297"/>
        <v>2.2378573110637565</v>
      </c>
      <c r="X511" s="45">
        <f t="shared" si="1298"/>
        <v>82.087116115958452</v>
      </c>
      <c r="Y511" s="45">
        <f t="shared" si="1299"/>
        <v>1.4326904496903743</v>
      </c>
      <c r="Z511" s="45">
        <f t="shared" si="1300"/>
        <v>158.829985481927</v>
      </c>
      <c r="AA511" s="45">
        <f t="shared" si="1301"/>
        <v>2.7721061975544186</v>
      </c>
      <c r="AB511" s="45">
        <f t="shared" si="1302"/>
        <v>-10274.911133087986</v>
      </c>
      <c r="AC511" s="45">
        <f t="shared" si="1303"/>
        <v>94.727552311207916</v>
      </c>
      <c r="AD511" s="45">
        <f t="shared" si="1304"/>
        <v>2343.6926545629044</v>
      </c>
      <c r="AE511" s="45">
        <f t="shared" si="1305"/>
        <v>-657.26056399613549</v>
      </c>
      <c r="AF511" s="45">
        <f t="shared" si="1306"/>
        <v>515.22020539249183</v>
      </c>
      <c r="AG511" s="45">
        <f t="shared" si="1307"/>
        <v>448.17920872309003</v>
      </c>
      <c r="AH511" s="45">
        <f t="shared" si="1308"/>
        <v>-7530.3520760944266</v>
      </c>
      <c r="AI511" s="45">
        <f t="shared" si="1309"/>
        <v>-2.0917644655817851</v>
      </c>
      <c r="AJ511" s="45">
        <f t="shared" si="1310"/>
        <v>250.42596712045071</v>
      </c>
      <c r="AK511" s="45">
        <f t="shared" si="1311"/>
        <v>4.370757658742928</v>
      </c>
      <c r="AL511" s="45">
        <f t="shared" si="1312"/>
        <v>250</v>
      </c>
      <c r="AM511" s="45">
        <f t="shared" si="1313"/>
        <v>25</v>
      </c>
      <c r="AN511" s="45">
        <f t="shared" si="1314"/>
        <v>33</v>
      </c>
      <c r="AO511" s="45"/>
      <c r="AP511" s="45">
        <f t="shared" si="1315"/>
        <v>4.2875348410389398</v>
      </c>
      <c r="AQ511" s="45">
        <f t="shared" si="1316"/>
        <v>7.483159977010119E-2</v>
      </c>
      <c r="AR511" s="45" t="str">
        <f t="shared" si="1317"/>
        <v>POSITIF</v>
      </c>
      <c r="AS511" s="45">
        <f t="shared" si="1318"/>
        <v>4</v>
      </c>
      <c r="AT511" s="45">
        <f t="shared" si="1319"/>
        <v>17</v>
      </c>
      <c r="AU511" s="45">
        <f t="shared" si="1320"/>
        <v>15</v>
      </c>
      <c r="AV511" s="45">
        <f t="shared" si="1321"/>
        <v>1.0150792419566959</v>
      </c>
      <c r="AW511" s="145">
        <f t="shared" si="1322"/>
        <v>4.2294968414862327E-2</v>
      </c>
      <c r="AX511" s="45">
        <f t="shared" si="1323"/>
        <v>1.7716474940792509E-2</v>
      </c>
      <c r="AY511" s="45">
        <f t="shared" si="1324"/>
        <v>0.27658859268498304</v>
      </c>
      <c r="AZ511" s="145">
        <f t="shared" si="1325"/>
        <v>1.1524524695207627E-2</v>
      </c>
      <c r="BA511" s="45">
        <f t="shared" si="1326"/>
        <v>360022.72918557352</v>
      </c>
      <c r="BB511" s="45" t="s">
        <v>192</v>
      </c>
      <c r="BC511" s="45">
        <f t="shared" si="1327"/>
        <v>1.6700851607545471E-2</v>
      </c>
      <c r="BD511" s="45">
        <f t="shared" si="1328"/>
        <v>128.22435802341712</v>
      </c>
      <c r="BE511" s="45">
        <f t="shared" si="1329"/>
        <v>23.43689202874511</v>
      </c>
      <c r="BF511" s="45">
        <f t="shared" si="1330"/>
        <v>-1.7334019802339087E-3</v>
      </c>
      <c r="BG511" s="45">
        <f t="shared" si="1331"/>
        <v>23.435158626764874</v>
      </c>
      <c r="BH511" s="151">
        <f t="shared" si="1332"/>
        <v>0.18448553463166184</v>
      </c>
      <c r="BI511" s="45">
        <f t="shared" si="1333"/>
        <v>13.471839938126504</v>
      </c>
      <c r="BJ511" s="45">
        <f t="shared" si="1334"/>
        <v>20.892839938126503</v>
      </c>
      <c r="BK511" s="45">
        <f t="shared" si="1335"/>
        <v>61.298413863796917</v>
      </c>
      <c r="BL511" s="45">
        <f t="shared" si="1336"/>
        <v>1.0698591481733952</v>
      </c>
      <c r="BM511" s="45">
        <f t="shared" si="1337"/>
        <v>252.09418520810061</v>
      </c>
      <c r="BN511" s="45">
        <f t="shared" si="1338"/>
        <v>16.806279013873375</v>
      </c>
      <c r="BO511" s="45">
        <f t="shared" si="1339"/>
        <v>16</v>
      </c>
      <c r="BP511" s="45">
        <f t="shared" si="1340"/>
        <v>48</v>
      </c>
      <c r="BQ511" s="45">
        <f t="shared" si="1341"/>
        <v>22</v>
      </c>
      <c r="BR511" s="45">
        <f t="shared" si="1342"/>
        <v>-17.763192382506432</v>
      </c>
      <c r="BS511" s="45" t="str">
        <f t="shared" si="1343"/>
        <v>NEGATIF</v>
      </c>
      <c r="BT511" s="45">
        <f t="shared" si="1279"/>
        <v>-0.31002619273991322</v>
      </c>
      <c r="BU511" s="45">
        <f t="shared" si="1280"/>
        <v>17</v>
      </c>
      <c r="BV511" s="45">
        <f t="shared" si="1281"/>
        <v>-2086</v>
      </c>
      <c r="BW511" s="45">
        <f t="shared" si="1282"/>
        <v>12</v>
      </c>
      <c r="BX511" s="45" t="str">
        <f t="shared" si="1283"/>
        <v>NEGATIF</v>
      </c>
      <c r="BY511" s="45">
        <f t="shared" si="1344"/>
        <v>73.524178909366995</v>
      </c>
      <c r="BZ511" s="45">
        <f t="shared" si="1345"/>
        <v>253.52417890936698</v>
      </c>
      <c r="CA511" s="45">
        <f t="shared" si="1346"/>
        <v>29.415243632049993</v>
      </c>
      <c r="CB511" s="45" t="str">
        <f t="shared" si="1347"/>
        <v>POSITIF</v>
      </c>
      <c r="CC511" s="45">
        <f t="shared" si="1348"/>
        <v>29</v>
      </c>
      <c r="CD511" s="45">
        <f t="shared" si="1349"/>
        <v>24</v>
      </c>
      <c r="CE511" s="45">
        <f t="shared" si="1350"/>
        <v>54</v>
      </c>
      <c r="CF511" s="45"/>
      <c r="CG511" s="45">
        <f t="shared" si="1351"/>
        <v>4.3998735570137422</v>
      </c>
      <c r="CH511" s="45">
        <f t="shared" si="1352"/>
        <v>0.40902067876419995</v>
      </c>
      <c r="CI511" s="45">
        <f t="shared" si="1353"/>
        <v>0.40905093233601569</v>
      </c>
    </row>
    <row r="512" spans="1:87">
      <c r="A512" s="45">
        <f t="shared" ref="A512:F512" si="1381">A218</f>
        <v>-7.0027777777777782</v>
      </c>
      <c r="B512" s="45">
        <f t="shared" si="1381"/>
        <v>111.315</v>
      </c>
      <c r="C512" s="45">
        <f t="shared" si="1381"/>
        <v>7</v>
      </c>
      <c r="D512" s="45">
        <f t="shared" si="1381"/>
        <v>2018</v>
      </c>
      <c r="E512" s="45">
        <f t="shared" si="1381"/>
        <v>6</v>
      </c>
      <c r="F512" s="45">
        <f t="shared" si="1381"/>
        <v>14</v>
      </c>
      <c r="G512" s="45">
        <f t="shared" si="1285"/>
        <v>-0.12222152900771403</v>
      </c>
      <c r="H512" s="45">
        <f t="shared" ref="H512:J512" si="1382">H218</f>
        <v>3</v>
      </c>
      <c r="I512" s="45">
        <f t="shared" si="1382"/>
        <v>15</v>
      </c>
      <c r="J512" s="45">
        <f t="shared" si="1382"/>
        <v>3.25</v>
      </c>
      <c r="K512" s="45"/>
      <c r="L512" s="45">
        <f t="shared" ref="L512:M512" si="1383">L218</f>
        <v>20</v>
      </c>
      <c r="M512" s="45">
        <f t="shared" si="1383"/>
        <v>-13</v>
      </c>
      <c r="N512" s="45">
        <f t="shared" si="1288"/>
        <v>2458283.34375</v>
      </c>
      <c r="O512" s="45">
        <f t="shared" si="1289"/>
        <v>8.1908796641232031E-4</v>
      </c>
      <c r="P512" s="45">
        <f t="shared" si="1290"/>
        <v>2458283.344569088</v>
      </c>
      <c r="Q512" s="45">
        <f t="shared" si="1291"/>
        <v>0.18448581982444789</v>
      </c>
      <c r="R512" s="45">
        <f t="shared" si="1292"/>
        <v>252.51773158603248</v>
      </c>
      <c r="S512" s="45">
        <f t="shared" si="1293"/>
        <v>331.3748770479142</v>
      </c>
      <c r="T512" s="45">
        <f t="shared" si="1294"/>
        <v>4.4072658358435497</v>
      </c>
      <c r="U512" s="45">
        <f t="shared" si="1295"/>
        <v>5.7835826628774898</v>
      </c>
      <c r="V512" s="45">
        <f t="shared" si="1296"/>
        <v>128.21922747310271</v>
      </c>
      <c r="W512" s="45">
        <f t="shared" si="1297"/>
        <v>2.2378476837692114</v>
      </c>
      <c r="X512" s="45">
        <f t="shared" si="1298"/>
        <v>82.097383275569882</v>
      </c>
      <c r="Y512" s="45">
        <f t="shared" si="1299"/>
        <v>1.4328696454304217</v>
      </c>
      <c r="Z512" s="45">
        <f t="shared" si="1300"/>
        <v>158.84025215129168</v>
      </c>
      <c r="AA512" s="45">
        <f t="shared" si="1301"/>
        <v>2.772285384738046</v>
      </c>
      <c r="AB512" s="45">
        <f t="shared" si="1302"/>
        <v>-10227.73830431088</v>
      </c>
      <c r="AC512" s="45">
        <f t="shared" si="1303"/>
        <v>93.885206271785606</v>
      </c>
      <c r="AD512" s="45">
        <f t="shared" si="1304"/>
        <v>2350.4290632638681</v>
      </c>
      <c r="AE512" s="45">
        <f t="shared" si="1305"/>
        <v>-656.00113042600503</v>
      </c>
      <c r="AF512" s="45">
        <f t="shared" si="1306"/>
        <v>514.37237688784569</v>
      </c>
      <c r="AG512" s="45">
        <f t="shared" si="1307"/>
        <v>436.53950192793519</v>
      </c>
      <c r="AH512" s="45">
        <f t="shared" si="1308"/>
        <v>-7488.5132863854515</v>
      </c>
      <c r="AI512" s="45">
        <f t="shared" si="1309"/>
        <v>-2.0801425795515143</v>
      </c>
      <c r="AJ512" s="45">
        <f t="shared" si="1310"/>
        <v>250.43758900648098</v>
      </c>
      <c r="AK512" s="45">
        <f t="shared" si="1311"/>
        <v>4.3709604989194482</v>
      </c>
      <c r="AL512" s="45">
        <f t="shared" si="1312"/>
        <v>250</v>
      </c>
      <c r="AM512" s="45">
        <f t="shared" si="1313"/>
        <v>26</v>
      </c>
      <c r="AN512" s="45">
        <f t="shared" si="1314"/>
        <v>15</v>
      </c>
      <c r="AO512" s="45"/>
      <c r="AP512" s="45">
        <f t="shared" si="1315"/>
        <v>4.285132806492939</v>
      </c>
      <c r="AQ512" s="45">
        <f t="shared" si="1316"/>
        <v>7.4789676358526833E-2</v>
      </c>
      <c r="AR512" s="45" t="str">
        <f t="shared" si="1317"/>
        <v>POSITIF</v>
      </c>
      <c r="AS512" s="45">
        <f t="shared" si="1318"/>
        <v>4</v>
      </c>
      <c r="AT512" s="45">
        <f t="shared" si="1319"/>
        <v>17</v>
      </c>
      <c r="AU512" s="45">
        <f t="shared" si="1320"/>
        <v>6</v>
      </c>
      <c r="AV512" s="45">
        <f t="shared" si="1321"/>
        <v>1.0151542080170284</v>
      </c>
      <c r="AW512" s="145">
        <f t="shared" si="1322"/>
        <v>4.2298092000709518E-2</v>
      </c>
      <c r="AX512" s="45">
        <f t="shared" si="1323"/>
        <v>1.7717783345372561E-2</v>
      </c>
      <c r="AY512" s="45">
        <f t="shared" si="1324"/>
        <v>0.27660901744365007</v>
      </c>
      <c r="AZ512" s="145">
        <f t="shared" si="1325"/>
        <v>1.1525375726818754E-2</v>
      </c>
      <c r="BA512" s="45">
        <f t="shared" si="1326"/>
        <v>359996.14538037486</v>
      </c>
      <c r="BB512" s="45" t="s">
        <v>192</v>
      </c>
      <c r="BC512" s="45">
        <f t="shared" si="1327"/>
        <v>1.6700851595567372E-2</v>
      </c>
      <c r="BD512" s="45">
        <f t="shared" si="1328"/>
        <v>128.22380642170847</v>
      </c>
      <c r="BE512" s="45">
        <f t="shared" si="1329"/>
        <v>23.436892025036414</v>
      </c>
      <c r="BF512" s="45">
        <f t="shared" si="1330"/>
        <v>-1.7333981163094414E-3</v>
      </c>
      <c r="BG512" s="45">
        <f t="shared" si="1331"/>
        <v>23.435158626920106</v>
      </c>
      <c r="BH512" s="151">
        <f t="shared" si="1332"/>
        <v>0.18448581982444789</v>
      </c>
      <c r="BI512" s="45">
        <f t="shared" si="1333"/>
        <v>13.722524417750538</v>
      </c>
      <c r="BJ512" s="45">
        <f t="shared" si="1334"/>
        <v>21.143524417750537</v>
      </c>
      <c r="BK512" s="45">
        <f t="shared" si="1335"/>
        <v>65.048110704907515</v>
      </c>
      <c r="BL512" s="45">
        <f t="shared" si="1336"/>
        <v>1.1353037040024057</v>
      </c>
      <c r="BM512" s="45">
        <f t="shared" si="1337"/>
        <v>252.10475556135057</v>
      </c>
      <c r="BN512" s="45">
        <f t="shared" si="1338"/>
        <v>16.806983704090037</v>
      </c>
      <c r="BO512" s="45">
        <f t="shared" si="1339"/>
        <v>16</v>
      </c>
      <c r="BP512" s="45">
        <f t="shared" si="1340"/>
        <v>48</v>
      </c>
      <c r="BQ512" s="45">
        <f t="shared" si="1341"/>
        <v>25</v>
      </c>
      <c r="BR512" s="45">
        <f t="shared" si="1342"/>
        <v>-17.767191866467385</v>
      </c>
      <c r="BS512" s="45" t="str">
        <f t="shared" si="1343"/>
        <v>NEGATIF</v>
      </c>
      <c r="BT512" s="45">
        <f t="shared" si="1279"/>
        <v>-0.31009599690341255</v>
      </c>
      <c r="BU512" s="45">
        <f t="shared" si="1280"/>
        <v>17</v>
      </c>
      <c r="BV512" s="45">
        <f t="shared" si="1281"/>
        <v>-2087</v>
      </c>
      <c r="BW512" s="45">
        <f t="shared" si="1282"/>
        <v>58</v>
      </c>
      <c r="BX512" s="45" t="str">
        <f t="shared" si="1283"/>
        <v>NEGATIF</v>
      </c>
      <c r="BY512" s="45">
        <f t="shared" si="1344"/>
        <v>73.613608627728553</v>
      </c>
      <c r="BZ512" s="45">
        <f t="shared" si="1345"/>
        <v>253.61360862772855</v>
      </c>
      <c r="CA512" s="45">
        <f t="shared" si="1346"/>
        <v>25.845287048829352</v>
      </c>
      <c r="CB512" s="45" t="str">
        <f t="shared" si="1347"/>
        <v>POSITIF</v>
      </c>
      <c r="CC512" s="45">
        <f t="shared" si="1348"/>
        <v>25</v>
      </c>
      <c r="CD512" s="45">
        <f t="shared" si="1349"/>
        <v>50</v>
      </c>
      <c r="CE512" s="45">
        <f t="shared" si="1350"/>
        <v>43</v>
      </c>
      <c r="CF512" s="45"/>
      <c r="CG512" s="45">
        <f t="shared" si="1351"/>
        <v>4.4000580444810531</v>
      </c>
      <c r="CH512" s="45">
        <f t="shared" si="1352"/>
        <v>0.40902067876690928</v>
      </c>
      <c r="CI512" s="45">
        <f t="shared" si="1353"/>
        <v>0.40905093227128675</v>
      </c>
    </row>
    <row r="513" spans="1:87">
      <c r="A513" s="45">
        <f t="shared" ref="A513:F513" si="1384">A219</f>
        <v>-7.0027777777777782</v>
      </c>
      <c r="B513" s="45">
        <f t="shared" si="1384"/>
        <v>111.315</v>
      </c>
      <c r="C513" s="45">
        <f t="shared" si="1384"/>
        <v>7</v>
      </c>
      <c r="D513" s="45">
        <f t="shared" si="1384"/>
        <v>2018</v>
      </c>
      <c r="E513" s="45">
        <f t="shared" si="1384"/>
        <v>6</v>
      </c>
      <c r="F513" s="45">
        <f t="shared" si="1384"/>
        <v>14</v>
      </c>
      <c r="G513" s="45">
        <f t="shared" si="1285"/>
        <v>-0.12222152900771403</v>
      </c>
      <c r="H513" s="45">
        <f t="shared" ref="H513:J513" si="1385">H219</f>
        <v>3</v>
      </c>
      <c r="I513" s="45">
        <f t="shared" si="1385"/>
        <v>30</v>
      </c>
      <c r="J513" s="45">
        <f t="shared" si="1385"/>
        <v>3.5</v>
      </c>
      <c r="K513" s="45"/>
      <c r="L513" s="45">
        <f t="shared" ref="L513:M513" si="1386">L219</f>
        <v>20</v>
      </c>
      <c r="M513" s="45">
        <f t="shared" si="1386"/>
        <v>-13</v>
      </c>
      <c r="N513" s="45">
        <f t="shared" si="1288"/>
        <v>2458283.354166667</v>
      </c>
      <c r="O513" s="45">
        <f t="shared" si="1289"/>
        <v>8.1908796641232031E-4</v>
      </c>
      <c r="P513" s="45">
        <f t="shared" si="1290"/>
        <v>2458283.3549857549</v>
      </c>
      <c r="Q513" s="45">
        <f t="shared" si="1291"/>
        <v>0.18448610501724674</v>
      </c>
      <c r="R513" s="45">
        <f t="shared" si="1292"/>
        <v>252.51773158603248</v>
      </c>
      <c r="S513" s="45">
        <f t="shared" si="1293"/>
        <v>331.51097072326229</v>
      </c>
      <c r="T513" s="45">
        <f t="shared" si="1294"/>
        <v>4.4072658358435497</v>
      </c>
      <c r="U513" s="45">
        <f t="shared" si="1295"/>
        <v>5.7859579456034549</v>
      </c>
      <c r="V513" s="45">
        <f t="shared" si="1296"/>
        <v>128.21867586973235</v>
      </c>
      <c r="W513" s="45">
        <f t="shared" si="1297"/>
        <v>2.2378380564742337</v>
      </c>
      <c r="X513" s="45">
        <f t="shared" si="1298"/>
        <v>82.107650435641517</v>
      </c>
      <c r="Y513" s="45">
        <f t="shared" si="1299"/>
        <v>1.433048841178501</v>
      </c>
      <c r="Z513" s="45">
        <f t="shared" si="1300"/>
        <v>158.85051882111657</v>
      </c>
      <c r="AA513" s="45">
        <f t="shared" si="1301"/>
        <v>2.7724645719297056</v>
      </c>
      <c r="AB513" s="45">
        <f t="shared" si="1302"/>
        <v>-10180.50427898118</v>
      </c>
      <c r="AC513" s="45">
        <f t="shared" si="1303"/>
        <v>93.032963412563362</v>
      </c>
      <c r="AD513" s="45">
        <f t="shared" si="1304"/>
        <v>2356.174429181252</v>
      </c>
      <c r="AE513" s="45">
        <f t="shared" si="1305"/>
        <v>-654.67255193107542</v>
      </c>
      <c r="AF513" s="45">
        <f t="shared" si="1306"/>
        <v>513.52113452750427</v>
      </c>
      <c r="AG513" s="45">
        <f t="shared" si="1307"/>
        <v>424.89608431726555</v>
      </c>
      <c r="AH513" s="45">
        <f t="shared" si="1308"/>
        <v>-7447.5522194736704</v>
      </c>
      <c r="AI513" s="45">
        <f t="shared" si="1309"/>
        <v>-2.0687645054093529</v>
      </c>
      <c r="AJ513" s="45">
        <f t="shared" si="1310"/>
        <v>250.44896708062313</v>
      </c>
      <c r="AK513" s="45">
        <f t="shared" si="1311"/>
        <v>4.3711590837757646</v>
      </c>
      <c r="AL513" s="45">
        <f t="shared" si="1312"/>
        <v>250</v>
      </c>
      <c r="AM513" s="45">
        <f t="shared" si="1313"/>
        <v>26</v>
      </c>
      <c r="AN513" s="45">
        <f t="shared" si="1314"/>
        <v>56</v>
      </c>
      <c r="AO513" s="45"/>
      <c r="AP513" s="45">
        <f t="shared" si="1315"/>
        <v>4.2704282048128297</v>
      </c>
      <c r="AQ513" s="45">
        <f t="shared" si="1316"/>
        <v>7.4533032644014632E-2</v>
      </c>
      <c r="AR513" s="45" t="str">
        <f t="shared" si="1317"/>
        <v>POSITIF</v>
      </c>
      <c r="AS513" s="45">
        <f t="shared" si="1318"/>
        <v>4</v>
      </c>
      <c r="AT513" s="45">
        <f t="shared" si="1319"/>
        <v>16</v>
      </c>
      <c r="AU513" s="45">
        <f t="shared" si="1320"/>
        <v>13</v>
      </c>
      <c r="AV513" s="45">
        <f t="shared" si="1321"/>
        <v>1.015228810081821</v>
      </c>
      <c r="AW513" s="145">
        <f t="shared" si="1322"/>
        <v>4.2301200420075874E-2</v>
      </c>
      <c r="AX513" s="45">
        <f t="shared" si="1323"/>
        <v>1.7719085397031979E-2</v>
      </c>
      <c r="AY513" s="45">
        <f t="shared" si="1324"/>
        <v>0.27662934303005604</v>
      </c>
      <c r="AZ513" s="145">
        <f t="shared" si="1325"/>
        <v>1.1526222626252336E-2</v>
      </c>
      <c r="BA513" s="45">
        <f t="shared" si="1326"/>
        <v>359969.69454970903</v>
      </c>
      <c r="BB513" s="45" t="s">
        <v>192</v>
      </c>
      <c r="BC513" s="45">
        <f t="shared" si="1327"/>
        <v>1.6700851583589277E-2</v>
      </c>
      <c r="BD513" s="45">
        <f t="shared" si="1328"/>
        <v>128.22325481997515</v>
      </c>
      <c r="BE513" s="45">
        <f t="shared" si="1329"/>
        <v>23.436892021327719</v>
      </c>
      <c r="BF513" s="45">
        <f t="shared" si="1330"/>
        <v>-1.7333942326701009E-3</v>
      </c>
      <c r="BG513" s="45">
        <f t="shared" si="1331"/>
        <v>23.435158627095049</v>
      </c>
      <c r="BH513" s="151">
        <f t="shared" si="1332"/>
        <v>0.18448610501724674</v>
      </c>
      <c r="BI513" s="45">
        <f t="shared" si="1333"/>
        <v>13.973208908550442</v>
      </c>
      <c r="BJ513" s="45">
        <f t="shared" si="1334"/>
        <v>21.394208908550443</v>
      </c>
      <c r="BK513" s="45">
        <f t="shared" si="1335"/>
        <v>68.798029365460437</v>
      </c>
      <c r="BL513" s="45">
        <f t="shared" si="1336"/>
        <v>1.2007521313110299</v>
      </c>
      <c r="BM513" s="45">
        <f t="shared" si="1337"/>
        <v>252.11510426279619</v>
      </c>
      <c r="BN513" s="45">
        <f t="shared" si="1338"/>
        <v>16.807673617519747</v>
      </c>
      <c r="BO513" s="45">
        <f t="shared" si="1339"/>
        <v>16</v>
      </c>
      <c r="BP513" s="45">
        <f t="shared" si="1340"/>
        <v>48</v>
      </c>
      <c r="BQ513" s="45">
        <f t="shared" si="1341"/>
        <v>27</v>
      </c>
      <c r="BR513" s="45">
        <f t="shared" si="1342"/>
        <v>-17.7833383241299</v>
      </c>
      <c r="BS513" s="45" t="str">
        <f t="shared" si="1343"/>
        <v>NEGATIF</v>
      </c>
      <c r="BT513" s="45">
        <f t="shared" si="1279"/>
        <v>-0.31037780575215734</v>
      </c>
      <c r="BU513" s="45">
        <f t="shared" si="1280"/>
        <v>17</v>
      </c>
      <c r="BV513" s="45">
        <f t="shared" si="1281"/>
        <v>-2088</v>
      </c>
      <c r="BW513" s="45">
        <f t="shared" si="1282"/>
        <v>59</v>
      </c>
      <c r="BX513" s="45" t="str">
        <f t="shared" si="1283"/>
        <v>NEGATIF</v>
      </c>
      <c r="BY513" s="45">
        <f t="shared" si="1344"/>
        <v>73.607633258941362</v>
      </c>
      <c r="BZ513" s="45">
        <f t="shared" si="1345"/>
        <v>253.60763325894135</v>
      </c>
      <c r="CA513" s="45">
        <f t="shared" si="1346"/>
        <v>22.274411824306434</v>
      </c>
      <c r="CB513" s="45" t="str">
        <f t="shared" si="1347"/>
        <v>POSITIF</v>
      </c>
      <c r="CC513" s="45">
        <f t="shared" si="1348"/>
        <v>22</v>
      </c>
      <c r="CD513" s="45">
        <f t="shared" si="1349"/>
        <v>16</v>
      </c>
      <c r="CE513" s="45">
        <f t="shared" si="1350"/>
        <v>27</v>
      </c>
      <c r="CF513" s="45"/>
      <c r="CG513" s="45">
        <f t="shared" si="1351"/>
        <v>4.4002386633945845</v>
      </c>
      <c r="CH513" s="45">
        <f t="shared" si="1352"/>
        <v>0.40902067876996262</v>
      </c>
      <c r="CI513" s="45">
        <f t="shared" si="1353"/>
        <v>0.40905093220655775</v>
      </c>
    </row>
    <row r="514" spans="1:87">
      <c r="A514" s="45">
        <f t="shared" ref="A514:F514" si="1387">A220</f>
        <v>-7.0027777777777782</v>
      </c>
      <c r="B514" s="45">
        <f t="shared" si="1387"/>
        <v>111.315</v>
      </c>
      <c r="C514" s="45">
        <f t="shared" si="1387"/>
        <v>7</v>
      </c>
      <c r="D514" s="45">
        <f t="shared" si="1387"/>
        <v>2018</v>
      </c>
      <c r="E514" s="45">
        <f t="shared" si="1387"/>
        <v>6</v>
      </c>
      <c r="F514" s="45">
        <f t="shared" si="1387"/>
        <v>14</v>
      </c>
      <c r="G514" s="45">
        <f t="shared" si="1285"/>
        <v>-0.12222152900771403</v>
      </c>
      <c r="H514" s="45">
        <f t="shared" ref="H514:J514" si="1388">H220</f>
        <v>3</v>
      </c>
      <c r="I514" s="45">
        <f t="shared" si="1388"/>
        <v>45</v>
      </c>
      <c r="J514" s="45">
        <f t="shared" si="1388"/>
        <v>3.75</v>
      </c>
      <c r="K514" s="45"/>
      <c r="L514" s="45">
        <f t="shared" ref="L514:M514" si="1389">L220</f>
        <v>20</v>
      </c>
      <c r="M514" s="45">
        <f t="shared" si="1389"/>
        <v>-13</v>
      </c>
      <c r="N514" s="45">
        <f t="shared" si="1288"/>
        <v>2458283.3645833335</v>
      </c>
      <c r="O514" s="45">
        <f t="shared" si="1289"/>
        <v>8.1908796641232031E-4</v>
      </c>
      <c r="P514" s="45">
        <f t="shared" si="1290"/>
        <v>2458283.3654024214</v>
      </c>
      <c r="Q514" s="45">
        <f t="shared" si="1291"/>
        <v>0.1844863902100328</v>
      </c>
      <c r="R514" s="45">
        <f t="shared" si="1292"/>
        <v>252.51773158603248</v>
      </c>
      <c r="S514" s="45">
        <f t="shared" si="1293"/>
        <v>331.64706439251313</v>
      </c>
      <c r="T514" s="45">
        <f t="shared" si="1294"/>
        <v>4.4072658358435497</v>
      </c>
      <c r="U514" s="45">
        <f t="shared" si="1295"/>
        <v>5.788333228223002</v>
      </c>
      <c r="V514" s="45">
        <f t="shared" si="1296"/>
        <v>128.21812426638672</v>
      </c>
      <c r="W514" s="45">
        <f t="shared" si="1297"/>
        <v>2.2378284291796873</v>
      </c>
      <c r="X514" s="45">
        <f t="shared" si="1298"/>
        <v>82.117917595252948</v>
      </c>
      <c r="Y514" s="45">
        <f t="shared" si="1299"/>
        <v>1.4332280369185482</v>
      </c>
      <c r="Z514" s="45">
        <f t="shared" si="1300"/>
        <v>158.86078549048125</v>
      </c>
      <c r="AA514" s="45">
        <f t="shared" si="1301"/>
        <v>2.7726437591133326</v>
      </c>
      <c r="AB514" s="45">
        <f t="shared" si="1302"/>
        <v>-10133.209327823974</v>
      </c>
      <c r="AC514" s="45">
        <f t="shared" si="1303"/>
        <v>92.170913647962934</v>
      </c>
      <c r="AD514" s="45">
        <f t="shared" si="1304"/>
        <v>2360.9263293041208</v>
      </c>
      <c r="AE514" s="45">
        <f t="shared" si="1305"/>
        <v>-653.27496866737454</v>
      </c>
      <c r="AF514" s="45">
        <f t="shared" si="1306"/>
        <v>512.66650068190506</v>
      </c>
      <c r="AG514" s="45">
        <f t="shared" si="1307"/>
        <v>413.2490442643001</v>
      </c>
      <c r="AH514" s="45">
        <f t="shared" si="1308"/>
        <v>-7407.4715085930602</v>
      </c>
      <c r="AI514" s="45">
        <f t="shared" si="1309"/>
        <v>-2.0576309746091832</v>
      </c>
      <c r="AJ514" s="45">
        <f t="shared" si="1310"/>
        <v>250.46010061142329</v>
      </c>
      <c r="AK514" s="45">
        <f t="shared" si="1311"/>
        <v>4.3713534005455994</v>
      </c>
      <c r="AL514" s="45">
        <f t="shared" si="1312"/>
        <v>250</v>
      </c>
      <c r="AM514" s="45">
        <f t="shared" si="1313"/>
        <v>27</v>
      </c>
      <c r="AN514" s="45">
        <f t="shared" si="1314"/>
        <v>36</v>
      </c>
      <c r="AO514" s="45"/>
      <c r="AP514" s="45">
        <f t="shared" si="1315"/>
        <v>4.2693186574992943</v>
      </c>
      <c r="AQ514" s="45">
        <f t="shared" si="1316"/>
        <v>7.4513667390186791E-2</v>
      </c>
      <c r="AR514" s="45" t="str">
        <f t="shared" si="1317"/>
        <v>POSITIF</v>
      </c>
      <c r="AS514" s="45">
        <f t="shared" si="1318"/>
        <v>4</v>
      </c>
      <c r="AT514" s="45">
        <f t="shared" si="1319"/>
        <v>16</v>
      </c>
      <c r="AU514" s="45">
        <f t="shared" si="1320"/>
        <v>9</v>
      </c>
      <c r="AV514" s="45">
        <f t="shared" si="1321"/>
        <v>1.015303047525125</v>
      </c>
      <c r="AW514" s="145">
        <f t="shared" si="1322"/>
        <v>4.2304293646880209E-2</v>
      </c>
      <c r="AX514" s="45">
        <f t="shared" si="1323"/>
        <v>1.7720381084845898E-2</v>
      </c>
      <c r="AY514" s="45">
        <f t="shared" si="1324"/>
        <v>0.27664956927366596</v>
      </c>
      <c r="AZ514" s="145">
        <f t="shared" si="1325"/>
        <v>1.1527065386402748E-2</v>
      </c>
      <c r="BA514" s="45">
        <f t="shared" si="1326"/>
        <v>359943.37685769948</v>
      </c>
      <c r="BB514" s="45" t="s">
        <v>192</v>
      </c>
      <c r="BC514" s="45">
        <f t="shared" si="1327"/>
        <v>1.6700851571611178E-2</v>
      </c>
      <c r="BD514" s="45">
        <f t="shared" si="1328"/>
        <v>128.22270321826656</v>
      </c>
      <c r="BE514" s="45">
        <f t="shared" si="1329"/>
        <v>23.436892017619023</v>
      </c>
      <c r="BF514" s="45">
        <f t="shared" si="1330"/>
        <v>-1.7333903293142525E-3</v>
      </c>
      <c r="BG514" s="45">
        <f t="shared" si="1331"/>
        <v>23.435158627289709</v>
      </c>
      <c r="BH514" s="151">
        <f t="shared" si="1332"/>
        <v>0.1844863902100328</v>
      </c>
      <c r="BI514" s="45">
        <f t="shared" si="1333"/>
        <v>14.223893388143431</v>
      </c>
      <c r="BJ514" s="45">
        <f t="shared" si="1334"/>
        <v>21.64489338814343</v>
      </c>
      <c r="BK514" s="45">
        <f t="shared" si="1335"/>
        <v>72.548170181425348</v>
      </c>
      <c r="BL514" s="45">
        <f t="shared" si="1336"/>
        <v>1.2662044359630442</v>
      </c>
      <c r="BM514" s="45">
        <f t="shared" si="1337"/>
        <v>252.12523064072607</v>
      </c>
      <c r="BN514" s="45">
        <f t="shared" si="1338"/>
        <v>16.80834870938174</v>
      </c>
      <c r="BO514" s="45">
        <f t="shared" si="1339"/>
        <v>16</v>
      </c>
      <c r="BP514" s="45">
        <f t="shared" si="1340"/>
        <v>48</v>
      </c>
      <c r="BQ514" s="45">
        <f t="shared" si="1341"/>
        <v>30</v>
      </c>
      <c r="BR514" s="45">
        <f t="shared" si="1342"/>
        <v>-17.785988398705005</v>
      </c>
      <c r="BS514" s="45" t="str">
        <f t="shared" si="1343"/>
        <v>NEGATIF</v>
      </c>
      <c r="BT514" s="45">
        <f t="shared" si="1279"/>
        <v>-0.31042405827891628</v>
      </c>
      <c r="BU514" s="45">
        <f t="shared" si="1280"/>
        <v>17</v>
      </c>
      <c r="BV514" s="45">
        <f t="shared" si="1281"/>
        <v>-2088</v>
      </c>
      <c r="BW514" s="45">
        <f t="shared" si="1282"/>
        <v>50</v>
      </c>
      <c r="BX514" s="45" t="str">
        <f t="shared" si="1283"/>
        <v>NEGATIF</v>
      </c>
      <c r="BY514" s="45">
        <f t="shared" si="1344"/>
        <v>73.540871079701844</v>
      </c>
      <c r="BZ514" s="45">
        <f t="shared" si="1345"/>
        <v>253.54087107970184</v>
      </c>
      <c r="CA514" s="45">
        <f t="shared" si="1346"/>
        <v>18.704091726558261</v>
      </c>
      <c r="CB514" s="45" t="str">
        <f t="shared" si="1347"/>
        <v>POSITIF</v>
      </c>
      <c r="CC514" s="45">
        <f t="shared" si="1348"/>
        <v>18</v>
      </c>
      <c r="CD514" s="45">
        <f t="shared" si="1349"/>
        <v>42</v>
      </c>
      <c r="CE514" s="45">
        <f t="shared" si="1350"/>
        <v>14</v>
      </c>
      <c r="CF514" s="45"/>
      <c r="CG514" s="45">
        <f t="shared" si="1351"/>
        <v>4.4004154020307622</v>
      </c>
      <c r="CH514" s="45">
        <f t="shared" si="1352"/>
        <v>0.40902067877336007</v>
      </c>
      <c r="CI514" s="45">
        <f t="shared" si="1353"/>
        <v>0.4090509321418288</v>
      </c>
    </row>
    <row r="515" spans="1:87">
      <c r="A515" s="45">
        <f t="shared" ref="A515:F515" si="1390">A221</f>
        <v>-7.0027777777777782</v>
      </c>
      <c r="B515" s="45">
        <f t="shared" si="1390"/>
        <v>111.315</v>
      </c>
      <c r="C515" s="45">
        <f t="shared" si="1390"/>
        <v>7</v>
      </c>
      <c r="D515" s="45">
        <f t="shared" si="1390"/>
        <v>2018</v>
      </c>
      <c r="E515" s="45">
        <f t="shared" si="1390"/>
        <v>6</v>
      </c>
      <c r="F515" s="45">
        <f t="shared" si="1390"/>
        <v>14</v>
      </c>
      <c r="G515" s="45">
        <f t="shared" si="1285"/>
        <v>-0.12222152900771403</v>
      </c>
      <c r="H515" s="45">
        <f t="shared" ref="H515:J515" si="1391">H221</f>
        <v>4</v>
      </c>
      <c r="I515" s="45">
        <f t="shared" si="1391"/>
        <v>0</v>
      </c>
      <c r="J515" s="45">
        <f t="shared" si="1391"/>
        <v>4</v>
      </c>
      <c r="K515" s="45"/>
      <c r="L515" s="45">
        <f t="shared" ref="L515:M515" si="1392">L221</f>
        <v>20</v>
      </c>
      <c r="M515" s="45">
        <f t="shared" si="1392"/>
        <v>-13</v>
      </c>
      <c r="N515" s="45">
        <f t="shared" si="1288"/>
        <v>2458283.375</v>
      </c>
      <c r="O515" s="45">
        <f t="shared" si="1289"/>
        <v>8.1908796641232031E-4</v>
      </c>
      <c r="P515" s="45">
        <f t="shared" si="1290"/>
        <v>2458283.375819088</v>
      </c>
      <c r="Q515" s="45">
        <f t="shared" si="1291"/>
        <v>0.18448667540281888</v>
      </c>
      <c r="R515" s="45">
        <f t="shared" si="1292"/>
        <v>252.51773158603248</v>
      </c>
      <c r="S515" s="45">
        <f t="shared" si="1293"/>
        <v>331.78315806177852</v>
      </c>
      <c r="T515" s="45">
        <f t="shared" si="1294"/>
        <v>4.4072658358435497</v>
      </c>
      <c r="U515" s="45">
        <f t="shared" si="1295"/>
        <v>5.7907085108428031</v>
      </c>
      <c r="V515" s="45">
        <f t="shared" si="1296"/>
        <v>128.2175726630411</v>
      </c>
      <c r="W515" s="45">
        <f t="shared" si="1297"/>
        <v>2.2378188018851413</v>
      </c>
      <c r="X515" s="45">
        <f t="shared" si="1298"/>
        <v>82.128184754864378</v>
      </c>
      <c r="Y515" s="45">
        <f t="shared" si="1299"/>
        <v>1.4334072326585954</v>
      </c>
      <c r="Z515" s="45">
        <f t="shared" si="1300"/>
        <v>158.87105215984775</v>
      </c>
      <c r="AA515" s="45">
        <f t="shared" si="1301"/>
        <v>2.772822946296992</v>
      </c>
      <c r="AB515" s="45">
        <f t="shared" si="1302"/>
        <v>-10085.853715555826</v>
      </c>
      <c r="AC515" s="45">
        <f t="shared" si="1303"/>
        <v>91.299147811809377</v>
      </c>
      <c r="AD515" s="45">
        <f t="shared" si="1304"/>
        <v>2364.6827603046677</v>
      </c>
      <c r="AE515" s="45">
        <f t="shared" si="1305"/>
        <v>-651.80852788690254</v>
      </c>
      <c r="AF515" s="45">
        <f t="shared" si="1306"/>
        <v>511.80849769557818</v>
      </c>
      <c r="AG515" s="45">
        <f t="shared" si="1307"/>
        <v>401.59846860464813</v>
      </c>
      <c r="AH515" s="45">
        <f t="shared" si="1308"/>
        <v>-7368.2733690260247</v>
      </c>
      <c r="AI515" s="45">
        <f t="shared" si="1309"/>
        <v>-2.0467426025072291</v>
      </c>
      <c r="AJ515" s="45">
        <f t="shared" si="1310"/>
        <v>250.47098898352525</v>
      </c>
      <c r="AK515" s="45">
        <f t="shared" si="1311"/>
        <v>4.3715434384889607</v>
      </c>
      <c r="AL515" s="45">
        <f t="shared" si="1312"/>
        <v>250</v>
      </c>
      <c r="AM515" s="45">
        <f t="shared" si="1313"/>
        <v>28</v>
      </c>
      <c r="AN515" s="45">
        <f t="shared" si="1314"/>
        <v>15</v>
      </c>
      <c r="AO515" s="45"/>
      <c r="AP515" s="45">
        <f t="shared" si="1315"/>
        <v>4.2804915545865576</v>
      </c>
      <c r="AQ515" s="45">
        <f t="shared" si="1316"/>
        <v>7.4708671231346016E-2</v>
      </c>
      <c r="AR515" s="45" t="str">
        <f t="shared" si="1317"/>
        <v>POSITIF</v>
      </c>
      <c r="AS515" s="45">
        <f t="shared" si="1318"/>
        <v>4</v>
      </c>
      <c r="AT515" s="45">
        <f t="shared" si="1319"/>
        <v>16</v>
      </c>
      <c r="AU515" s="45">
        <f t="shared" si="1320"/>
        <v>49</v>
      </c>
      <c r="AV515" s="45">
        <f t="shared" si="1321"/>
        <v>1.0153769197337887</v>
      </c>
      <c r="AW515" s="145">
        <f t="shared" si="1322"/>
        <v>4.2307371655574529E-2</v>
      </c>
      <c r="AX515" s="45">
        <f t="shared" si="1323"/>
        <v>1.7721670398112798E-2</v>
      </c>
      <c r="AY515" s="45">
        <f t="shared" si="1324"/>
        <v>0.27666969600743052</v>
      </c>
      <c r="AZ515" s="145">
        <f t="shared" si="1325"/>
        <v>1.1527904000309605E-2</v>
      </c>
      <c r="BA515" s="45">
        <f t="shared" si="1326"/>
        <v>359917.19246410776</v>
      </c>
      <c r="BB515" s="45" t="s">
        <v>192</v>
      </c>
      <c r="BC515" s="45">
        <f t="shared" si="1327"/>
        <v>1.6700851559633082E-2</v>
      </c>
      <c r="BD515" s="45">
        <f t="shared" si="1328"/>
        <v>128.22215161655791</v>
      </c>
      <c r="BE515" s="45">
        <f t="shared" si="1329"/>
        <v>23.436892013910327</v>
      </c>
      <c r="BF515" s="45">
        <f t="shared" si="1330"/>
        <v>-1.7333864062397467E-3</v>
      </c>
      <c r="BG515" s="45">
        <f t="shared" si="1331"/>
        <v>23.435158627504087</v>
      </c>
      <c r="BH515" s="151">
        <f t="shared" si="1332"/>
        <v>0.18448667540281888</v>
      </c>
      <c r="BI515" s="45">
        <f t="shared" si="1333"/>
        <v>14.47457786773642</v>
      </c>
      <c r="BJ515" s="45">
        <f t="shared" si="1334"/>
        <v>21.895577867736421</v>
      </c>
      <c r="BK515" s="45">
        <f t="shared" si="1335"/>
        <v>76.298533886903144</v>
      </c>
      <c r="BL515" s="45">
        <f t="shared" si="1336"/>
        <v>1.3316606307709267</v>
      </c>
      <c r="BM515" s="45">
        <f t="shared" si="1337"/>
        <v>252.13513412914318</v>
      </c>
      <c r="BN515" s="45">
        <f t="shared" si="1338"/>
        <v>16.809008941942878</v>
      </c>
      <c r="BO515" s="45">
        <f t="shared" si="1339"/>
        <v>16</v>
      </c>
      <c r="BP515" s="45">
        <f t="shared" si="1340"/>
        <v>48</v>
      </c>
      <c r="BQ515" s="45">
        <f t="shared" si="1341"/>
        <v>32</v>
      </c>
      <c r="BR515" s="45">
        <f t="shared" si="1342"/>
        <v>-17.776441384765896</v>
      </c>
      <c r="BS515" s="45" t="str">
        <f t="shared" si="1343"/>
        <v>NEGATIF</v>
      </c>
      <c r="BT515" s="45">
        <f t="shared" si="1279"/>
        <v>-0.31025743145194506</v>
      </c>
      <c r="BU515" s="45">
        <f t="shared" si="1280"/>
        <v>17</v>
      </c>
      <c r="BV515" s="45">
        <f t="shared" si="1281"/>
        <v>-2087</v>
      </c>
      <c r="BW515" s="45">
        <f t="shared" si="1282"/>
        <v>24</v>
      </c>
      <c r="BX515" s="45" t="str">
        <f t="shared" si="1283"/>
        <v>NEGATIF</v>
      </c>
      <c r="BY515" s="45">
        <f t="shared" si="1344"/>
        <v>73.415578430568459</v>
      </c>
      <c r="BZ515" s="45">
        <f t="shared" si="1345"/>
        <v>253.41557843056847</v>
      </c>
      <c r="CA515" s="45">
        <f t="shared" si="1346"/>
        <v>15.134942737275072</v>
      </c>
      <c r="CB515" s="45" t="str">
        <f t="shared" si="1347"/>
        <v>POSITIF</v>
      </c>
      <c r="CC515" s="45">
        <f t="shared" si="1348"/>
        <v>15</v>
      </c>
      <c r="CD515" s="45">
        <f t="shared" si="1349"/>
        <v>8</v>
      </c>
      <c r="CE515" s="45">
        <f t="shared" si="1350"/>
        <v>5</v>
      </c>
      <c r="CF515" s="45"/>
      <c r="CG515" s="45">
        <f t="shared" si="1351"/>
        <v>4.4005882505110741</v>
      </c>
      <c r="CH515" s="45">
        <f t="shared" si="1352"/>
        <v>0.40902067877710169</v>
      </c>
      <c r="CI515" s="45">
        <f t="shared" si="1353"/>
        <v>0.40905093207709986</v>
      </c>
    </row>
    <row r="516" spans="1:87">
      <c r="A516" s="45">
        <f t="shared" ref="A516:F516" si="1393">A222</f>
        <v>-7.0027777777777782</v>
      </c>
      <c r="B516" s="45">
        <f t="shared" si="1393"/>
        <v>111.315</v>
      </c>
      <c r="C516" s="45">
        <f t="shared" si="1393"/>
        <v>7</v>
      </c>
      <c r="D516" s="45">
        <f t="shared" si="1393"/>
        <v>2018</v>
      </c>
      <c r="E516" s="45">
        <f t="shared" si="1393"/>
        <v>6</v>
      </c>
      <c r="F516" s="45">
        <f t="shared" si="1393"/>
        <v>14</v>
      </c>
      <c r="G516" s="45">
        <f t="shared" si="1285"/>
        <v>-0.12222152900771403</v>
      </c>
      <c r="H516" s="45">
        <f t="shared" ref="H516:J516" si="1394">H222</f>
        <v>4</v>
      </c>
      <c r="I516" s="45">
        <f t="shared" si="1394"/>
        <v>15</v>
      </c>
      <c r="J516" s="45">
        <f t="shared" si="1394"/>
        <v>4.25</v>
      </c>
      <c r="K516" s="45"/>
      <c r="L516" s="45">
        <f t="shared" ref="L516:M516" si="1395">L222</f>
        <v>20</v>
      </c>
      <c r="M516" s="45">
        <f t="shared" si="1395"/>
        <v>-13</v>
      </c>
      <c r="N516" s="45">
        <f t="shared" si="1288"/>
        <v>2458283.385416667</v>
      </c>
      <c r="O516" s="45">
        <f t="shared" si="1289"/>
        <v>8.1908796641232031E-4</v>
      </c>
      <c r="P516" s="45">
        <f t="shared" si="1290"/>
        <v>2458283.3862357549</v>
      </c>
      <c r="Q516" s="45">
        <f t="shared" si="1291"/>
        <v>0.1844869605956177</v>
      </c>
      <c r="R516" s="45">
        <f t="shared" si="1292"/>
        <v>252.51773158603248</v>
      </c>
      <c r="S516" s="45">
        <f t="shared" si="1293"/>
        <v>331.91925173711206</v>
      </c>
      <c r="T516" s="45">
        <f t="shared" si="1294"/>
        <v>4.4072658358435497</v>
      </c>
      <c r="U516" s="45">
        <f t="shared" si="1295"/>
        <v>5.7930837935685133</v>
      </c>
      <c r="V516" s="45">
        <f t="shared" si="1296"/>
        <v>128.2170210596708</v>
      </c>
      <c r="W516" s="45">
        <f t="shared" si="1297"/>
        <v>2.2378091745901645</v>
      </c>
      <c r="X516" s="45">
        <f t="shared" si="1298"/>
        <v>82.138451914936013</v>
      </c>
      <c r="Y516" s="45">
        <f t="shared" si="1299"/>
        <v>1.4335864284066748</v>
      </c>
      <c r="Z516" s="45">
        <f t="shared" si="1300"/>
        <v>158.88131882967173</v>
      </c>
      <c r="AA516" s="45">
        <f t="shared" si="1301"/>
        <v>2.7730021334886352</v>
      </c>
      <c r="AB516" s="45">
        <f t="shared" si="1302"/>
        <v>-10038.437707244964</v>
      </c>
      <c r="AC516" s="45">
        <f t="shared" si="1303"/>
        <v>90.417757760392305</v>
      </c>
      <c r="AD516" s="45">
        <f t="shared" si="1304"/>
        <v>2367.442138409685</v>
      </c>
      <c r="AE516" s="45">
        <f t="shared" si="1305"/>
        <v>-650.27338408806679</v>
      </c>
      <c r="AF516" s="45">
        <f t="shared" si="1306"/>
        <v>510.94714800072995</v>
      </c>
      <c r="AG516" s="45">
        <f t="shared" si="1307"/>
        <v>389.94444420538707</v>
      </c>
      <c r="AH516" s="45">
        <f t="shared" si="1308"/>
        <v>-7329.9596029568384</v>
      </c>
      <c r="AI516" s="45">
        <f t="shared" si="1309"/>
        <v>-2.0360998897102327</v>
      </c>
      <c r="AJ516" s="45">
        <f t="shared" si="1310"/>
        <v>250.48163169632224</v>
      </c>
      <c r="AK516" s="45">
        <f t="shared" si="1311"/>
        <v>4.3717291888686125</v>
      </c>
      <c r="AL516" s="45">
        <f t="shared" si="1312"/>
        <v>250</v>
      </c>
      <c r="AM516" s="45">
        <f t="shared" si="1313"/>
        <v>28</v>
      </c>
      <c r="AN516" s="45">
        <f t="shared" si="1314"/>
        <v>53</v>
      </c>
      <c r="AO516" s="45"/>
      <c r="AP516" s="45">
        <f t="shared" si="1315"/>
        <v>4.2834897182062219</v>
      </c>
      <c r="AQ516" s="45">
        <f t="shared" si="1316"/>
        <v>7.4760999058022665E-2</v>
      </c>
      <c r="AR516" s="45" t="str">
        <f t="shared" si="1317"/>
        <v>POSITIF</v>
      </c>
      <c r="AS516" s="45">
        <f t="shared" si="1318"/>
        <v>4</v>
      </c>
      <c r="AT516" s="45">
        <f t="shared" si="1319"/>
        <v>17</v>
      </c>
      <c r="AU516" s="45">
        <f t="shared" si="1320"/>
        <v>0</v>
      </c>
      <c r="AV516" s="45">
        <f t="shared" si="1321"/>
        <v>1.0154504260973254</v>
      </c>
      <c r="AW516" s="145">
        <f t="shared" si="1322"/>
        <v>4.2310434420721889E-2</v>
      </c>
      <c r="AX516" s="45">
        <f t="shared" si="1323"/>
        <v>1.7722953326177682E-2</v>
      </c>
      <c r="AY516" s="45">
        <f t="shared" si="1324"/>
        <v>0.27668972306502698</v>
      </c>
      <c r="AZ516" s="145">
        <f t="shared" si="1325"/>
        <v>1.1528738461042791E-2</v>
      </c>
      <c r="BA516" s="45">
        <f t="shared" si="1326"/>
        <v>359891.14152792853</v>
      </c>
      <c r="BB516" s="45" t="s">
        <v>192</v>
      </c>
      <c r="BC516" s="45">
        <f t="shared" si="1327"/>
        <v>1.6700851547654983E-2</v>
      </c>
      <c r="BD516" s="45">
        <f t="shared" si="1328"/>
        <v>128.22160001482465</v>
      </c>
      <c r="BE516" s="45">
        <f t="shared" si="1329"/>
        <v>23.436892010201632</v>
      </c>
      <c r="BF516" s="45">
        <f t="shared" si="1330"/>
        <v>-1.7333824634444281E-3</v>
      </c>
      <c r="BG516" s="45">
        <f t="shared" si="1331"/>
        <v>23.435158627738186</v>
      </c>
      <c r="BH516" s="151">
        <f t="shared" si="1332"/>
        <v>0.1844869605956177</v>
      </c>
      <c r="BI516" s="45">
        <f t="shared" si="1333"/>
        <v>14.725262358536323</v>
      </c>
      <c r="BJ516" s="45">
        <f t="shared" si="1334"/>
        <v>22.146262358536323</v>
      </c>
      <c r="BK516" s="45">
        <f t="shared" si="1335"/>
        <v>80.049121111500256</v>
      </c>
      <c r="BL516" s="45">
        <f t="shared" si="1336"/>
        <v>1.3971207267233823</v>
      </c>
      <c r="BM516" s="45">
        <f t="shared" si="1337"/>
        <v>252.14481426654459</v>
      </c>
      <c r="BN516" s="45">
        <f t="shared" si="1338"/>
        <v>16.809654284436306</v>
      </c>
      <c r="BO516" s="45">
        <f t="shared" si="1339"/>
        <v>16</v>
      </c>
      <c r="BP516" s="45">
        <f t="shared" si="1340"/>
        <v>48</v>
      </c>
      <c r="BQ516" s="45">
        <f t="shared" si="1341"/>
        <v>34</v>
      </c>
      <c r="BR516" s="45">
        <f t="shared" si="1342"/>
        <v>-17.774953903467289</v>
      </c>
      <c r="BS516" s="45" t="str">
        <f t="shared" si="1343"/>
        <v>NEGATIF</v>
      </c>
      <c r="BT516" s="45">
        <f t="shared" si="1279"/>
        <v>-0.31023147000572249</v>
      </c>
      <c r="BU516" s="45">
        <f t="shared" si="1280"/>
        <v>17</v>
      </c>
      <c r="BV516" s="45">
        <f t="shared" si="1281"/>
        <v>-2087</v>
      </c>
      <c r="BW516" s="45">
        <f t="shared" si="1282"/>
        <v>30</v>
      </c>
      <c r="BX516" s="45" t="str">
        <f t="shared" si="1283"/>
        <v>NEGATIF</v>
      </c>
      <c r="BY516" s="45">
        <f t="shared" si="1344"/>
        <v>73.213454379638705</v>
      </c>
      <c r="BZ516" s="45">
        <f t="shared" si="1345"/>
        <v>253.2134543796387</v>
      </c>
      <c r="CA516" s="45">
        <f t="shared" si="1346"/>
        <v>11.568888113444016</v>
      </c>
      <c r="CB516" s="45" t="str">
        <f t="shared" si="1347"/>
        <v>POSITIF</v>
      </c>
      <c r="CC516" s="45">
        <f t="shared" si="1348"/>
        <v>11</v>
      </c>
      <c r="CD516" s="45">
        <f t="shared" si="1349"/>
        <v>34</v>
      </c>
      <c r="CE516" s="45">
        <f t="shared" si="1350"/>
        <v>7</v>
      </c>
      <c r="CF516" s="45"/>
      <c r="CG516" s="45">
        <f t="shared" si="1351"/>
        <v>4.4007572007807738</v>
      </c>
      <c r="CH516" s="45">
        <f t="shared" si="1352"/>
        <v>0.40902067878118747</v>
      </c>
      <c r="CI516" s="45">
        <f t="shared" si="1353"/>
        <v>0.40905093201237092</v>
      </c>
    </row>
    <row r="517" spans="1:87">
      <c r="A517" s="45">
        <f t="shared" ref="A517:F517" si="1396">A223</f>
        <v>-7.0027777777777782</v>
      </c>
      <c r="B517" s="45">
        <f t="shared" si="1396"/>
        <v>111.315</v>
      </c>
      <c r="C517" s="45">
        <f t="shared" si="1396"/>
        <v>7</v>
      </c>
      <c r="D517" s="45">
        <f t="shared" si="1396"/>
        <v>2018</v>
      </c>
      <c r="E517" s="45">
        <f t="shared" si="1396"/>
        <v>6</v>
      </c>
      <c r="F517" s="45">
        <f t="shared" si="1396"/>
        <v>14</v>
      </c>
      <c r="G517" s="45">
        <f t="shared" si="1285"/>
        <v>-0.12222152900771403</v>
      </c>
      <c r="H517" s="45">
        <f t="shared" ref="H517:J517" si="1397">H223</f>
        <v>4</v>
      </c>
      <c r="I517" s="45">
        <f t="shared" si="1397"/>
        <v>30</v>
      </c>
      <c r="J517" s="45">
        <f t="shared" si="1397"/>
        <v>4.5</v>
      </c>
      <c r="K517" s="45"/>
      <c r="L517" s="45">
        <f t="shared" ref="L517:M517" si="1398">L223</f>
        <v>20</v>
      </c>
      <c r="M517" s="45">
        <f t="shared" si="1398"/>
        <v>-13</v>
      </c>
      <c r="N517" s="45">
        <f t="shared" si="1288"/>
        <v>2458283.3958333335</v>
      </c>
      <c r="O517" s="45">
        <f t="shared" si="1289"/>
        <v>8.1908796641232031E-4</v>
      </c>
      <c r="P517" s="45">
        <f t="shared" si="1290"/>
        <v>2458283.3966524214</v>
      </c>
      <c r="Q517" s="45">
        <f t="shared" si="1291"/>
        <v>0.18448724578840378</v>
      </c>
      <c r="R517" s="45">
        <f t="shared" si="1292"/>
        <v>252.51773158603248</v>
      </c>
      <c r="S517" s="45">
        <f t="shared" si="1293"/>
        <v>332.05534540637746</v>
      </c>
      <c r="T517" s="45">
        <f t="shared" si="1294"/>
        <v>4.4072658358435497</v>
      </c>
      <c r="U517" s="45">
        <f t="shared" si="1295"/>
        <v>5.7954590761883154</v>
      </c>
      <c r="V517" s="45">
        <f t="shared" si="1296"/>
        <v>128.21646945632511</v>
      </c>
      <c r="W517" s="45">
        <f t="shared" si="1297"/>
        <v>2.2377995472956171</v>
      </c>
      <c r="X517" s="45">
        <f t="shared" si="1298"/>
        <v>82.148719074547444</v>
      </c>
      <c r="Y517" s="45">
        <f t="shared" si="1299"/>
        <v>1.433765624146722</v>
      </c>
      <c r="Z517" s="45">
        <f t="shared" si="1300"/>
        <v>158.89158549903732</v>
      </c>
      <c r="AA517" s="45">
        <f t="shared" si="1301"/>
        <v>2.7731813206722786</v>
      </c>
      <c r="AB517" s="45">
        <f t="shared" si="1302"/>
        <v>-9990.9615746391919</v>
      </c>
      <c r="AC517" s="45">
        <f t="shared" si="1303"/>
        <v>89.526836483258009</v>
      </c>
      <c r="AD517" s="45">
        <f t="shared" si="1304"/>
        <v>2369.2032998981117</v>
      </c>
      <c r="AE517" s="45">
        <f t="shared" si="1305"/>
        <v>-648.66969921746454</v>
      </c>
      <c r="AF517" s="45">
        <f t="shared" si="1306"/>
        <v>510.08247423216397</v>
      </c>
      <c r="AG517" s="45">
        <f t="shared" si="1307"/>
        <v>378.28705951969891</v>
      </c>
      <c r="AH517" s="45">
        <f t="shared" si="1308"/>
        <v>-7292.5316037234243</v>
      </c>
      <c r="AI517" s="45">
        <f t="shared" si="1309"/>
        <v>-2.0257032232565066</v>
      </c>
      <c r="AJ517" s="45">
        <f t="shared" si="1310"/>
        <v>250.49202836277598</v>
      </c>
      <c r="AK517" s="45">
        <f t="shared" si="1311"/>
        <v>4.3719106449294616</v>
      </c>
      <c r="AL517" s="45">
        <f t="shared" si="1312"/>
        <v>250</v>
      </c>
      <c r="AM517" s="45">
        <f t="shared" si="1313"/>
        <v>29</v>
      </c>
      <c r="AN517" s="45">
        <f t="shared" si="1314"/>
        <v>31</v>
      </c>
      <c r="AO517" s="45"/>
      <c r="AP517" s="45">
        <f t="shared" si="1315"/>
        <v>4.2748031300518052</v>
      </c>
      <c r="AQ517" s="45">
        <f t="shared" si="1316"/>
        <v>7.4609389493963355E-2</v>
      </c>
      <c r="AR517" s="45" t="str">
        <f t="shared" si="1317"/>
        <v>POSITIF</v>
      </c>
      <c r="AS517" s="45">
        <f t="shared" si="1318"/>
        <v>4</v>
      </c>
      <c r="AT517" s="45">
        <f t="shared" si="1319"/>
        <v>16</v>
      </c>
      <c r="AU517" s="45">
        <f t="shared" si="1320"/>
        <v>29</v>
      </c>
      <c r="AV517" s="45">
        <f t="shared" si="1321"/>
        <v>1.0155235659982018</v>
      </c>
      <c r="AW517" s="145">
        <f t="shared" si="1322"/>
        <v>4.231348191659174E-2</v>
      </c>
      <c r="AX517" s="45">
        <f t="shared" si="1323"/>
        <v>1.7724229858262556E-2</v>
      </c>
      <c r="AY517" s="45">
        <f t="shared" si="1324"/>
        <v>0.27670965027821254</v>
      </c>
      <c r="AZ517" s="145">
        <f t="shared" si="1325"/>
        <v>1.1529568761592189E-2</v>
      </c>
      <c r="BA517" s="45">
        <f t="shared" si="1326"/>
        <v>359865.22421083279</v>
      </c>
      <c r="BB517" s="45" t="s">
        <v>192</v>
      </c>
      <c r="BC517" s="45">
        <f t="shared" si="1327"/>
        <v>1.6700851535676887E-2</v>
      </c>
      <c r="BD517" s="45">
        <f t="shared" si="1328"/>
        <v>128.22104841311599</v>
      </c>
      <c r="BE517" s="45">
        <f t="shared" si="1329"/>
        <v>23.436892006492936</v>
      </c>
      <c r="BF517" s="45">
        <f t="shared" si="1330"/>
        <v>-1.7333785009266711E-3</v>
      </c>
      <c r="BG517" s="45">
        <f t="shared" si="1331"/>
        <v>23.43515862799201</v>
      </c>
      <c r="BH517" s="151">
        <f t="shared" si="1332"/>
        <v>0.18448724578840378</v>
      </c>
      <c r="BI517" s="45">
        <f t="shared" si="1333"/>
        <v>14.975946838129312</v>
      </c>
      <c r="BJ517" s="45">
        <f t="shared" si="1334"/>
        <v>22.396946838129313</v>
      </c>
      <c r="BK517" s="45">
        <f t="shared" si="1335"/>
        <v>83.799931877087033</v>
      </c>
      <c r="BL517" s="45">
        <f t="shared" si="1336"/>
        <v>1.4625847242021208</v>
      </c>
      <c r="BM517" s="45">
        <f t="shared" si="1337"/>
        <v>252.1542706948527</v>
      </c>
      <c r="BN517" s="45">
        <f t="shared" si="1338"/>
        <v>16.810284712990178</v>
      </c>
      <c r="BO517" s="45">
        <f t="shared" si="1339"/>
        <v>16</v>
      </c>
      <c r="BP517" s="45">
        <f t="shared" si="1340"/>
        <v>48</v>
      </c>
      <c r="BQ517" s="45">
        <f t="shared" si="1341"/>
        <v>37</v>
      </c>
      <c r="BR517" s="45">
        <f t="shared" si="1342"/>
        <v>-17.785001922630506</v>
      </c>
      <c r="BS517" s="45" t="str">
        <f t="shared" si="1343"/>
        <v>NEGATIF</v>
      </c>
      <c r="BT517" s="45">
        <f t="shared" si="1279"/>
        <v>-0.31040684102342414</v>
      </c>
      <c r="BU517" s="45">
        <f t="shared" si="1280"/>
        <v>17</v>
      </c>
      <c r="BV517" s="45">
        <f t="shared" si="1281"/>
        <v>-2088</v>
      </c>
      <c r="BW517" s="45">
        <f t="shared" si="1282"/>
        <v>53</v>
      </c>
      <c r="BX517" s="45" t="str">
        <f t="shared" si="1283"/>
        <v>NEGATIF</v>
      </c>
      <c r="BY517" s="45">
        <f t="shared" si="1344"/>
        <v>72.932893355791236</v>
      </c>
      <c r="BZ517" s="45">
        <f t="shared" si="1345"/>
        <v>252.93289335579124</v>
      </c>
      <c r="CA517" s="45">
        <f t="shared" si="1346"/>
        <v>8.0079891104095182</v>
      </c>
      <c r="CB517" s="45" t="str">
        <f t="shared" si="1347"/>
        <v>POSITIF</v>
      </c>
      <c r="CC517" s="45">
        <f t="shared" si="1348"/>
        <v>8</v>
      </c>
      <c r="CD517" s="45">
        <f t="shared" si="1349"/>
        <v>0</v>
      </c>
      <c r="CE517" s="45">
        <f t="shared" si="1350"/>
        <v>28</v>
      </c>
      <c r="CF517" s="45"/>
      <c r="CG517" s="45">
        <f t="shared" si="1351"/>
        <v>4.4009222465902296</v>
      </c>
      <c r="CH517" s="45">
        <f t="shared" si="1352"/>
        <v>0.40902067878561754</v>
      </c>
      <c r="CI517" s="45">
        <f t="shared" si="1353"/>
        <v>0.40905093194764197</v>
      </c>
    </row>
    <row r="518" spans="1:87">
      <c r="A518" s="45">
        <f t="shared" ref="A518:F518" si="1399">A224</f>
        <v>-7.0027777777777782</v>
      </c>
      <c r="B518" s="45">
        <f t="shared" si="1399"/>
        <v>111.315</v>
      </c>
      <c r="C518" s="45">
        <f t="shared" si="1399"/>
        <v>7</v>
      </c>
      <c r="D518" s="45">
        <f t="shared" si="1399"/>
        <v>2018</v>
      </c>
      <c r="E518" s="45">
        <f t="shared" si="1399"/>
        <v>6</v>
      </c>
      <c r="F518" s="45">
        <f t="shared" si="1399"/>
        <v>14</v>
      </c>
      <c r="G518" s="45">
        <f t="shared" si="1285"/>
        <v>-0.12222152900771403</v>
      </c>
      <c r="H518" s="45">
        <f t="shared" ref="H518:J518" si="1400">H224</f>
        <v>4</v>
      </c>
      <c r="I518" s="45">
        <f t="shared" si="1400"/>
        <v>45</v>
      </c>
      <c r="J518" s="45">
        <f t="shared" si="1400"/>
        <v>4.75</v>
      </c>
      <c r="K518" s="45"/>
      <c r="L518" s="45">
        <f t="shared" ref="L518:M518" si="1401">L224</f>
        <v>20</v>
      </c>
      <c r="M518" s="45">
        <f t="shared" si="1401"/>
        <v>-13</v>
      </c>
      <c r="N518" s="45">
        <f t="shared" si="1288"/>
        <v>2458283.40625</v>
      </c>
      <c r="O518" s="45">
        <f t="shared" si="1289"/>
        <v>8.1908796641232031E-4</v>
      </c>
      <c r="P518" s="45">
        <f t="shared" si="1290"/>
        <v>2458283.407069088</v>
      </c>
      <c r="Q518" s="45">
        <f t="shared" si="1291"/>
        <v>0.18448753098118986</v>
      </c>
      <c r="R518" s="45">
        <f t="shared" si="1292"/>
        <v>252.51773158603248</v>
      </c>
      <c r="S518" s="45">
        <f t="shared" si="1293"/>
        <v>332.19143907564285</v>
      </c>
      <c r="T518" s="45">
        <f t="shared" si="1294"/>
        <v>4.4072658358435497</v>
      </c>
      <c r="U518" s="45">
        <f t="shared" si="1295"/>
        <v>5.7978343588081165</v>
      </c>
      <c r="V518" s="45">
        <f t="shared" si="1296"/>
        <v>128.21591785297949</v>
      </c>
      <c r="W518" s="45">
        <f t="shared" si="1297"/>
        <v>2.2377899200010711</v>
      </c>
      <c r="X518" s="45">
        <f t="shared" si="1298"/>
        <v>82.158986234159784</v>
      </c>
      <c r="Y518" s="45">
        <f t="shared" si="1299"/>
        <v>1.4339448198867852</v>
      </c>
      <c r="Z518" s="45">
        <f t="shared" si="1300"/>
        <v>158.90185216840291</v>
      </c>
      <c r="AA518" s="45">
        <f t="shared" si="1301"/>
        <v>2.773360507855922</v>
      </c>
      <c r="AB518" s="45">
        <f t="shared" si="1302"/>
        <v>-9943.4255834843752</v>
      </c>
      <c r="AC518" s="45">
        <f t="shared" si="1303"/>
        <v>88.626477856290037</v>
      </c>
      <c r="AD518" s="45">
        <f t="shared" si="1304"/>
        <v>2369.9655023338041</v>
      </c>
      <c r="AE518" s="45">
        <f t="shared" si="1305"/>
        <v>-646.99764224220405</v>
      </c>
      <c r="AF518" s="45">
        <f t="shared" si="1306"/>
        <v>509.21449899625327</v>
      </c>
      <c r="AG518" s="45">
        <f t="shared" si="1307"/>
        <v>366.62640146723214</v>
      </c>
      <c r="AH518" s="45">
        <f t="shared" si="1308"/>
        <v>-7255.9903450729989</v>
      </c>
      <c r="AI518" s="45">
        <f t="shared" si="1309"/>
        <v>-2.0155528736313886</v>
      </c>
      <c r="AJ518" s="45">
        <f t="shared" si="1310"/>
        <v>250.5021787124011</v>
      </c>
      <c r="AK518" s="45">
        <f t="shared" si="1311"/>
        <v>4.3720878019506486</v>
      </c>
      <c r="AL518" s="45">
        <f t="shared" si="1312"/>
        <v>250</v>
      </c>
      <c r="AM518" s="45">
        <f t="shared" si="1313"/>
        <v>30</v>
      </c>
      <c r="AN518" s="45">
        <f t="shared" si="1314"/>
        <v>7</v>
      </c>
      <c r="AO518" s="45"/>
      <c r="AP518" s="45">
        <f t="shared" si="1315"/>
        <v>4.2842506732024423</v>
      </c>
      <c r="AQ518" s="45">
        <f t="shared" si="1316"/>
        <v>7.4774280228166221E-2</v>
      </c>
      <c r="AR518" s="45" t="str">
        <f t="shared" si="1317"/>
        <v>POSITIF</v>
      </c>
      <c r="AS518" s="45">
        <f t="shared" si="1318"/>
        <v>4</v>
      </c>
      <c r="AT518" s="45">
        <f t="shared" si="1319"/>
        <v>17</v>
      </c>
      <c r="AU518" s="45">
        <f t="shared" si="1320"/>
        <v>3</v>
      </c>
      <c r="AV518" s="45">
        <f t="shared" si="1321"/>
        <v>1.0155963388315024</v>
      </c>
      <c r="AW518" s="145">
        <f t="shared" si="1322"/>
        <v>4.2316514117979265E-2</v>
      </c>
      <c r="AX518" s="45">
        <f t="shared" si="1323"/>
        <v>1.7725499983809657E-2</v>
      </c>
      <c r="AY518" s="45">
        <f t="shared" si="1324"/>
        <v>0.27672947748218224</v>
      </c>
      <c r="AZ518" s="145">
        <f t="shared" si="1325"/>
        <v>1.1530394895090926E-2</v>
      </c>
      <c r="BA518" s="45">
        <f t="shared" si="1326"/>
        <v>359839.44067020086</v>
      </c>
      <c r="BB518" s="45" t="s">
        <v>192</v>
      </c>
      <c r="BC518" s="45">
        <f t="shared" si="1327"/>
        <v>1.6700851523698792E-2</v>
      </c>
      <c r="BD518" s="45">
        <f t="shared" si="1328"/>
        <v>128.22049681140734</v>
      </c>
      <c r="BE518" s="45">
        <f t="shared" si="1329"/>
        <v>23.436892002784241</v>
      </c>
      <c r="BF518" s="45">
        <f t="shared" si="1330"/>
        <v>-1.7333745186843344E-3</v>
      </c>
      <c r="BG518" s="45">
        <f t="shared" si="1331"/>
        <v>23.435158628265555</v>
      </c>
      <c r="BH518" s="151">
        <f t="shared" si="1332"/>
        <v>0.18448753098118986</v>
      </c>
      <c r="BI518" s="45">
        <f t="shared" si="1333"/>
        <v>15.226631317753345</v>
      </c>
      <c r="BJ518" s="45">
        <f t="shared" si="1334"/>
        <v>22.647631317753344</v>
      </c>
      <c r="BK518" s="45">
        <f t="shared" si="1335"/>
        <v>87.550966604165183</v>
      </c>
      <c r="BL518" s="45">
        <f t="shared" si="1336"/>
        <v>1.5280526305462814</v>
      </c>
      <c r="BM518" s="45">
        <f t="shared" si="1337"/>
        <v>252.16350316213499</v>
      </c>
      <c r="BN518" s="45">
        <f t="shared" si="1338"/>
        <v>16.810900210808999</v>
      </c>
      <c r="BO518" s="45">
        <f t="shared" si="1339"/>
        <v>16</v>
      </c>
      <c r="BP518" s="45">
        <f t="shared" si="1340"/>
        <v>48</v>
      </c>
      <c r="BQ518" s="45">
        <f t="shared" si="1341"/>
        <v>39</v>
      </c>
      <c r="BR518" s="45">
        <f t="shared" si="1342"/>
        <v>-17.777058078714116</v>
      </c>
      <c r="BS518" s="45" t="str">
        <f t="shared" si="1343"/>
        <v>NEGATIF</v>
      </c>
      <c r="BT518" s="45">
        <f t="shared" si="1279"/>
        <v>-0.31026819479181861</v>
      </c>
      <c r="BU518" s="45">
        <f t="shared" si="1280"/>
        <v>17</v>
      </c>
      <c r="BV518" s="45">
        <f t="shared" si="1281"/>
        <v>-2087</v>
      </c>
      <c r="BW518" s="45">
        <f t="shared" si="1282"/>
        <v>22</v>
      </c>
      <c r="BX518" s="45" t="str">
        <f t="shared" si="1283"/>
        <v>NEGATIF</v>
      </c>
      <c r="BY518" s="45">
        <f t="shared" si="1344"/>
        <v>72.603807623731981</v>
      </c>
      <c r="BZ518" s="45">
        <f t="shared" si="1345"/>
        <v>252.603807623732</v>
      </c>
      <c r="CA518" s="45">
        <f t="shared" si="1346"/>
        <v>4.4511980198768688</v>
      </c>
      <c r="CB518" s="45" t="str">
        <f t="shared" si="1347"/>
        <v>POSITIF</v>
      </c>
      <c r="CC518" s="45">
        <f t="shared" si="1348"/>
        <v>4</v>
      </c>
      <c r="CD518" s="45">
        <f t="shared" si="1349"/>
        <v>27</v>
      </c>
      <c r="CE518" s="45">
        <f t="shared" si="1350"/>
        <v>4</v>
      </c>
      <c r="CF518" s="45"/>
      <c r="CG518" s="45">
        <f t="shared" si="1351"/>
        <v>4.4010833835423879</v>
      </c>
      <c r="CH518" s="45">
        <f t="shared" si="1352"/>
        <v>0.40902067879039178</v>
      </c>
      <c r="CI518" s="45">
        <f t="shared" si="1353"/>
        <v>0.40905093188291303</v>
      </c>
    </row>
    <row r="519" spans="1:87">
      <c r="A519" s="45">
        <f t="shared" ref="A519:F519" si="1402">A225</f>
        <v>-7.0027777777777782</v>
      </c>
      <c r="B519" s="45">
        <f t="shared" si="1402"/>
        <v>111.315</v>
      </c>
      <c r="C519" s="45">
        <f t="shared" si="1402"/>
        <v>7</v>
      </c>
      <c r="D519" s="45">
        <f t="shared" si="1402"/>
        <v>2018</v>
      </c>
      <c r="E519" s="45">
        <f t="shared" si="1402"/>
        <v>6</v>
      </c>
      <c r="F519" s="45">
        <f t="shared" si="1402"/>
        <v>14</v>
      </c>
      <c r="G519" s="45">
        <f t="shared" si="1285"/>
        <v>-0.12222152900771403</v>
      </c>
      <c r="H519" s="45">
        <f t="shared" ref="H519:J519" si="1403">H225</f>
        <v>5</v>
      </c>
      <c r="I519" s="45">
        <f t="shared" si="1403"/>
        <v>0</v>
      </c>
      <c r="J519" s="45">
        <f t="shared" si="1403"/>
        <v>5</v>
      </c>
      <c r="K519" s="45"/>
      <c r="L519" s="45">
        <f t="shared" ref="L519:M519" si="1404">L225</f>
        <v>20</v>
      </c>
      <c r="M519" s="45">
        <f t="shared" si="1404"/>
        <v>-13</v>
      </c>
      <c r="N519" s="45">
        <f t="shared" si="1288"/>
        <v>2458283.416666667</v>
      </c>
      <c r="O519" s="45">
        <f t="shared" si="1289"/>
        <v>8.1908796641232031E-4</v>
      </c>
      <c r="P519" s="45">
        <f t="shared" si="1290"/>
        <v>2458283.4174857549</v>
      </c>
      <c r="Q519" s="45">
        <f t="shared" si="1291"/>
        <v>0.18448781617398868</v>
      </c>
      <c r="R519" s="45">
        <f t="shared" si="1292"/>
        <v>252.51773158603248</v>
      </c>
      <c r="S519" s="45">
        <f t="shared" si="1293"/>
        <v>332.32753275097639</v>
      </c>
      <c r="T519" s="45">
        <f t="shared" si="1294"/>
        <v>4.4072658358435497</v>
      </c>
      <c r="U519" s="45">
        <f t="shared" si="1295"/>
        <v>5.8002096415338267</v>
      </c>
      <c r="V519" s="45">
        <f t="shared" si="1296"/>
        <v>128.21536624960919</v>
      </c>
      <c r="W519" s="45">
        <f t="shared" si="1297"/>
        <v>2.2377802927060944</v>
      </c>
      <c r="X519" s="45">
        <f t="shared" si="1298"/>
        <v>82.169253394230509</v>
      </c>
      <c r="Y519" s="45">
        <f t="shared" si="1299"/>
        <v>1.4341240156348485</v>
      </c>
      <c r="Z519" s="45">
        <f t="shared" si="1300"/>
        <v>158.9121188382278</v>
      </c>
      <c r="AA519" s="45">
        <f t="shared" si="1301"/>
        <v>2.7735396950475812</v>
      </c>
      <c r="AB519" s="45">
        <f t="shared" si="1302"/>
        <v>-9895.8299998533766</v>
      </c>
      <c r="AC519" s="45">
        <f t="shared" si="1303"/>
        <v>87.716776748826035</v>
      </c>
      <c r="AD519" s="45">
        <f t="shared" si="1304"/>
        <v>2369.7284243060062</v>
      </c>
      <c r="AE519" s="45">
        <f t="shared" si="1305"/>
        <v>-645.2573893236912</v>
      </c>
      <c r="AF519" s="45">
        <f t="shared" si="1306"/>
        <v>508.34324498497318</v>
      </c>
      <c r="AG519" s="45">
        <f t="shared" si="1307"/>
        <v>354.96255699343601</v>
      </c>
      <c r="AH519" s="45">
        <f t="shared" si="1308"/>
        <v>-7220.3363861438265</v>
      </c>
      <c r="AI519" s="45">
        <f t="shared" si="1309"/>
        <v>-2.0056489961510628</v>
      </c>
      <c r="AJ519" s="45">
        <f t="shared" si="1310"/>
        <v>250.51208258988143</v>
      </c>
      <c r="AK519" s="45">
        <f t="shared" si="1311"/>
        <v>4.3722606572213945</v>
      </c>
      <c r="AL519" s="45">
        <f t="shared" si="1312"/>
        <v>250</v>
      </c>
      <c r="AM519" s="45">
        <f t="shared" si="1313"/>
        <v>30</v>
      </c>
      <c r="AN519" s="45">
        <f t="shared" si="1314"/>
        <v>43</v>
      </c>
      <c r="AO519" s="45"/>
      <c r="AP519" s="45">
        <f t="shared" si="1315"/>
        <v>4.2788322985856651</v>
      </c>
      <c r="AQ519" s="45">
        <f t="shared" si="1316"/>
        <v>7.4679711750996969E-2</v>
      </c>
      <c r="AR519" s="45" t="str">
        <f t="shared" si="1317"/>
        <v>POSITIF</v>
      </c>
      <c r="AS519" s="45">
        <f t="shared" si="1318"/>
        <v>4</v>
      </c>
      <c r="AT519" s="45">
        <f t="shared" si="1319"/>
        <v>16</v>
      </c>
      <c r="AU519" s="45">
        <f t="shared" si="1320"/>
        <v>43</v>
      </c>
      <c r="AV519" s="45">
        <f t="shared" si="1321"/>
        <v>1.0156687439950307</v>
      </c>
      <c r="AW519" s="145">
        <f t="shared" si="1322"/>
        <v>4.2319530999792944E-2</v>
      </c>
      <c r="AX519" s="45">
        <f t="shared" si="1323"/>
        <v>1.7726763692308672E-2</v>
      </c>
      <c r="AY519" s="45">
        <f t="shared" si="1324"/>
        <v>0.27674920451287172</v>
      </c>
      <c r="AZ519" s="145">
        <f t="shared" si="1325"/>
        <v>1.1531216854702988E-2</v>
      </c>
      <c r="BA519" s="45">
        <f t="shared" si="1326"/>
        <v>359813.79106263316</v>
      </c>
      <c r="BB519" s="45" t="s">
        <v>192</v>
      </c>
      <c r="BC519" s="45">
        <f t="shared" si="1327"/>
        <v>1.6700851511720693E-2</v>
      </c>
      <c r="BD519" s="45">
        <f t="shared" si="1328"/>
        <v>128.21994520967402</v>
      </c>
      <c r="BE519" s="45">
        <f t="shared" si="1329"/>
        <v>23.436891999075545</v>
      </c>
      <c r="BF519" s="45">
        <f t="shared" si="1330"/>
        <v>-1.7333705167152642E-3</v>
      </c>
      <c r="BG519" s="45">
        <f t="shared" si="1331"/>
        <v>23.435158628558831</v>
      </c>
      <c r="BH519" s="151">
        <f t="shared" si="1332"/>
        <v>0.18448781617398868</v>
      </c>
      <c r="BI519" s="45">
        <f t="shared" si="1333"/>
        <v>15.477315808553248</v>
      </c>
      <c r="BJ519" s="45">
        <f t="shared" si="1334"/>
        <v>22.898315808553249</v>
      </c>
      <c r="BK519" s="45">
        <f t="shared" si="1335"/>
        <v>91.302225606948596</v>
      </c>
      <c r="BL519" s="45">
        <f t="shared" si="1336"/>
        <v>1.5935244512399311</v>
      </c>
      <c r="BM519" s="45">
        <f t="shared" si="1337"/>
        <v>252.17251152135015</v>
      </c>
      <c r="BN519" s="45">
        <f t="shared" si="1338"/>
        <v>16.81150076809001</v>
      </c>
      <c r="BO519" s="45">
        <f t="shared" si="1339"/>
        <v>16</v>
      </c>
      <c r="BP519" s="45">
        <f t="shared" si="1340"/>
        <v>48</v>
      </c>
      <c r="BQ519" s="45">
        <f t="shared" si="1341"/>
        <v>41</v>
      </c>
      <c r="BR519" s="45">
        <f t="shared" si="1342"/>
        <v>-17.783800015728108</v>
      </c>
      <c r="BS519" s="45" t="str">
        <f t="shared" si="1343"/>
        <v>NEGATIF</v>
      </c>
      <c r="BT519" s="45">
        <f t="shared" si="1279"/>
        <v>-0.31038586379067484</v>
      </c>
      <c r="BU519" s="45">
        <f t="shared" si="1280"/>
        <v>17</v>
      </c>
      <c r="BV519" s="45">
        <f t="shared" si="1281"/>
        <v>-2088</v>
      </c>
      <c r="BW519" s="45">
        <f t="shared" si="1282"/>
        <v>58</v>
      </c>
      <c r="BX519" s="45" t="str">
        <f t="shared" si="1283"/>
        <v>NEGATIF</v>
      </c>
      <c r="BY519" s="45">
        <f t="shared" si="1344"/>
        <v>72.192257051201963</v>
      </c>
      <c r="BZ519" s="45">
        <f t="shared" si="1345"/>
        <v>252.19225705120198</v>
      </c>
      <c r="CA519" s="45">
        <f t="shared" si="1346"/>
        <v>0.90290360629268784</v>
      </c>
      <c r="CB519" s="45" t="str">
        <f t="shared" si="1347"/>
        <v>POSITIF</v>
      </c>
      <c r="CC519" s="45">
        <f t="shared" si="1348"/>
        <v>0</v>
      </c>
      <c r="CD519" s="45">
        <f t="shared" si="1349"/>
        <v>54</v>
      </c>
      <c r="CE519" s="45">
        <f t="shared" si="1350"/>
        <v>10</v>
      </c>
      <c r="CF519" s="45"/>
      <c r="CG519" s="45">
        <f t="shared" si="1351"/>
        <v>4.4012406090708946</v>
      </c>
      <c r="CH519" s="45">
        <f t="shared" si="1352"/>
        <v>0.40902067879551041</v>
      </c>
      <c r="CI519" s="45">
        <f t="shared" si="1353"/>
        <v>0.40905093181818408</v>
      </c>
    </row>
    <row r="520" spans="1:87">
      <c r="A520" s="45">
        <f t="shared" ref="A520:F520" si="1405">A226</f>
        <v>-7.0027777777777782</v>
      </c>
      <c r="B520" s="45">
        <f t="shared" si="1405"/>
        <v>111.315</v>
      </c>
      <c r="C520" s="45">
        <f t="shared" si="1405"/>
        <v>7</v>
      </c>
      <c r="D520" s="45">
        <f t="shared" si="1405"/>
        <v>2018</v>
      </c>
      <c r="E520" s="45">
        <f t="shared" si="1405"/>
        <v>6</v>
      </c>
      <c r="F520" s="45">
        <f t="shared" si="1405"/>
        <v>14</v>
      </c>
      <c r="G520" s="45">
        <f t="shared" si="1285"/>
        <v>-0.12222152900771403</v>
      </c>
      <c r="H520" s="45">
        <f t="shared" ref="H520:J520" si="1406">H226</f>
        <v>5</v>
      </c>
      <c r="I520" s="45">
        <f t="shared" si="1406"/>
        <v>15</v>
      </c>
      <c r="J520" s="45">
        <f t="shared" si="1406"/>
        <v>5.25</v>
      </c>
      <c r="K520" s="45"/>
      <c r="L520" s="45">
        <f t="shared" ref="L520:M520" si="1407">L226</f>
        <v>20</v>
      </c>
      <c r="M520" s="45">
        <f t="shared" si="1407"/>
        <v>-13</v>
      </c>
      <c r="N520" s="45">
        <f t="shared" si="1288"/>
        <v>2458283.4270833335</v>
      </c>
      <c r="O520" s="45">
        <f t="shared" si="1289"/>
        <v>8.1908796641232031E-4</v>
      </c>
      <c r="P520" s="45">
        <f t="shared" si="1290"/>
        <v>2458283.4279024214</v>
      </c>
      <c r="Q520" s="45">
        <f t="shared" si="1291"/>
        <v>0.18448810136677476</v>
      </c>
      <c r="R520" s="45">
        <f t="shared" si="1292"/>
        <v>252.51773158603248</v>
      </c>
      <c r="S520" s="45">
        <f t="shared" si="1293"/>
        <v>332.46362642024178</v>
      </c>
      <c r="T520" s="45">
        <f t="shared" si="1294"/>
        <v>4.4072658358435497</v>
      </c>
      <c r="U520" s="45">
        <f t="shared" si="1295"/>
        <v>5.8025849241536278</v>
      </c>
      <c r="V520" s="45">
        <f t="shared" si="1296"/>
        <v>128.21481464626351</v>
      </c>
      <c r="W520" s="45">
        <f t="shared" si="1297"/>
        <v>2.237770665411547</v>
      </c>
      <c r="X520" s="45">
        <f t="shared" si="1298"/>
        <v>82.179520553842849</v>
      </c>
      <c r="Y520" s="45">
        <f t="shared" si="1299"/>
        <v>1.4343032113749117</v>
      </c>
      <c r="Z520" s="45">
        <f t="shared" si="1300"/>
        <v>158.92238550759339</v>
      </c>
      <c r="AA520" s="45">
        <f t="shared" si="1301"/>
        <v>2.7737188822312246</v>
      </c>
      <c r="AB520" s="45">
        <f t="shared" si="1302"/>
        <v>-9848.1750965231822</v>
      </c>
      <c r="AC520" s="45">
        <f t="shared" si="1303"/>
        <v>86.797829136999439</v>
      </c>
      <c r="AD520" s="45">
        <f t="shared" si="1304"/>
        <v>2368.4921657982832</v>
      </c>
      <c r="AE520" s="45">
        <f t="shared" si="1305"/>
        <v>-643.44912404650734</v>
      </c>
      <c r="AF520" s="45">
        <f t="shared" si="1306"/>
        <v>507.46873509249463</v>
      </c>
      <c r="AG520" s="45">
        <f t="shared" si="1307"/>
        <v>343.29561462929979</v>
      </c>
      <c r="AH520" s="45">
        <f t="shared" si="1308"/>
        <v>-7185.5698759126117</v>
      </c>
      <c r="AI520" s="45">
        <f t="shared" si="1309"/>
        <v>-1.9959916321979476</v>
      </c>
      <c r="AJ520" s="45">
        <f t="shared" si="1310"/>
        <v>250.52173995383453</v>
      </c>
      <c r="AK520" s="45">
        <f t="shared" si="1311"/>
        <v>4.3724292100194395</v>
      </c>
      <c r="AL520" s="45">
        <f t="shared" si="1312"/>
        <v>250</v>
      </c>
      <c r="AM520" s="45">
        <f t="shared" si="1313"/>
        <v>31</v>
      </c>
      <c r="AN520" s="45">
        <f t="shared" si="1314"/>
        <v>18</v>
      </c>
      <c r="AO520" s="45"/>
      <c r="AP520" s="45">
        <f t="shared" si="1315"/>
        <v>4.2771624480398307</v>
      </c>
      <c r="AQ520" s="45">
        <f t="shared" si="1316"/>
        <v>7.4650567360955933E-2</v>
      </c>
      <c r="AR520" s="45" t="str">
        <f t="shared" si="1317"/>
        <v>POSITIF</v>
      </c>
      <c r="AS520" s="45">
        <f t="shared" si="1318"/>
        <v>4</v>
      </c>
      <c r="AT520" s="45">
        <f t="shared" si="1319"/>
        <v>16</v>
      </c>
      <c r="AU520" s="45">
        <f t="shared" si="1320"/>
        <v>37</v>
      </c>
      <c r="AV520" s="45">
        <f t="shared" si="1321"/>
        <v>1.0157407808797065</v>
      </c>
      <c r="AW520" s="145">
        <f t="shared" si="1322"/>
        <v>4.2322532536654439E-2</v>
      </c>
      <c r="AX520" s="45">
        <f t="shared" si="1323"/>
        <v>1.7728020973129144E-2</v>
      </c>
      <c r="AY520" s="45">
        <f t="shared" si="1324"/>
        <v>0.27676883120434131</v>
      </c>
      <c r="AZ520" s="145">
        <f t="shared" si="1325"/>
        <v>1.1532034633514222E-2</v>
      </c>
      <c r="BA520" s="45">
        <f t="shared" si="1326"/>
        <v>359788.27554735332</v>
      </c>
      <c r="BB520" s="45" t="s">
        <v>192</v>
      </c>
      <c r="BC520" s="45">
        <f t="shared" si="1327"/>
        <v>1.6700851499742597E-2</v>
      </c>
      <c r="BD520" s="45">
        <f t="shared" si="1328"/>
        <v>128.21939360796537</v>
      </c>
      <c r="BE520" s="45">
        <f t="shared" si="1329"/>
        <v>23.43689199536685</v>
      </c>
      <c r="BF520" s="45">
        <f t="shared" si="1330"/>
        <v>-1.7333664950178514E-3</v>
      </c>
      <c r="BG520" s="45">
        <f t="shared" si="1331"/>
        <v>23.435158628871832</v>
      </c>
      <c r="BH520" s="151">
        <f t="shared" si="1332"/>
        <v>0.18448810136677476</v>
      </c>
      <c r="BI520" s="45">
        <f t="shared" si="1333"/>
        <v>15.728000288177281</v>
      </c>
      <c r="BJ520" s="45">
        <f t="shared" si="1334"/>
        <v>23.14900028817728</v>
      </c>
      <c r="BK520" s="45">
        <f t="shared" si="1335"/>
        <v>95.053708593430315</v>
      </c>
      <c r="BL520" s="45">
        <f t="shared" si="1336"/>
        <v>1.6590001811865871</v>
      </c>
      <c r="BM520" s="45">
        <f t="shared" si="1337"/>
        <v>252.18129572922891</v>
      </c>
      <c r="BN520" s="45">
        <f t="shared" si="1338"/>
        <v>16.812086381948593</v>
      </c>
      <c r="BO520" s="45">
        <f t="shared" si="1339"/>
        <v>16</v>
      </c>
      <c r="BP520" s="45">
        <f t="shared" si="1340"/>
        <v>48</v>
      </c>
      <c r="BQ520" s="45">
        <f t="shared" si="1341"/>
        <v>43</v>
      </c>
      <c r="BR520" s="45">
        <f t="shared" si="1342"/>
        <v>-17.786795162316174</v>
      </c>
      <c r="BS520" s="45" t="str">
        <f t="shared" si="1343"/>
        <v>NEGATIF</v>
      </c>
      <c r="BT520" s="45">
        <f t="shared" si="1279"/>
        <v>-0.31043813896021649</v>
      </c>
      <c r="BU520" s="45">
        <f t="shared" si="1280"/>
        <v>17</v>
      </c>
      <c r="BV520" s="45">
        <f t="shared" si="1281"/>
        <v>-2088</v>
      </c>
      <c r="BW520" s="45">
        <f t="shared" si="1282"/>
        <v>47</v>
      </c>
      <c r="BX520" s="45" t="str">
        <f t="shared" si="1283"/>
        <v>NEGATIF</v>
      </c>
      <c r="BY520" s="45">
        <f t="shared" si="1344"/>
        <v>71.714289657269291</v>
      </c>
      <c r="BZ520" s="45">
        <f t="shared" si="1345"/>
        <v>251.71428965726929</v>
      </c>
      <c r="CA520" s="45">
        <f t="shared" si="1346"/>
        <v>-2.6371256191396877</v>
      </c>
      <c r="CB520" s="45" t="str">
        <f t="shared" si="1347"/>
        <v>NEGATIF</v>
      </c>
      <c r="CC520" s="45">
        <f t="shared" si="1348"/>
        <v>2</v>
      </c>
      <c r="CD520" s="45">
        <f t="shared" si="1349"/>
        <v>38</v>
      </c>
      <c r="CE520" s="45">
        <f t="shared" si="1350"/>
        <v>13</v>
      </c>
      <c r="CF520" s="45"/>
      <c r="CG520" s="45">
        <f t="shared" si="1351"/>
        <v>4.4013939224205592</v>
      </c>
      <c r="CH520" s="45">
        <f t="shared" si="1352"/>
        <v>0.40902067880097331</v>
      </c>
      <c r="CI520" s="45">
        <f t="shared" si="1353"/>
        <v>0.40905093175345514</v>
      </c>
    </row>
    <row r="521" spans="1:87">
      <c r="A521" s="45">
        <f t="shared" ref="A521:F521" si="1408">A227</f>
        <v>-7.0027777777777782</v>
      </c>
      <c r="B521" s="45">
        <f t="shared" si="1408"/>
        <v>111.315</v>
      </c>
      <c r="C521" s="45">
        <f t="shared" si="1408"/>
        <v>7</v>
      </c>
      <c r="D521" s="45">
        <f t="shared" si="1408"/>
        <v>2018</v>
      </c>
      <c r="E521" s="45">
        <f t="shared" si="1408"/>
        <v>6</v>
      </c>
      <c r="F521" s="45">
        <f t="shared" si="1408"/>
        <v>14</v>
      </c>
      <c r="G521" s="45">
        <f t="shared" si="1285"/>
        <v>-0.12222152900771403</v>
      </c>
      <c r="H521" s="45">
        <f t="shared" ref="H521:J521" si="1409">H227</f>
        <v>5</v>
      </c>
      <c r="I521" s="45">
        <f t="shared" si="1409"/>
        <v>30</v>
      </c>
      <c r="J521" s="45">
        <f t="shared" si="1409"/>
        <v>5.5</v>
      </c>
      <c r="K521" s="45"/>
      <c r="L521" s="45">
        <f t="shared" ref="L521:M521" si="1410">L227</f>
        <v>20</v>
      </c>
      <c r="M521" s="45">
        <f t="shared" si="1410"/>
        <v>-13</v>
      </c>
      <c r="N521" s="45">
        <f t="shared" si="1288"/>
        <v>2458283.4375</v>
      </c>
      <c r="O521" s="45">
        <f t="shared" si="1289"/>
        <v>8.1908796641232031E-4</v>
      </c>
      <c r="P521" s="45">
        <f t="shared" si="1290"/>
        <v>2458283.438319088</v>
      </c>
      <c r="Q521" s="45">
        <f t="shared" si="1291"/>
        <v>0.18448838655956085</v>
      </c>
      <c r="R521" s="45">
        <f t="shared" si="1292"/>
        <v>252.51773158603248</v>
      </c>
      <c r="S521" s="45">
        <f t="shared" si="1293"/>
        <v>332.59972008950717</v>
      </c>
      <c r="T521" s="45">
        <f t="shared" si="1294"/>
        <v>4.4072658358435497</v>
      </c>
      <c r="U521" s="45">
        <f t="shared" si="1295"/>
        <v>5.8049602067734289</v>
      </c>
      <c r="V521" s="45">
        <f t="shared" si="1296"/>
        <v>128.21426304291788</v>
      </c>
      <c r="W521" s="45">
        <f t="shared" si="1297"/>
        <v>2.2377610381170006</v>
      </c>
      <c r="X521" s="45">
        <f t="shared" si="1298"/>
        <v>82.189787713455189</v>
      </c>
      <c r="Y521" s="45">
        <f t="shared" si="1299"/>
        <v>1.4344824071149749</v>
      </c>
      <c r="Z521" s="45">
        <f t="shared" si="1300"/>
        <v>158.93265217695898</v>
      </c>
      <c r="AA521" s="45">
        <f t="shared" si="1301"/>
        <v>2.7738980694148676</v>
      </c>
      <c r="AB521" s="45">
        <f t="shared" si="1302"/>
        <v>-9800.4611402402224</v>
      </c>
      <c r="AC521" s="45">
        <f t="shared" si="1303"/>
        <v>85.869731850016919</v>
      </c>
      <c r="AD521" s="45">
        <f t="shared" si="1304"/>
        <v>2366.2572480826611</v>
      </c>
      <c r="AE521" s="45">
        <f t="shared" si="1305"/>
        <v>-641.57303693194694</v>
      </c>
      <c r="AF521" s="45">
        <f t="shared" si="1306"/>
        <v>506.59099218148828</v>
      </c>
      <c r="AG521" s="45">
        <f t="shared" si="1307"/>
        <v>331.62566136999237</v>
      </c>
      <c r="AH521" s="45">
        <f t="shared" si="1308"/>
        <v>-7151.6905436880115</v>
      </c>
      <c r="AI521" s="45">
        <f t="shared" si="1309"/>
        <v>-1.9865807065800032</v>
      </c>
      <c r="AJ521" s="45">
        <f t="shared" si="1310"/>
        <v>250.53115087945247</v>
      </c>
      <c r="AK521" s="45">
        <f t="shared" si="1311"/>
        <v>4.3725934616571331</v>
      </c>
      <c r="AL521" s="45">
        <f t="shared" si="1312"/>
        <v>250</v>
      </c>
      <c r="AM521" s="45">
        <f t="shared" si="1313"/>
        <v>31</v>
      </c>
      <c r="AN521" s="45">
        <f t="shared" si="1314"/>
        <v>52</v>
      </c>
      <c r="AO521" s="45"/>
      <c r="AP521" s="45">
        <f t="shared" si="1315"/>
        <v>4.271843963131813</v>
      </c>
      <c r="AQ521" s="45">
        <f t="shared" si="1316"/>
        <v>7.4557742288093393E-2</v>
      </c>
      <c r="AR521" s="45" t="str">
        <f t="shared" si="1317"/>
        <v>POSITIF</v>
      </c>
      <c r="AS521" s="45">
        <f t="shared" si="1318"/>
        <v>4</v>
      </c>
      <c r="AT521" s="45">
        <f t="shared" si="1319"/>
        <v>16</v>
      </c>
      <c r="AU521" s="45">
        <f t="shared" si="1320"/>
        <v>18</v>
      </c>
      <c r="AV521" s="45">
        <f t="shared" si="1321"/>
        <v>1.0158124488889431</v>
      </c>
      <c r="AW521" s="145">
        <f t="shared" si="1322"/>
        <v>4.2325518703705961E-2</v>
      </c>
      <c r="AX521" s="45">
        <f t="shared" si="1323"/>
        <v>1.772927181585867E-2</v>
      </c>
      <c r="AY521" s="45">
        <f t="shared" si="1324"/>
        <v>0.27678835739405511</v>
      </c>
      <c r="AZ521" s="145">
        <f t="shared" si="1325"/>
        <v>1.1532848224752297E-2</v>
      </c>
      <c r="BA521" s="45">
        <f t="shared" si="1326"/>
        <v>359762.8942793457</v>
      </c>
      <c r="BB521" s="45" t="s">
        <v>192</v>
      </c>
      <c r="BC521" s="45">
        <f t="shared" si="1327"/>
        <v>1.6700851487764498E-2</v>
      </c>
      <c r="BD521" s="45">
        <f t="shared" si="1328"/>
        <v>128.21884200625672</v>
      </c>
      <c r="BE521" s="45">
        <f t="shared" si="1329"/>
        <v>23.436891991658154</v>
      </c>
      <c r="BF521" s="45">
        <f t="shared" si="1330"/>
        <v>-1.7333624535899566E-3</v>
      </c>
      <c r="BG521" s="45">
        <f t="shared" si="1331"/>
        <v>23.435158629204565</v>
      </c>
      <c r="BH521" s="151">
        <f t="shared" si="1332"/>
        <v>0.18448838655956085</v>
      </c>
      <c r="BI521" s="45">
        <f t="shared" si="1333"/>
        <v>15.97868476777027</v>
      </c>
      <c r="BJ521" s="45">
        <f t="shared" si="1334"/>
        <v>23.399684767770271</v>
      </c>
      <c r="BK521" s="45">
        <f t="shared" si="1335"/>
        <v>98.805415667873874</v>
      </c>
      <c r="BL521" s="45">
        <f t="shared" si="1336"/>
        <v>1.7244798222059912</v>
      </c>
      <c r="BM521" s="45">
        <f t="shared" si="1337"/>
        <v>252.18985584868017</v>
      </c>
      <c r="BN521" s="45">
        <f t="shared" si="1338"/>
        <v>16.812657056578679</v>
      </c>
      <c r="BO521" s="45">
        <f t="shared" si="1339"/>
        <v>16</v>
      </c>
      <c r="BP521" s="45">
        <f t="shared" si="1340"/>
        <v>48</v>
      </c>
      <c r="BQ521" s="45">
        <f t="shared" si="1341"/>
        <v>45</v>
      </c>
      <c r="BR521" s="45">
        <f t="shared" si="1342"/>
        <v>-17.793368604633628</v>
      </c>
      <c r="BS521" s="45" t="str">
        <f t="shared" si="1343"/>
        <v>NEGATIF</v>
      </c>
      <c r="BT521" s="45">
        <f t="shared" si="1279"/>
        <v>-0.31055286717184599</v>
      </c>
      <c r="BU521" s="45">
        <f t="shared" si="1280"/>
        <v>17</v>
      </c>
      <c r="BV521" s="45">
        <f t="shared" si="1281"/>
        <v>-2088</v>
      </c>
      <c r="BW521" s="45">
        <f t="shared" si="1282"/>
        <v>23</v>
      </c>
      <c r="BX521" s="45" t="str">
        <f t="shared" si="1283"/>
        <v>NEGATIF</v>
      </c>
      <c r="BY521" s="45">
        <f t="shared" si="1344"/>
        <v>71.15892861278212</v>
      </c>
      <c r="BZ521" s="45">
        <f t="shared" si="1345"/>
        <v>251.15892861278212</v>
      </c>
      <c r="CA521" s="45">
        <f t="shared" si="1346"/>
        <v>-6.1662188281543742</v>
      </c>
      <c r="CB521" s="45" t="str">
        <f t="shared" si="1347"/>
        <v>NEGATIF</v>
      </c>
      <c r="CC521" s="45">
        <f t="shared" si="1348"/>
        <v>6</v>
      </c>
      <c r="CD521" s="45">
        <f t="shared" si="1349"/>
        <v>9</v>
      </c>
      <c r="CE521" s="45">
        <f t="shared" si="1350"/>
        <v>58</v>
      </c>
      <c r="CF521" s="45"/>
      <c r="CG521" s="45">
        <f t="shared" si="1351"/>
        <v>4.4015433246893476</v>
      </c>
      <c r="CH521" s="45">
        <f t="shared" si="1352"/>
        <v>0.40902067880678061</v>
      </c>
      <c r="CI521" s="45">
        <f t="shared" si="1353"/>
        <v>0.40905093168872619</v>
      </c>
    </row>
    <row r="522" spans="1:87">
      <c r="A522" s="45">
        <f t="shared" ref="A522:F522" si="1411">A228</f>
        <v>-7.0027777777777782</v>
      </c>
      <c r="B522" s="45">
        <f t="shared" si="1411"/>
        <v>111.315</v>
      </c>
      <c r="C522" s="45">
        <f t="shared" si="1411"/>
        <v>7</v>
      </c>
      <c r="D522" s="45">
        <f t="shared" si="1411"/>
        <v>2018</v>
      </c>
      <c r="E522" s="45">
        <f t="shared" si="1411"/>
        <v>6</v>
      </c>
      <c r="F522" s="45">
        <f t="shared" si="1411"/>
        <v>14</v>
      </c>
      <c r="G522" s="45">
        <f t="shared" si="1285"/>
        <v>-0.12222152900771403</v>
      </c>
      <c r="H522" s="45">
        <f t="shared" ref="H522:J522" si="1412">H228</f>
        <v>5</v>
      </c>
      <c r="I522" s="45">
        <f t="shared" si="1412"/>
        <v>45</v>
      </c>
      <c r="J522" s="45">
        <f t="shared" si="1412"/>
        <v>5.75</v>
      </c>
      <c r="K522" s="45"/>
      <c r="L522" s="45">
        <f t="shared" ref="L522:M522" si="1413">L228</f>
        <v>20</v>
      </c>
      <c r="M522" s="45">
        <f t="shared" si="1413"/>
        <v>-13</v>
      </c>
      <c r="N522" s="45">
        <f t="shared" si="1288"/>
        <v>2458283.447916667</v>
      </c>
      <c r="O522" s="45">
        <f t="shared" si="1289"/>
        <v>8.1908796641232031E-4</v>
      </c>
      <c r="P522" s="45">
        <f t="shared" si="1290"/>
        <v>2458283.4487357549</v>
      </c>
      <c r="Q522" s="45">
        <f t="shared" si="1291"/>
        <v>0.18448867175235967</v>
      </c>
      <c r="R522" s="45">
        <f t="shared" si="1292"/>
        <v>252.51773158603248</v>
      </c>
      <c r="S522" s="45">
        <f t="shared" si="1293"/>
        <v>332.73581376484071</v>
      </c>
      <c r="T522" s="45">
        <f t="shared" si="1294"/>
        <v>4.4072658358435497</v>
      </c>
      <c r="U522" s="45">
        <f t="shared" si="1295"/>
        <v>5.80733548949914</v>
      </c>
      <c r="V522" s="45">
        <f t="shared" si="1296"/>
        <v>128.21371143954758</v>
      </c>
      <c r="W522" s="45">
        <f t="shared" si="1297"/>
        <v>2.2377514108220238</v>
      </c>
      <c r="X522" s="45">
        <f t="shared" si="1298"/>
        <v>82.200054873525914</v>
      </c>
      <c r="Y522" s="45">
        <f t="shared" si="1299"/>
        <v>1.4346616028630383</v>
      </c>
      <c r="Z522" s="45">
        <f t="shared" si="1300"/>
        <v>158.94291884678387</v>
      </c>
      <c r="AA522" s="45">
        <f t="shared" si="1301"/>
        <v>2.7740772566065273</v>
      </c>
      <c r="AB522" s="45">
        <f t="shared" si="1302"/>
        <v>-9752.6883980735456</v>
      </c>
      <c r="AC522" s="45">
        <f t="shared" si="1303"/>
        <v>84.932582679951935</v>
      </c>
      <c r="AD522" s="45">
        <f t="shared" si="1304"/>
        <v>2363.0246133309793</v>
      </c>
      <c r="AE522" s="45">
        <f t="shared" si="1305"/>
        <v>-639.62932563783249</v>
      </c>
      <c r="AF522" s="45">
        <f t="shared" si="1306"/>
        <v>505.71003919843145</v>
      </c>
      <c r="AG522" s="45">
        <f t="shared" si="1307"/>
        <v>319.95278423402345</v>
      </c>
      <c r="AH522" s="45">
        <f t="shared" si="1308"/>
        <v>-7118.6977042679919</v>
      </c>
      <c r="AI522" s="45">
        <f t="shared" si="1309"/>
        <v>-1.9774160289633311</v>
      </c>
      <c r="AJ522" s="45">
        <f t="shared" si="1310"/>
        <v>250.54031555706916</v>
      </c>
      <c r="AK522" s="45">
        <f t="shared" si="1311"/>
        <v>4.3727534154564278</v>
      </c>
      <c r="AL522" s="45">
        <f t="shared" si="1312"/>
        <v>250</v>
      </c>
      <c r="AM522" s="45">
        <f t="shared" si="1313"/>
        <v>32</v>
      </c>
      <c r="AN522" s="45">
        <f t="shared" si="1314"/>
        <v>25</v>
      </c>
      <c r="AO522" s="45"/>
      <c r="AP522" s="45">
        <f t="shared" si="1315"/>
        <v>4.2713584295764191</v>
      </c>
      <c r="AQ522" s="45">
        <f t="shared" si="1316"/>
        <v>7.454926812892286E-2</v>
      </c>
      <c r="AR522" s="45" t="str">
        <f t="shared" si="1317"/>
        <v>POSITIF</v>
      </c>
      <c r="AS522" s="45">
        <f t="shared" si="1318"/>
        <v>4</v>
      </c>
      <c r="AT522" s="45">
        <f t="shared" si="1319"/>
        <v>16</v>
      </c>
      <c r="AU522" s="45">
        <f t="shared" si="1320"/>
        <v>16</v>
      </c>
      <c r="AV522" s="45">
        <f t="shared" si="1321"/>
        <v>1.0158837474288953</v>
      </c>
      <c r="AW522" s="145">
        <f t="shared" si="1322"/>
        <v>4.2328489476203969E-2</v>
      </c>
      <c r="AX522" s="45">
        <f t="shared" si="1323"/>
        <v>1.7730516210132701E-2</v>
      </c>
      <c r="AY522" s="45">
        <f t="shared" si="1324"/>
        <v>0.27680778292022429</v>
      </c>
      <c r="AZ522" s="145">
        <f t="shared" si="1325"/>
        <v>1.1533657621676012E-2</v>
      </c>
      <c r="BA522" s="45">
        <f t="shared" si="1326"/>
        <v>359737.64741281274</v>
      </c>
      <c r="BB522" s="45" t="s">
        <v>192</v>
      </c>
      <c r="BC522" s="45">
        <f t="shared" si="1327"/>
        <v>1.6700851475786403E-2</v>
      </c>
      <c r="BD522" s="45">
        <f t="shared" si="1328"/>
        <v>128.21829040452346</v>
      </c>
      <c r="BE522" s="45">
        <f t="shared" si="1329"/>
        <v>23.436891987949458</v>
      </c>
      <c r="BF522" s="45">
        <f t="shared" si="1330"/>
        <v>-1.7333583924294329E-3</v>
      </c>
      <c r="BG522" s="45">
        <f t="shared" si="1331"/>
        <v>23.43515862955703</v>
      </c>
      <c r="BH522" s="151">
        <f t="shared" si="1332"/>
        <v>0.18448867175235967</v>
      </c>
      <c r="BI522" s="45">
        <f t="shared" si="1333"/>
        <v>16.229369258601217</v>
      </c>
      <c r="BJ522" s="45">
        <f t="shared" si="1334"/>
        <v>23.650369258601216</v>
      </c>
      <c r="BK522" s="45">
        <f t="shared" si="1335"/>
        <v>102.55734683152654</v>
      </c>
      <c r="BL522" s="45">
        <f t="shared" si="1336"/>
        <v>1.7899633743199124</v>
      </c>
      <c r="BM522" s="45">
        <f t="shared" si="1337"/>
        <v>252.19819204749172</v>
      </c>
      <c r="BN522" s="45">
        <f t="shared" si="1338"/>
        <v>16.813212803166113</v>
      </c>
      <c r="BO522" s="45">
        <f t="shared" si="1339"/>
        <v>16</v>
      </c>
      <c r="BP522" s="45">
        <f t="shared" si="1340"/>
        <v>48</v>
      </c>
      <c r="BQ522" s="45">
        <f t="shared" si="1341"/>
        <v>47</v>
      </c>
      <c r="BR522" s="45">
        <f t="shared" si="1342"/>
        <v>-17.795121439724937</v>
      </c>
      <c r="BS522" s="45" t="str">
        <f t="shared" si="1343"/>
        <v>NEGATIF</v>
      </c>
      <c r="BT522" s="45">
        <f t="shared" si="1279"/>
        <v>-0.31058345991543379</v>
      </c>
      <c r="BU522" s="45">
        <f t="shared" si="1280"/>
        <v>17</v>
      </c>
      <c r="BV522" s="45">
        <f t="shared" si="1281"/>
        <v>-2088</v>
      </c>
      <c r="BW522" s="45">
        <f t="shared" si="1282"/>
        <v>17</v>
      </c>
      <c r="BX522" s="45" t="str">
        <f t="shared" si="1283"/>
        <v>NEGATIF</v>
      </c>
      <c r="BY522" s="45">
        <f t="shared" si="1344"/>
        <v>70.529432743965288</v>
      </c>
      <c r="BZ522" s="45">
        <f t="shared" si="1345"/>
        <v>250.52943274396529</v>
      </c>
      <c r="CA522" s="45">
        <f t="shared" si="1346"/>
        <v>-9.6837883784106609</v>
      </c>
      <c r="CB522" s="45" t="str">
        <f t="shared" si="1347"/>
        <v>NEGATIF</v>
      </c>
      <c r="CC522" s="45">
        <f t="shared" si="1348"/>
        <v>9</v>
      </c>
      <c r="CD522" s="45">
        <f t="shared" si="1349"/>
        <v>41</v>
      </c>
      <c r="CE522" s="45">
        <f t="shared" si="1350"/>
        <v>1</v>
      </c>
      <c r="CF522" s="45"/>
      <c r="CG522" s="45">
        <f t="shared" si="1351"/>
        <v>4.4016888188057095</v>
      </c>
      <c r="CH522" s="45">
        <f t="shared" si="1352"/>
        <v>0.4090206788129323</v>
      </c>
      <c r="CI522" s="45">
        <f t="shared" si="1353"/>
        <v>0.40905093162399725</v>
      </c>
    </row>
    <row r="523" spans="1:87">
      <c r="A523" s="45">
        <f t="shared" ref="A523:F523" si="1414">A229</f>
        <v>-7.0027777777777782</v>
      </c>
      <c r="B523" s="45">
        <f t="shared" si="1414"/>
        <v>111.315</v>
      </c>
      <c r="C523" s="45">
        <f t="shared" si="1414"/>
        <v>7</v>
      </c>
      <c r="D523" s="45">
        <f t="shared" si="1414"/>
        <v>2018</v>
      </c>
      <c r="E523" s="45">
        <f t="shared" si="1414"/>
        <v>6</v>
      </c>
      <c r="F523" s="45">
        <f t="shared" si="1414"/>
        <v>14</v>
      </c>
      <c r="G523" s="45">
        <f t="shared" si="1285"/>
        <v>-0.12222152900771403</v>
      </c>
      <c r="H523" s="45">
        <f t="shared" ref="H523:J523" si="1415">H229</f>
        <v>6</v>
      </c>
      <c r="I523" s="45">
        <f t="shared" si="1415"/>
        <v>0</v>
      </c>
      <c r="J523" s="45">
        <f t="shared" si="1415"/>
        <v>6</v>
      </c>
      <c r="K523" s="45"/>
      <c r="L523" s="45">
        <f t="shared" ref="L523:M523" si="1416">L229</f>
        <v>20</v>
      </c>
      <c r="M523" s="45">
        <f t="shared" si="1416"/>
        <v>-13</v>
      </c>
      <c r="N523" s="45">
        <f t="shared" si="1288"/>
        <v>2458283.4583333335</v>
      </c>
      <c r="O523" s="45">
        <f t="shared" si="1289"/>
        <v>8.1908796641232031E-4</v>
      </c>
      <c r="P523" s="45">
        <f t="shared" si="1290"/>
        <v>2458283.4591524214</v>
      </c>
      <c r="Q523" s="45">
        <f t="shared" si="1291"/>
        <v>0.18448895694514575</v>
      </c>
      <c r="R523" s="45">
        <f t="shared" si="1292"/>
        <v>252.51773158603248</v>
      </c>
      <c r="S523" s="45">
        <f t="shared" si="1293"/>
        <v>332.87190743410611</v>
      </c>
      <c r="T523" s="45">
        <f t="shared" si="1294"/>
        <v>4.4072658358435497</v>
      </c>
      <c r="U523" s="45">
        <f t="shared" si="1295"/>
        <v>5.8097107721189412</v>
      </c>
      <c r="V523" s="45">
        <f t="shared" si="1296"/>
        <v>128.2131598362019</v>
      </c>
      <c r="W523" s="45">
        <f t="shared" si="1297"/>
        <v>2.2377417835274769</v>
      </c>
      <c r="X523" s="45">
        <f t="shared" si="1298"/>
        <v>82.210322033138254</v>
      </c>
      <c r="Y523" s="45">
        <f t="shared" si="1299"/>
        <v>1.4348407986031013</v>
      </c>
      <c r="Z523" s="45">
        <f t="shared" si="1300"/>
        <v>158.95318551614946</v>
      </c>
      <c r="AA523" s="45">
        <f t="shared" si="1301"/>
        <v>2.7742564437901702</v>
      </c>
      <c r="AB523" s="45">
        <f t="shared" si="1302"/>
        <v>-9704.8571438154995</v>
      </c>
      <c r="AC523" s="45">
        <f t="shared" si="1303"/>
        <v>83.986480498788907</v>
      </c>
      <c r="AD523" s="45">
        <f t="shared" si="1304"/>
        <v>2358.7956248511427</v>
      </c>
      <c r="AE523" s="45">
        <f t="shared" si="1305"/>
        <v>-637.61819521218945</v>
      </c>
      <c r="AF523" s="45">
        <f t="shared" si="1306"/>
        <v>504.8258992915064</v>
      </c>
      <c r="AG523" s="45">
        <f t="shared" si="1307"/>
        <v>308.27707182485727</v>
      </c>
      <c r="AH523" s="45">
        <f t="shared" si="1308"/>
        <v>-7086.5902625613944</v>
      </c>
      <c r="AI523" s="45">
        <f t="shared" si="1309"/>
        <v>-1.968497295155943</v>
      </c>
      <c r="AJ523" s="45">
        <f t="shared" si="1310"/>
        <v>250.54923429087654</v>
      </c>
      <c r="AK523" s="45">
        <f t="shared" si="1311"/>
        <v>4.3729090767264758</v>
      </c>
      <c r="AL523" s="45">
        <f t="shared" si="1312"/>
        <v>250</v>
      </c>
      <c r="AM523" s="45">
        <f t="shared" si="1313"/>
        <v>32</v>
      </c>
      <c r="AN523" s="45">
        <f t="shared" si="1314"/>
        <v>57</v>
      </c>
      <c r="AO523" s="45"/>
      <c r="AP523" s="45">
        <f t="shared" si="1315"/>
        <v>4.266373085645017</v>
      </c>
      <c r="AQ523" s="45">
        <f t="shared" si="1316"/>
        <v>7.4462257462975578E-2</v>
      </c>
      <c r="AR523" s="45" t="str">
        <f t="shared" si="1317"/>
        <v>POSITIF</v>
      </c>
      <c r="AS523" s="45">
        <f t="shared" si="1318"/>
        <v>4</v>
      </c>
      <c r="AT523" s="45">
        <f t="shared" si="1319"/>
        <v>15</v>
      </c>
      <c r="AU523" s="45">
        <f t="shared" si="1320"/>
        <v>58</v>
      </c>
      <c r="AV523" s="45">
        <f t="shared" si="1321"/>
        <v>1.0159546758990041</v>
      </c>
      <c r="AW523" s="145">
        <f t="shared" si="1322"/>
        <v>4.2331444829125174E-2</v>
      </c>
      <c r="AX523" s="45">
        <f t="shared" si="1323"/>
        <v>1.7731754145469503E-2</v>
      </c>
      <c r="AY523" s="45">
        <f t="shared" si="1324"/>
        <v>0.27682710761923063</v>
      </c>
      <c r="AZ523" s="145">
        <f t="shared" si="1325"/>
        <v>1.1534462817467943E-2</v>
      </c>
      <c r="BA523" s="45">
        <f t="shared" si="1326"/>
        <v>359712.53510452464</v>
      </c>
      <c r="BB523" s="45" t="s">
        <v>192</v>
      </c>
      <c r="BC523" s="45">
        <f t="shared" si="1327"/>
        <v>1.6700851463808303E-2</v>
      </c>
      <c r="BD523" s="45">
        <f t="shared" si="1328"/>
        <v>128.21773880281481</v>
      </c>
      <c r="BE523" s="45">
        <f t="shared" si="1329"/>
        <v>23.436891984240763</v>
      </c>
      <c r="BF523" s="45">
        <f t="shared" si="1330"/>
        <v>-1.7333543115346836E-3</v>
      </c>
      <c r="BG523" s="45">
        <f t="shared" si="1331"/>
        <v>23.435158629929226</v>
      </c>
      <c r="BH523" s="151">
        <f t="shared" si="1332"/>
        <v>0.18448895694514575</v>
      </c>
      <c r="BI523" s="45">
        <f t="shared" si="1333"/>
        <v>16.480053738194208</v>
      </c>
      <c r="BJ523" s="45">
        <f t="shared" si="1334"/>
        <v>23.901053738194207</v>
      </c>
      <c r="BK523" s="45">
        <f t="shared" si="1335"/>
        <v>106.30950147574697</v>
      </c>
      <c r="BL523" s="45">
        <f t="shared" si="1336"/>
        <v>1.8554508269055554</v>
      </c>
      <c r="BM523" s="45">
        <f t="shared" si="1337"/>
        <v>252.20630459716614</v>
      </c>
      <c r="BN523" s="45">
        <f t="shared" si="1338"/>
        <v>16.813753639811075</v>
      </c>
      <c r="BO523" s="45">
        <f t="shared" si="1339"/>
        <v>16</v>
      </c>
      <c r="BP523" s="45">
        <f t="shared" si="1340"/>
        <v>48</v>
      </c>
      <c r="BQ523" s="45">
        <f t="shared" si="1341"/>
        <v>49</v>
      </c>
      <c r="BR523" s="45">
        <f t="shared" si="1342"/>
        <v>-17.801295671203789</v>
      </c>
      <c r="BS523" s="45" t="str">
        <f t="shared" si="1343"/>
        <v>NEGATIF</v>
      </c>
      <c r="BT523" s="45">
        <f t="shared" si="1279"/>
        <v>-0.31069122058352006</v>
      </c>
      <c r="BU523" s="45">
        <f t="shared" si="1280"/>
        <v>17</v>
      </c>
      <c r="BV523" s="45">
        <f t="shared" si="1281"/>
        <v>-2089</v>
      </c>
      <c r="BW523" s="45">
        <f t="shared" si="1282"/>
        <v>55</v>
      </c>
      <c r="BX523" s="45" t="str">
        <f t="shared" si="1283"/>
        <v>NEGATIF</v>
      </c>
      <c r="BY523" s="45">
        <f t="shared" si="1344"/>
        <v>69.810007278067829</v>
      </c>
      <c r="BZ523" s="45">
        <f t="shared" si="1345"/>
        <v>249.81000727806781</v>
      </c>
      <c r="CA523" s="45">
        <f t="shared" si="1346"/>
        <v>-13.186049206468315</v>
      </c>
      <c r="CB523" s="45" t="str">
        <f t="shared" si="1347"/>
        <v>NEGATIF</v>
      </c>
      <c r="CC523" s="45">
        <f t="shared" si="1348"/>
        <v>13</v>
      </c>
      <c r="CD523" s="45">
        <f t="shared" si="1349"/>
        <v>11</v>
      </c>
      <c r="CE523" s="45">
        <f t="shared" si="1350"/>
        <v>9</v>
      </c>
      <c r="CF523" s="45"/>
      <c r="CG523" s="45">
        <f t="shared" si="1351"/>
        <v>4.4018304095082605</v>
      </c>
      <c r="CH523" s="45">
        <f t="shared" si="1352"/>
        <v>0.40902067881942833</v>
      </c>
      <c r="CI523" s="45">
        <f t="shared" si="1353"/>
        <v>0.4090509315592683</v>
      </c>
    </row>
    <row r="524" spans="1:87">
      <c r="A524" s="45">
        <f t="shared" ref="A524:F524" si="1417">A230</f>
        <v>-7.0027777777777782</v>
      </c>
      <c r="B524" s="45">
        <f t="shared" si="1417"/>
        <v>111.315</v>
      </c>
      <c r="C524" s="45">
        <f t="shared" si="1417"/>
        <v>7</v>
      </c>
      <c r="D524" s="45">
        <f t="shared" si="1417"/>
        <v>2018</v>
      </c>
      <c r="E524" s="45">
        <f t="shared" si="1417"/>
        <v>6</v>
      </c>
      <c r="F524" s="45">
        <f t="shared" si="1417"/>
        <v>14</v>
      </c>
      <c r="G524" s="45">
        <f t="shared" si="1285"/>
        <v>-0.12222152900771403</v>
      </c>
      <c r="H524" s="45">
        <f t="shared" ref="H524:J524" si="1418">H230</f>
        <v>6</v>
      </c>
      <c r="I524" s="45">
        <f t="shared" si="1418"/>
        <v>15</v>
      </c>
      <c r="J524" s="45">
        <f t="shared" si="1418"/>
        <v>6.25</v>
      </c>
      <c r="K524" s="45"/>
      <c r="L524" s="45">
        <f t="shared" ref="L524:M524" si="1419">L230</f>
        <v>20</v>
      </c>
      <c r="M524" s="45">
        <f t="shared" si="1419"/>
        <v>-13</v>
      </c>
      <c r="N524" s="45">
        <f t="shared" si="1288"/>
        <v>2458283.46875</v>
      </c>
      <c r="O524" s="45">
        <f t="shared" si="1289"/>
        <v>8.1908796641232031E-4</v>
      </c>
      <c r="P524" s="45">
        <f t="shared" si="1290"/>
        <v>2458283.469569088</v>
      </c>
      <c r="Q524" s="45">
        <f t="shared" si="1291"/>
        <v>0.18448924213793183</v>
      </c>
      <c r="R524" s="45">
        <f t="shared" si="1292"/>
        <v>252.51773158603248</v>
      </c>
      <c r="S524" s="45">
        <f t="shared" si="1293"/>
        <v>333.0080011033715</v>
      </c>
      <c r="T524" s="45">
        <f t="shared" si="1294"/>
        <v>4.4072658358435497</v>
      </c>
      <c r="U524" s="45">
        <f t="shared" si="1295"/>
        <v>5.8120860547387423</v>
      </c>
      <c r="V524" s="45">
        <f t="shared" si="1296"/>
        <v>128.21260823285627</v>
      </c>
      <c r="W524" s="45">
        <f t="shared" si="1297"/>
        <v>2.2377321562329304</v>
      </c>
      <c r="X524" s="45">
        <f t="shared" si="1298"/>
        <v>82.220589192750595</v>
      </c>
      <c r="Y524" s="45">
        <f t="shared" si="1299"/>
        <v>1.4350199943431645</v>
      </c>
      <c r="Z524" s="45">
        <f t="shared" si="1300"/>
        <v>158.96345218551505</v>
      </c>
      <c r="AA524" s="45">
        <f t="shared" si="1301"/>
        <v>2.7744356309738136</v>
      </c>
      <c r="AB524" s="45">
        <f t="shared" si="1302"/>
        <v>-9656.9676451995401</v>
      </c>
      <c r="AC524" s="45">
        <f t="shared" si="1303"/>
        <v>83.03152499696462</v>
      </c>
      <c r="AD524" s="45">
        <f t="shared" si="1304"/>
        <v>2353.5720656463841</v>
      </c>
      <c r="AE524" s="45">
        <f t="shared" si="1305"/>
        <v>-635.53985754990879</v>
      </c>
      <c r="AF524" s="45">
        <f t="shared" si="1306"/>
        <v>503.93859557429522</v>
      </c>
      <c r="AG524" s="45">
        <f t="shared" si="1307"/>
        <v>296.59861120694262</v>
      </c>
      <c r="AH524" s="45">
        <f t="shared" si="1308"/>
        <v>-7055.3667053248628</v>
      </c>
      <c r="AI524" s="45">
        <f t="shared" si="1309"/>
        <v>-1.959824084812462</v>
      </c>
      <c r="AJ524" s="45">
        <f t="shared" si="1310"/>
        <v>250.55790750122003</v>
      </c>
      <c r="AK524" s="45">
        <f t="shared" si="1311"/>
        <v>4.3730604528036876</v>
      </c>
      <c r="AL524" s="45">
        <f t="shared" si="1312"/>
        <v>250</v>
      </c>
      <c r="AM524" s="45">
        <f t="shared" si="1313"/>
        <v>33</v>
      </c>
      <c r="AN524" s="45">
        <f t="shared" si="1314"/>
        <v>28</v>
      </c>
      <c r="AO524" s="45"/>
      <c r="AP524" s="45">
        <f t="shared" si="1315"/>
        <v>4.2648089251331989</v>
      </c>
      <c r="AQ524" s="45">
        <f t="shared" si="1316"/>
        <v>7.4434957712014665E-2</v>
      </c>
      <c r="AR524" s="45" t="str">
        <f t="shared" si="1317"/>
        <v>POSITIF</v>
      </c>
      <c r="AS524" s="45">
        <f t="shared" si="1318"/>
        <v>4</v>
      </c>
      <c r="AT524" s="45">
        <f t="shared" si="1319"/>
        <v>15</v>
      </c>
      <c r="AU524" s="45">
        <f t="shared" si="1320"/>
        <v>53</v>
      </c>
      <c r="AV524" s="45">
        <f t="shared" si="1321"/>
        <v>1.0160252337110796</v>
      </c>
      <c r="AW524" s="145">
        <f t="shared" si="1322"/>
        <v>4.2334384737961646E-2</v>
      </c>
      <c r="AX524" s="45">
        <f t="shared" si="1323"/>
        <v>1.7732985611603223E-2</v>
      </c>
      <c r="AY524" s="45">
        <f t="shared" si="1324"/>
        <v>0.27684633133082576</v>
      </c>
      <c r="AZ524" s="145">
        <f t="shared" si="1325"/>
        <v>1.1535263805451073E-2</v>
      </c>
      <c r="BA524" s="45">
        <f t="shared" si="1326"/>
        <v>359687.55750706384</v>
      </c>
      <c r="BB524" s="45" t="s">
        <v>192</v>
      </c>
      <c r="BC524" s="45">
        <f t="shared" si="1327"/>
        <v>1.6700851451830208E-2</v>
      </c>
      <c r="BD524" s="45">
        <f t="shared" si="1328"/>
        <v>128.21718720110616</v>
      </c>
      <c r="BE524" s="45">
        <f t="shared" si="1329"/>
        <v>23.436891980532067</v>
      </c>
      <c r="BF524" s="45">
        <f t="shared" si="1330"/>
        <v>-1.7333502109035726E-3</v>
      </c>
      <c r="BG524" s="45">
        <f t="shared" si="1331"/>
        <v>23.435158630321165</v>
      </c>
      <c r="BH524" s="151">
        <f t="shared" si="1332"/>
        <v>0.18448924213793183</v>
      </c>
      <c r="BI524" s="45">
        <f t="shared" si="1333"/>
        <v>16.730738217787195</v>
      </c>
      <c r="BJ524" s="45">
        <f t="shared" si="1334"/>
        <v>0.15173821778719443</v>
      </c>
      <c r="BK524" s="45">
        <f t="shared" si="1335"/>
        <v>110.06187939179617</v>
      </c>
      <c r="BL524" s="45">
        <f t="shared" si="1336"/>
        <v>1.9209421763197372</v>
      </c>
      <c r="BM524" s="45">
        <f t="shared" si="1337"/>
        <v>252.21419387501174</v>
      </c>
      <c r="BN524" s="45">
        <f t="shared" si="1338"/>
        <v>16.81427959166745</v>
      </c>
      <c r="BO524" s="45">
        <f t="shared" si="1339"/>
        <v>16</v>
      </c>
      <c r="BP524" s="45">
        <f t="shared" si="1340"/>
        <v>48</v>
      </c>
      <c r="BQ524" s="45">
        <f t="shared" si="1341"/>
        <v>51</v>
      </c>
      <c r="BR524" s="45">
        <f t="shared" si="1342"/>
        <v>-17.804047451780516</v>
      </c>
      <c r="BS524" s="45" t="str">
        <f t="shared" si="1343"/>
        <v>NEGATIF</v>
      </c>
      <c r="BT524" s="45">
        <f t="shared" si="1279"/>
        <v>-0.31073924821487636</v>
      </c>
      <c r="BU524" s="45">
        <f t="shared" si="1280"/>
        <v>17</v>
      </c>
      <c r="BV524" s="45">
        <f t="shared" si="1281"/>
        <v>-2089</v>
      </c>
      <c r="BW524" s="45">
        <f t="shared" si="1282"/>
        <v>45</v>
      </c>
      <c r="BX524" s="45" t="str">
        <f t="shared" si="1283"/>
        <v>NEGATIF</v>
      </c>
      <c r="BY524" s="45">
        <f t="shared" si="1344"/>
        <v>69.000165420738369</v>
      </c>
      <c r="BZ524" s="45">
        <f t="shared" si="1345"/>
        <v>249.00016542073837</v>
      </c>
      <c r="CA524" s="45">
        <f t="shared" si="1346"/>
        <v>-16.671970914395853</v>
      </c>
      <c r="CB524" s="45" t="str">
        <f t="shared" si="1347"/>
        <v>NEGATIF</v>
      </c>
      <c r="CC524" s="45">
        <f t="shared" si="1348"/>
        <v>16</v>
      </c>
      <c r="CD524" s="45">
        <f t="shared" si="1349"/>
        <v>40</v>
      </c>
      <c r="CE524" s="45">
        <f t="shared" si="1350"/>
        <v>19</v>
      </c>
      <c r="CF524" s="45"/>
      <c r="CG524" s="45">
        <f t="shared" si="1351"/>
        <v>4.4019681033822708</v>
      </c>
      <c r="CH524" s="45">
        <f t="shared" si="1352"/>
        <v>0.40902067882626897</v>
      </c>
      <c r="CI524" s="45">
        <f t="shared" si="1353"/>
        <v>0.40905093149453936</v>
      </c>
    </row>
    <row r="525" spans="1:87">
      <c r="A525" s="45">
        <f t="shared" ref="A525:F525" si="1420">A231</f>
        <v>-7.0027777777777782</v>
      </c>
      <c r="B525" s="45">
        <f t="shared" si="1420"/>
        <v>111.315</v>
      </c>
      <c r="C525" s="45">
        <f t="shared" si="1420"/>
        <v>7</v>
      </c>
      <c r="D525" s="45">
        <f t="shared" si="1420"/>
        <v>2018</v>
      </c>
      <c r="E525" s="45">
        <f t="shared" si="1420"/>
        <v>6</v>
      </c>
      <c r="F525" s="45">
        <f t="shared" si="1420"/>
        <v>14</v>
      </c>
      <c r="G525" s="45">
        <f t="shared" si="1285"/>
        <v>-0.12222152900771403</v>
      </c>
      <c r="H525" s="45">
        <f t="shared" ref="H525:J525" si="1421">H231</f>
        <v>6</v>
      </c>
      <c r="I525" s="45">
        <f t="shared" si="1421"/>
        <v>30</v>
      </c>
      <c r="J525" s="45">
        <f t="shared" si="1421"/>
        <v>6.5</v>
      </c>
      <c r="K525" s="45"/>
      <c r="L525" s="45">
        <f t="shared" ref="L525:M525" si="1422">L231</f>
        <v>20</v>
      </c>
      <c r="M525" s="45">
        <f t="shared" si="1422"/>
        <v>-13</v>
      </c>
      <c r="N525" s="45">
        <f t="shared" si="1288"/>
        <v>2458283.479166667</v>
      </c>
      <c r="O525" s="45">
        <f t="shared" si="1289"/>
        <v>8.1908796641232031E-4</v>
      </c>
      <c r="P525" s="45">
        <f t="shared" si="1290"/>
        <v>2458283.4799857549</v>
      </c>
      <c r="Q525" s="45">
        <f t="shared" si="1291"/>
        <v>0.18448952733073065</v>
      </c>
      <c r="R525" s="45">
        <f t="shared" si="1292"/>
        <v>252.51773158603248</v>
      </c>
      <c r="S525" s="45">
        <f t="shared" si="1293"/>
        <v>333.14409477870504</v>
      </c>
      <c r="T525" s="45">
        <f t="shared" si="1294"/>
        <v>4.4072658358435497</v>
      </c>
      <c r="U525" s="45">
        <f t="shared" si="1295"/>
        <v>5.8144613374644534</v>
      </c>
      <c r="V525" s="45">
        <f t="shared" si="1296"/>
        <v>128.21205662948597</v>
      </c>
      <c r="W525" s="45">
        <f t="shared" si="1297"/>
        <v>2.2377225289379536</v>
      </c>
      <c r="X525" s="45">
        <f t="shared" si="1298"/>
        <v>82.23085635282132</v>
      </c>
      <c r="Y525" s="45">
        <f t="shared" si="1299"/>
        <v>1.435199190091228</v>
      </c>
      <c r="Z525" s="45">
        <f t="shared" si="1300"/>
        <v>158.97371885533994</v>
      </c>
      <c r="AA525" s="45">
        <f t="shared" si="1301"/>
        <v>2.7746148181654728</v>
      </c>
      <c r="AB525" s="45">
        <f t="shared" si="1302"/>
        <v>-9609.0201702773502</v>
      </c>
      <c r="AC525" s="45">
        <f t="shared" si="1303"/>
        <v>82.067816796595636</v>
      </c>
      <c r="AD525" s="45">
        <f t="shared" si="1304"/>
        <v>2347.3561378965978</v>
      </c>
      <c r="AE525" s="45">
        <f t="shared" si="1305"/>
        <v>-633.39453161773861</v>
      </c>
      <c r="AF525" s="45">
        <f t="shared" si="1306"/>
        <v>503.04815124239263</v>
      </c>
      <c r="AG525" s="45">
        <f t="shared" si="1307"/>
        <v>284.91748946618526</v>
      </c>
      <c r="AH525" s="45">
        <f t="shared" si="1308"/>
        <v>-7025.0251064933163</v>
      </c>
      <c r="AI525" s="45">
        <f t="shared" si="1309"/>
        <v>-1.95139586291481</v>
      </c>
      <c r="AJ525" s="45">
        <f t="shared" si="1310"/>
        <v>250.56633572311767</v>
      </c>
      <c r="AK525" s="45">
        <f t="shared" si="1311"/>
        <v>4.3732075530258898</v>
      </c>
      <c r="AL525" s="45">
        <f t="shared" si="1312"/>
        <v>250</v>
      </c>
      <c r="AM525" s="45">
        <f t="shared" si="1313"/>
        <v>33</v>
      </c>
      <c r="AN525" s="45">
        <f t="shared" si="1314"/>
        <v>58</v>
      </c>
      <c r="AO525" s="45"/>
      <c r="AP525" s="45">
        <f t="shared" si="1315"/>
        <v>4.2764710467558276</v>
      </c>
      <c r="AQ525" s="45">
        <f t="shared" si="1316"/>
        <v>7.4638500132097566E-2</v>
      </c>
      <c r="AR525" s="45" t="str">
        <f t="shared" si="1317"/>
        <v>POSITIF</v>
      </c>
      <c r="AS525" s="45">
        <f t="shared" si="1318"/>
        <v>4</v>
      </c>
      <c r="AT525" s="45">
        <f t="shared" si="1319"/>
        <v>16</v>
      </c>
      <c r="AU525" s="45">
        <f t="shared" si="1320"/>
        <v>35</v>
      </c>
      <c r="AV525" s="45">
        <f t="shared" si="1321"/>
        <v>1.0160954202796955</v>
      </c>
      <c r="AW525" s="145">
        <f t="shared" si="1322"/>
        <v>4.2337309178320646E-2</v>
      </c>
      <c r="AX525" s="45">
        <f t="shared" si="1323"/>
        <v>1.7734210598316247E-2</v>
      </c>
      <c r="AY525" s="45">
        <f t="shared" si="1324"/>
        <v>0.2768654538955147</v>
      </c>
      <c r="AZ525" s="145">
        <f t="shared" si="1325"/>
        <v>1.153606057897978E-2</v>
      </c>
      <c r="BA525" s="45">
        <f t="shared" si="1326"/>
        <v>359662.71477222885</v>
      </c>
      <c r="BB525" s="45" t="s">
        <v>192</v>
      </c>
      <c r="BC525" s="45">
        <f t="shared" si="1327"/>
        <v>1.6700851439852109E-2</v>
      </c>
      <c r="BD525" s="45">
        <f t="shared" si="1328"/>
        <v>128.21663559937284</v>
      </c>
      <c r="BE525" s="45">
        <f t="shared" si="1329"/>
        <v>23.436891976823372</v>
      </c>
      <c r="BF525" s="45">
        <f t="shared" si="1330"/>
        <v>-1.733346090533959E-3</v>
      </c>
      <c r="BG525" s="45">
        <f t="shared" si="1331"/>
        <v>23.435158630732836</v>
      </c>
      <c r="BH525" s="151">
        <f t="shared" si="1332"/>
        <v>0.18448952733073065</v>
      </c>
      <c r="BI525" s="45">
        <f t="shared" si="1333"/>
        <v>16.981422708618144</v>
      </c>
      <c r="BJ525" s="45">
        <f t="shared" si="1334"/>
        <v>0.40242270861814333</v>
      </c>
      <c r="BK525" s="45">
        <f t="shared" si="1335"/>
        <v>113.81448026647355</v>
      </c>
      <c r="BL525" s="45">
        <f t="shared" si="1336"/>
        <v>1.9864374170960766</v>
      </c>
      <c r="BM525" s="45">
        <f t="shared" si="1337"/>
        <v>252.22186036279862</v>
      </c>
      <c r="BN525" s="45">
        <f t="shared" si="1338"/>
        <v>16.81479069085324</v>
      </c>
      <c r="BO525" s="45">
        <f t="shared" si="1339"/>
        <v>16</v>
      </c>
      <c r="BP525" s="45">
        <f t="shared" si="1340"/>
        <v>48</v>
      </c>
      <c r="BQ525" s="45">
        <f t="shared" si="1341"/>
        <v>53</v>
      </c>
      <c r="BR525" s="45">
        <f t="shared" si="1342"/>
        <v>-17.793666867552624</v>
      </c>
      <c r="BS525" s="45" t="str">
        <f t="shared" si="1343"/>
        <v>NEGATIF</v>
      </c>
      <c r="BT525" s="45">
        <f t="shared" si="1279"/>
        <v>-0.31055807284181908</v>
      </c>
      <c r="BU525" s="45">
        <f t="shared" si="1280"/>
        <v>17</v>
      </c>
      <c r="BV525" s="45">
        <f t="shared" si="1281"/>
        <v>-2088</v>
      </c>
      <c r="BW525" s="45">
        <f t="shared" si="1282"/>
        <v>22</v>
      </c>
      <c r="BX525" s="45" t="str">
        <f t="shared" si="1283"/>
        <v>NEGATIF</v>
      </c>
      <c r="BY525" s="45">
        <f t="shared" si="1344"/>
        <v>68.09968803664286</v>
      </c>
      <c r="BZ525" s="45">
        <f t="shared" si="1345"/>
        <v>248.09968803664287</v>
      </c>
      <c r="CA525" s="45">
        <f t="shared" si="1346"/>
        <v>-20.14129131021372</v>
      </c>
      <c r="CB525" s="45" t="str">
        <f t="shared" si="1347"/>
        <v>NEGATIF</v>
      </c>
      <c r="CC525" s="45">
        <f t="shared" si="1348"/>
        <v>20</v>
      </c>
      <c r="CD525" s="45">
        <f t="shared" si="1349"/>
        <v>8</v>
      </c>
      <c r="CE525" s="45">
        <f t="shared" si="1350"/>
        <v>28</v>
      </c>
      <c r="CF525" s="45"/>
      <c r="CG525" s="45">
        <f t="shared" si="1351"/>
        <v>4.4021019088362152</v>
      </c>
      <c r="CH525" s="45">
        <f t="shared" si="1352"/>
        <v>0.40902067883345394</v>
      </c>
      <c r="CI525" s="45">
        <f t="shared" si="1353"/>
        <v>0.40905093142981036</v>
      </c>
    </row>
    <row r="526" spans="1:87">
      <c r="A526" s="45">
        <f t="shared" ref="A526:F526" si="1423">A232</f>
        <v>-7.0027777777777782</v>
      </c>
      <c r="B526" s="45">
        <f t="shared" si="1423"/>
        <v>111.315</v>
      </c>
      <c r="C526" s="45">
        <f t="shared" si="1423"/>
        <v>7</v>
      </c>
      <c r="D526" s="45">
        <f t="shared" si="1423"/>
        <v>2018</v>
      </c>
      <c r="E526" s="45">
        <f t="shared" si="1423"/>
        <v>6</v>
      </c>
      <c r="F526" s="45">
        <f t="shared" si="1423"/>
        <v>14</v>
      </c>
      <c r="G526" s="45">
        <f t="shared" si="1285"/>
        <v>-0.12222152900771403</v>
      </c>
      <c r="H526" s="45">
        <f t="shared" ref="H526:J526" si="1424">H232</f>
        <v>6</v>
      </c>
      <c r="I526" s="45">
        <f t="shared" si="1424"/>
        <v>45</v>
      </c>
      <c r="J526" s="45">
        <f t="shared" si="1424"/>
        <v>6.75</v>
      </c>
      <c r="K526" s="45"/>
      <c r="L526" s="45">
        <f t="shared" ref="L526:M526" si="1425">L232</f>
        <v>20</v>
      </c>
      <c r="M526" s="45">
        <f t="shared" si="1425"/>
        <v>-13</v>
      </c>
      <c r="N526" s="45">
        <f t="shared" si="1288"/>
        <v>2458283.4895833335</v>
      </c>
      <c r="O526" s="45">
        <f t="shared" si="1289"/>
        <v>8.1908796641232031E-4</v>
      </c>
      <c r="P526" s="45">
        <f t="shared" si="1290"/>
        <v>2458283.4904024214</v>
      </c>
      <c r="Q526" s="45">
        <f t="shared" si="1291"/>
        <v>0.18448981252351673</v>
      </c>
      <c r="R526" s="45">
        <f t="shared" si="1292"/>
        <v>252.51773158603248</v>
      </c>
      <c r="S526" s="45">
        <f t="shared" si="1293"/>
        <v>333.28018844797043</v>
      </c>
      <c r="T526" s="45">
        <f t="shared" si="1294"/>
        <v>4.4072658358435497</v>
      </c>
      <c r="U526" s="45">
        <f t="shared" si="1295"/>
        <v>5.8168366200842545</v>
      </c>
      <c r="V526" s="45">
        <f t="shared" si="1296"/>
        <v>128.21150502614029</v>
      </c>
      <c r="W526" s="45">
        <f t="shared" si="1297"/>
        <v>2.2377129016434063</v>
      </c>
      <c r="X526" s="45">
        <f t="shared" si="1298"/>
        <v>82.24112351243366</v>
      </c>
      <c r="Y526" s="45">
        <f t="shared" si="1299"/>
        <v>1.4353783858312912</v>
      </c>
      <c r="Z526" s="45">
        <f t="shared" si="1300"/>
        <v>158.98398552470553</v>
      </c>
      <c r="AA526" s="45">
        <f t="shared" si="1301"/>
        <v>2.7747940053491162</v>
      </c>
      <c r="AB526" s="45">
        <f t="shared" si="1302"/>
        <v>-9561.0149938426948</v>
      </c>
      <c r="AC526" s="45">
        <f t="shared" si="1303"/>
        <v>81.095457571721994</v>
      </c>
      <c r="AD526" s="45">
        <f t="shared" si="1304"/>
        <v>2340.1504630620143</v>
      </c>
      <c r="AE526" s="45">
        <f t="shared" si="1305"/>
        <v>-631.1824437326469</v>
      </c>
      <c r="AF526" s="45">
        <f t="shared" si="1306"/>
        <v>502.15458969255326</v>
      </c>
      <c r="AG526" s="45">
        <f t="shared" si="1307"/>
        <v>273.23379527256509</v>
      </c>
      <c r="AH526" s="45">
        <f t="shared" si="1308"/>
        <v>-6995.5631319764861</v>
      </c>
      <c r="AI526" s="45">
        <f t="shared" si="1309"/>
        <v>-1.9432119811045794</v>
      </c>
      <c r="AJ526" s="45">
        <f t="shared" si="1310"/>
        <v>250.5745196049279</v>
      </c>
      <c r="AK526" s="45">
        <f t="shared" si="1311"/>
        <v>4.3733503887090723</v>
      </c>
      <c r="AL526" s="45">
        <f t="shared" si="1312"/>
        <v>250</v>
      </c>
      <c r="AM526" s="45">
        <f t="shared" si="1313"/>
        <v>34</v>
      </c>
      <c r="AN526" s="45">
        <f t="shared" si="1314"/>
        <v>28</v>
      </c>
      <c r="AO526" s="45"/>
      <c r="AP526" s="45">
        <f t="shared" si="1315"/>
        <v>4.2804525443832118</v>
      </c>
      <c r="AQ526" s="45">
        <f t="shared" si="1316"/>
        <v>7.4707990374855759E-2</v>
      </c>
      <c r="AR526" s="45" t="str">
        <f t="shared" si="1317"/>
        <v>POSITIF</v>
      </c>
      <c r="AS526" s="45">
        <f t="shared" si="1318"/>
        <v>4</v>
      </c>
      <c r="AT526" s="45">
        <f t="shared" si="1319"/>
        <v>16</v>
      </c>
      <c r="AU526" s="45">
        <f t="shared" si="1320"/>
        <v>49</v>
      </c>
      <c r="AV526" s="45">
        <f t="shared" si="1321"/>
        <v>1.0161652350128825</v>
      </c>
      <c r="AW526" s="145">
        <f t="shared" si="1322"/>
        <v>4.2340218125536767E-2</v>
      </c>
      <c r="AX526" s="45">
        <f t="shared" si="1323"/>
        <v>1.7735429095276763E-2</v>
      </c>
      <c r="AY526" s="45">
        <f t="shared" si="1324"/>
        <v>0.27688447515201936</v>
      </c>
      <c r="AZ526" s="145">
        <f t="shared" si="1325"/>
        <v>1.1536853131334139E-2</v>
      </c>
      <c r="BA526" s="45">
        <f t="shared" si="1326"/>
        <v>359638.00705432997</v>
      </c>
      <c r="BB526" s="45" t="s">
        <v>192</v>
      </c>
      <c r="BC526" s="45">
        <f t="shared" si="1327"/>
        <v>1.6700851427874013E-2</v>
      </c>
      <c r="BD526" s="45">
        <f t="shared" si="1328"/>
        <v>128.21608399766419</v>
      </c>
      <c r="BE526" s="45">
        <f t="shared" si="1329"/>
        <v>23.436891973114676</v>
      </c>
      <c r="BF526" s="45">
        <f t="shared" si="1330"/>
        <v>-1.7333419504242588E-3</v>
      </c>
      <c r="BG526" s="45">
        <f t="shared" si="1331"/>
        <v>23.435158631164253</v>
      </c>
      <c r="BH526" s="151">
        <f t="shared" si="1332"/>
        <v>0.18448981252351673</v>
      </c>
      <c r="BI526" s="45">
        <f t="shared" si="1333"/>
        <v>17.232107188211135</v>
      </c>
      <c r="BJ526" s="45">
        <f t="shared" si="1334"/>
        <v>0.65310718821113412</v>
      </c>
      <c r="BK526" s="45">
        <f t="shared" si="1335"/>
        <v>117.56730317761776</v>
      </c>
      <c r="BL526" s="45">
        <f t="shared" si="1336"/>
        <v>2.0519365331398216</v>
      </c>
      <c r="BM526" s="45">
        <f t="shared" si="1337"/>
        <v>252.22930464554923</v>
      </c>
      <c r="BN526" s="45">
        <f t="shared" si="1338"/>
        <v>16.815286976369951</v>
      </c>
      <c r="BO526" s="45">
        <f t="shared" si="1339"/>
        <v>16</v>
      </c>
      <c r="BP526" s="45">
        <f t="shared" si="1340"/>
        <v>48</v>
      </c>
      <c r="BQ526" s="45">
        <f t="shared" si="1341"/>
        <v>55</v>
      </c>
      <c r="BR526" s="45">
        <f t="shared" si="1342"/>
        <v>-17.790857916208438</v>
      </c>
      <c r="BS526" s="45" t="str">
        <f t="shared" si="1343"/>
        <v>NEGATIF</v>
      </c>
      <c r="BT526" s="45">
        <f t="shared" si="1279"/>
        <v>-0.3105090473923347</v>
      </c>
      <c r="BU526" s="45">
        <f t="shared" si="1280"/>
        <v>17</v>
      </c>
      <c r="BV526" s="45">
        <f t="shared" si="1281"/>
        <v>-2088</v>
      </c>
      <c r="BW526" s="45">
        <f t="shared" si="1282"/>
        <v>32</v>
      </c>
      <c r="BX526" s="45" t="str">
        <f t="shared" si="1283"/>
        <v>NEGATIF</v>
      </c>
      <c r="BY526" s="45">
        <f t="shared" si="1344"/>
        <v>67.074848157496419</v>
      </c>
      <c r="BZ526" s="45">
        <f t="shared" si="1345"/>
        <v>247.07484815749643</v>
      </c>
      <c r="CA526" s="45">
        <f t="shared" si="1346"/>
        <v>-23.585709808394352</v>
      </c>
      <c r="CB526" s="45" t="str">
        <f t="shared" si="1347"/>
        <v>NEGATIF</v>
      </c>
      <c r="CC526" s="45">
        <f t="shared" si="1348"/>
        <v>23</v>
      </c>
      <c r="CD526" s="45">
        <f t="shared" si="1349"/>
        <v>35</v>
      </c>
      <c r="CE526" s="45">
        <f t="shared" si="1350"/>
        <v>8</v>
      </c>
      <c r="CF526" s="45"/>
      <c r="CG526" s="45">
        <f t="shared" si="1351"/>
        <v>4.4022318360806629</v>
      </c>
      <c r="CH526" s="45">
        <f t="shared" si="1352"/>
        <v>0.40902067884098359</v>
      </c>
      <c r="CI526" s="45">
        <f t="shared" si="1353"/>
        <v>0.40905093136508142</v>
      </c>
    </row>
    <row r="527" spans="1:87">
      <c r="A527" s="45">
        <f t="shared" ref="A527:F527" si="1426">A233</f>
        <v>-7.0027777777777782</v>
      </c>
      <c r="B527" s="45">
        <f t="shared" si="1426"/>
        <v>111.315</v>
      </c>
      <c r="C527" s="45">
        <f t="shared" si="1426"/>
        <v>7</v>
      </c>
      <c r="D527" s="45">
        <f t="shared" si="1426"/>
        <v>2018</v>
      </c>
      <c r="E527" s="45">
        <f t="shared" si="1426"/>
        <v>6</v>
      </c>
      <c r="F527" s="45">
        <f t="shared" si="1426"/>
        <v>14</v>
      </c>
      <c r="G527" s="45">
        <f t="shared" si="1285"/>
        <v>-0.12222152900771403</v>
      </c>
      <c r="H527" s="45">
        <f t="shared" ref="H527:J527" si="1427">H233</f>
        <v>7</v>
      </c>
      <c r="I527" s="45">
        <f t="shared" si="1427"/>
        <v>0</v>
      </c>
      <c r="J527" s="45">
        <f t="shared" si="1427"/>
        <v>7</v>
      </c>
      <c r="K527" s="45"/>
      <c r="L527" s="45">
        <f t="shared" ref="L527:M527" si="1428">L233</f>
        <v>20</v>
      </c>
      <c r="M527" s="45">
        <f t="shared" si="1428"/>
        <v>-13</v>
      </c>
      <c r="N527" s="45">
        <f t="shared" si="1288"/>
        <v>2458283.5</v>
      </c>
      <c r="O527" s="45">
        <f t="shared" si="1289"/>
        <v>8.1908796641232031E-4</v>
      </c>
      <c r="P527" s="45">
        <f t="shared" si="1290"/>
        <v>2458283.500819088</v>
      </c>
      <c r="Q527" s="45">
        <f t="shared" si="1291"/>
        <v>0.18449009771630281</v>
      </c>
      <c r="R527" s="45">
        <f t="shared" si="1292"/>
        <v>252.51773158603248</v>
      </c>
      <c r="S527" s="45">
        <f t="shared" si="1293"/>
        <v>333.41628211722127</v>
      </c>
      <c r="T527" s="45">
        <f t="shared" si="1294"/>
        <v>4.4072658358435497</v>
      </c>
      <c r="U527" s="45">
        <f t="shared" si="1295"/>
        <v>5.8192119027038016</v>
      </c>
      <c r="V527" s="45">
        <f t="shared" si="1296"/>
        <v>128.2109534227946</v>
      </c>
      <c r="W527" s="45">
        <f t="shared" si="1297"/>
        <v>2.2377032743488594</v>
      </c>
      <c r="X527" s="45">
        <f t="shared" si="1298"/>
        <v>82.251390672046</v>
      </c>
      <c r="Y527" s="45">
        <f t="shared" si="1299"/>
        <v>1.4355575815713542</v>
      </c>
      <c r="Z527" s="45">
        <f t="shared" si="1300"/>
        <v>158.99425219407112</v>
      </c>
      <c r="AA527" s="45">
        <f t="shared" si="1301"/>
        <v>2.7749731925327596</v>
      </c>
      <c r="AB527" s="45">
        <f t="shared" si="1302"/>
        <v>-9512.9523846076245</v>
      </c>
      <c r="AC527" s="45">
        <f t="shared" si="1303"/>
        <v>80.114549779438576</v>
      </c>
      <c r="AD527" s="45">
        <f t="shared" si="1304"/>
        <v>2331.9580791128501</v>
      </c>
      <c r="AE527" s="45">
        <f t="shared" si="1305"/>
        <v>-628.90382696212498</v>
      </c>
      <c r="AF527" s="45">
        <f t="shared" si="1306"/>
        <v>501.25793428393138</v>
      </c>
      <c r="AG527" s="45">
        <f t="shared" si="1307"/>
        <v>261.54761575511202</v>
      </c>
      <c r="AH527" s="45">
        <f t="shared" si="1308"/>
        <v>-6966.9780326384171</v>
      </c>
      <c r="AI527" s="45">
        <f t="shared" si="1309"/>
        <v>-1.9352716757328936</v>
      </c>
      <c r="AJ527" s="45">
        <f t="shared" si="1310"/>
        <v>250.58245991029958</v>
      </c>
      <c r="AK527" s="45">
        <f t="shared" si="1311"/>
        <v>4.3734889731814226</v>
      </c>
      <c r="AL527" s="45">
        <f t="shared" si="1312"/>
        <v>250</v>
      </c>
      <c r="AM527" s="45">
        <f t="shared" si="1313"/>
        <v>34</v>
      </c>
      <c r="AN527" s="45">
        <f t="shared" si="1314"/>
        <v>56</v>
      </c>
      <c r="AO527" s="45"/>
      <c r="AP527" s="45">
        <f t="shared" si="1315"/>
        <v>4.2725208915982025</v>
      </c>
      <c r="AQ527" s="45">
        <f t="shared" si="1316"/>
        <v>7.4569556918632374E-2</v>
      </c>
      <c r="AR527" s="45" t="str">
        <f t="shared" si="1317"/>
        <v>POSITIF</v>
      </c>
      <c r="AS527" s="45">
        <f t="shared" si="1318"/>
        <v>4</v>
      </c>
      <c r="AT527" s="45">
        <f t="shared" si="1319"/>
        <v>16</v>
      </c>
      <c r="AU527" s="45">
        <f t="shared" si="1320"/>
        <v>21</v>
      </c>
      <c r="AV527" s="45">
        <f t="shared" si="1321"/>
        <v>1.0162346773309068</v>
      </c>
      <c r="AW527" s="145">
        <f t="shared" si="1322"/>
        <v>4.2343111555454449E-2</v>
      </c>
      <c r="AX527" s="45">
        <f t="shared" si="1323"/>
        <v>1.7736641092366504E-2</v>
      </c>
      <c r="AY527" s="45">
        <f t="shared" si="1324"/>
        <v>0.27690339494239546</v>
      </c>
      <c r="AZ527" s="145">
        <f t="shared" si="1325"/>
        <v>1.1537641455933145E-2</v>
      </c>
      <c r="BA527" s="45">
        <f t="shared" si="1326"/>
        <v>359613.43450354418</v>
      </c>
      <c r="BB527" s="45" t="s">
        <v>192</v>
      </c>
      <c r="BC527" s="45">
        <f t="shared" si="1327"/>
        <v>1.6700851415895914E-2</v>
      </c>
      <c r="BD527" s="45">
        <f t="shared" si="1328"/>
        <v>128.21553239595553</v>
      </c>
      <c r="BE527" s="45">
        <f t="shared" si="1329"/>
        <v>23.436891969405981</v>
      </c>
      <c r="BF527" s="45">
        <f t="shared" si="1330"/>
        <v>-1.7333377905723408E-3</v>
      </c>
      <c r="BG527" s="45">
        <f t="shared" si="1331"/>
        <v>23.435158631615408</v>
      </c>
      <c r="BH527" s="151">
        <f t="shared" si="1332"/>
        <v>0.18449009771630281</v>
      </c>
      <c r="BI527" s="45">
        <f t="shared" si="1333"/>
        <v>17.482791667835166</v>
      </c>
      <c r="BJ527" s="45">
        <f t="shared" si="1334"/>
        <v>0.90379166783516496</v>
      </c>
      <c r="BK527" s="45">
        <f t="shared" si="1335"/>
        <v>121.3203476042129</v>
      </c>
      <c r="BL527" s="45">
        <f t="shared" si="1336"/>
        <v>2.1174395153575296</v>
      </c>
      <c r="BM527" s="45">
        <f t="shared" si="1337"/>
        <v>252.2365274133146</v>
      </c>
      <c r="BN527" s="45">
        <f t="shared" si="1338"/>
        <v>16.815768494220972</v>
      </c>
      <c r="BO527" s="45">
        <f t="shared" si="1339"/>
        <v>16</v>
      </c>
      <c r="BP527" s="45">
        <f t="shared" si="1340"/>
        <v>48</v>
      </c>
      <c r="BQ527" s="45">
        <f t="shared" si="1341"/>
        <v>56</v>
      </c>
      <c r="BR527" s="45">
        <f t="shared" si="1342"/>
        <v>-17.799812454659214</v>
      </c>
      <c r="BS527" s="45" t="str">
        <f t="shared" si="1343"/>
        <v>NEGATIF</v>
      </c>
      <c r="BT527" s="45">
        <f t="shared" si="1279"/>
        <v>-0.31066533357129716</v>
      </c>
      <c r="BU527" s="45">
        <f t="shared" si="1280"/>
        <v>17</v>
      </c>
      <c r="BV527" s="45">
        <f t="shared" si="1281"/>
        <v>-2088</v>
      </c>
      <c r="BW527" s="45">
        <f t="shared" si="1282"/>
        <v>0</v>
      </c>
      <c r="BX527" s="45" t="str">
        <f t="shared" si="1283"/>
        <v>NEGATIF</v>
      </c>
      <c r="BY527" s="45">
        <f t="shared" si="1344"/>
        <v>65.905235822794268</v>
      </c>
      <c r="BZ527" s="45">
        <f t="shared" si="1345"/>
        <v>245.90523582279428</v>
      </c>
      <c r="CA527" s="45">
        <f t="shared" si="1346"/>
        <v>-26.999163134473704</v>
      </c>
      <c r="CB527" s="45" t="str">
        <f t="shared" si="1347"/>
        <v>NEGATIF</v>
      </c>
      <c r="CC527" s="45">
        <f t="shared" si="1348"/>
        <v>26</v>
      </c>
      <c r="CD527" s="45">
        <f t="shared" si="1349"/>
        <v>59</v>
      </c>
      <c r="CE527" s="45">
        <f t="shared" si="1350"/>
        <v>56</v>
      </c>
      <c r="CF527" s="45"/>
      <c r="CG527" s="45">
        <f t="shared" si="1351"/>
        <v>4.4023578971592761</v>
      </c>
      <c r="CH527" s="45">
        <f t="shared" si="1352"/>
        <v>0.40902067884885779</v>
      </c>
      <c r="CI527" s="45">
        <f t="shared" si="1353"/>
        <v>0.40905093130035247</v>
      </c>
    </row>
    <row r="528" spans="1:87">
      <c r="A528" s="45">
        <f t="shared" ref="A528:F528" si="1429">A234</f>
        <v>-7.0027777777777782</v>
      </c>
      <c r="B528" s="45">
        <f t="shared" si="1429"/>
        <v>111.315</v>
      </c>
      <c r="C528" s="45">
        <f t="shared" si="1429"/>
        <v>7</v>
      </c>
      <c r="D528" s="45">
        <f t="shared" si="1429"/>
        <v>2018</v>
      </c>
      <c r="E528" s="45">
        <f t="shared" si="1429"/>
        <v>6</v>
      </c>
      <c r="F528" s="45">
        <f t="shared" si="1429"/>
        <v>14</v>
      </c>
      <c r="G528" s="45">
        <f t="shared" si="1285"/>
        <v>-0.12222152900771403</v>
      </c>
      <c r="H528" s="45">
        <f t="shared" ref="H528:J528" si="1430">H234</f>
        <v>7</v>
      </c>
      <c r="I528" s="45">
        <f t="shared" si="1430"/>
        <v>15</v>
      </c>
      <c r="J528" s="45">
        <f t="shared" si="1430"/>
        <v>7.25</v>
      </c>
      <c r="K528" s="45"/>
      <c r="L528" s="45">
        <f t="shared" ref="L528:M528" si="1431">L234</f>
        <v>20</v>
      </c>
      <c r="M528" s="45">
        <f t="shared" si="1431"/>
        <v>-13</v>
      </c>
      <c r="N528" s="45">
        <f t="shared" si="1288"/>
        <v>2458283.510416667</v>
      </c>
      <c r="O528" s="45">
        <f t="shared" si="1289"/>
        <v>8.1908796641232031E-4</v>
      </c>
      <c r="P528" s="45">
        <f t="shared" si="1290"/>
        <v>2458283.5112357549</v>
      </c>
      <c r="Q528" s="45">
        <f t="shared" si="1291"/>
        <v>0.18449038290910164</v>
      </c>
      <c r="R528" s="45">
        <f t="shared" si="1292"/>
        <v>252.51773158603248</v>
      </c>
      <c r="S528" s="45">
        <f t="shared" si="1293"/>
        <v>333.55237579256936</v>
      </c>
      <c r="T528" s="45">
        <f t="shared" si="1294"/>
        <v>4.4072658358435497</v>
      </c>
      <c r="U528" s="45">
        <f t="shared" si="1295"/>
        <v>5.8215871854297658</v>
      </c>
      <c r="V528" s="45">
        <f t="shared" si="1296"/>
        <v>128.21040181942431</v>
      </c>
      <c r="W528" s="45">
        <f t="shared" si="1297"/>
        <v>2.2376936470538826</v>
      </c>
      <c r="X528" s="45">
        <f t="shared" si="1298"/>
        <v>82.261657832116725</v>
      </c>
      <c r="Y528" s="45">
        <f t="shared" si="1299"/>
        <v>1.4357367773194176</v>
      </c>
      <c r="Z528" s="45">
        <f t="shared" si="1300"/>
        <v>159.00451886389601</v>
      </c>
      <c r="AA528" s="45">
        <f t="shared" si="1301"/>
        <v>2.7751523797244189</v>
      </c>
      <c r="AB528" s="45">
        <f t="shared" si="1302"/>
        <v>-9464.8326115774344</v>
      </c>
      <c r="AC528" s="45">
        <f t="shared" si="1303"/>
        <v>79.125196776449343</v>
      </c>
      <c r="AD528" s="45">
        <f t="shared" si="1304"/>
        <v>2322.7824398825896</v>
      </c>
      <c r="AE528" s="45">
        <f t="shared" si="1305"/>
        <v>-626.55892137414241</v>
      </c>
      <c r="AF528" s="45">
        <f t="shared" si="1306"/>
        <v>500.35820845552081</v>
      </c>
      <c r="AG528" s="45">
        <f t="shared" si="1307"/>
        <v>249.85903805798984</v>
      </c>
      <c r="AH528" s="45">
        <f t="shared" si="1308"/>
        <v>-6939.2666497790269</v>
      </c>
      <c r="AI528" s="45">
        <f t="shared" si="1309"/>
        <v>-1.927574069383063</v>
      </c>
      <c r="AJ528" s="45">
        <f t="shared" si="1310"/>
        <v>250.59015751664941</v>
      </c>
      <c r="AK528" s="45">
        <f t="shared" si="1311"/>
        <v>4.3736233217567495</v>
      </c>
      <c r="AL528" s="45">
        <f t="shared" si="1312"/>
        <v>250</v>
      </c>
      <c r="AM528" s="45">
        <f t="shared" si="1313"/>
        <v>35</v>
      </c>
      <c r="AN528" s="45">
        <f t="shared" si="1314"/>
        <v>24</v>
      </c>
      <c r="AO528" s="45"/>
      <c r="AP528" s="45">
        <f t="shared" si="1315"/>
        <v>4.2762520085659004</v>
      </c>
      <c r="AQ528" s="45">
        <f t="shared" si="1316"/>
        <v>7.4634677194495722E-2</v>
      </c>
      <c r="AR528" s="45" t="str">
        <f t="shared" si="1317"/>
        <v>POSITIF</v>
      </c>
      <c r="AS528" s="45">
        <f t="shared" si="1318"/>
        <v>4</v>
      </c>
      <c r="AT528" s="45">
        <f t="shared" si="1319"/>
        <v>16</v>
      </c>
      <c r="AU528" s="45">
        <f t="shared" si="1320"/>
        <v>34</v>
      </c>
      <c r="AV528" s="45">
        <f t="shared" si="1321"/>
        <v>1.0163037466568494</v>
      </c>
      <c r="AW528" s="145">
        <f t="shared" si="1322"/>
        <v>4.2345989444035392E-2</v>
      </c>
      <c r="AX528" s="45">
        <f t="shared" si="1323"/>
        <v>1.7737846579516336E-2</v>
      </c>
      <c r="AY528" s="45">
        <f t="shared" si="1324"/>
        <v>0.27692221310946552</v>
      </c>
      <c r="AZ528" s="145">
        <f t="shared" si="1325"/>
        <v>1.1538425546227729E-2</v>
      </c>
      <c r="BA528" s="45">
        <f t="shared" si="1326"/>
        <v>359588.99726925266</v>
      </c>
      <c r="BB528" s="45" t="s">
        <v>192</v>
      </c>
      <c r="BC528" s="45">
        <f t="shared" si="1327"/>
        <v>1.6700851403917819E-2</v>
      </c>
      <c r="BD528" s="45">
        <f t="shared" si="1328"/>
        <v>128.21498079422227</v>
      </c>
      <c r="BE528" s="45">
        <f t="shared" si="1329"/>
        <v>23.436891965697285</v>
      </c>
      <c r="BF528" s="45">
        <f t="shared" si="1330"/>
        <v>-1.7333336109760704E-3</v>
      </c>
      <c r="BG528" s="45">
        <f t="shared" si="1331"/>
        <v>23.43515863208631</v>
      </c>
      <c r="BH528" s="151">
        <f t="shared" si="1332"/>
        <v>0.18449038290910164</v>
      </c>
      <c r="BI528" s="45">
        <f t="shared" si="1333"/>
        <v>17.733476158635071</v>
      </c>
      <c r="BJ528" s="45">
        <f t="shared" si="1334"/>
        <v>1.1544761586350702</v>
      </c>
      <c r="BK528" s="45">
        <f t="shared" si="1335"/>
        <v>125.07361291973508</v>
      </c>
      <c r="BL528" s="45">
        <f t="shared" si="1336"/>
        <v>2.1829463528142954</v>
      </c>
      <c r="BM528" s="45">
        <f t="shared" si="1337"/>
        <v>252.24352945979098</v>
      </c>
      <c r="BN528" s="45">
        <f t="shared" si="1338"/>
        <v>16.816235297319398</v>
      </c>
      <c r="BO528" s="45">
        <f t="shared" si="1339"/>
        <v>16</v>
      </c>
      <c r="BP528" s="45">
        <f t="shared" si="1340"/>
        <v>48</v>
      </c>
      <c r="BQ528" s="45">
        <f t="shared" si="1341"/>
        <v>58</v>
      </c>
      <c r="BR528" s="45">
        <f t="shared" si="1342"/>
        <v>-17.797183229147148</v>
      </c>
      <c r="BS528" s="45" t="str">
        <f t="shared" si="1343"/>
        <v>NEGATIF</v>
      </c>
      <c r="BT528" s="45">
        <f t="shared" si="1279"/>
        <v>-0.31061944492933419</v>
      </c>
      <c r="BU528" s="45">
        <f t="shared" si="1280"/>
        <v>17</v>
      </c>
      <c r="BV528" s="45">
        <f t="shared" si="1281"/>
        <v>-2088</v>
      </c>
      <c r="BW528" s="45">
        <f t="shared" si="1282"/>
        <v>10</v>
      </c>
      <c r="BX528" s="45" t="str">
        <f t="shared" si="1283"/>
        <v>NEGATIF</v>
      </c>
      <c r="BY528" s="45">
        <f t="shared" si="1344"/>
        <v>64.596488350947354</v>
      </c>
      <c r="BZ528" s="45">
        <f t="shared" si="1345"/>
        <v>244.59648835094737</v>
      </c>
      <c r="CA528" s="45">
        <f t="shared" si="1346"/>
        <v>-30.383402107946619</v>
      </c>
      <c r="CB528" s="45" t="str">
        <f t="shared" si="1347"/>
        <v>NEGATIF</v>
      </c>
      <c r="CC528" s="45">
        <f t="shared" si="1348"/>
        <v>30</v>
      </c>
      <c r="CD528" s="45">
        <f t="shared" si="1349"/>
        <v>23</v>
      </c>
      <c r="CE528" s="45">
        <f t="shared" si="1350"/>
        <v>0</v>
      </c>
      <c r="CF528" s="45"/>
      <c r="CG528" s="45">
        <f t="shared" si="1351"/>
        <v>4.4024801059246661</v>
      </c>
      <c r="CH528" s="45">
        <f t="shared" si="1352"/>
        <v>0.40902067885707655</v>
      </c>
      <c r="CI528" s="45">
        <f t="shared" si="1353"/>
        <v>0.40905093123562353</v>
      </c>
    </row>
    <row r="529" spans="1:87">
      <c r="A529" s="45">
        <f t="shared" ref="A529:F529" si="1432">A235</f>
        <v>-7.0027777777777782</v>
      </c>
      <c r="B529" s="45">
        <f t="shared" si="1432"/>
        <v>111.315</v>
      </c>
      <c r="C529" s="45">
        <f t="shared" si="1432"/>
        <v>7</v>
      </c>
      <c r="D529" s="45">
        <f t="shared" si="1432"/>
        <v>2018</v>
      </c>
      <c r="E529" s="45">
        <f t="shared" si="1432"/>
        <v>6</v>
      </c>
      <c r="F529" s="45">
        <f t="shared" si="1432"/>
        <v>14</v>
      </c>
      <c r="G529" s="45">
        <f t="shared" si="1285"/>
        <v>-0.12222152900771403</v>
      </c>
      <c r="H529" s="45">
        <f t="shared" ref="H529:J529" si="1433">H235</f>
        <v>7</v>
      </c>
      <c r="I529" s="45">
        <f t="shared" si="1433"/>
        <v>30</v>
      </c>
      <c r="J529" s="45">
        <f t="shared" si="1433"/>
        <v>7.5</v>
      </c>
      <c r="K529" s="45"/>
      <c r="L529" s="45">
        <f t="shared" ref="L529:M529" si="1434">L235</f>
        <v>20</v>
      </c>
      <c r="M529" s="45">
        <f t="shared" si="1434"/>
        <v>-13</v>
      </c>
      <c r="N529" s="45">
        <f t="shared" si="1288"/>
        <v>2458283.5208333335</v>
      </c>
      <c r="O529" s="45">
        <f t="shared" si="1289"/>
        <v>8.1908796641232031E-4</v>
      </c>
      <c r="P529" s="45">
        <f t="shared" si="1290"/>
        <v>2458283.5216524214</v>
      </c>
      <c r="Q529" s="45">
        <f t="shared" si="1291"/>
        <v>0.18449066810188772</v>
      </c>
      <c r="R529" s="45">
        <f t="shared" si="1292"/>
        <v>252.51773158603248</v>
      </c>
      <c r="S529" s="45">
        <f t="shared" si="1293"/>
        <v>333.68846946183476</v>
      </c>
      <c r="T529" s="45">
        <f t="shared" si="1294"/>
        <v>4.4072658358435497</v>
      </c>
      <c r="U529" s="45">
        <f t="shared" si="1295"/>
        <v>5.823962468049567</v>
      </c>
      <c r="V529" s="45">
        <f t="shared" si="1296"/>
        <v>128.20985021607868</v>
      </c>
      <c r="W529" s="45">
        <f t="shared" si="1297"/>
        <v>2.2376840197593362</v>
      </c>
      <c r="X529" s="45">
        <f t="shared" si="1298"/>
        <v>82.271924991728156</v>
      </c>
      <c r="Y529" s="45">
        <f t="shared" si="1299"/>
        <v>1.4359159730594648</v>
      </c>
      <c r="Z529" s="45">
        <f t="shared" si="1300"/>
        <v>159.0147855332616</v>
      </c>
      <c r="AA529" s="45">
        <f t="shared" si="1301"/>
        <v>2.7753315669080623</v>
      </c>
      <c r="AB529" s="45">
        <f t="shared" si="1302"/>
        <v>-9416.6559505487439</v>
      </c>
      <c r="AC529" s="45">
        <f t="shared" si="1303"/>
        <v>78.127502942484895</v>
      </c>
      <c r="AD529" s="45">
        <f t="shared" si="1304"/>
        <v>2312.6274150396339</v>
      </c>
      <c r="AE529" s="45">
        <f t="shared" si="1305"/>
        <v>-624.1479743399326</v>
      </c>
      <c r="AF529" s="45">
        <f t="shared" si="1306"/>
        <v>499.45543584742705</v>
      </c>
      <c r="AG529" s="45">
        <f t="shared" si="1307"/>
        <v>238.16815091521062</v>
      </c>
      <c r="AH529" s="45">
        <f t="shared" si="1308"/>
        <v>-6912.4254201439198</v>
      </c>
      <c r="AI529" s="45">
        <f t="shared" si="1309"/>
        <v>-1.9201181722622001</v>
      </c>
      <c r="AJ529" s="45">
        <f t="shared" si="1310"/>
        <v>250.59761341377029</v>
      </c>
      <c r="AK529" s="45">
        <f t="shared" si="1311"/>
        <v>4.3737534517101988</v>
      </c>
      <c r="AL529" s="45">
        <f t="shared" si="1312"/>
        <v>250</v>
      </c>
      <c r="AM529" s="45">
        <f t="shared" si="1313"/>
        <v>35</v>
      </c>
      <c r="AN529" s="45">
        <f t="shared" si="1314"/>
        <v>51</v>
      </c>
      <c r="AO529" s="45"/>
      <c r="AP529" s="45">
        <f t="shared" si="1315"/>
        <v>4.266245790120057</v>
      </c>
      <c r="AQ529" s="45">
        <f t="shared" si="1316"/>
        <v>7.446003573694196E-2</v>
      </c>
      <c r="AR529" s="45" t="str">
        <f t="shared" si="1317"/>
        <v>POSITIF</v>
      </c>
      <c r="AS529" s="45">
        <f t="shared" si="1318"/>
        <v>4</v>
      </c>
      <c r="AT529" s="45">
        <f t="shared" si="1319"/>
        <v>15</v>
      </c>
      <c r="AU529" s="45">
        <f t="shared" si="1320"/>
        <v>58</v>
      </c>
      <c r="AV529" s="45">
        <f t="shared" si="1321"/>
        <v>1.0163724424073766</v>
      </c>
      <c r="AW529" s="145">
        <f t="shared" si="1322"/>
        <v>4.2348851766974026E-2</v>
      </c>
      <c r="AX529" s="45">
        <f t="shared" si="1323"/>
        <v>1.7739045546545162E-2</v>
      </c>
      <c r="AY529" s="45">
        <f t="shared" si="1324"/>
        <v>0.27694092949430421</v>
      </c>
      <c r="AZ529" s="145">
        <f t="shared" si="1325"/>
        <v>1.1539205395596009E-2</v>
      </c>
      <c r="BA529" s="45">
        <f t="shared" si="1326"/>
        <v>359564.69550330727</v>
      </c>
      <c r="BB529" s="45" t="s">
        <v>192</v>
      </c>
      <c r="BC529" s="45">
        <f t="shared" si="1327"/>
        <v>1.6700851391939723E-2</v>
      </c>
      <c r="BD529" s="45">
        <f t="shared" si="1328"/>
        <v>128.21442919251362</v>
      </c>
      <c r="BE529" s="45">
        <f t="shared" si="1329"/>
        <v>23.436891961988589</v>
      </c>
      <c r="BF529" s="45">
        <f t="shared" si="1330"/>
        <v>-1.733329411633875E-3</v>
      </c>
      <c r="BG529" s="45">
        <f t="shared" si="1331"/>
        <v>23.435158632576954</v>
      </c>
      <c r="BH529" s="151">
        <f t="shared" si="1332"/>
        <v>0.18449066810188772</v>
      </c>
      <c r="BI529" s="45">
        <f t="shared" si="1333"/>
        <v>17.984160638259102</v>
      </c>
      <c r="BJ529" s="45">
        <f t="shared" si="1334"/>
        <v>1.4051606382591011</v>
      </c>
      <c r="BK529" s="45">
        <f t="shared" si="1335"/>
        <v>128.82709789283066</v>
      </c>
      <c r="BL529" s="45">
        <f t="shared" si="1336"/>
        <v>2.2484570240189443</v>
      </c>
      <c r="BM529" s="45">
        <f t="shared" si="1337"/>
        <v>252.25031168105585</v>
      </c>
      <c r="BN529" s="45">
        <f t="shared" si="1338"/>
        <v>16.816687445403723</v>
      </c>
      <c r="BO529" s="45">
        <f t="shared" si="1339"/>
        <v>16</v>
      </c>
      <c r="BP529" s="45">
        <f t="shared" si="1340"/>
        <v>49</v>
      </c>
      <c r="BQ529" s="45">
        <f t="shared" si="1341"/>
        <v>0</v>
      </c>
      <c r="BR529" s="45">
        <f t="shared" si="1342"/>
        <v>-17.808124536707808</v>
      </c>
      <c r="BS529" s="45" t="str">
        <f t="shared" si="1343"/>
        <v>NEGATIF</v>
      </c>
      <c r="BT529" s="45">
        <f t="shared" si="1279"/>
        <v>-0.31081040677074107</v>
      </c>
      <c r="BU529" s="45">
        <f t="shared" si="1280"/>
        <v>17</v>
      </c>
      <c r="BV529" s="45">
        <f t="shared" si="1281"/>
        <v>-2089</v>
      </c>
      <c r="BW529" s="45">
        <f t="shared" si="1282"/>
        <v>30</v>
      </c>
      <c r="BX529" s="45" t="str">
        <f t="shared" si="1283"/>
        <v>NEGATIF</v>
      </c>
      <c r="BY529" s="45">
        <f t="shared" si="1344"/>
        <v>63.098033666090451</v>
      </c>
      <c r="BZ529" s="45">
        <f t="shared" si="1345"/>
        <v>243.09803366609046</v>
      </c>
      <c r="CA529" s="45">
        <f t="shared" si="1346"/>
        <v>-33.723979972294558</v>
      </c>
      <c r="CB529" s="45" t="str">
        <f t="shared" si="1347"/>
        <v>NEGATIF</v>
      </c>
      <c r="CC529" s="45">
        <f t="shared" si="1348"/>
        <v>33</v>
      </c>
      <c r="CD529" s="45">
        <f t="shared" si="1349"/>
        <v>43</v>
      </c>
      <c r="CE529" s="45">
        <f t="shared" si="1350"/>
        <v>26</v>
      </c>
      <c r="CF529" s="45"/>
      <c r="CG529" s="45">
        <f t="shared" si="1351"/>
        <v>4.402598478016337</v>
      </c>
      <c r="CH529" s="45">
        <f t="shared" si="1352"/>
        <v>0.40902067886563992</v>
      </c>
      <c r="CI529" s="45">
        <f t="shared" si="1353"/>
        <v>0.40905093117089458</v>
      </c>
    </row>
    <row r="530" spans="1:87">
      <c r="A530" s="45">
        <f t="shared" ref="A530:F530" si="1435">A236</f>
        <v>-7.0027777777777782</v>
      </c>
      <c r="B530" s="45">
        <f t="shared" si="1435"/>
        <v>111.315</v>
      </c>
      <c r="C530" s="45">
        <f t="shared" si="1435"/>
        <v>7</v>
      </c>
      <c r="D530" s="45">
        <f t="shared" si="1435"/>
        <v>2018</v>
      </c>
      <c r="E530" s="45">
        <f t="shared" si="1435"/>
        <v>6</v>
      </c>
      <c r="F530" s="45">
        <f t="shared" si="1435"/>
        <v>14</v>
      </c>
      <c r="G530" s="45">
        <f t="shared" si="1285"/>
        <v>-0.12222152900771403</v>
      </c>
      <c r="H530" s="45">
        <f t="shared" ref="H530:J530" si="1436">H236</f>
        <v>7</v>
      </c>
      <c r="I530" s="45">
        <f t="shared" si="1436"/>
        <v>45</v>
      </c>
      <c r="J530" s="45">
        <f t="shared" si="1436"/>
        <v>7.75</v>
      </c>
      <c r="K530" s="45"/>
      <c r="L530" s="45">
        <f t="shared" ref="L530:M530" si="1437">L236</f>
        <v>20</v>
      </c>
      <c r="M530" s="45">
        <f t="shared" si="1437"/>
        <v>-13</v>
      </c>
      <c r="N530" s="45">
        <f t="shared" si="1288"/>
        <v>2458283.53125</v>
      </c>
      <c r="O530" s="45">
        <f t="shared" si="1289"/>
        <v>8.1908796641232031E-4</v>
      </c>
      <c r="P530" s="45">
        <f t="shared" si="1290"/>
        <v>2458283.532069088</v>
      </c>
      <c r="Q530" s="45">
        <f t="shared" si="1291"/>
        <v>0.18449095329467377</v>
      </c>
      <c r="R530" s="45">
        <f t="shared" si="1292"/>
        <v>252.51773158603248</v>
      </c>
      <c r="S530" s="45">
        <f t="shared" si="1293"/>
        <v>333.82456313107105</v>
      </c>
      <c r="T530" s="45">
        <f t="shared" si="1294"/>
        <v>4.4072658358435497</v>
      </c>
      <c r="U530" s="45">
        <f t="shared" si="1295"/>
        <v>5.8263377506688609</v>
      </c>
      <c r="V530" s="45">
        <f t="shared" si="1296"/>
        <v>128.20929861273305</v>
      </c>
      <c r="W530" s="45">
        <f t="shared" si="1297"/>
        <v>2.2376743924647902</v>
      </c>
      <c r="X530" s="45">
        <f t="shared" si="1298"/>
        <v>82.282192151339586</v>
      </c>
      <c r="Y530" s="45">
        <f t="shared" si="1299"/>
        <v>1.436095168799512</v>
      </c>
      <c r="Z530" s="45">
        <f t="shared" si="1300"/>
        <v>159.02505220262628</v>
      </c>
      <c r="AA530" s="45">
        <f t="shared" si="1301"/>
        <v>2.7755107540916892</v>
      </c>
      <c r="AB530" s="45">
        <f t="shared" si="1302"/>
        <v>-9368.4226711934534</v>
      </c>
      <c r="AC530" s="45">
        <f t="shared" si="1303"/>
        <v>77.121573404014413</v>
      </c>
      <c r="AD530" s="45">
        <f t="shared" si="1304"/>
        <v>2301.4972859951913</v>
      </c>
      <c r="AE530" s="45">
        <f t="shared" si="1305"/>
        <v>-621.67123987873049</v>
      </c>
      <c r="AF530" s="45">
        <f t="shared" si="1306"/>
        <v>498.54964005879492</v>
      </c>
      <c r="AG530" s="45">
        <f t="shared" si="1307"/>
        <v>226.47504151327874</v>
      </c>
      <c r="AH530" s="45">
        <f t="shared" si="1308"/>
        <v>-6886.4503701009053</v>
      </c>
      <c r="AI530" s="45">
        <f t="shared" si="1309"/>
        <v>-1.9129028805835848</v>
      </c>
      <c r="AJ530" s="45">
        <f t="shared" si="1310"/>
        <v>250.60482870544891</v>
      </c>
      <c r="AK530" s="45">
        <f t="shared" si="1311"/>
        <v>4.3738793823064821</v>
      </c>
      <c r="AL530" s="45">
        <f t="shared" si="1312"/>
        <v>250</v>
      </c>
      <c r="AM530" s="45">
        <f t="shared" si="1313"/>
        <v>36</v>
      </c>
      <c r="AN530" s="45">
        <f t="shared" si="1314"/>
        <v>17</v>
      </c>
      <c r="AO530" s="45"/>
      <c r="AP530" s="45">
        <f t="shared" si="1315"/>
        <v>4.2642763184112367</v>
      </c>
      <c r="AQ530" s="45">
        <f t="shared" si="1316"/>
        <v>7.4425661971098178E-2</v>
      </c>
      <c r="AR530" s="45" t="str">
        <f t="shared" si="1317"/>
        <v>POSITIF</v>
      </c>
      <c r="AS530" s="45">
        <f t="shared" si="1318"/>
        <v>4</v>
      </c>
      <c r="AT530" s="45">
        <f t="shared" si="1319"/>
        <v>15</v>
      </c>
      <c r="AU530" s="45">
        <f t="shared" si="1320"/>
        <v>51</v>
      </c>
      <c r="AV530" s="45">
        <f t="shared" si="1321"/>
        <v>1.0164407640112838</v>
      </c>
      <c r="AW530" s="145">
        <f t="shared" si="1322"/>
        <v>4.2351698500470158E-2</v>
      </c>
      <c r="AX530" s="45">
        <f t="shared" si="1323"/>
        <v>1.7740237983483589E-2</v>
      </c>
      <c r="AY530" s="45">
        <f t="shared" si="1324"/>
        <v>0.27695954394129124</v>
      </c>
      <c r="AZ530" s="145">
        <f t="shared" si="1325"/>
        <v>1.1539980997553802E-2</v>
      </c>
      <c r="BA530" s="45">
        <f t="shared" si="1326"/>
        <v>359540.52935347141</v>
      </c>
      <c r="BB530" s="45" t="s">
        <v>192</v>
      </c>
      <c r="BC530" s="45">
        <f t="shared" si="1327"/>
        <v>1.6700851379961624E-2</v>
      </c>
      <c r="BD530" s="45">
        <f t="shared" si="1328"/>
        <v>128.21387759080503</v>
      </c>
      <c r="BE530" s="45">
        <f t="shared" si="1329"/>
        <v>23.436891958279894</v>
      </c>
      <c r="BF530" s="45">
        <f t="shared" si="1330"/>
        <v>-1.7333251925436294E-3</v>
      </c>
      <c r="BG530" s="45">
        <f t="shared" si="1331"/>
        <v>23.435158633087351</v>
      </c>
      <c r="BH530" s="151">
        <f t="shared" si="1332"/>
        <v>0.18449095329467377</v>
      </c>
      <c r="BI530" s="45">
        <f t="shared" si="1333"/>
        <v>18.234845117852092</v>
      </c>
      <c r="BJ530" s="45">
        <f t="shared" si="1334"/>
        <v>1.6558451178520919</v>
      </c>
      <c r="BK530" s="45">
        <f t="shared" si="1335"/>
        <v>132.58080169074103</v>
      </c>
      <c r="BL530" s="45">
        <f t="shared" si="1336"/>
        <v>2.3139715144370956</v>
      </c>
      <c r="BM530" s="45">
        <f t="shared" si="1337"/>
        <v>252.25687507704038</v>
      </c>
      <c r="BN530" s="45">
        <f t="shared" si="1338"/>
        <v>16.817125005136024</v>
      </c>
      <c r="BO530" s="45">
        <f t="shared" si="1339"/>
        <v>16</v>
      </c>
      <c r="BP530" s="45">
        <f t="shared" si="1340"/>
        <v>49</v>
      </c>
      <c r="BQ530" s="45">
        <f t="shared" si="1341"/>
        <v>1</v>
      </c>
      <c r="BR530" s="45">
        <f t="shared" si="1342"/>
        <v>-17.81107327385039</v>
      </c>
      <c r="BS530" s="45" t="str">
        <f t="shared" si="1343"/>
        <v>NEGATIF</v>
      </c>
      <c r="BT530" s="45">
        <f t="shared" si="1279"/>
        <v>-0.31086187194265497</v>
      </c>
      <c r="BU530" s="45">
        <f t="shared" si="1280"/>
        <v>17</v>
      </c>
      <c r="BV530" s="45">
        <f t="shared" si="1281"/>
        <v>-2089</v>
      </c>
      <c r="BW530" s="45">
        <f t="shared" si="1282"/>
        <v>20</v>
      </c>
      <c r="BX530" s="45" t="str">
        <f t="shared" si="1283"/>
        <v>NEGATIF</v>
      </c>
      <c r="BY530" s="45">
        <f t="shared" si="1344"/>
        <v>61.404945780406671</v>
      </c>
      <c r="BZ530" s="45">
        <f t="shared" si="1345"/>
        <v>241.40494578040668</v>
      </c>
      <c r="CA530" s="45">
        <f t="shared" si="1346"/>
        <v>-37.020522712905688</v>
      </c>
      <c r="CB530" s="45" t="str">
        <f t="shared" si="1347"/>
        <v>NEGATIF</v>
      </c>
      <c r="CC530" s="45">
        <f t="shared" si="1348"/>
        <v>37</v>
      </c>
      <c r="CD530" s="45">
        <f t="shared" si="1349"/>
        <v>1</v>
      </c>
      <c r="CE530" s="45">
        <f t="shared" si="1350"/>
        <v>13</v>
      </c>
      <c r="CF530" s="45"/>
      <c r="CG530" s="45">
        <f t="shared" si="1351"/>
        <v>4.4027130308863791</v>
      </c>
      <c r="CH530" s="45">
        <f t="shared" si="1352"/>
        <v>0.40902067887454802</v>
      </c>
      <c r="CI530" s="45">
        <f t="shared" si="1353"/>
        <v>0.40905093110616564</v>
      </c>
    </row>
    <row r="531" spans="1:87">
      <c r="A531" s="45">
        <f t="shared" ref="A531:F531" si="1438">A237</f>
        <v>-7.0027777777777782</v>
      </c>
      <c r="B531" s="45">
        <f t="shared" si="1438"/>
        <v>111.315</v>
      </c>
      <c r="C531" s="45">
        <f t="shared" si="1438"/>
        <v>7</v>
      </c>
      <c r="D531" s="45">
        <f t="shared" si="1438"/>
        <v>2018</v>
      </c>
      <c r="E531" s="45">
        <f t="shared" si="1438"/>
        <v>6</v>
      </c>
      <c r="F531" s="45">
        <f t="shared" si="1438"/>
        <v>14</v>
      </c>
      <c r="G531" s="45">
        <f t="shared" si="1285"/>
        <v>-0.12222152900771403</v>
      </c>
      <c r="H531" s="45">
        <f t="shared" ref="H531:J531" si="1439">H237</f>
        <v>8</v>
      </c>
      <c r="I531" s="45">
        <f t="shared" si="1439"/>
        <v>0</v>
      </c>
      <c r="J531" s="45">
        <f t="shared" si="1439"/>
        <v>8</v>
      </c>
      <c r="K531" s="45"/>
      <c r="L531" s="45">
        <f t="shared" ref="L531:M531" si="1440">L237</f>
        <v>20</v>
      </c>
      <c r="M531" s="45">
        <f t="shared" si="1440"/>
        <v>-13</v>
      </c>
      <c r="N531" s="45">
        <f t="shared" si="1288"/>
        <v>2458283.541666667</v>
      </c>
      <c r="O531" s="45">
        <f t="shared" si="1289"/>
        <v>8.1908796641232031E-4</v>
      </c>
      <c r="P531" s="45">
        <f t="shared" si="1290"/>
        <v>2458283.5424857549</v>
      </c>
      <c r="Q531" s="45">
        <f t="shared" si="1291"/>
        <v>0.18449123848747262</v>
      </c>
      <c r="R531" s="45">
        <f t="shared" si="1292"/>
        <v>252.51773158603248</v>
      </c>
      <c r="S531" s="45">
        <f t="shared" si="1293"/>
        <v>333.96065680643369</v>
      </c>
      <c r="T531" s="45">
        <f t="shared" si="1294"/>
        <v>4.4072658358435497</v>
      </c>
      <c r="U531" s="45">
        <f t="shared" si="1295"/>
        <v>5.8287130333950792</v>
      </c>
      <c r="V531" s="45">
        <f t="shared" si="1296"/>
        <v>128.2087470093627</v>
      </c>
      <c r="W531" s="45">
        <f t="shared" si="1297"/>
        <v>2.2376647651698125</v>
      </c>
      <c r="X531" s="45">
        <f t="shared" si="1298"/>
        <v>82.292459311411221</v>
      </c>
      <c r="Y531" s="45">
        <f t="shared" si="1299"/>
        <v>1.4362743645475915</v>
      </c>
      <c r="Z531" s="45">
        <f t="shared" si="1300"/>
        <v>159.03531887245117</v>
      </c>
      <c r="AA531" s="45">
        <f t="shared" si="1301"/>
        <v>2.7756899412833489</v>
      </c>
      <c r="AB531" s="45">
        <f t="shared" si="1302"/>
        <v>-9320.1330434567117</v>
      </c>
      <c r="AC531" s="45">
        <f t="shared" si="1303"/>
        <v>76.10751415409888</v>
      </c>
      <c r="AD531" s="45">
        <f t="shared" si="1304"/>
        <v>2289.3967451312128</v>
      </c>
      <c r="AE531" s="45">
        <f t="shared" si="1305"/>
        <v>-619.12897893156764</v>
      </c>
      <c r="AF531" s="45">
        <f t="shared" si="1306"/>
        <v>497.6408447664972</v>
      </c>
      <c r="AG531" s="45">
        <f t="shared" si="1307"/>
        <v>214.77979704857572</v>
      </c>
      <c r="AH531" s="45">
        <f t="shared" si="1308"/>
        <v>-6861.3371212878956</v>
      </c>
      <c r="AI531" s="45">
        <f t="shared" si="1309"/>
        <v>-1.9059269781355266</v>
      </c>
      <c r="AJ531" s="45">
        <f t="shared" si="1310"/>
        <v>250.61180460789694</v>
      </c>
      <c r="AK531" s="45">
        <f t="shared" si="1311"/>
        <v>4.3740011347724987</v>
      </c>
      <c r="AL531" s="45">
        <f t="shared" si="1312"/>
        <v>250</v>
      </c>
      <c r="AM531" s="45">
        <f t="shared" si="1313"/>
        <v>36</v>
      </c>
      <c r="AN531" s="45">
        <f t="shared" si="1314"/>
        <v>42</v>
      </c>
      <c r="AO531" s="45"/>
      <c r="AP531" s="45">
        <f t="shared" si="1315"/>
        <v>4.2653000446792433</v>
      </c>
      <c r="AQ531" s="45">
        <f t="shared" si="1316"/>
        <v>7.4443529365114045E-2</v>
      </c>
      <c r="AR531" s="45" t="str">
        <f t="shared" si="1317"/>
        <v>POSITIF</v>
      </c>
      <c r="AS531" s="45">
        <f t="shared" si="1318"/>
        <v>4</v>
      </c>
      <c r="AT531" s="45">
        <f t="shared" si="1319"/>
        <v>15</v>
      </c>
      <c r="AU531" s="45">
        <f t="shared" si="1320"/>
        <v>55</v>
      </c>
      <c r="AV531" s="45">
        <f t="shared" si="1321"/>
        <v>1.0165087109002255</v>
      </c>
      <c r="AW531" s="145">
        <f t="shared" si="1322"/>
        <v>4.2354529620842733E-2</v>
      </c>
      <c r="AX531" s="45">
        <f t="shared" si="1323"/>
        <v>1.7741423880412107E-2</v>
      </c>
      <c r="AY531" s="45">
        <f t="shared" si="1324"/>
        <v>0.27697805629558475</v>
      </c>
      <c r="AZ531" s="145">
        <f t="shared" si="1325"/>
        <v>1.1540752345649365E-2</v>
      </c>
      <c r="BA531" s="45">
        <f t="shared" si="1326"/>
        <v>359516.4989667029</v>
      </c>
      <c r="BB531" s="45" t="s">
        <v>192</v>
      </c>
      <c r="BC531" s="45">
        <f t="shared" si="1327"/>
        <v>1.6700851367983528E-2</v>
      </c>
      <c r="BD531" s="45">
        <f t="shared" si="1328"/>
        <v>128.21332598907165</v>
      </c>
      <c r="BE531" s="45">
        <f t="shared" si="1329"/>
        <v>23.436891954571198</v>
      </c>
      <c r="BF531" s="45">
        <f t="shared" si="1330"/>
        <v>-1.7333209537032013E-3</v>
      </c>
      <c r="BG531" s="45">
        <f t="shared" si="1331"/>
        <v>23.435158633617494</v>
      </c>
      <c r="BH531" s="151">
        <f t="shared" si="1332"/>
        <v>0.18449123848747262</v>
      </c>
      <c r="BI531" s="45">
        <f t="shared" si="1333"/>
        <v>18.485529608714085</v>
      </c>
      <c r="BJ531" s="45">
        <f t="shared" si="1334"/>
        <v>1.9065296087140844</v>
      </c>
      <c r="BK531" s="45">
        <f t="shared" si="1335"/>
        <v>136.33472338060767</v>
      </c>
      <c r="BL531" s="45">
        <f t="shared" si="1336"/>
        <v>2.3794898077872983</v>
      </c>
      <c r="BM531" s="45">
        <f t="shared" si="1337"/>
        <v>252.26322075010359</v>
      </c>
      <c r="BN531" s="45">
        <f t="shared" si="1338"/>
        <v>16.817548050006906</v>
      </c>
      <c r="BO531" s="45">
        <f t="shared" si="1339"/>
        <v>16</v>
      </c>
      <c r="BP531" s="45">
        <f t="shared" si="1340"/>
        <v>49</v>
      </c>
      <c r="BQ531" s="45">
        <f t="shared" si="1341"/>
        <v>3</v>
      </c>
      <c r="BR531" s="45">
        <f t="shared" si="1342"/>
        <v>-17.811024302912791</v>
      </c>
      <c r="BS531" s="45" t="str">
        <f t="shared" si="1343"/>
        <v>NEGATIF</v>
      </c>
      <c r="BT531" s="45">
        <f t="shared" si="1279"/>
        <v>-0.31086101723855608</v>
      </c>
      <c r="BU531" s="45">
        <f t="shared" si="1280"/>
        <v>17</v>
      </c>
      <c r="BV531" s="45">
        <f t="shared" si="1281"/>
        <v>-2089</v>
      </c>
      <c r="BW531" s="45">
        <f t="shared" si="1282"/>
        <v>20</v>
      </c>
      <c r="BX531" s="45" t="str">
        <f t="shared" si="1283"/>
        <v>NEGATIF</v>
      </c>
      <c r="BY531" s="45">
        <f t="shared" si="1344"/>
        <v>59.477139349785865</v>
      </c>
      <c r="BZ531" s="45">
        <f t="shared" si="1345"/>
        <v>239.47713934978586</v>
      </c>
      <c r="CA531" s="45">
        <f t="shared" si="1346"/>
        <v>-40.262063825314293</v>
      </c>
      <c r="CB531" s="45" t="str">
        <f t="shared" si="1347"/>
        <v>NEGATIF</v>
      </c>
      <c r="CC531" s="45">
        <f t="shared" si="1348"/>
        <v>40</v>
      </c>
      <c r="CD531" s="45">
        <f t="shared" si="1349"/>
        <v>15</v>
      </c>
      <c r="CE531" s="45">
        <f t="shared" si="1350"/>
        <v>43</v>
      </c>
      <c r="CF531" s="45"/>
      <c r="CG531" s="45">
        <f t="shared" si="1351"/>
        <v>4.4028237837745872</v>
      </c>
      <c r="CH531" s="45">
        <f t="shared" si="1352"/>
        <v>0.40902067888380073</v>
      </c>
      <c r="CI531" s="45">
        <f t="shared" si="1353"/>
        <v>0.40905093104143669</v>
      </c>
    </row>
    <row r="532" spans="1:87">
      <c r="A532" s="45">
        <f t="shared" ref="A532:F532" si="1441">A238</f>
        <v>-7.0027777777777782</v>
      </c>
      <c r="B532" s="45">
        <f t="shared" si="1441"/>
        <v>111.315</v>
      </c>
      <c r="C532" s="45">
        <f t="shared" si="1441"/>
        <v>7</v>
      </c>
      <c r="D532" s="45">
        <f t="shared" si="1441"/>
        <v>2018</v>
      </c>
      <c r="E532" s="45">
        <f t="shared" si="1441"/>
        <v>6</v>
      </c>
      <c r="F532" s="45">
        <f t="shared" si="1441"/>
        <v>14</v>
      </c>
      <c r="G532" s="45">
        <f t="shared" si="1285"/>
        <v>-0.12222152900771403</v>
      </c>
      <c r="H532" s="45">
        <f t="shared" ref="H532:J532" si="1442">H238</f>
        <v>8</v>
      </c>
      <c r="I532" s="45">
        <f t="shared" si="1442"/>
        <v>15</v>
      </c>
      <c r="J532" s="45">
        <f t="shared" si="1442"/>
        <v>8.25</v>
      </c>
      <c r="K532" s="45"/>
      <c r="L532" s="45">
        <f t="shared" ref="L532:M532" si="1443">L238</f>
        <v>20</v>
      </c>
      <c r="M532" s="45">
        <f t="shared" si="1443"/>
        <v>-13</v>
      </c>
      <c r="N532" s="45">
        <f t="shared" si="1288"/>
        <v>2458283.5520833335</v>
      </c>
      <c r="O532" s="45">
        <f t="shared" si="1289"/>
        <v>8.1908796641232031E-4</v>
      </c>
      <c r="P532" s="45">
        <f t="shared" si="1290"/>
        <v>2458283.5529024214</v>
      </c>
      <c r="Q532" s="45">
        <f t="shared" si="1291"/>
        <v>0.18449152368025867</v>
      </c>
      <c r="R532" s="45">
        <f t="shared" si="1292"/>
        <v>252.51773158603248</v>
      </c>
      <c r="S532" s="45">
        <f t="shared" si="1293"/>
        <v>334.09675047568453</v>
      </c>
      <c r="T532" s="45">
        <f t="shared" si="1294"/>
        <v>4.4072658358435497</v>
      </c>
      <c r="U532" s="45">
        <f t="shared" si="1295"/>
        <v>5.8310883160146263</v>
      </c>
      <c r="V532" s="45">
        <f t="shared" si="1296"/>
        <v>128.20819540601713</v>
      </c>
      <c r="W532" s="45">
        <f t="shared" si="1297"/>
        <v>2.2376551378752669</v>
      </c>
      <c r="X532" s="45">
        <f t="shared" si="1298"/>
        <v>82.302726471022652</v>
      </c>
      <c r="Y532" s="45">
        <f t="shared" si="1299"/>
        <v>1.4364535602876387</v>
      </c>
      <c r="Z532" s="45">
        <f t="shared" si="1300"/>
        <v>159.04558554181676</v>
      </c>
      <c r="AA532" s="45">
        <f t="shared" si="1301"/>
        <v>2.7758691284669919</v>
      </c>
      <c r="AB532" s="45">
        <f t="shared" si="1302"/>
        <v>-9271.7873441292941</v>
      </c>
      <c r="AC532" s="45">
        <f t="shared" si="1303"/>
        <v>75.08543217932089</v>
      </c>
      <c r="AD532" s="45">
        <f t="shared" si="1304"/>
        <v>2276.3308956462188</v>
      </c>
      <c r="AE532" s="45">
        <f t="shared" si="1305"/>
        <v>-616.52145968951197</v>
      </c>
      <c r="AF532" s="45">
        <f t="shared" si="1306"/>
        <v>496.72907384854318</v>
      </c>
      <c r="AG532" s="45">
        <f t="shared" si="1307"/>
        <v>203.08250631454163</v>
      </c>
      <c r="AH532" s="45">
        <f t="shared" si="1308"/>
        <v>-6837.0808958301814</v>
      </c>
      <c r="AI532" s="45">
        <f t="shared" si="1309"/>
        <v>-1.8991891377306058</v>
      </c>
      <c r="AJ532" s="45">
        <f t="shared" si="1310"/>
        <v>250.61854244830187</v>
      </c>
      <c r="AK532" s="45">
        <f t="shared" si="1311"/>
        <v>4.3741187322720378</v>
      </c>
      <c r="AL532" s="45">
        <f t="shared" si="1312"/>
        <v>250</v>
      </c>
      <c r="AM532" s="45">
        <f t="shared" si="1313"/>
        <v>37</v>
      </c>
      <c r="AN532" s="45">
        <f t="shared" si="1314"/>
        <v>6</v>
      </c>
      <c r="AO532" s="45"/>
      <c r="AP532" s="45">
        <f t="shared" si="1315"/>
        <v>4.2778465689117331</v>
      </c>
      <c r="AQ532" s="45">
        <f t="shared" si="1316"/>
        <v>7.4662507522652244E-2</v>
      </c>
      <c r="AR532" s="45" t="str">
        <f t="shared" si="1317"/>
        <v>POSITIF</v>
      </c>
      <c r="AS532" s="45">
        <f t="shared" si="1318"/>
        <v>4</v>
      </c>
      <c r="AT532" s="45">
        <f t="shared" si="1319"/>
        <v>16</v>
      </c>
      <c r="AU532" s="45">
        <f t="shared" si="1320"/>
        <v>40</v>
      </c>
      <c r="AV532" s="45">
        <f t="shared" si="1321"/>
        <v>1.0165762824995623</v>
      </c>
      <c r="AW532" s="145">
        <f t="shared" si="1322"/>
        <v>4.2357345104148431E-2</v>
      </c>
      <c r="AX532" s="45">
        <f t="shared" si="1323"/>
        <v>1.7742603227301375E-2</v>
      </c>
      <c r="AY532" s="45">
        <f t="shared" si="1324"/>
        <v>0.27699646640062842</v>
      </c>
      <c r="AZ532" s="145">
        <f t="shared" si="1325"/>
        <v>1.1541519433359517E-2</v>
      </c>
      <c r="BA532" s="45">
        <f t="shared" si="1326"/>
        <v>359492.60449239163</v>
      </c>
      <c r="BB532" s="45" t="s">
        <v>192</v>
      </c>
      <c r="BC532" s="45">
        <f t="shared" si="1327"/>
        <v>1.6700851356005429E-2</v>
      </c>
      <c r="BD532" s="45">
        <f t="shared" si="1328"/>
        <v>128.21277438736305</v>
      </c>
      <c r="BE532" s="45">
        <f t="shared" si="1329"/>
        <v>23.436891950862503</v>
      </c>
      <c r="BF532" s="45">
        <f t="shared" si="1330"/>
        <v>-1.7333166951110359E-3</v>
      </c>
      <c r="BG532" s="45">
        <f t="shared" si="1331"/>
        <v>23.43515863416739</v>
      </c>
      <c r="BH532" s="151">
        <f t="shared" si="1332"/>
        <v>0.18449152368025867</v>
      </c>
      <c r="BI532" s="45">
        <f t="shared" si="1333"/>
        <v>18.736214088307072</v>
      </c>
      <c r="BJ532" s="45">
        <f t="shared" si="1334"/>
        <v>2.1572140883070716</v>
      </c>
      <c r="BK532" s="45">
        <f t="shared" si="1335"/>
        <v>140.0888614208917</v>
      </c>
      <c r="BL532" s="45">
        <f t="shared" si="1336"/>
        <v>2.4450118771646219</v>
      </c>
      <c r="BM532" s="45">
        <f t="shared" si="1337"/>
        <v>252.26934990371439</v>
      </c>
      <c r="BN532" s="45">
        <f t="shared" si="1338"/>
        <v>16.817956660247624</v>
      </c>
      <c r="BO532" s="45">
        <f t="shared" si="1339"/>
        <v>16</v>
      </c>
      <c r="BP532" s="45">
        <f t="shared" si="1340"/>
        <v>49</v>
      </c>
      <c r="BQ532" s="45">
        <f t="shared" si="1341"/>
        <v>4</v>
      </c>
      <c r="BR532" s="45">
        <f t="shared" si="1342"/>
        <v>-17.799530530949173</v>
      </c>
      <c r="BS532" s="45" t="str">
        <f t="shared" si="1343"/>
        <v>NEGATIF</v>
      </c>
      <c r="BT532" s="45">
        <f t="shared" si="1279"/>
        <v>-0.31066041307431752</v>
      </c>
      <c r="BU532" s="45">
        <f t="shared" si="1280"/>
        <v>17</v>
      </c>
      <c r="BV532" s="45">
        <f t="shared" si="1281"/>
        <v>-2088</v>
      </c>
      <c r="BW532" s="45">
        <f t="shared" si="1282"/>
        <v>1</v>
      </c>
      <c r="BX532" s="45" t="str">
        <f t="shared" si="1283"/>
        <v>NEGATIF</v>
      </c>
      <c r="BY532" s="45">
        <f t="shared" si="1344"/>
        <v>57.28246253302305</v>
      </c>
      <c r="BZ532" s="45">
        <f t="shared" si="1345"/>
        <v>237.28246253302305</v>
      </c>
      <c r="CA532" s="45">
        <f t="shared" si="1346"/>
        <v>-43.440978115395524</v>
      </c>
      <c r="CB532" s="45" t="str">
        <f t="shared" si="1347"/>
        <v>NEGATIF</v>
      </c>
      <c r="CC532" s="45">
        <f t="shared" si="1348"/>
        <v>43</v>
      </c>
      <c r="CD532" s="45">
        <f t="shared" si="1349"/>
        <v>26</v>
      </c>
      <c r="CE532" s="45">
        <f t="shared" si="1350"/>
        <v>27</v>
      </c>
      <c r="CF532" s="45"/>
      <c r="CG532" s="45">
        <f t="shared" si="1351"/>
        <v>4.4029307576854562</v>
      </c>
      <c r="CH532" s="45">
        <f t="shared" si="1352"/>
        <v>0.40902067889339827</v>
      </c>
      <c r="CI532" s="45">
        <f t="shared" si="1353"/>
        <v>0.40905093097670775</v>
      </c>
    </row>
    <row r="533" spans="1:87">
      <c r="A533" s="45">
        <f t="shared" ref="A533:F533" si="1444">A239</f>
        <v>-7.0027777777777782</v>
      </c>
      <c r="B533" s="45">
        <f t="shared" si="1444"/>
        <v>111.315</v>
      </c>
      <c r="C533" s="45">
        <f t="shared" si="1444"/>
        <v>7</v>
      </c>
      <c r="D533" s="45">
        <f t="shared" si="1444"/>
        <v>2018</v>
      </c>
      <c r="E533" s="45">
        <f t="shared" si="1444"/>
        <v>6</v>
      </c>
      <c r="F533" s="45">
        <f t="shared" si="1444"/>
        <v>14</v>
      </c>
      <c r="G533" s="45">
        <f t="shared" si="1285"/>
        <v>-0.12222152900771403</v>
      </c>
      <c r="H533" s="45">
        <f t="shared" ref="H533:J533" si="1445">H239</f>
        <v>8</v>
      </c>
      <c r="I533" s="45">
        <f t="shared" si="1445"/>
        <v>30</v>
      </c>
      <c r="J533" s="45">
        <f t="shared" si="1445"/>
        <v>8.5</v>
      </c>
      <c r="K533" s="45"/>
      <c r="L533" s="45">
        <f t="shared" ref="L533:M533" si="1446">L239</f>
        <v>20</v>
      </c>
      <c r="M533" s="45">
        <f t="shared" si="1446"/>
        <v>-13</v>
      </c>
      <c r="N533" s="45">
        <f t="shared" si="1288"/>
        <v>2458283.5625</v>
      </c>
      <c r="O533" s="45">
        <f t="shared" si="1289"/>
        <v>8.1908796641232031E-4</v>
      </c>
      <c r="P533" s="45">
        <f t="shared" si="1290"/>
        <v>2458283.563319088</v>
      </c>
      <c r="Q533" s="45">
        <f t="shared" si="1291"/>
        <v>0.18449180887304475</v>
      </c>
      <c r="R533" s="45">
        <f t="shared" si="1292"/>
        <v>252.51773158603248</v>
      </c>
      <c r="S533" s="45">
        <f t="shared" si="1293"/>
        <v>334.23284414493537</v>
      </c>
      <c r="T533" s="45">
        <f t="shared" si="1294"/>
        <v>4.4072658358435497</v>
      </c>
      <c r="U533" s="45">
        <f t="shared" si="1295"/>
        <v>5.8334635986341734</v>
      </c>
      <c r="V533" s="45">
        <f t="shared" si="1296"/>
        <v>128.20764380267144</v>
      </c>
      <c r="W533" s="45">
        <f t="shared" si="1297"/>
        <v>2.23764551058072</v>
      </c>
      <c r="X533" s="45">
        <f t="shared" si="1298"/>
        <v>82.312993630634992</v>
      </c>
      <c r="Y533" s="45">
        <f t="shared" si="1299"/>
        <v>1.4366327560277019</v>
      </c>
      <c r="Z533" s="45">
        <f t="shared" si="1300"/>
        <v>159.05585221118235</v>
      </c>
      <c r="AA533" s="45">
        <f t="shared" si="1301"/>
        <v>2.7760483156506353</v>
      </c>
      <c r="AB533" s="45">
        <f t="shared" si="1302"/>
        <v>-9223.3858438085736</v>
      </c>
      <c r="AC533" s="45">
        <f t="shared" si="1303"/>
        <v>74.055435175698989</v>
      </c>
      <c r="AD533" s="45">
        <f t="shared" si="1304"/>
        <v>2262.305246148107</v>
      </c>
      <c r="AE533" s="45">
        <f t="shared" si="1305"/>
        <v>-613.84895688214317</v>
      </c>
      <c r="AF533" s="45">
        <f t="shared" si="1306"/>
        <v>495.81435113815587</v>
      </c>
      <c r="AG533" s="45">
        <f t="shared" si="1307"/>
        <v>191.38325654485735</v>
      </c>
      <c r="AH533" s="45">
        <f t="shared" si="1308"/>
        <v>-6813.6765116838978</v>
      </c>
      <c r="AI533" s="45">
        <f t="shared" si="1309"/>
        <v>-1.8926879199121938</v>
      </c>
      <c r="AJ533" s="45">
        <f t="shared" si="1310"/>
        <v>250.62504366612029</v>
      </c>
      <c r="AK533" s="45">
        <f t="shared" si="1311"/>
        <v>4.3742321999283593</v>
      </c>
      <c r="AL533" s="45">
        <f t="shared" si="1312"/>
        <v>250</v>
      </c>
      <c r="AM533" s="45">
        <f t="shared" si="1313"/>
        <v>37</v>
      </c>
      <c r="AN533" s="45">
        <f t="shared" si="1314"/>
        <v>30</v>
      </c>
      <c r="AO533" s="45"/>
      <c r="AP533" s="45">
        <f t="shared" si="1315"/>
        <v>4.2633394340734307</v>
      </c>
      <c r="AQ533" s="45">
        <f t="shared" si="1316"/>
        <v>7.4409310254693092E-2</v>
      </c>
      <c r="AR533" s="45" t="str">
        <f t="shared" si="1317"/>
        <v>POSITIF</v>
      </c>
      <c r="AS533" s="45">
        <f t="shared" si="1318"/>
        <v>4</v>
      </c>
      <c r="AT533" s="45">
        <f t="shared" si="1319"/>
        <v>15</v>
      </c>
      <c r="AU533" s="45">
        <f t="shared" si="1320"/>
        <v>48</v>
      </c>
      <c r="AV533" s="45">
        <f t="shared" si="1321"/>
        <v>1.016643478246714</v>
      </c>
      <c r="AW533" s="145">
        <f t="shared" si="1322"/>
        <v>4.2360144926946418E-2</v>
      </c>
      <c r="AX533" s="45">
        <f t="shared" si="1323"/>
        <v>1.7743776014332507E-2</v>
      </c>
      <c r="AY533" s="45">
        <f t="shared" si="1324"/>
        <v>0.27701477410315117</v>
      </c>
      <c r="AZ533" s="145">
        <f t="shared" si="1325"/>
        <v>1.1542282254297966E-2</v>
      </c>
      <c r="BA533" s="45">
        <f t="shared" si="1326"/>
        <v>359468.84607587144</v>
      </c>
      <c r="BB533" s="45" t="s">
        <v>192</v>
      </c>
      <c r="BC533" s="45">
        <f t="shared" si="1327"/>
        <v>1.6700851344027334E-2</v>
      </c>
      <c r="BD533" s="45">
        <f t="shared" si="1328"/>
        <v>128.2122227856544</v>
      </c>
      <c r="BE533" s="45">
        <f t="shared" si="1329"/>
        <v>23.436891947153807</v>
      </c>
      <c r="BF533" s="45">
        <f t="shared" si="1330"/>
        <v>-1.7333124167650067E-3</v>
      </c>
      <c r="BG533" s="45">
        <f t="shared" si="1331"/>
        <v>23.435158634737043</v>
      </c>
      <c r="BH533" s="151">
        <f t="shared" si="1332"/>
        <v>0.18449180887304475</v>
      </c>
      <c r="BI533" s="45">
        <f t="shared" si="1333"/>
        <v>18.986898567931107</v>
      </c>
      <c r="BJ533" s="45">
        <f t="shared" si="1334"/>
        <v>2.407898567931106</v>
      </c>
      <c r="BK533" s="45">
        <f t="shared" si="1335"/>
        <v>143.84321467533763</v>
      </c>
      <c r="BL533" s="45">
        <f t="shared" si="1336"/>
        <v>2.5105377027376679</v>
      </c>
      <c r="BM533" s="45">
        <f t="shared" si="1337"/>
        <v>252.27526384362892</v>
      </c>
      <c r="BN533" s="45">
        <f t="shared" si="1338"/>
        <v>16.818350922908596</v>
      </c>
      <c r="BO533" s="45">
        <f t="shared" si="1339"/>
        <v>16</v>
      </c>
      <c r="BP533" s="45">
        <f t="shared" si="1340"/>
        <v>49</v>
      </c>
      <c r="BQ533" s="45">
        <f t="shared" si="1341"/>
        <v>6</v>
      </c>
      <c r="BR533" s="45">
        <f t="shared" si="1342"/>
        <v>-17.814796224331516</v>
      </c>
      <c r="BS533" s="45" t="str">
        <f t="shared" si="1343"/>
        <v>NEGATIF</v>
      </c>
      <c r="BT533" s="45">
        <f t="shared" si="1279"/>
        <v>-0.3109268496864393</v>
      </c>
      <c r="BU533" s="45">
        <f t="shared" si="1280"/>
        <v>17</v>
      </c>
      <c r="BV533" s="45">
        <f t="shared" si="1281"/>
        <v>-2089</v>
      </c>
      <c r="BW533" s="45">
        <f t="shared" si="1282"/>
        <v>6</v>
      </c>
      <c r="BX533" s="45" t="str">
        <f t="shared" si="1283"/>
        <v>NEGATIF</v>
      </c>
      <c r="BY533" s="45">
        <f t="shared" si="1344"/>
        <v>54.722753038009699</v>
      </c>
      <c r="BZ533" s="45">
        <f t="shared" si="1345"/>
        <v>234.7227530380097</v>
      </c>
      <c r="CA533" s="45">
        <f t="shared" si="1346"/>
        <v>-46.523526811038977</v>
      </c>
      <c r="CB533" s="45" t="str">
        <f t="shared" si="1347"/>
        <v>NEGATIF</v>
      </c>
      <c r="CC533" s="45">
        <f t="shared" si="1348"/>
        <v>46</v>
      </c>
      <c r="CD533" s="45">
        <f t="shared" si="1349"/>
        <v>31</v>
      </c>
      <c r="CE533" s="45">
        <f t="shared" si="1350"/>
        <v>24</v>
      </c>
      <c r="CF533" s="45"/>
      <c r="CG533" s="45">
        <f t="shared" si="1351"/>
        <v>4.4030339754087295</v>
      </c>
      <c r="CH533" s="45">
        <f t="shared" si="1352"/>
        <v>0.40902067890334054</v>
      </c>
      <c r="CI533" s="45">
        <f t="shared" si="1353"/>
        <v>0.40905093091197881</v>
      </c>
    </row>
    <row r="534" spans="1:87">
      <c r="A534" s="45">
        <f t="shared" ref="A534:F534" si="1447">A240</f>
        <v>-7.0027777777777782</v>
      </c>
      <c r="B534" s="45">
        <f t="shared" si="1447"/>
        <v>111.315</v>
      </c>
      <c r="C534" s="45">
        <f t="shared" si="1447"/>
        <v>7</v>
      </c>
      <c r="D534" s="45">
        <f t="shared" si="1447"/>
        <v>2018</v>
      </c>
      <c r="E534" s="45">
        <f t="shared" si="1447"/>
        <v>6</v>
      </c>
      <c r="F534" s="45">
        <f t="shared" si="1447"/>
        <v>14</v>
      </c>
      <c r="G534" s="45">
        <f t="shared" si="1285"/>
        <v>-0.12222152900771403</v>
      </c>
      <c r="H534" s="45">
        <f t="shared" ref="H534:J534" si="1448">H240</f>
        <v>8</v>
      </c>
      <c r="I534" s="45">
        <f t="shared" si="1448"/>
        <v>45</v>
      </c>
      <c r="J534" s="45">
        <f t="shared" si="1448"/>
        <v>8.75</v>
      </c>
      <c r="K534" s="45"/>
      <c r="L534" s="45">
        <f t="shared" ref="L534:M534" si="1449">L240</f>
        <v>20</v>
      </c>
      <c r="M534" s="45">
        <f t="shared" si="1449"/>
        <v>-13</v>
      </c>
      <c r="N534" s="45">
        <f t="shared" si="1288"/>
        <v>2458283.572916667</v>
      </c>
      <c r="O534" s="45">
        <f t="shared" si="1289"/>
        <v>8.1908796641232031E-4</v>
      </c>
      <c r="P534" s="45">
        <f t="shared" si="1290"/>
        <v>2458283.5737357549</v>
      </c>
      <c r="Q534" s="45">
        <f t="shared" si="1291"/>
        <v>0.18449209406584358</v>
      </c>
      <c r="R534" s="45">
        <f t="shared" si="1292"/>
        <v>252.51773158603248</v>
      </c>
      <c r="S534" s="45">
        <f t="shared" si="1293"/>
        <v>334.36893782028346</v>
      </c>
      <c r="T534" s="45">
        <f t="shared" si="1294"/>
        <v>4.4072658358435497</v>
      </c>
      <c r="U534" s="45">
        <f t="shared" si="1295"/>
        <v>5.8358388813601385</v>
      </c>
      <c r="V534" s="45">
        <f t="shared" si="1296"/>
        <v>128.20709219930114</v>
      </c>
      <c r="W534" s="45">
        <f t="shared" si="1297"/>
        <v>2.2376358832857433</v>
      </c>
      <c r="X534" s="45">
        <f t="shared" si="1298"/>
        <v>82.323260790705717</v>
      </c>
      <c r="Y534" s="45">
        <f t="shared" si="1299"/>
        <v>1.4368119517757654</v>
      </c>
      <c r="Z534" s="45">
        <f t="shared" si="1300"/>
        <v>159.06611888100633</v>
      </c>
      <c r="AA534" s="45">
        <f t="shared" si="1301"/>
        <v>2.7762275028422789</v>
      </c>
      <c r="AB534" s="45">
        <f t="shared" si="1302"/>
        <v>-9174.928813401888</v>
      </c>
      <c r="AC534" s="45">
        <f t="shared" si="1303"/>
        <v>73.017631672551019</v>
      </c>
      <c r="AD534" s="45">
        <f t="shared" si="1304"/>
        <v>2247.3257097712599</v>
      </c>
      <c r="AE534" s="45">
        <f t="shared" si="1305"/>
        <v>-611.1117520771578</v>
      </c>
      <c r="AF534" s="45">
        <f t="shared" si="1306"/>
        <v>494.89670054518359</v>
      </c>
      <c r="AG534" s="45">
        <f t="shared" si="1307"/>
        <v>179.68213499055554</v>
      </c>
      <c r="AH534" s="45">
        <f t="shared" si="1308"/>
        <v>-6791.1183884994971</v>
      </c>
      <c r="AI534" s="45">
        <f t="shared" si="1309"/>
        <v>-1.8864217745831937</v>
      </c>
      <c r="AJ534" s="45">
        <f t="shared" si="1310"/>
        <v>250.63130981144928</v>
      </c>
      <c r="AK534" s="45">
        <f t="shared" si="1311"/>
        <v>4.3743415647957589</v>
      </c>
      <c r="AL534" s="45">
        <f t="shared" si="1312"/>
        <v>250</v>
      </c>
      <c r="AM534" s="45">
        <f t="shared" si="1313"/>
        <v>37</v>
      </c>
      <c r="AN534" s="45">
        <f t="shared" si="1314"/>
        <v>52</v>
      </c>
      <c r="AO534" s="45"/>
      <c r="AP534" s="45">
        <f t="shared" si="1315"/>
        <v>4.2630683683127542</v>
      </c>
      <c r="AQ534" s="45">
        <f t="shared" si="1316"/>
        <v>7.440457926467986E-2</v>
      </c>
      <c r="AR534" s="45" t="str">
        <f t="shared" si="1317"/>
        <v>POSITIF</v>
      </c>
      <c r="AS534" s="45">
        <f t="shared" si="1318"/>
        <v>4</v>
      </c>
      <c r="AT534" s="45">
        <f t="shared" si="1319"/>
        <v>15</v>
      </c>
      <c r="AU534" s="45">
        <f t="shared" si="1320"/>
        <v>47</v>
      </c>
      <c r="AV534" s="45">
        <f t="shared" si="1321"/>
        <v>1.0167102975819218</v>
      </c>
      <c r="AW534" s="145">
        <f t="shared" si="1322"/>
        <v>4.2362929065913407E-2</v>
      </c>
      <c r="AX534" s="45">
        <f t="shared" si="1323"/>
        <v>1.7744942231735877E-2</v>
      </c>
      <c r="AY534" s="45">
        <f t="shared" si="1324"/>
        <v>0.2770329792506509</v>
      </c>
      <c r="AZ534" s="145">
        <f t="shared" si="1325"/>
        <v>1.1543040802110454E-2</v>
      </c>
      <c r="BA534" s="45">
        <f t="shared" si="1326"/>
        <v>359445.22386168898</v>
      </c>
      <c r="BB534" s="45" t="s">
        <v>192</v>
      </c>
      <c r="BC534" s="45">
        <f t="shared" si="1327"/>
        <v>1.6700851332049235E-2</v>
      </c>
      <c r="BD534" s="45">
        <f t="shared" si="1328"/>
        <v>128.21167118392114</v>
      </c>
      <c r="BE534" s="45">
        <f t="shared" si="1329"/>
        <v>23.436891943445112</v>
      </c>
      <c r="BF534" s="45">
        <f t="shared" si="1330"/>
        <v>-1.7333081186629907E-3</v>
      </c>
      <c r="BG534" s="45">
        <f t="shared" si="1331"/>
        <v>23.435158635326449</v>
      </c>
      <c r="BH534" s="151">
        <f t="shared" si="1332"/>
        <v>0.18449209406584358</v>
      </c>
      <c r="BI534" s="45">
        <f t="shared" si="1333"/>
        <v>19.237583058731008</v>
      </c>
      <c r="BJ534" s="45">
        <f t="shared" si="1334"/>
        <v>2.6585830587310078</v>
      </c>
      <c r="BK534" s="45">
        <f t="shared" si="1335"/>
        <v>147.59778190455663</v>
      </c>
      <c r="BL534" s="45">
        <f t="shared" si="1336"/>
        <v>2.5760672628750201</v>
      </c>
      <c r="BM534" s="45">
        <f t="shared" si="1337"/>
        <v>252.28096397640849</v>
      </c>
      <c r="BN534" s="45">
        <f t="shared" si="1338"/>
        <v>16.818730931760566</v>
      </c>
      <c r="BO534" s="45">
        <f t="shared" si="1339"/>
        <v>16</v>
      </c>
      <c r="BP534" s="45">
        <f t="shared" si="1340"/>
        <v>49</v>
      </c>
      <c r="BQ534" s="45">
        <f t="shared" si="1341"/>
        <v>7</v>
      </c>
      <c r="BR534" s="45">
        <f t="shared" si="1342"/>
        <v>-17.815930536460279</v>
      </c>
      <c r="BS534" s="45" t="str">
        <f t="shared" si="1343"/>
        <v>NEGATIF</v>
      </c>
      <c r="BT534" s="45">
        <f t="shared" si="1279"/>
        <v>-0.31094664716783155</v>
      </c>
      <c r="BU534" s="45">
        <f t="shared" si="1280"/>
        <v>17</v>
      </c>
      <c r="BV534" s="45">
        <f t="shared" si="1281"/>
        <v>-2089</v>
      </c>
      <c r="BW534" s="45">
        <f t="shared" si="1282"/>
        <v>2</v>
      </c>
      <c r="BX534" s="45" t="str">
        <f t="shared" si="1283"/>
        <v>NEGATIF</v>
      </c>
      <c r="BY534" s="45">
        <f t="shared" si="1344"/>
        <v>51.784801877357999</v>
      </c>
      <c r="BZ534" s="45">
        <f t="shared" si="1345"/>
        <v>231.78480187735801</v>
      </c>
      <c r="CA534" s="45">
        <f t="shared" si="1346"/>
        <v>-49.510037901161084</v>
      </c>
      <c r="CB534" s="45" t="str">
        <f t="shared" si="1347"/>
        <v>NEGATIF</v>
      </c>
      <c r="CC534" s="45">
        <f t="shared" si="1348"/>
        <v>49</v>
      </c>
      <c r="CD534" s="45">
        <f t="shared" si="1349"/>
        <v>30</v>
      </c>
      <c r="CE534" s="45">
        <f t="shared" si="1350"/>
        <v>36</v>
      </c>
      <c r="CF534" s="45"/>
      <c r="CG534" s="45">
        <f t="shared" si="1351"/>
        <v>4.4031334614935345</v>
      </c>
      <c r="CH534" s="45">
        <f t="shared" si="1352"/>
        <v>0.40902067891362764</v>
      </c>
      <c r="CI534" s="45">
        <f t="shared" si="1353"/>
        <v>0.40905093084724986</v>
      </c>
    </row>
    <row r="535" spans="1:87">
      <c r="A535" s="45">
        <f t="shared" ref="A535:F535" si="1450">A241</f>
        <v>-7.0027777777777782</v>
      </c>
      <c r="B535" s="45">
        <f t="shared" si="1450"/>
        <v>111.315</v>
      </c>
      <c r="C535" s="45">
        <f t="shared" si="1450"/>
        <v>7</v>
      </c>
      <c r="D535" s="45">
        <f t="shared" si="1450"/>
        <v>2018</v>
      </c>
      <c r="E535" s="45">
        <f t="shared" si="1450"/>
        <v>6</v>
      </c>
      <c r="F535" s="45">
        <f t="shared" si="1450"/>
        <v>14</v>
      </c>
      <c r="G535" s="45">
        <f t="shared" si="1285"/>
        <v>-0.12222152900771403</v>
      </c>
      <c r="H535" s="45">
        <f t="shared" ref="H535:J535" si="1451">H241</f>
        <v>9</v>
      </c>
      <c r="I535" s="45">
        <f t="shared" si="1451"/>
        <v>0</v>
      </c>
      <c r="J535" s="45">
        <f t="shared" si="1451"/>
        <v>9</v>
      </c>
      <c r="K535" s="45"/>
      <c r="L535" s="45">
        <f t="shared" ref="L535:M535" si="1452">L241</f>
        <v>20</v>
      </c>
      <c r="M535" s="45">
        <f t="shared" si="1452"/>
        <v>-13</v>
      </c>
      <c r="N535" s="45">
        <f t="shared" si="1288"/>
        <v>2458283.5833333335</v>
      </c>
      <c r="O535" s="45">
        <f t="shared" si="1289"/>
        <v>8.1908796641232031E-4</v>
      </c>
      <c r="P535" s="45">
        <f t="shared" si="1290"/>
        <v>2458283.5841524214</v>
      </c>
      <c r="Q535" s="45">
        <f t="shared" si="1291"/>
        <v>0.18449237925862966</v>
      </c>
      <c r="R535" s="45">
        <f t="shared" si="1292"/>
        <v>252.51773158603248</v>
      </c>
      <c r="S535" s="45">
        <f t="shared" si="1293"/>
        <v>334.5050314895343</v>
      </c>
      <c r="T535" s="45">
        <f t="shared" si="1294"/>
        <v>4.4072658358435497</v>
      </c>
      <c r="U535" s="45">
        <f t="shared" si="1295"/>
        <v>5.8382141639796856</v>
      </c>
      <c r="V535" s="45">
        <f t="shared" si="1296"/>
        <v>128.20654059595552</v>
      </c>
      <c r="W535" s="45">
        <f t="shared" si="1297"/>
        <v>2.2376262559911968</v>
      </c>
      <c r="X535" s="45">
        <f t="shared" si="1298"/>
        <v>82.333527950318057</v>
      </c>
      <c r="Y535" s="45">
        <f t="shared" si="1299"/>
        <v>1.4369911475158283</v>
      </c>
      <c r="Z535" s="45">
        <f t="shared" si="1300"/>
        <v>159.07638555037192</v>
      </c>
      <c r="AA535" s="45">
        <f t="shared" si="1301"/>
        <v>2.7764066900259219</v>
      </c>
      <c r="AB535" s="45">
        <f t="shared" si="1302"/>
        <v>-9126.41653064407</v>
      </c>
      <c r="AC535" s="45">
        <f t="shared" si="1303"/>
        <v>71.972131161188614</v>
      </c>
      <c r="AD535" s="45">
        <f t="shared" si="1304"/>
        <v>2231.3986038765725</v>
      </c>
      <c r="AE535" s="45">
        <f t="shared" si="1305"/>
        <v>-608.31013403014413</v>
      </c>
      <c r="AF535" s="45">
        <f t="shared" si="1306"/>
        <v>493.97614617926092</v>
      </c>
      <c r="AG535" s="45">
        <f t="shared" si="1307"/>
        <v>167.97923049000514</v>
      </c>
      <c r="AH535" s="45">
        <f t="shared" si="1308"/>
        <v>-6769.4005529671877</v>
      </c>
      <c r="AI535" s="45">
        <f t="shared" si="1309"/>
        <v>-1.8803890424908856</v>
      </c>
      <c r="AJ535" s="45">
        <f t="shared" si="1310"/>
        <v>250.63734254354159</v>
      </c>
      <c r="AK535" s="45">
        <f t="shared" si="1311"/>
        <v>4.3744468558336598</v>
      </c>
      <c r="AL535" s="45">
        <f t="shared" si="1312"/>
        <v>250</v>
      </c>
      <c r="AM535" s="45">
        <f t="shared" si="1313"/>
        <v>38</v>
      </c>
      <c r="AN535" s="45">
        <f t="shared" si="1314"/>
        <v>14</v>
      </c>
      <c r="AO535" s="45"/>
      <c r="AP535" s="45">
        <f t="shared" si="1315"/>
        <v>4.2694759757826679</v>
      </c>
      <c r="AQ535" s="45">
        <f t="shared" si="1316"/>
        <v>7.4516413112205235E-2</v>
      </c>
      <c r="AR535" s="45" t="str">
        <f t="shared" si="1317"/>
        <v>POSITIF</v>
      </c>
      <c r="AS535" s="45">
        <f t="shared" si="1318"/>
        <v>4</v>
      </c>
      <c r="AT535" s="45">
        <f t="shared" si="1319"/>
        <v>16</v>
      </c>
      <c r="AU535" s="45">
        <f t="shared" si="1320"/>
        <v>10</v>
      </c>
      <c r="AV535" s="45">
        <f t="shared" si="1321"/>
        <v>1.0167767399393575</v>
      </c>
      <c r="AW535" s="145">
        <f t="shared" si="1322"/>
        <v>4.236569749747323E-2</v>
      </c>
      <c r="AX535" s="45">
        <f t="shared" si="1323"/>
        <v>1.7746101869635916E-2</v>
      </c>
      <c r="AY535" s="45">
        <f t="shared" si="1324"/>
        <v>0.27705108168897169</v>
      </c>
      <c r="AZ535" s="145">
        <f t="shared" si="1325"/>
        <v>1.154379507037382E-2</v>
      </c>
      <c r="BA535" s="45">
        <f t="shared" si="1326"/>
        <v>359421.73799674865</v>
      </c>
      <c r="BB535" s="45" t="s">
        <v>192</v>
      </c>
      <c r="BC535" s="45">
        <f t="shared" si="1327"/>
        <v>1.6700851320071139E-2</v>
      </c>
      <c r="BD535" s="45">
        <f t="shared" si="1328"/>
        <v>128.21111958221249</v>
      </c>
      <c r="BE535" s="45">
        <f t="shared" si="1329"/>
        <v>23.436891939736416</v>
      </c>
      <c r="BF535" s="45">
        <f t="shared" si="1330"/>
        <v>-1.7333038008034436E-3</v>
      </c>
      <c r="BG535" s="45">
        <f t="shared" si="1331"/>
        <v>23.435158635935611</v>
      </c>
      <c r="BH535" s="151">
        <f t="shared" si="1332"/>
        <v>0.18449237925862966</v>
      </c>
      <c r="BI535" s="45">
        <f t="shared" si="1333"/>
        <v>19.488267538355043</v>
      </c>
      <c r="BJ535" s="45">
        <f t="shared" si="1334"/>
        <v>2.9092675383550421</v>
      </c>
      <c r="BK535" s="45">
        <f t="shared" si="1335"/>
        <v>151.35256126725653</v>
      </c>
      <c r="BL535" s="45">
        <f t="shared" si="1336"/>
        <v>2.6416005254400678</v>
      </c>
      <c r="BM535" s="45">
        <f t="shared" si="1337"/>
        <v>252.2864518080691</v>
      </c>
      <c r="BN535" s="45">
        <f t="shared" si="1338"/>
        <v>16.819096787204607</v>
      </c>
      <c r="BO535" s="45">
        <f t="shared" si="1339"/>
        <v>16</v>
      </c>
      <c r="BP535" s="45">
        <f t="shared" si="1340"/>
        <v>49</v>
      </c>
      <c r="BQ535" s="45">
        <f t="shared" si="1341"/>
        <v>8</v>
      </c>
      <c r="BR535" s="45">
        <f t="shared" si="1342"/>
        <v>-17.810418040780938</v>
      </c>
      <c r="BS535" s="45" t="str">
        <f t="shared" si="1343"/>
        <v>NEGATIF</v>
      </c>
      <c r="BT535" s="45">
        <f t="shared" si="1279"/>
        <v>-0.31085043596822509</v>
      </c>
      <c r="BU535" s="45">
        <f t="shared" si="1280"/>
        <v>17</v>
      </c>
      <c r="BV535" s="45">
        <f t="shared" si="1281"/>
        <v>-2089</v>
      </c>
      <c r="BW535" s="45">
        <f t="shared" si="1282"/>
        <v>22</v>
      </c>
      <c r="BX535" s="45" t="str">
        <f t="shared" si="1283"/>
        <v>NEGATIF</v>
      </c>
      <c r="BY535" s="45">
        <f t="shared" si="1344"/>
        <v>48.385686745562445</v>
      </c>
      <c r="BZ535" s="45">
        <f t="shared" si="1345"/>
        <v>228.38568674556245</v>
      </c>
      <c r="CA535" s="45">
        <f t="shared" si="1346"/>
        <v>-52.373130325169363</v>
      </c>
      <c r="CB535" s="45" t="str">
        <f t="shared" si="1347"/>
        <v>NEGATIF</v>
      </c>
      <c r="CC535" s="45">
        <f t="shared" si="1348"/>
        <v>52</v>
      </c>
      <c r="CD535" s="45">
        <f t="shared" si="1349"/>
        <v>22</v>
      </c>
      <c r="CE535" s="45">
        <f t="shared" si="1350"/>
        <v>23</v>
      </c>
      <c r="CF535" s="45"/>
      <c r="CG535" s="45">
        <f t="shared" si="1351"/>
        <v>4.4032292422248069</v>
      </c>
      <c r="CH535" s="45">
        <f t="shared" si="1352"/>
        <v>0.40902067892425953</v>
      </c>
      <c r="CI535" s="45">
        <f t="shared" si="1353"/>
        <v>0.40905093078252092</v>
      </c>
    </row>
    <row r="536" spans="1:87">
      <c r="A536" s="45">
        <f t="shared" ref="A536:F536" si="1453">A242</f>
        <v>-7.0027777777777782</v>
      </c>
      <c r="B536" s="45">
        <f t="shared" si="1453"/>
        <v>111.315</v>
      </c>
      <c r="C536" s="45">
        <f t="shared" si="1453"/>
        <v>7</v>
      </c>
      <c r="D536" s="45">
        <f t="shared" si="1453"/>
        <v>2018</v>
      </c>
      <c r="E536" s="45">
        <f t="shared" si="1453"/>
        <v>6</v>
      </c>
      <c r="F536" s="45">
        <f t="shared" si="1453"/>
        <v>14</v>
      </c>
      <c r="G536" s="45">
        <f t="shared" si="1285"/>
        <v>-0.12222152900771403</v>
      </c>
      <c r="H536" s="45">
        <f t="shared" ref="H536:J536" si="1454">H242</f>
        <v>9</v>
      </c>
      <c r="I536" s="45">
        <f t="shared" si="1454"/>
        <v>15</v>
      </c>
      <c r="J536" s="45">
        <f t="shared" si="1454"/>
        <v>9.25</v>
      </c>
      <c r="K536" s="45"/>
      <c r="L536" s="45">
        <f t="shared" ref="L536:M536" si="1455">L242</f>
        <v>20</v>
      </c>
      <c r="M536" s="45">
        <f t="shared" si="1455"/>
        <v>-13</v>
      </c>
      <c r="N536" s="45">
        <f t="shared" si="1288"/>
        <v>2458283.59375</v>
      </c>
      <c r="O536" s="45">
        <f t="shared" si="1289"/>
        <v>8.1908796641232031E-4</v>
      </c>
      <c r="P536" s="45">
        <f t="shared" si="1290"/>
        <v>2458283.594569088</v>
      </c>
      <c r="Q536" s="45">
        <f t="shared" si="1291"/>
        <v>0.18449266445141574</v>
      </c>
      <c r="R536" s="45">
        <f t="shared" si="1292"/>
        <v>252.51773158603248</v>
      </c>
      <c r="S536" s="45">
        <f t="shared" si="1293"/>
        <v>334.6411251587997</v>
      </c>
      <c r="T536" s="45">
        <f t="shared" si="1294"/>
        <v>4.4072658358435497</v>
      </c>
      <c r="U536" s="45">
        <f t="shared" si="1295"/>
        <v>5.8405894465994868</v>
      </c>
      <c r="V536" s="45">
        <f t="shared" si="1296"/>
        <v>128.20598899260983</v>
      </c>
      <c r="W536" s="45">
        <f t="shared" si="1297"/>
        <v>2.2376166286966495</v>
      </c>
      <c r="X536" s="45">
        <f t="shared" si="1298"/>
        <v>82.343795109930397</v>
      </c>
      <c r="Y536" s="45">
        <f t="shared" si="1299"/>
        <v>1.4371703432558915</v>
      </c>
      <c r="Z536" s="45">
        <f t="shared" si="1300"/>
        <v>159.08665221973843</v>
      </c>
      <c r="AA536" s="45">
        <f t="shared" si="1301"/>
        <v>2.7765858772095813</v>
      </c>
      <c r="AB536" s="45">
        <f t="shared" si="1302"/>
        <v>-9077.8492670647738</v>
      </c>
      <c r="AC536" s="45">
        <f t="shared" si="1303"/>
        <v>70.919043805466757</v>
      </c>
      <c r="AD536" s="45">
        <f t="shared" si="1304"/>
        <v>2214.5306433763963</v>
      </c>
      <c r="AE536" s="45">
        <f t="shared" si="1305"/>
        <v>-605.44439792063235</v>
      </c>
      <c r="AF536" s="45">
        <f t="shared" si="1306"/>
        <v>493.05271210247622</v>
      </c>
      <c r="AG536" s="45">
        <f t="shared" si="1307"/>
        <v>156.27463032326713</v>
      </c>
      <c r="AH536" s="45">
        <f t="shared" si="1308"/>
        <v>-6748.5166353778004</v>
      </c>
      <c r="AI536" s="45">
        <f t="shared" si="1309"/>
        <v>-1.8745879542716113</v>
      </c>
      <c r="AJ536" s="45">
        <f t="shared" si="1310"/>
        <v>250.64314363176086</v>
      </c>
      <c r="AK536" s="45">
        <f t="shared" si="1311"/>
        <v>4.374548103923285</v>
      </c>
      <c r="AL536" s="45">
        <f t="shared" si="1312"/>
        <v>250</v>
      </c>
      <c r="AM536" s="45">
        <f t="shared" si="1313"/>
        <v>38</v>
      </c>
      <c r="AN536" s="45">
        <f t="shared" si="1314"/>
        <v>35</v>
      </c>
      <c r="AO536" s="45"/>
      <c r="AP536" s="45">
        <f t="shared" si="1315"/>
        <v>4.271735185582294</v>
      </c>
      <c r="AQ536" s="45">
        <f t="shared" si="1316"/>
        <v>7.4555843761702031E-2</v>
      </c>
      <c r="AR536" s="45" t="str">
        <f t="shared" si="1317"/>
        <v>POSITIF</v>
      </c>
      <c r="AS536" s="45">
        <f t="shared" si="1318"/>
        <v>4</v>
      </c>
      <c r="AT536" s="45">
        <f t="shared" si="1319"/>
        <v>16</v>
      </c>
      <c r="AU536" s="45">
        <f t="shared" si="1320"/>
        <v>18</v>
      </c>
      <c r="AV536" s="45">
        <f t="shared" si="1321"/>
        <v>1.0168428047651001</v>
      </c>
      <c r="AW536" s="145">
        <f t="shared" si="1322"/>
        <v>4.2368450198545841E-2</v>
      </c>
      <c r="AX536" s="45">
        <f t="shared" si="1323"/>
        <v>1.7747254918364885E-2</v>
      </c>
      <c r="AY536" s="45">
        <f t="shared" si="1324"/>
        <v>0.27706908126720192</v>
      </c>
      <c r="AZ536" s="145">
        <f t="shared" si="1325"/>
        <v>1.154454505280008E-2</v>
      </c>
      <c r="BA536" s="45">
        <f t="shared" si="1326"/>
        <v>359398.38862395892</v>
      </c>
      <c r="BB536" s="45" t="s">
        <v>192</v>
      </c>
      <c r="BC536" s="45">
        <f t="shared" si="1327"/>
        <v>1.670085130809304E-2</v>
      </c>
      <c r="BD536" s="45">
        <f t="shared" si="1328"/>
        <v>128.21056798050384</v>
      </c>
      <c r="BE536" s="45">
        <f t="shared" si="1329"/>
        <v>23.43689193602772</v>
      </c>
      <c r="BF536" s="45">
        <f t="shared" si="1330"/>
        <v>-1.7332994631842442E-3</v>
      </c>
      <c r="BG536" s="45">
        <f t="shared" si="1331"/>
        <v>23.435158636564537</v>
      </c>
      <c r="BH536" s="151">
        <f t="shared" si="1332"/>
        <v>0.18449266445141574</v>
      </c>
      <c r="BI536" s="45">
        <f t="shared" si="1333"/>
        <v>19.738952017979077</v>
      </c>
      <c r="BJ536" s="45">
        <f t="shared" si="1334"/>
        <v>3.1599520179790765</v>
      </c>
      <c r="BK536" s="45">
        <f t="shared" si="1335"/>
        <v>155.10755132473622</v>
      </c>
      <c r="BL536" s="45">
        <f t="shared" si="1336"/>
        <v>2.7071374653227394</v>
      </c>
      <c r="BM536" s="45">
        <f t="shared" si="1337"/>
        <v>252.29172894494991</v>
      </c>
      <c r="BN536" s="45">
        <f t="shared" si="1338"/>
        <v>16.819448596329995</v>
      </c>
      <c r="BO536" s="45">
        <f t="shared" si="1339"/>
        <v>16</v>
      </c>
      <c r="BP536" s="45">
        <f t="shared" si="1340"/>
        <v>49</v>
      </c>
      <c r="BQ536" s="45">
        <f t="shared" si="1341"/>
        <v>10</v>
      </c>
      <c r="BR536" s="45">
        <f t="shared" si="1342"/>
        <v>-17.808981682921473</v>
      </c>
      <c r="BS536" s="45" t="str">
        <f t="shared" si="1343"/>
        <v>NEGATIF</v>
      </c>
      <c r="BT536" s="45">
        <f t="shared" si="1279"/>
        <v>-0.31082536679434053</v>
      </c>
      <c r="BU536" s="45">
        <f t="shared" si="1280"/>
        <v>17</v>
      </c>
      <c r="BV536" s="45">
        <f t="shared" si="1281"/>
        <v>-2089</v>
      </c>
      <c r="BW536" s="45">
        <f t="shared" si="1282"/>
        <v>27</v>
      </c>
      <c r="BX536" s="45" t="str">
        <f t="shared" si="1283"/>
        <v>NEGATIF</v>
      </c>
      <c r="BY536" s="45">
        <f t="shared" si="1344"/>
        <v>44.426188053819978</v>
      </c>
      <c r="BZ536" s="45">
        <f t="shared" si="1345"/>
        <v>224.42618805381997</v>
      </c>
      <c r="CA536" s="45">
        <f t="shared" si="1346"/>
        <v>-55.075017904188712</v>
      </c>
      <c r="CB536" s="45" t="str">
        <f t="shared" si="1347"/>
        <v>NEGATIF</v>
      </c>
      <c r="CC536" s="45">
        <f t="shared" si="1348"/>
        <v>55</v>
      </c>
      <c r="CD536" s="45">
        <f t="shared" si="1349"/>
        <v>4</v>
      </c>
      <c r="CE536" s="45">
        <f t="shared" si="1350"/>
        <v>30</v>
      </c>
      <c r="CF536" s="45"/>
      <c r="CG536" s="45">
        <f t="shared" si="1351"/>
        <v>4.4033213456384557</v>
      </c>
      <c r="CH536" s="45">
        <f t="shared" si="1352"/>
        <v>0.40902067893523636</v>
      </c>
      <c r="CI536" s="45">
        <f t="shared" si="1353"/>
        <v>0.40905093071779197</v>
      </c>
    </row>
    <row r="537" spans="1:87">
      <c r="A537" s="45">
        <f t="shared" ref="A537:F537" si="1456">A243</f>
        <v>-7.0027777777777782</v>
      </c>
      <c r="B537" s="45">
        <f t="shared" si="1456"/>
        <v>111.315</v>
      </c>
      <c r="C537" s="45">
        <f t="shared" si="1456"/>
        <v>7</v>
      </c>
      <c r="D537" s="45">
        <f t="shared" si="1456"/>
        <v>2018</v>
      </c>
      <c r="E537" s="45">
        <f t="shared" si="1456"/>
        <v>6</v>
      </c>
      <c r="F537" s="45">
        <f t="shared" si="1456"/>
        <v>14</v>
      </c>
      <c r="G537" s="45">
        <f t="shared" si="1285"/>
        <v>-0.12222152900771403</v>
      </c>
      <c r="H537" s="45">
        <f t="shared" ref="H537:J537" si="1457">H243</f>
        <v>9</v>
      </c>
      <c r="I537" s="45">
        <f t="shared" si="1457"/>
        <v>30</v>
      </c>
      <c r="J537" s="45">
        <f t="shared" si="1457"/>
        <v>9.5</v>
      </c>
      <c r="K537" s="45"/>
      <c r="L537" s="45">
        <f t="shared" ref="L537:M537" si="1458">L243</f>
        <v>20</v>
      </c>
      <c r="M537" s="45">
        <f t="shared" si="1458"/>
        <v>-13</v>
      </c>
      <c r="N537" s="45">
        <f t="shared" si="1288"/>
        <v>2458283.604166667</v>
      </c>
      <c r="O537" s="45">
        <f t="shared" si="1289"/>
        <v>8.1908796641232031E-4</v>
      </c>
      <c r="P537" s="45">
        <f t="shared" si="1290"/>
        <v>2458283.6049857549</v>
      </c>
      <c r="Q537" s="45">
        <f t="shared" si="1291"/>
        <v>0.18449294964421456</v>
      </c>
      <c r="R537" s="45">
        <f t="shared" si="1292"/>
        <v>252.51773158603248</v>
      </c>
      <c r="S537" s="45">
        <f t="shared" si="1293"/>
        <v>334.77721883414779</v>
      </c>
      <c r="T537" s="45">
        <f t="shared" si="1294"/>
        <v>4.4072658358435497</v>
      </c>
      <c r="U537" s="45">
        <f t="shared" si="1295"/>
        <v>5.842964729325451</v>
      </c>
      <c r="V537" s="45">
        <f t="shared" si="1296"/>
        <v>128.20543738923953</v>
      </c>
      <c r="W537" s="45">
        <f t="shared" si="1297"/>
        <v>2.2376070014016727</v>
      </c>
      <c r="X537" s="45">
        <f t="shared" si="1298"/>
        <v>82.354062270001123</v>
      </c>
      <c r="Y537" s="45">
        <f t="shared" si="1299"/>
        <v>1.437349539003955</v>
      </c>
      <c r="Z537" s="45">
        <f t="shared" si="1300"/>
        <v>159.0969188895624</v>
      </c>
      <c r="AA537" s="45">
        <f t="shared" si="1301"/>
        <v>2.7767650644012245</v>
      </c>
      <c r="AB537" s="45">
        <f t="shared" si="1302"/>
        <v>-9029.2272945096047</v>
      </c>
      <c r="AC537" s="45">
        <f t="shared" si="1303"/>
        <v>69.858480567642445</v>
      </c>
      <c r="AD537" s="45">
        <f t="shared" si="1304"/>
        <v>2196.7289397202853</v>
      </c>
      <c r="AE537" s="45">
        <f t="shared" si="1305"/>
        <v>-602.51484567574005</v>
      </c>
      <c r="AF537" s="45">
        <f t="shared" si="1306"/>
        <v>492.12642245183821</v>
      </c>
      <c r="AG537" s="45">
        <f t="shared" si="1307"/>
        <v>144.56842178746842</v>
      </c>
      <c r="AH537" s="45">
        <f t="shared" si="1308"/>
        <v>-6728.4598756581099</v>
      </c>
      <c r="AI537" s="45">
        <f t="shared" si="1309"/>
        <v>-1.8690166321272528</v>
      </c>
      <c r="AJ537" s="45">
        <f t="shared" si="1310"/>
        <v>250.64871495390523</v>
      </c>
      <c r="AK537" s="45">
        <f t="shared" si="1311"/>
        <v>4.3746453418383933</v>
      </c>
      <c r="AL537" s="45">
        <f t="shared" si="1312"/>
        <v>250</v>
      </c>
      <c r="AM537" s="45">
        <f t="shared" si="1313"/>
        <v>38</v>
      </c>
      <c r="AN537" s="45">
        <f t="shared" si="1314"/>
        <v>55</v>
      </c>
      <c r="AO537" s="45"/>
      <c r="AP537" s="45">
        <f t="shared" si="1315"/>
        <v>4.2631143444825081</v>
      </c>
      <c r="AQ537" s="45">
        <f t="shared" si="1316"/>
        <v>7.4405381700219528E-2</v>
      </c>
      <c r="AR537" s="45" t="str">
        <f t="shared" si="1317"/>
        <v>POSITIF</v>
      </c>
      <c r="AS537" s="45">
        <f t="shared" si="1318"/>
        <v>4</v>
      </c>
      <c r="AT537" s="45">
        <f t="shared" si="1319"/>
        <v>15</v>
      </c>
      <c r="AU537" s="45">
        <f t="shared" si="1320"/>
        <v>47</v>
      </c>
      <c r="AV537" s="45">
        <f t="shared" si="1321"/>
        <v>1.0169084915080575</v>
      </c>
      <c r="AW537" s="145">
        <f t="shared" si="1322"/>
        <v>4.2371187146169061E-2</v>
      </c>
      <c r="AX537" s="45">
        <f t="shared" si="1323"/>
        <v>1.7748401368304401E-2</v>
      </c>
      <c r="AY537" s="45">
        <f t="shared" si="1324"/>
        <v>0.27708697783520037</v>
      </c>
      <c r="AZ537" s="145">
        <f t="shared" si="1325"/>
        <v>1.1545290743133348E-2</v>
      </c>
      <c r="BA537" s="45">
        <f t="shared" si="1326"/>
        <v>359375.1758854448</v>
      </c>
      <c r="BB537" s="45" t="s">
        <v>192</v>
      </c>
      <c r="BC537" s="45">
        <f t="shared" si="1327"/>
        <v>1.6700851296114944E-2</v>
      </c>
      <c r="BD537" s="45">
        <f t="shared" si="1328"/>
        <v>128.21001637877052</v>
      </c>
      <c r="BE537" s="45">
        <f t="shared" si="1329"/>
        <v>23.436891932319025</v>
      </c>
      <c r="BF537" s="45">
        <f t="shared" si="1330"/>
        <v>-1.733295105803276E-3</v>
      </c>
      <c r="BG537" s="45">
        <f t="shared" si="1331"/>
        <v>23.43515863721322</v>
      </c>
      <c r="BH537" s="151">
        <f t="shared" si="1332"/>
        <v>0.18449294964421456</v>
      </c>
      <c r="BI537" s="45">
        <f t="shared" si="1333"/>
        <v>19.989636508778979</v>
      </c>
      <c r="BJ537" s="45">
        <f t="shared" si="1334"/>
        <v>3.4106365087789783</v>
      </c>
      <c r="BK537" s="45">
        <f t="shared" si="1335"/>
        <v>158.86275053949763</v>
      </c>
      <c r="BL537" s="45">
        <f t="shared" si="1336"/>
        <v>2.7726780556886315</v>
      </c>
      <c r="BM537" s="45">
        <f t="shared" si="1337"/>
        <v>252.29679709218703</v>
      </c>
      <c r="BN537" s="45">
        <f t="shared" si="1338"/>
        <v>16.819786472812471</v>
      </c>
      <c r="BO537" s="45">
        <f t="shared" si="1339"/>
        <v>16</v>
      </c>
      <c r="BP537" s="45">
        <f t="shared" si="1340"/>
        <v>49</v>
      </c>
      <c r="BQ537" s="45">
        <f t="shared" si="1341"/>
        <v>11</v>
      </c>
      <c r="BR537" s="45">
        <f t="shared" si="1342"/>
        <v>-17.818288671533431</v>
      </c>
      <c r="BS537" s="45" t="str">
        <f t="shared" si="1343"/>
        <v>NEGATIF</v>
      </c>
      <c r="BT537" s="45">
        <f t="shared" si="1279"/>
        <v>-0.31098780438906476</v>
      </c>
      <c r="BU537" s="45">
        <f t="shared" si="1280"/>
        <v>17</v>
      </c>
      <c r="BV537" s="45">
        <f t="shared" si="1281"/>
        <v>-2090</v>
      </c>
      <c r="BW537" s="45">
        <f t="shared" si="1282"/>
        <v>54</v>
      </c>
      <c r="BX537" s="45" t="str">
        <f t="shared" si="1283"/>
        <v>NEGATIF</v>
      </c>
      <c r="BY537" s="45">
        <f t="shared" si="1344"/>
        <v>39.804909031866039</v>
      </c>
      <c r="BZ537" s="45">
        <f t="shared" si="1345"/>
        <v>219.80490903186603</v>
      </c>
      <c r="CA537" s="45">
        <f t="shared" si="1346"/>
        <v>-57.570042271346104</v>
      </c>
      <c r="CB537" s="45" t="str">
        <f t="shared" si="1347"/>
        <v>NEGATIF</v>
      </c>
      <c r="CC537" s="45">
        <f t="shared" si="1348"/>
        <v>57</v>
      </c>
      <c r="CD537" s="45">
        <f t="shared" si="1349"/>
        <v>34</v>
      </c>
      <c r="CE537" s="45">
        <f t="shared" si="1350"/>
        <v>12</v>
      </c>
      <c r="CF537" s="45"/>
      <c r="CG537" s="45">
        <f t="shared" si="1351"/>
        <v>4.4034098014947194</v>
      </c>
      <c r="CH537" s="45">
        <f t="shared" si="1352"/>
        <v>0.40902067894655803</v>
      </c>
      <c r="CI537" s="45">
        <f t="shared" si="1353"/>
        <v>0.40905093065306303</v>
      </c>
    </row>
    <row r="538" spans="1:87">
      <c r="A538" s="45">
        <f t="shared" ref="A538:F538" si="1459">A244</f>
        <v>-7.0027777777777782</v>
      </c>
      <c r="B538" s="45">
        <f t="shared" si="1459"/>
        <v>111.315</v>
      </c>
      <c r="C538" s="45">
        <f t="shared" si="1459"/>
        <v>7</v>
      </c>
      <c r="D538" s="45">
        <f t="shared" si="1459"/>
        <v>2018</v>
      </c>
      <c r="E538" s="45">
        <f t="shared" si="1459"/>
        <v>6</v>
      </c>
      <c r="F538" s="45">
        <f t="shared" si="1459"/>
        <v>14</v>
      </c>
      <c r="G538" s="45">
        <f t="shared" si="1285"/>
        <v>-0.12222152900771403</v>
      </c>
      <c r="H538" s="45">
        <f t="shared" ref="H538:J538" si="1460">H244</f>
        <v>9</v>
      </c>
      <c r="I538" s="45">
        <f t="shared" si="1460"/>
        <v>45</v>
      </c>
      <c r="J538" s="45">
        <f t="shared" si="1460"/>
        <v>9.75</v>
      </c>
      <c r="K538" s="45"/>
      <c r="L538" s="45">
        <f t="shared" ref="L538:M538" si="1461">L244</f>
        <v>20</v>
      </c>
      <c r="M538" s="45">
        <f t="shared" si="1461"/>
        <v>-13</v>
      </c>
      <c r="N538" s="45">
        <f t="shared" si="1288"/>
        <v>2458283.6145833335</v>
      </c>
      <c r="O538" s="45">
        <f t="shared" si="1289"/>
        <v>8.1908796641232031E-4</v>
      </c>
      <c r="P538" s="45">
        <f t="shared" si="1290"/>
        <v>2458283.6154024214</v>
      </c>
      <c r="Q538" s="45">
        <f t="shared" si="1291"/>
        <v>0.18449323483700064</v>
      </c>
      <c r="R538" s="45">
        <f t="shared" si="1292"/>
        <v>252.51773158603248</v>
      </c>
      <c r="S538" s="45">
        <f t="shared" si="1293"/>
        <v>334.91331250339863</v>
      </c>
      <c r="T538" s="45">
        <f t="shared" si="1294"/>
        <v>4.4072658358435497</v>
      </c>
      <c r="U538" s="45">
        <f t="shared" si="1295"/>
        <v>5.845340011944999</v>
      </c>
      <c r="V538" s="45">
        <f t="shared" si="1296"/>
        <v>128.20488578589391</v>
      </c>
      <c r="W538" s="45">
        <f t="shared" si="1297"/>
        <v>2.2375973741071267</v>
      </c>
      <c r="X538" s="45">
        <f t="shared" si="1298"/>
        <v>82.364329429613463</v>
      </c>
      <c r="Y538" s="45">
        <f t="shared" si="1299"/>
        <v>1.437528734744018</v>
      </c>
      <c r="Z538" s="45">
        <f t="shared" si="1300"/>
        <v>159.10718555892799</v>
      </c>
      <c r="AA538" s="45">
        <f t="shared" si="1301"/>
        <v>2.7769442515848679</v>
      </c>
      <c r="AB538" s="45">
        <f t="shared" si="1302"/>
        <v>-8980.5508916535236</v>
      </c>
      <c r="AC538" s="45">
        <f t="shared" si="1303"/>
        <v>68.790553340246078</v>
      </c>
      <c r="AD538" s="45">
        <f t="shared" si="1304"/>
        <v>2178.00100046947</v>
      </c>
      <c r="AE538" s="45">
        <f t="shared" si="1305"/>
        <v>-599.52178634208747</v>
      </c>
      <c r="AF538" s="45">
        <f t="shared" si="1306"/>
        <v>491.19730156314347</v>
      </c>
      <c r="AG538" s="45">
        <f t="shared" si="1307"/>
        <v>132.86069376267434</v>
      </c>
      <c r="AH538" s="45">
        <f t="shared" si="1308"/>
        <v>-6709.223128860076</v>
      </c>
      <c r="AI538" s="45">
        <f t="shared" si="1309"/>
        <v>-1.863673091350021</v>
      </c>
      <c r="AJ538" s="45">
        <f t="shared" si="1310"/>
        <v>250.65405849468246</v>
      </c>
      <c r="AK538" s="45">
        <f t="shared" si="1311"/>
        <v>4.3747386042186704</v>
      </c>
      <c r="AL538" s="45">
        <f t="shared" si="1312"/>
        <v>250</v>
      </c>
      <c r="AM538" s="45">
        <f t="shared" si="1313"/>
        <v>39</v>
      </c>
      <c r="AN538" s="45">
        <f t="shared" si="1314"/>
        <v>14</v>
      </c>
      <c r="AO538" s="45"/>
      <c r="AP538" s="45">
        <f t="shared" si="1315"/>
        <v>4.2700553360617617</v>
      </c>
      <c r="AQ538" s="45">
        <f t="shared" si="1316"/>
        <v>7.4526524856630694E-2</v>
      </c>
      <c r="AR538" s="45" t="str">
        <f t="shared" si="1317"/>
        <v>POSITIF</v>
      </c>
      <c r="AS538" s="45">
        <f t="shared" si="1318"/>
        <v>4</v>
      </c>
      <c r="AT538" s="45">
        <f t="shared" si="1319"/>
        <v>16</v>
      </c>
      <c r="AU538" s="45">
        <f t="shared" si="1320"/>
        <v>12</v>
      </c>
      <c r="AV538" s="45">
        <f t="shared" si="1321"/>
        <v>1.0169737996112622</v>
      </c>
      <c r="AW538" s="145">
        <f t="shared" si="1322"/>
        <v>4.2373908317135923E-2</v>
      </c>
      <c r="AX538" s="45">
        <f t="shared" si="1323"/>
        <v>1.7749541209733554E-2</v>
      </c>
      <c r="AY538" s="45">
        <f t="shared" si="1324"/>
        <v>0.27710477124122523</v>
      </c>
      <c r="AZ538" s="145">
        <f t="shared" si="1325"/>
        <v>1.1546032135051051E-2</v>
      </c>
      <c r="BA538" s="45">
        <f t="shared" si="1326"/>
        <v>359352.09992562426</v>
      </c>
      <c r="BB538" s="45" t="s">
        <v>192</v>
      </c>
      <c r="BC538" s="45">
        <f t="shared" si="1327"/>
        <v>1.6700851284136845E-2</v>
      </c>
      <c r="BD538" s="45">
        <f t="shared" si="1328"/>
        <v>128.20946477706187</v>
      </c>
      <c r="BE538" s="45">
        <f t="shared" si="1329"/>
        <v>23.436891928610329</v>
      </c>
      <c r="BF538" s="45">
        <f t="shared" si="1330"/>
        <v>-1.7332907286590074E-3</v>
      </c>
      <c r="BG538" s="45">
        <f t="shared" si="1331"/>
        <v>23.435158637881671</v>
      </c>
      <c r="BH538" s="151">
        <f t="shared" si="1332"/>
        <v>0.18449323483700064</v>
      </c>
      <c r="BI538" s="45">
        <f t="shared" si="1333"/>
        <v>20.240320988403013</v>
      </c>
      <c r="BJ538" s="45">
        <f t="shared" si="1334"/>
        <v>3.6613209884030127</v>
      </c>
      <c r="BK538" s="45">
        <f t="shared" si="1335"/>
        <v>162.61815677371936</v>
      </c>
      <c r="BL538" s="45">
        <f t="shared" si="1336"/>
        <v>2.8382222592257222</v>
      </c>
      <c r="BM538" s="45">
        <f t="shared" si="1337"/>
        <v>252.30165805232582</v>
      </c>
      <c r="BN538" s="45">
        <f t="shared" si="1338"/>
        <v>16.820110536821723</v>
      </c>
      <c r="BO538" s="45">
        <f t="shared" si="1339"/>
        <v>16</v>
      </c>
      <c r="BP538" s="45">
        <f t="shared" si="1340"/>
        <v>49</v>
      </c>
      <c r="BQ538" s="45">
        <f t="shared" si="1341"/>
        <v>12</v>
      </c>
      <c r="BR538" s="45">
        <f t="shared" si="1342"/>
        <v>-17.812152001941083</v>
      </c>
      <c r="BS538" s="45" t="str">
        <f t="shared" si="1343"/>
        <v>NEGATIF</v>
      </c>
      <c r="BT538" s="45">
        <f t="shared" si="1279"/>
        <v>-0.31088069929957129</v>
      </c>
      <c r="BU538" s="45">
        <f t="shared" si="1280"/>
        <v>17</v>
      </c>
      <c r="BV538" s="45">
        <f t="shared" si="1281"/>
        <v>-2089</v>
      </c>
      <c r="BW538" s="45">
        <f t="shared" si="1282"/>
        <v>16</v>
      </c>
      <c r="BX538" s="45" t="str">
        <f t="shared" si="1283"/>
        <v>NEGATIF</v>
      </c>
      <c r="BY538" s="45">
        <f t="shared" si="1344"/>
        <v>34.464031686536373</v>
      </c>
      <c r="BZ538" s="45">
        <f t="shared" si="1345"/>
        <v>214.46403168653637</v>
      </c>
      <c r="CA538" s="45">
        <f t="shared" si="1346"/>
        <v>-59.827540041870371</v>
      </c>
      <c r="CB538" s="45" t="str">
        <f t="shared" si="1347"/>
        <v>NEGATIF</v>
      </c>
      <c r="CC538" s="45">
        <f t="shared" si="1348"/>
        <v>59</v>
      </c>
      <c r="CD538" s="45">
        <f t="shared" si="1349"/>
        <v>49</v>
      </c>
      <c r="CE538" s="45">
        <f t="shared" si="1350"/>
        <v>39</v>
      </c>
      <c r="CF538" s="45"/>
      <c r="CG538" s="45">
        <f t="shared" si="1351"/>
        <v>4.4034946412539497</v>
      </c>
      <c r="CH538" s="45">
        <f t="shared" si="1352"/>
        <v>0.40902067895822469</v>
      </c>
      <c r="CI538" s="45">
        <f t="shared" si="1353"/>
        <v>0.40905093058833403</v>
      </c>
    </row>
    <row r="539" spans="1:87">
      <c r="A539" s="45">
        <f t="shared" ref="A539:F539" si="1462">A245</f>
        <v>-7.0027777777777782</v>
      </c>
      <c r="B539" s="45">
        <f t="shared" si="1462"/>
        <v>111.315</v>
      </c>
      <c r="C539" s="45">
        <f t="shared" si="1462"/>
        <v>7</v>
      </c>
      <c r="D539" s="45">
        <f t="shared" si="1462"/>
        <v>2018</v>
      </c>
      <c r="E539" s="45">
        <f t="shared" si="1462"/>
        <v>6</v>
      </c>
      <c r="F539" s="45">
        <f t="shared" si="1462"/>
        <v>14</v>
      </c>
      <c r="G539" s="45">
        <f t="shared" si="1285"/>
        <v>-0.12222152900771403</v>
      </c>
      <c r="H539" s="45">
        <f t="shared" ref="H539:J539" si="1463">H245</f>
        <v>10</v>
      </c>
      <c r="I539" s="45">
        <f t="shared" si="1463"/>
        <v>0</v>
      </c>
      <c r="J539" s="45">
        <f t="shared" si="1463"/>
        <v>10</v>
      </c>
      <c r="K539" s="45"/>
      <c r="L539" s="45">
        <f t="shared" ref="L539:M539" si="1464">L245</f>
        <v>20</v>
      </c>
      <c r="M539" s="45">
        <f t="shared" si="1464"/>
        <v>-13</v>
      </c>
      <c r="N539" s="45">
        <f t="shared" si="1288"/>
        <v>2458283.625</v>
      </c>
      <c r="O539" s="45">
        <f t="shared" si="1289"/>
        <v>8.1908796641232031E-4</v>
      </c>
      <c r="P539" s="45">
        <f t="shared" si="1290"/>
        <v>2458283.625819088</v>
      </c>
      <c r="Q539" s="45">
        <f t="shared" si="1291"/>
        <v>0.18449352002978672</v>
      </c>
      <c r="R539" s="45">
        <f t="shared" si="1292"/>
        <v>252.51773158603248</v>
      </c>
      <c r="S539" s="45">
        <f t="shared" si="1293"/>
        <v>335.04940617266402</v>
      </c>
      <c r="T539" s="45">
        <f t="shared" si="1294"/>
        <v>4.4072658358435497</v>
      </c>
      <c r="U539" s="45">
        <f t="shared" si="1295"/>
        <v>5.8477152945648001</v>
      </c>
      <c r="V539" s="45">
        <f t="shared" si="1296"/>
        <v>128.20433418254822</v>
      </c>
      <c r="W539" s="45">
        <f t="shared" si="1297"/>
        <v>2.2375877468125793</v>
      </c>
      <c r="X539" s="45">
        <f t="shared" si="1298"/>
        <v>82.374596589224893</v>
      </c>
      <c r="Y539" s="45">
        <f t="shared" si="1299"/>
        <v>1.4377079304840654</v>
      </c>
      <c r="Z539" s="45">
        <f t="shared" si="1300"/>
        <v>159.1174522282945</v>
      </c>
      <c r="AA539" s="45">
        <f t="shared" si="1301"/>
        <v>2.7771234387685269</v>
      </c>
      <c r="AB539" s="45">
        <f t="shared" si="1302"/>
        <v>-8931.8203309447763</v>
      </c>
      <c r="AC539" s="45">
        <f t="shared" si="1303"/>
        <v>67.715374650286392</v>
      </c>
      <c r="AD539" s="45">
        <f t="shared" si="1304"/>
        <v>2158.3547213646648</v>
      </c>
      <c r="AE539" s="45">
        <f t="shared" si="1305"/>
        <v>-596.46553526917614</v>
      </c>
      <c r="AF539" s="45">
        <f t="shared" si="1306"/>
        <v>490.26537372168423</v>
      </c>
      <c r="AG539" s="45">
        <f t="shared" si="1307"/>
        <v>121.15153356922296</v>
      </c>
      <c r="AH539" s="45">
        <f t="shared" si="1308"/>
        <v>-6690.7988629080937</v>
      </c>
      <c r="AI539" s="45">
        <f t="shared" si="1309"/>
        <v>-1.8585552396966927</v>
      </c>
      <c r="AJ539" s="45">
        <f t="shared" si="1310"/>
        <v>250.65917634633578</v>
      </c>
      <c r="AK539" s="45">
        <f t="shared" si="1311"/>
        <v>4.3748279275806494</v>
      </c>
      <c r="AL539" s="45">
        <f t="shared" si="1312"/>
        <v>250</v>
      </c>
      <c r="AM539" s="45">
        <f t="shared" si="1313"/>
        <v>39</v>
      </c>
      <c r="AN539" s="45">
        <f t="shared" si="1314"/>
        <v>33</v>
      </c>
      <c r="AO539" s="45"/>
      <c r="AP539" s="45">
        <f t="shared" si="1315"/>
        <v>4.2607869500187254</v>
      </c>
      <c r="AQ539" s="45">
        <f t="shared" si="1316"/>
        <v>7.4364761003833824E-2</v>
      </c>
      <c r="AR539" s="45" t="str">
        <f t="shared" si="1317"/>
        <v>POSITIF</v>
      </c>
      <c r="AS539" s="45">
        <f t="shared" si="1318"/>
        <v>4</v>
      </c>
      <c r="AT539" s="45">
        <f t="shared" si="1319"/>
        <v>15</v>
      </c>
      <c r="AU539" s="45">
        <f t="shared" si="1320"/>
        <v>38</v>
      </c>
      <c r="AV539" s="45">
        <f t="shared" si="1321"/>
        <v>1.0170387285295162</v>
      </c>
      <c r="AW539" s="145">
        <f t="shared" si="1322"/>
        <v>4.2376613688729838E-2</v>
      </c>
      <c r="AX539" s="45">
        <f t="shared" si="1323"/>
        <v>1.7750674433136843E-2</v>
      </c>
      <c r="AY539" s="45">
        <f t="shared" si="1324"/>
        <v>0.27712246133674145</v>
      </c>
      <c r="AZ539" s="145">
        <f t="shared" si="1325"/>
        <v>1.1546769222364228E-2</v>
      </c>
      <c r="BA539" s="45">
        <f t="shared" si="1326"/>
        <v>359329.16088497534</v>
      </c>
      <c r="BB539" s="45" t="s">
        <v>192</v>
      </c>
      <c r="BC539" s="45">
        <f t="shared" si="1327"/>
        <v>1.670085127215875E-2</v>
      </c>
      <c r="BD539" s="45">
        <f t="shared" si="1328"/>
        <v>128.20891317535322</v>
      </c>
      <c r="BE539" s="45">
        <f t="shared" si="1329"/>
        <v>23.436891924901634</v>
      </c>
      <c r="BF539" s="45">
        <f t="shared" si="1330"/>
        <v>-1.7332863317493193E-3</v>
      </c>
      <c r="BG539" s="45">
        <f t="shared" si="1331"/>
        <v>23.435158638569884</v>
      </c>
      <c r="BH539" s="151">
        <f t="shared" si="1332"/>
        <v>0.18449352002978672</v>
      </c>
      <c r="BI539" s="45">
        <f t="shared" si="1333"/>
        <v>20.491005468027044</v>
      </c>
      <c r="BJ539" s="45">
        <f t="shared" si="1334"/>
        <v>3.9120054680270435</v>
      </c>
      <c r="BK539" s="45">
        <f t="shared" si="1335"/>
        <v>166.37376829451719</v>
      </c>
      <c r="BL539" s="45">
        <f t="shared" si="1336"/>
        <v>2.9037700456894759</v>
      </c>
      <c r="BM539" s="45">
        <f t="shared" si="1337"/>
        <v>252.30631372588846</v>
      </c>
      <c r="BN539" s="45">
        <f t="shared" si="1338"/>
        <v>16.820420915059231</v>
      </c>
      <c r="BO539" s="45">
        <f t="shared" si="1339"/>
        <v>16</v>
      </c>
      <c r="BP539" s="45">
        <f t="shared" si="1340"/>
        <v>49</v>
      </c>
      <c r="BQ539" s="45">
        <f t="shared" si="1341"/>
        <v>13</v>
      </c>
      <c r="BR539" s="45">
        <f t="shared" si="1342"/>
        <v>-17.822037427480034</v>
      </c>
      <c r="BS539" s="45" t="str">
        <f t="shared" si="1343"/>
        <v>NEGATIF</v>
      </c>
      <c r="BT539" s="45">
        <f t="shared" si="1279"/>
        <v>-0.31105323252318673</v>
      </c>
      <c r="BU539" s="45">
        <f t="shared" si="1280"/>
        <v>17</v>
      </c>
      <c r="BV539" s="45">
        <f t="shared" si="1281"/>
        <v>-2090</v>
      </c>
      <c r="BW539" s="45">
        <f t="shared" si="1282"/>
        <v>40</v>
      </c>
      <c r="BX539" s="45" t="str">
        <f t="shared" si="1283"/>
        <v>NEGATIF</v>
      </c>
      <c r="BY539" s="45">
        <f t="shared" si="1344"/>
        <v>28.297586185708138</v>
      </c>
      <c r="BZ539" s="45">
        <f t="shared" si="1345"/>
        <v>208.29758618570813</v>
      </c>
      <c r="CA539" s="45">
        <f t="shared" si="1346"/>
        <v>-61.763177635422977</v>
      </c>
      <c r="CB539" s="45" t="str">
        <f t="shared" si="1347"/>
        <v>NEGATIF</v>
      </c>
      <c r="CC539" s="45">
        <f t="shared" si="1348"/>
        <v>61</v>
      </c>
      <c r="CD539" s="45">
        <f t="shared" si="1349"/>
        <v>45</v>
      </c>
      <c r="CE539" s="45">
        <f t="shared" si="1350"/>
        <v>47</v>
      </c>
      <c r="CF539" s="45"/>
      <c r="CG539" s="45">
        <f t="shared" si="1351"/>
        <v>4.4035758980865154</v>
      </c>
      <c r="CH539" s="45">
        <f t="shared" si="1352"/>
        <v>0.40902067897023625</v>
      </c>
      <c r="CI539" s="45">
        <f t="shared" si="1353"/>
        <v>0.40905093052360508</v>
      </c>
    </row>
    <row r="540" spans="1:87">
      <c r="A540" s="45">
        <f t="shared" ref="A540:F540" si="1465">A246</f>
        <v>-7.0027777777777782</v>
      </c>
      <c r="B540" s="45">
        <f t="shared" si="1465"/>
        <v>111.315</v>
      </c>
      <c r="C540" s="45">
        <f t="shared" si="1465"/>
        <v>7</v>
      </c>
      <c r="D540" s="45">
        <f t="shared" si="1465"/>
        <v>2018</v>
      </c>
      <c r="E540" s="45">
        <f t="shared" si="1465"/>
        <v>6</v>
      </c>
      <c r="F540" s="45">
        <f t="shared" si="1465"/>
        <v>14</v>
      </c>
      <c r="G540" s="45">
        <f t="shared" si="1285"/>
        <v>-0.12222152900771403</v>
      </c>
      <c r="H540" s="45">
        <f t="shared" ref="H540:J540" si="1466">H246</f>
        <v>10</v>
      </c>
      <c r="I540" s="45">
        <f t="shared" si="1466"/>
        <v>15</v>
      </c>
      <c r="J540" s="45">
        <f t="shared" si="1466"/>
        <v>10.25</v>
      </c>
      <c r="K540" s="45"/>
      <c r="L540" s="45">
        <f t="shared" ref="L540:M540" si="1467">L246</f>
        <v>20</v>
      </c>
      <c r="M540" s="45">
        <f t="shared" si="1467"/>
        <v>-13</v>
      </c>
      <c r="N540" s="45">
        <f t="shared" si="1288"/>
        <v>2458283.635416667</v>
      </c>
      <c r="O540" s="45">
        <f t="shared" si="1289"/>
        <v>8.1908796641232031E-4</v>
      </c>
      <c r="P540" s="45">
        <f t="shared" si="1290"/>
        <v>2458283.6362357549</v>
      </c>
      <c r="Q540" s="45">
        <f t="shared" si="1291"/>
        <v>0.18449380522258554</v>
      </c>
      <c r="R540" s="45">
        <f t="shared" si="1292"/>
        <v>252.51773158603248</v>
      </c>
      <c r="S540" s="45">
        <f t="shared" si="1293"/>
        <v>335.18549984801211</v>
      </c>
      <c r="T540" s="45">
        <f t="shared" si="1294"/>
        <v>4.4072658358435497</v>
      </c>
      <c r="U540" s="45">
        <f t="shared" si="1295"/>
        <v>5.8500905772907643</v>
      </c>
      <c r="V540" s="45">
        <f t="shared" si="1296"/>
        <v>128.20378257917793</v>
      </c>
      <c r="W540" s="45">
        <f t="shared" si="1297"/>
        <v>2.2375781195176025</v>
      </c>
      <c r="X540" s="45">
        <f t="shared" si="1298"/>
        <v>82.384863749296528</v>
      </c>
      <c r="Y540" s="45">
        <f t="shared" si="1299"/>
        <v>1.4378871262321447</v>
      </c>
      <c r="Z540" s="45">
        <f t="shared" si="1300"/>
        <v>159.12771889811847</v>
      </c>
      <c r="AA540" s="45">
        <f t="shared" si="1301"/>
        <v>2.7773026259601705</v>
      </c>
      <c r="AB540" s="45">
        <f t="shared" si="1302"/>
        <v>-8883.0358851430428</v>
      </c>
      <c r="AC540" s="45">
        <f t="shared" si="1303"/>
        <v>66.633057787498089</v>
      </c>
      <c r="AD540" s="45">
        <f t="shared" si="1304"/>
        <v>2137.7983851874874</v>
      </c>
      <c r="AE540" s="45">
        <f t="shared" si="1305"/>
        <v>-593.34641445667285</v>
      </c>
      <c r="AF540" s="45">
        <f t="shared" si="1306"/>
        <v>489.33066328576604</v>
      </c>
      <c r="AG540" s="45">
        <f t="shared" si="1307"/>
        <v>109.44102854205741</v>
      </c>
      <c r="AH540" s="45">
        <f t="shared" si="1308"/>
        <v>-6673.1791647969085</v>
      </c>
      <c r="AI540" s="45">
        <f t="shared" si="1309"/>
        <v>-1.8536608791102525</v>
      </c>
      <c r="AJ540" s="45">
        <f t="shared" si="1310"/>
        <v>250.66407070692222</v>
      </c>
      <c r="AK540" s="45">
        <f t="shared" si="1311"/>
        <v>4.3749133502876631</v>
      </c>
      <c r="AL540" s="45">
        <f t="shared" si="1312"/>
        <v>250</v>
      </c>
      <c r="AM540" s="45">
        <f t="shared" si="1313"/>
        <v>39</v>
      </c>
      <c r="AN540" s="45">
        <f t="shared" si="1314"/>
        <v>50</v>
      </c>
      <c r="AO540" s="45"/>
      <c r="AP540" s="45">
        <f t="shared" si="1315"/>
        <v>4.2669727324223334</v>
      </c>
      <c r="AQ540" s="45">
        <f t="shared" si="1316"/>
        <v>7.4472723273588712E-2</v>
      </c>
      <c r="AR540" s="45" t="str">
        <f t="shared" si="1317"/>
        <v>POSITIF</v>
      </c>
      <c r="AS540" s="45">
        <f t="shared" si="1318"/>
        <v>4</v>
      </c>
      <c r="AT540" s="45">
        <f t="shared" si="1319"/>
        <v>16</v>
      </c>
      <c r="AU540" s="45">
        <f t="shared" si="1320"/>
        <v>1</v>
      </c>
      <c r="AV540" s="45">
        <f t="shared" si="1321"/>
        <v>1.0171032777204712</v>
      </c>
      <c r="AW540" s="145">
        <f t="shared" si="1322"/>
        <v>4.2379303238352962E-2</v>
      </c>
      <c r="AX540" s="45">
        <f t="shared" si="1323"/>
        <v>1.7751801029048508E-2</v>
      </c>
      <c r="AY540" s="45">
        <f t="shared" si="1324"/>
        <v>0.27714004797399011</v>
      </c>
      <c r="AZ540" s="145">
        <f t="shared" si="1325"/>
        <v>1.1547501998916255E-2</v>
      </c>
      <c r="BA540" s="45">
        <f t="shared" si="1326"/>
        <v>359306.35890319024</v>
      </c>
      <c r="BB540" s="45" t="s">
        <v>192</v>
      </c>
      <c r="BC540" s="45">
        <f t="shared" si="1327"/>
        <v>1.6700851260180651E-2</v>
      </c>
      <c r="BD540" s="45">
        <f t="shared" si="1328"/>
        <v>128.20836157361995</v>
      </c>
      <c r="BE540" s="45">
        <f t="shared" si="1329"/>
        <v>23.436891921192938</v>
      </c>
      <c r="BF540" s="45">
        <f t="shared" si="1330"/>
        <v>-1.7332819150721044E-3</v>
      </c>
      <c r="BG540" s="45">
        <f t="shared" si="1331"/>
        <v>23.435158639277866</v>
      </c>
      <c r="BH540" s="151">
        <f t="shared" si="1332"/>
        <v>0.18449380522258554</v>
      </c>
      <c r="BI540" s="45">
        <f t="shared" si="1333"/>
        <v>20.741689958857993</v>
      </c>
      <c r="BJ540" s="45">
        <f t="shared" si="1334"/>
        <v>4.1626899588579924</v>
      </c>
      <c r="BK540" s="45">
        <f t="shared" si="1335"/>
        <v>170.12958327306339</v>
      </c>
      <c r="BL540" s="45">
        <f t="shared" si="1336"/>
        <v>2.9693213831608274</v>
      </c>
      <c r="BM540" s="45">
        <f t="shared" si="1337"/>
        <v>252.31076610980648</v>
      </c>
      <c r="BN540" s="45">
        <f t="shared" si="1338"/>
        <v>16.820717740653766</v>
      </c>
      <c r="BO540" s="45">
        <f t="shared" si="1339"/>
        <v>16</v>
      </c>
      <c r="BP540" s="45">
        <f t="shared" si="1340"/>
        <v>49</v>
      </c>
      <c r="BQ540" s="45">
        <f t="shared" si="1341"/>
        <v>14</v>
      </c>
      <c r="BR540" s="45">
        <f t="shared" si="1342"/>
        <v>-17.816586318633032</v>
      </c>
      <c r="BS540" s="45" t="str">
        <f t="shared" si="1343"/>
        <v>NEGATIF</v>
      </c>
      <c r="BT540" s="45">
        <f t="shared" si="1279"/>
        <v>-0.31095809272592195</v>
      </c>
      <c r="BU540" s="45">
        <f t="shared" si="1280"/>
        <v>17</v>
      </c>
      <c r="BV540" s="45">
        <f t="shared" si="1281"/>
        <v>-2089</v>
      </c>
      <c r="BW540" s="45">
        <f t="shared" si="1282"/>
        <v>0</v>
      </c>
      <c r="BX540" s="45" t="str">
        <f t="shared" si="1283"/>
        <v>NEGATIF</v>
      </c>
      <c r="BY540" s="45">
        <f t="shared" si="1344"/>
        <v>21.325214824942776</v>
      </c>
      <c r="BZ540" s="45">
        <f t="shared" si="1345"/>
        <v>201.32521482494278</v>
      </c>
      <c r="CA540" s="45">
        <f t="shared" si="1346"/>
        <v>-63.33537710232654</v>
      </c>
      <c r="CB540" s="45" t="str">
        <f t="shared" si="1347"/>
        <v>NEGATIF</v>
      </c>
      <c r="CC540" s="45">
        <f t="shared" si="1348"/>
        <v>63</v>
      </c>
      <c r="CD540" s="45">
        <f t="shared" si="1349"/>
        <v>20</v>
      </c>
      <c r="CE540" s="45">
        <f t="shared" si="1350"/>
        <v>7</v>
      </c>
      <c r="CF540" s="45"/>
      <c r="CG540" s="45">
        <f t="shared" si="1351"/>
        <v>4.4036536068454479</v>
      </c>
      <c r="CH540" s="45">
        <f t="shared" si="1352"/>
        <v>0.40902067898259287</v>
      </c>
      <c r="CI540" s="45">
        <f t="shared" si="1353"/>
        <v>0.40905093045887614</v>
      </c>
    </row>
    <row r="541" spans="1:87">
      <c r="A541" s="45">
        <f t="shared" ref="A541:F541" si="1468">A247</f>
        <v>-7.0027777777777782</v>
      </c>
      <c r="B541" s="45">
        <f t="shared" si="1468"/>
        <v>111.315</v>
      </c>
      <c r="C541" s="45">
        <f t="shared" si="1468"/>
        <v>7</v>
      </c>
      <c r="D541" s="45">
        <f t="shared" si="1468"/>
        <v>2018</v>
      </c>
      <c r="E541" s="45">
        <f t="shared" si="1468"/>
        <v>6</v>
      </c>
      <c r="F541" s="45">
        <f t="shared" si="1468"/>
        <v>14</v>
      </c>
      <c r="G541" s="45">
        <f t="shared" si="1285"/>
        <v>-0.12222152900771403</v>
      </c>
      <c r="H541" s="45">
        <f t="shared" ref="H541:J541" si="1469">H247</f>
        <v>10</v>
      </c>
      <c r="I541" s="45">
        <f t="shared" si="1469"/>
        <v>30</v>
      </c>
      <c r="J541" s="45">
        <f t="shared" si="1469"/>
        <v>10.5</v>
      </c>
      <c r="K541" s="45"/>
      <c r="L541" s="45">
        <f t="shared" ref="L541:M541" si="1470">L247</f>
        <v>20</v>
      </c>
      <c r="M541" s="45">
        <f t="shared" si="1470"/>
        <v>-13</v>
      </c>
      <c r="N541" s="45">
        <f t="shared" si="1288"/>
        <v>2458283.6458333335</v>
      </c>
      <c r="O541" s="45">
        <f t="shared" si="1289"/>
        <v>8.1908796641232031E-4</v>
      </c>
      <c r="P541" s="45">
        <f t="shared" si="1290"/>
        <v>2458283.6466524214</v>
      </c>
      <c r="Q541" s="45">
        <f t="shared" si="1291"/>
        <v>0.18449409041537163</v>
      </c>
      <c r="R541" s="45">
        <f t="shared" si="1292"/>
        <v>252.51773158603248</v>
      </c>
      <c r="S541" s="45">
        <f t="shared" si="1293"/>
        <v>335.32159351726295</v>
      </c>
      <c r="T541" s="45">
        <f t="shared" si="1294"/>
        <v>4.4072658358435497</v>
      </c>
      <c r="U541" s="45">
        <f t="shared" si="1295"/>
        <v>5.8524658599103114</v>
      </c>
      <c r="V541" s="45">
        <f t="shared" si="1296"/>
        <v>128.2032309758323</v>
      </c>
      <c r="W541" s="45">
        <f t="shared" si="1297"/>
        <v>2.2375684922230565</v>
      </c>
      <c r="X541" s="45">
        <f t="shared" si="1298"/>
        <v>82.395130908907959</v>
      </c>
      <c r="Y541" s="45">
        <f t="shared" si="1299"/>
        <v>1.4380663219721919</v>
      </c>
      <c r="Z541" s="45">
        <f t="shared" si="1300"/>
        <v>159.13798556748407</v>
      </c>
      <c r="AA541" s="45">
        <f t="shared" si="1301"/>
        <v>2.7774818131438139</v>
      </c>
      <c r="AB541" s="45">
        <f t="shared" si="1302"/>
        <v>-8834.1978338545086</v>
      </c>
      <c r="AC541" s="45">
        <f t="shared" si="1303"/>
        <v>65.543716939866215</v>
      </c>
      <c r="AD541" s="45">
        <f t="shared" si="1304"/>
        <v>2116.3406612251651</v>
      </c>
      <c r="AE541" s="45">
        <f t="shared" si="1305"/>
        <v>-590.16475294931297</v>
      </c>
      <c r="AF541" s="45">
        <f t="shared" si="1306"/>
        <v>488.39319481174482</v>
      </c>
      <c r="AG541" s="45">
        <f t="shared" si="1307"/>
        <v>97.72926759862284</v>
      </c>
      <c r="AH541" s="45">
        <f t="shared" si="1308"/>
        <v>-6656.3557462284216</v>
      </c>
      <c r="AI541" s="45">
        <f t="shared" si="1309"/>
        <v>-1.8489877072856726</v>
      </c>
      <c r="AJ541" s="45">
        <f t="shared" si="1310"/>
        <v>250.66874387874682</v>
      </c>
      <c r="AK541" s="45">
        <f t="shared" si="1311"/>
        <v>4.3749949125225136</v>
      </c>
      <c r="AL541" s="45">
        <f t="shared" si="1312"/>
        <v>250</v>
      </c>
      <c r="AM541" s="45">
        <f t="shared" si="1313"/>
        <v>40</v>
      </c>
      <c r="AN541" s="45">
        <f t="shared" si="1314"/>
        <v>7</v>
      </c>
      <c r="AO541" s="45"/>
      <c r="AP541" s="45">
        <f t="shared" si="1315"/>
        <v>4.264546116022272</v>
      </c>
      <c r="AQ541" s="45">
        <f t="shared" si="1316"/>
        <v>7.4430370827724746E-2</v>
      </c>
      <c r="AR541" s="45" t="str">
        <f t="shared" si="1317"/>
        <v>POSITIF</v>
      </c>
      <c r="AS541" s="45">
        <f t="shared" si="1318"/>
        <v>4</v>
      </c>
      <c r="AT541" s="45">
        <f t="shared" si="1319"/>
        <v>15</v>
      </c>
      <c r="AU541" s="45">
        <f t="shared" si="1320"/>
        <v>52</v>
      </c>
      <c r="AV541" s="45">
        <f t="shared" si="1321"/>
        <v>1.0171674466360767</v>
      </c>
      <c r="AW541" s="145">
        <f t="shared" si="1322"/>
        <v>4.2381976943169863E-2</v>
      </c>
      <c r="AX541" s="45">
        <f t="shared" si="1323"/>
        <v>1.7752920987903258E-2</v>
      </c>
      <c r="AY541" s="45">
        <f t="shared" si="1324"/>
        <v>0.27715753100365897</v>
      </c>
      <c r="AZ541" s="145">
        <f t="shared" si="1325"/>
        <v>1.1548230458485791E-2</v>
      </c>
      <c r="BA541" s="45">
        <f t="shared" si="1326"/>
        <v>359283.69412219792</v>
      </c>
      <c r="BB541" s="45" t="s">
        <v>192</v>
      </c>
      <c r="BC541" s="45">
        <f t="shared" si="1327"/>
        <v>1.6700851248202555E-2</v>
      </c>
      <c r="BD541" s="45">
        <f t="shared" si="1328"/>
        <v>128.2078099719113</v>
      </c>
      <c r="BE541" s="45">
        <f t="shared" si="1329"/>
        <v>23.436891917484242</v>
      </c>
      <c r="BF541" s="45">
        <f t="shared" si="1330"/>
        <v>-1.7332774786258393E-3</v>
      </c>
      <c r="BG541" s="45">
        <f t="shared" si="1331"/>
        <v>23.435158640005618</v>
      </c>
      <c r="BH541" s="151">
        <f t="shared" si="1332"/>
        <v>0.18449409041537163</v>
      </c>
      <c r="BI541" s="45">
        <f t="shared" si="1333"/>
        <v>20.992374438450984</v>
      </c>
      <c r="BJ541" s="45">
        <f t="shared" si="1334"/>
        <v>4.4133744384509832</v>
      </c>
      <c r="BK541" s="45">
        <f t="shared" si="1335"/>
        <v>173.88559928077038</v>
      </c>
      <c r="BL541" s="45">
        <f t="shared" si="1336"/>
        <v>3.034876229252927</v>
      </c>
      <c r="BM541" s="45">
        <f t="shared" si="1337"/>
        <v>252.31501729599438</v>
      </c>
      <c r="BN541" s="45">
        <f t="shared" si="1338"/>
        <v>16.821001153066291</v>
      </c>
      <c r="BO541" s="45">
        <f t="shared" si="1339"/>
        <v>16</v>
      </c>
      <c r="BP541" s="45">
        <f t="shared" si="1340"/>
        <v>49</v>
      </c>
      <c r="BQ541" s="45">
        <f t="shared" si="1341"/>
        <v>15</v>
      </c>
      <c r="BR541" s="45">
        <f t="shared" si="1342"/>
        <v>-17.819634140330198</v>
      </c>
      <c r="BS541" s="45" t="str">
        <f t="shared" si="1343"/>
        <v>NEGATIF</v>
      </c>
      <c r="BT541" s="45">
        <f t="shared" si="1279"/>
        <v>-0.31101128724955124</v>
      </c>
      <c r="BU541" s="45">
        <f t="shared" si="1280"/>
        <v>17</v>
      </c>
      <c r="BV541" s="45">
        <f t="shared" si="1281"/>
        <v>-2090</v>
      </c>
      <c r="BW541" s="45">
        <f t="shared" si="1282"/>
        <v>49</v>
      </c>
      <c r="BX541" s="45" t="str">
        <f t="shared" si="1283"/>
        <v>NEGATIF</v>
      </c>
      <c r="BY541" s="45">
        <f t="shared" si="1344"/>
        <v>13.600211427731974</v>
      </c>
      <c r="BZ541" s="45">
        <f t="shared" si="1345"/>
        <v>193.60021142773198</v>
      </c>
      <c r="CA541" s="45">
        <f t="shared" si="1346"/>
        <v>-64.453801530151736</v>
      </c>
      <c r="CB541" s="45" t="str">
        <f t="shared" si="1347"/>
        <v>NEGATIF</v>
      </c>
      <c r="CC541" s="45">
        <f t="shared" si="1348"/>
        <v>64</v>
      </c>
      <c r="CD541" s="45">
        <f t="shared" si="1349"/>
        <v>27</v>
      </c>
      <c r="CE541" s="45">
        <f t="shared" si="1350"/>
        <v>13</v>
      </c>
      <c r="CF541" s="45"/>
      <c r="CG541" s="45">
        <f t="shared" si="1351"/>
        <v>4.4037278040415417</v>
      </c>
      <c r="CH541" s="45">
        <f t="shared" si="1352"/>
        <v>0.40902067899529454</v>
      </c>
      <c r="CI541" s="45">
        <f t="shared" si="1353"/>
        <v>0.40905093039414719</v>
      </c>
    </row>
    <row r="542" spans="1:87">
      <c r="A542" s="45">
        <f t="shared" ref="A542:F542" si="1471">A248</f>
        <v>-7.0027777777777782</v>
      </c>
      <c r="B542" s="45">
        <f t="shared" si="1471"/>
        <v>111.315</v>
      </c>
      <c r="C542" s="45">
        <f t="shared" si="1471"/>
        <v>7</v>
      </c>
      <c r="D542" s="45">
        <f t="shared" si="1471"/>
        <v>2018</v>
      </c>
      <c r="E542" s="45">
        <f t="shared" si="1471"/>
        <v>6</v>
      </c>
      <c r="F542" s="45">
        <f t="shared" si="1471"/>
        <v>14</v>
      </c>
      <c r="G542" s="45">
        <f t="shared" si="1285"/>
        <v>-0.12222152900771403</v>
      </c>
      <c r="H542" s="45">
        <f t="shared" ref="H542:J542" si="1472">H248</f>
        <v>10</v>
      </c>
      <c r="I542" s="45">
        <f t="shared" si="1472"/>
        <v>45</v>
      </c>
      <c r="J542" s="45">
        <f t="shared" si="1472"/>
        <v>10.75</v>
      </c>
      <c r="K542" s="45"/>
      <c r="L542" s="45">
        <f t="shared" ref="L542:M542" si="1473">L248</f>
        <v>20</v>
      </c>
      <c r="M542" s="45">
        <f t="shared" si="1473"/>
        <v>-13</v>
      </c>
      <c r="N542" s="45">
        <f t="shared" si="1288"/>
        <v>2458283.65625</v>
      </c>
      <c r="O542" s="45">
        <f t="shared" si="1289"/>
        <v>8.1908796641232031E-4</v>
      </c>
      <c r="P542" s="45">
        <f t="shared" si="1290"/>
        <v>2458283.657069088</v>
      </c>
      <c r="Q542" s="45">
        <f t="shared" si="1291"/>
        <v>0.18449437560815771</v>
      </c>
      <c r="R542" s="45">
        <f t="shared" si="1292"/>
        <v>252.51773158603248</v>
      </c>
      <c r="S542" s="45">
        <f t="shared" si="1293"/>
        <v>335.45768718652835</v>
      </c>
      <c r="T542" s="45">
        <f t="shared" si="1294"/>
        <v>4.4072658358435497</v>
      </c>
      <c r="U542" s="45">
        <f t="shared" si="1295"/>
        <v>5.8548411425301135</v>
      </c>
      <c r="V542" s="45">
        <f t="shared" si="1296"/>
        <v>128.20267937248661</v>
      </c>
      <c r="W542" s="45">
        <f t="shared" si="1297"/>
        <v>2.2375588649285092</v>
      </c>
      <c r="X542" s="45">
        <f t="shared" si="1298"/>
        <v>82.405398068520299</v>
      </c>
      <c r="Y542" s="45">
        <f t="shared" si="1299"/>
        <v>1.4382455177122551</v>
      </c>
      <c r="Z542" s="45">
        <f t="shared" si="1300"/>
        <v>159.14825223684966</v>
      </c>
      <c r="AA542" s="45">
        <f t="shared" si="1301"/>
        <v>2.7776610003274569</v>
      </c>
      <c r="AB542" s="45">
        <f t="shared" si="1302"/>
        <v>-8785.3064504320646</v>
      </c>
      <c r="AC542" s="45">
        <f t="shared" si="1303"/>
        <v>64.447466890324336</v>
      </c>
      <c r="AD542" s="45">
        <f t="shared" si="1304"/>
        <v>2093.9905960833739</v>
      </c>
      <c r="AE542" s="45">
        <f t="shared" si="1305"/>
        <v>-586.92088596772976</v>
      </c>
      <c r="AF542" s="45">
        <f t="shared" si="1306"/>
        <v>487.45299280238214</v>
      </c>
      <c r="AG542" s="45">
        <f t="shared" si="1307"/>
        <v>86.016338092990907</v>
      </c>
      <c r="AH542" s="45">
        <f t="shared" si="1308"/>
        <v>-6640.3199425307239</v>
      </c>
      <c r="AI542" s="45">
        <f t="shared" si="1309"/>
        <v>-1.8445333173696454</v>
      </c>
      <c r="AJ542" s="45">
        <f t="shared" si="1310"/>
        <v>250.67319826866284</v>
      </c>
      <c r="AK542" s="45">
        <f t="shared" si="1311"/>
        <v>4.3750726562927156</v>
      </c>
      <c r="AL542" s="45">
        <f t="shared" si="1312"/>
        <v>250</v>
      </c>
      <c r="AM542" s="45">
        <f t="shared" si="1313"/>
        <v>40</v>
      </c>
      <c r="AN542" s="45">
        <f t="shared" si="1314"/>
        <v>23</v>
      </c>
      <c r="AO542" s="45"/>
      <c r="AP542" s="45">
        <f t="shared" si="1315"/>
        <v>4.2595296837650594</v>
      </c>
      <c r="AQ542" s="45">
        <f t="shared" si="1316"/>
        <v>7.4342817568133143E-2</v>
      </c>
      <c r="AR542" s="45" t="str">
        <f t="shared" si="1317"/>
        <v>POSITIF</v>
      </c>
      <c r="AS542" s="45">
        <f t="shared" si="1318"/>
        <v>4</v>
      </c>
      <c r="AT542" s="45">
        <f t="shared" si="1319"/>
        <v>15</v>
      </c>
      <c r="AU542" s="45">
        <f t="shared" si="1320"/>
        <v>34</v>
      </c>
      <c r="AV542" s="45">
        <f t="shared" si="1321"/>
        <v>1.0172312347399217</v>
      </c>
      <c r="AW542" s="145">
        <f t="shared" si="1322"/>
        <v>4.2384634780830072E-2</v>
      </c>
      <c r="AX542" s="45">
        <f t="shared" si="1323"/>
        <v>1.7754034300338957E-2</v>
      </c>
      <c r="AY542" s="45">
        <f t="shared" si="1324"/>
        <v>0.2771749102796065</v>
      </c>
      <c r="AZ542" s="145">
        <f t="shared" si="1325"/>
        <v>1.1548954594983604E-2</v>
      </c>
      <c r="BA542" s="45">
        <f t="shared" si="1326"/>
        <v>359261.16668003984</v>
      </c>
      <c r="BB542" s="45" t="s">
        <v>192</v>
      </c>
      <c r="BC542" s="45">
        <f t="shared" si="1327"/>
        <v>1.6700851236224459E-2</v>
      </c>
      <c r="BD542" s="45">
        <f t="shared" si="1328"/>
        <v>128.20725837020265</v>
      </c>
      <c r="BE542" s="45">
        <f t="shared" si="1329"/>
        <v>23.436891913775547</v>
      </c>
      <c r="BF542" s="45">
        <f t="shared" si="1330"/>
        <v>-1.733273022408415E-3</v>
      </c>
      <c r="BG542" s="45">
        <f t="shared" si="1331"/>
        <v>23.435158640753137</v>
      </c>
      <c r="BH542" s="151">
        <f t="shared" si="1332"/>
        <v>0.18449437560815771</v>
      </c>
      <c r="BI542" s="45">
        <f t="shared" si="1333"/>
        <v>21.243058918106058</v>
      </c>
      <c r="BJ542" s="45">
        <f t="shared" si="1334"/>
        <v>4.6640589181060577</v>
      </c>
      <c r="BK542" s="45">
        <f t="shared" si="1335"/>
        <v>177.64181429997021</v>
      </c>
      <c r="BL542" s="45">
        <f t="shared" si="1336"/>
        <v>3.100434548750826</v>
      </c>
      <c r="BM542" s="45">
        <f t="shared" si="1337"/>
        <v>252.31906947162068</v>
      </c>
      <c r="BN542" s="45">
        <f t="shared" si="1338"/>
        <v>16.821271298108044</v>
      </c>
      <c r="BO542" s="45">
        <f t="shared" si="1339"/>
        <v>16</v>
      </c>
      <c r="BP542" s="45">
        <f t="shared" si="1340"/>
        <v>49</v>
      </c>
      <c r="BQ542" s="45">
        <f t="shared" si="1341"/>
        <v>16</v>
      </c>
      <c r="BR542" s="45">
        <f t="shared" si="1342"/>
        <v>-17.825216613156979</v>
      </c>
      <c r="BS542" s="45" t="str">
        <f t="shared" si="1343"/>
        <v>NEGATIF</v>
      </c>
      <c r="BT542" s="45">
        <f t="shared" si="1279"/>
        <v>-0.31110871978078164</v>
      </c>
      <c r="BU542" s="45">
        <f t="shared" si="1280"/>
        <v>17</v>
      </c>
      <c r="BV542" s="45">
        <f t="shared" si="1281"/>
        <v>-2090</v>
      </c>
      <c r="BW542" s="45">
        <f t="shared" si="1282"/>
        <v>29</v>
      </c>
      <c r="BX542" s="45" t="str">
        <f t="shared" si="1283"/>
        <v>NEGATIF</v>
      </c>
      <c r="BY542" s="45">
        <f t="shared" si="1344"/>
        <v>5.3308274283110091</v>
      </c>
      <c r="BZ542" s="45">
        <f t="shared" si="1345"/>
        <v>185.33082742831101</v>
      </c>
      <c r="CA542" s="45">
        <f t="shared" si="1346"/>
        <v>-65.063039354805937</v>
      </c>
      <c r="CB542" s="45" t="str">
        <f t="shared" si="1347"/>
        <v>NEGATIF</v>
      </c>
      <c r="CC542" s="45">
        <f t="shared" si="1348"/>
        <v>65</v>
      </c>
      <c r="CD542" s="45">
        <f t="shared" si="1349"/>
        <v>3</v>
      </c>
      <c r="CE542" s="45">
        <f t="shared" si="1350"/>
        <v>46</v>
      </c>
      <c r="CF542" s="45"/>
      <c r="CG542" s="45">
        <f t="shared" si="1351"/>
        <v>4.4037985278480898</v>
      </c>
      <c r="CH542" s="45">
        <f t="shared" si="1352"/>
        <v>0.40902067900834121</v>
      </c>
      <c r="CI542" s="45">
        <f t="shared" si="1353"/>
        <v>0.40905093032941825</v>
      </c>
    </row>
    <row r="543" spans="1:87">
      <c r="A543" s="45">
        <f t="shared" ref="A543:F543" si="1474">A249</f>
        <v>-7.0027777777777782</v>
      </c>
      <c r="B543" s="45">
        <f t="shared" si="1474"/>
        <v>111.315</v>
      </c>
      <c r="C543" s="45">
        <f t="shared" si="1474"/>
        <v>7</v>
      </c>
      <c r="D543" s="45">
        <f t="shared" si="1474"/>
        <v>2018</v>
      </c>
      <c r="E543" s="45">
        <f t="shared" si="1474"/>
        <v>6</v>
      </c>
      <c r="F543" s="45">
        <f t="shared" si="1474"/>
        <v>14</v>
      </c>
      <c r="G543" s="45">
        <f t="shared" si="1285"/>
        <v>-0.12222152900771403</v>
      </c>
      <c r="H543" s="45">
        <f t="shared" ref="H543:J543" si="1475">H249</f>
        <v>11</v>
      </c>
      <c r="I543" s="45">
        <f t="shared" si="1475"/>
        <v>0</v>
      </c>
      <c r="J543" s="45">
        <f t="shared" si="1475"/>
        <v>11</v>
      </c>
      <c r="K543" s="45"/>
      <c r="L543" s="45">
        <f t="shared" ref="L543:M543" si="1476">L249</f>
        <v>20</v>
      </c>
      <c r="M543" s="45">
        <f t="shared" si="1476"/>
        <v>-13</v>
      </c>
      <c r="N543" s="45">
        <f t="shared" si="1288"/>
        <v>2458283.666666667</v>
      </c>
      <c r="O543" s="45">
        <f t="shared" si="1289"/>
        <v>8.1908796641232031E-4</v>
      </c>
      <c r="P543" s="45">
        <f t="shared" si="1290"/>
        <v>2458283.6674857549</v>
      </c>
      <c r="Q543" s="45">
        <f t="shared" si="1291"/>
        <v>0.18449466080095653</v>
      </c>
      <c r="R543" s="45">
        <f t="shared" si="1292"/>
        <v>252.51773158603248</v>
      </c>
      <c r="S543" s="45">
        <f t="shared" si="1293"/>
        <v>335.59378086186189</v>
      </c>
      <c r="T543" s="45">
        <f t="shared" si="1294"/>
        <v>4.4072658358435497</v>
      </c>
      <c r="U543" s="45">
        <f t="shared" si="1295"/>
        <v>5.8572164252558236</v>
      </c>
      <c r="V543" s="45">
        <f t="shared" si="1296"/>
        <v>128.20212776911632</v>
      </c>
      <c r="W543" s="45">
        <f t="shared" si="1297"/>
        <v>2.2375492376335324</v>
      </c>
      <c r="X543" s="45">
        <f t="shared" si="1298"/>
        <v>82.415665228591024</v>
      </c>
      <c r="Y543" s="45">
        <f t="shared" si="1299"/>
        <v>1.4384247134603185</v>
      </c>
      <c r="Z543" s="45">
        <f t="shared" si="1300"/>
        <v>159.15851890667454</v>
      </c>
      <c r="AA543" s="45">
        <f t="shared" si="1301"/>
        <v>2.7778401875191165</v>
      </c>
      <c r="AB543" s="45">
        <f t="shared" si="1302"/>
        <v>-8736.3620085409257</v>
      </c>
      <c r="AC543" s="45">
        <f t="shared" si="1303"/>
        <v>63.344423149281056</v>
      </c>
      <c r="AD543" s="45">
        <f t="shared" si="1304"/>
        <v>2070.7576124657271</v>
      </c>
      <c r="AE543" s="45">
        <f t="shared" si="1305"/>
        <v>-583.61515527783126</v>
      </c>
      <c r="AF543" s="45">
        <f t="shared" si="1306"/>
        <v>486.51008183169324</v>
      </c>
      <c r="AG543" s="45">
        <f t="shared" si="1307"/>
        <v>74.302327394164323</v>
      </c>
      <c r="AH543" s="45">
        <f t="shared" si="1308"/>
        <v>-6625.0627189778907</v>
      </c>
      <c r="AI543" s="45">
        <f t="shared" si="1309"/>
        <v>-1.8402951997160808</v>
      </c>
      <c r="AJ543" s="45">
        <f t="shared" si="1310"/>
        <v>250.6774363863164</v>
      </c>
      <c r="AK543" s="45">
        <f t="shared" si="1311"/>
        <v>4.3751466253998572</v>
      </c>
      <c r="AL543" s="45">
        <f t="shared" si="1312"/>
        <v>250</v>
      </c>
      <c r="AM543" s="45">
        <f t="shared" si="1313"/>
        <v>40</v>
      </c>
      <c r="AN543" s="45">
        <f t="shared" si="1314"/>
        <v>38</v>
      </c>
      <c r="AO543" s="45"/>
      <c r="AP543" s="45">
        <f t="shared" si="1315"/>
        <v>4.2760766723217616</v>
      </c>
      <c r="AQ543" s="45">
        <f t="shared" si="1316"/>
        <v>7.4631616999737416E-2</v>
      </c>
      <c r="AR543" s="45" t="str">
        <f t="shared" si="1317"/>
        <v>POSITIF</v>
      </c>
      <c r="AS543" s="45">
        <f t="shared" si="1318"/>
        <v>4</v>
      </c>
      <c r="AT543" s="45">
        <f t="shared" si="1319"/>
        <v>16</v>
      </c>
      <c r="AU543" s="45">
        <f t="shared" si="1320"/>
        <v>33</v>
      </c>
      <c r="AV543" s="45">
        <f t="shared" si="1321"/>
        <v>1.0172946414984563</v>
      </c>
      <c r="AW543" s="145">
        <f t="shared" si="1322"/>
        <v>4.2387276729102343E-2</v>
      </c>
      <c r="AX543" s="45">
        <f t="shared" si="1323"/>
        <v>1.7755140957043402E-2</v>
      </c>
      <c r="AY543" s="45">
        <f t="shared" si="1324"/>
        <v>0.2771921856564713</v>
      </c>
      <c r="AZ543" s="145">
        <f t="shared" si="1325"/>
        <v>1.1549674402352971E-2</v>
      </c>
      <c r="BA543" s="45">
        <f t="shared" si="1326"/>
        <v>359238.77671397326</v>
      </c>
      <c r="BB543" s="45" t="s">
        <v>192</v>
      </c>
      <c r="BC543" s="45">
        <f t="shared" si="1327"/>
        <v>1.670085122424636E-2</v>
      </c>
      <c r="BD543" s="45">
        <f t="shared" si="1328"/>
        <v>128.20670676846933</v>
      </c>
      <c r="BE543" s="45">
        <f t="shared" si="1329"/>
        <v>23.436891910066851</v>
      </c>
      <c r="BF543" s="45">
        <f t="shared" si="1330"/>
        <v>-1.7332685464177232E-3</v>
      </c>
      <c r="BG543" s="45">
        <f t="shared" si="1331"/>
        <v>23.435158641520434</v>
      </c>
      <c r="BH543" s="151">
        <f t="shared" si="1332"/>
        <v>0.18449466080095653</v>
      </c>
      <c r="BI543" s="45">
        <f t="shared" si="1333"/>
        <v>21.493743408937007</v>
      </c>
      <c r="BJ543" s="45">
        <f t="shared" si="1334"/>
        <v>4.9147434089370066</v>
      </c>
      <c r="BK543" s="45">
        <f t="shared" si="1335"/>
        <v>181.39822621654628</v>
      </c>
      <c r="BL543" s="45">
        <f t="shared" si="1336"/>
        <v>3.165996304756229</v>
      </c>
      <c r="BM543" s="45">
        <f t="shared" si="1337"/>
        <v>252.32292491750883</v>
      </c>
      <c r="BN543" s="45">
        <f t="shared" si="1338"/>
        <v>16.821528327833921</v>
      </c>
      <c r="BO543" s="45">
        <f t="shared" si="1339"/>
        <v>16</v>
      </c>
      <c r="BP543" s="45">
        <f t="shared" si="1340"/>
        <v>49</v>
      </c>
      <c r="BQ543" s="45">
        <f t="shared" si="1341"/>
        <v>17</v>
      </c>
      <c r="BR543" s="45">
        <f t="shared" si="1342"/>
        <v>-17.809412758704156</v>
      </c>
      <c r="BS543" s="45" t="str">
        <f t="shared" si="1343"/>
        <v>NEGATIF</v>
      </c>
      <c r="BT543" s="45">
        <f t="shared" si="1279"/>
        <v>-0.31083289048607393</v>
      </c>
      <c r="BU543" s="45">
        <f t="shared" si="1280"/>
        <v>17</v>
      </c>
      <c r="BV543" s="45">
        <f t="shared" si="1281"/>
        <v>-2089</v>
      </c>
      <c r="BW543" s="45">
        <f t="shared" si="1282"/>
        <v>26</v>
      </c>
      <c r="BX543" s="45" t="str">
        <f t="shared" si="1283"/>
        <v>NEGATIF</v>
      </c>
      <c r="BY543" s="45">
        <f t="shared" si="1344"/>
        <v>-3.1689670413244291</v>
      </c>
      <c r="BZ543" s="45">
        <f t="shared" si="1345"/>
        <v>176.83103295867556</v>
      </c>
      <c r="CA543" s="45">
        <f t="shared" si="1346"/>
        <v>-65.14942061754968</v>
      </c>
      <c r="CB543" s="45" t="str">
        <f t="shared" si="1347"/>
        <v>NEGATIF</v>
      </c>
      <c r="CC543" s="45">
        <f t="shared" si="1348"/>
        <v>65</v>
      </c>
      <c r="CD543" s="45">
        <f t="shared" si="1349"/>
        <v>8</v>
      </c>
      <c r="CE543" s="45">
        <f t="shared" si="1350"/>
        <v>57</v>
      </c>
      <c r="CF543" s="45"/>
      <c r="CG543" s="45">
        <f t="shared" si="1351"/>
        <v>4.4038658180729708</v>
      </c>
      <c r="CH543" s="45">
        <f t="shared" si="1352"/>
        <v>0.40902067902173306</v>
      </c>
      <c r="CI543" s="45">
        <f t="shared" si="1353"/>
        <v>0.40905093026468931</v>
      </c>
    </row>
    <row r="544" spans="1:87">
      <c r="A544" s="45">
        <f t="shared" ref="A544:F544" si="1477">A250</f>
        <v>-7.0027777777777782</v>
      </c>
      <c r="B544" s="45">
        <f t="shared" si="1477"/>
        <v>111.315</v>
      </c>
      <c r="C544" s="45">
        <f t="shared" si="1477"/>
        <v>7</v>
      </c>
      <c r="D544" s="45">
        <f t="shared" si="1477"/>
        <v>2018</v>
      </c>
      <c r="E544" s="45">
        <f t="shared" si="1477"/>
        <v>6</v>
      </c>
      <c r="F544" s="45">
        <f t="shared" si="1477"/>
        <v>14</v>
      </c>
      <c r="G544" s="45">
        <f t="shared" si="1285"/>
        <v>-0.12222152900771403</v>
      </c>
      <c r="H544" s="45">
        <f t="shared" ref="H544:J544" si="1478">H250</f>
        <v>11</v>
      </c>
      <c r="I544" s="45">
        <f t="shared" si="1478"/>
        <v>15</v>
      </c>
      <c r="J544" s="45">
        <f t="shared" si="1478"/>
        <v>11.25</v>
      </c>
      <c r="K544" s="45"/>
      <c r="L544" s="45">
        <f t="shared" ref="L544:M544" si="1479">L250</f>
        <v>20</v>
      </c>
      <c r="M544" s="45">
        <f t="shared" si="1479"/>
        <v>-13</v>
      </c>
      <c r="N544" s="45">
        <f t="shared" si="1288"/>
        <v>2458283.6770833335</v>
      </c>
      <c r="O544" s="45">
        <f t="shared" si="1289"/>
        <v>8.1908796641232031E-4</v>
      </c>
      <c r="P544" s="45">
        <f t="shared" si="1290"/>
        <v>2458283.6779024214</v>
      </c>
      <c r="Q544" s="45">
        <f t="shared" si="1291"/>
        <v>0.18449494599374261</v>
      </c>
      <c r="R544" s="45">
        <f t="shared" si="1292"/>
        <v>252.51773158603248</v>
      </c>
      <c r="S544" s="45">
        <f t="shared" si="1293"/>
        <v>335.72987453112728</v>
      </c>
      <c r="T544" s="45">
        <f t="shared" si="1294"/>
        <v>4.4072658358435497</v>
      </c>
      <c r="U544" s="45">
        <f t="shared" si="1295"/>
        <v>5.8595917078756248</v>
      </c>
      <c r="V544" s="45">
        <f t="shared" si="1296"/>
        <v>128.20157616577069</v>
      </c>
      <c r="W544" s="45">
        <f t="shared" si="1297"/>
        <v>2.2375396103389864</v>
      </c>
      <c r="X544" s="45">
        <f t="shared" si="1298"/>
        <v>82.425932388203364</v>
      </c>
      <c r="Y544" s="45">
        <f t="shared" si="1299"/>
        <v>1.4386039092003815</v>
      </c>
      <c r="Z544" s="45">
        <f t="shared" si="1300"/>
        <v>159.16878557604014</v>
      </c>
      <c r="AA544" s="45">
        <f t="shared" si="1301"/>
        <v>2.7780193747027595</v>
      </c>
      <c r="AB544" s="45">
        <f t="shared" si="1302"/>
        <v>-8687.3647886885556</v>
      </c>
      <c r="AC544" s="45">
        <f t="shared" si="1303"/>
        <v>62.234702091084365</v>
      </c>
      <c r="AD544" s="45">
        <f t="shared" si="1304"/>
        <v>2046.6515084820262</v>
      </c>
      <c r="AE544" s="45">
        <f t="shared" si="1305"/>
        <v>-580.24790961121789</v>
      </c>
      <c r="AF544" s="45">
        <f t="shared" si="1306"/>
        <v>485.56448667049665</v>
      </c>
      <c r="AG544" s="45">
        <f t="shared" si="1307"/>
        <v>62.58732444661679</v>
      </c>
      <c r="AH544" s="45">
        <f t="shared" si="1308"/>
        <v>-6610.5746766095508</v>
      </c>
      <c r="AI544" s="45">
        <f t="shared" si="1309"/>
        <v>-1.8362707435026531</v>
      </c>
      <c r="AJ544" s="45">
        <f t="shared" si="1310"/>
        <v>250.68146084252982</v>
      </c>
      <c r="AK544" s="45">
        <f t="shared" si="1311"/>
        <v>4.3752168654113834</v>
      </c>
      <c r="AL544" s="45">
        <f t="shared" si="1312"/>
        <v>250</v>
      </c>
      <c r="AM544" s="45">
        <f t="shared" si="1313"/>
        <v>40</v>
      </c>
      <c r="AN544" s="45">
        <f t="shared" si="1314"/>
        <v>53</v>
      </c>
      <c r="AO544" s="45"/>
      <c r="AP544" s="45">
        <f t="shared" si="1315"/>
        <v>4.2649931049963046</v>
      </c>
      <c r="AQ544" s="45">
        <f t="shared" si="1316"/>
        <v>7.4438172257041732E-2</v>
      </c>
      <c r="AR544" s="45" t="str">
        <f t="shared" si="1317"/>
        <v>POSITIF</v>
      </c>
      <c r="AS544" s="45">
        <f t="shared" si="1318"/>
        <v>4</v>
      </c>
      <c r="AT544" s="45">
        <f t="shared" si="1319"/>
        <v>15</v>
      </c>
      <c r="AU544" s="45">
        <f t="shared" si="1320"/>
        <v>53</v>
      </c>
      <c r="AV544" s="45">
        <f t="shared" si="1321"/>
        <v>1.0173576663726325</v>
      </c>
      <c r="AW544" s="145">
        <f t="shared" si="1322"/>
        <v>4.2389902765526351E-2</v>
      </c>
      <c r="AX544" s="45">
        <f t="shared" si="1323"/>
        <v>1.7756240948608434E-2</v>
      </c>
      <c r="AY544" s="45">
        <f t="shared" si="1324"/>
        <v>0.27720935698739357</v>
      </c>
      <c r="AZ544" s="145">
        <f t="shared" si="1325"/>
        <v>1.1550389874474732E-2</v>
      </c>
      <c r="BA544" s="45">
        <f t="shared" si="1326"/>
        <v>359216.52436342411</v>
      </c>
      <c r="BB544" s="45" t="s">
        <v>192</v>
      </c>
      <c r="BC544" s="45">
        <f t="shared" si="1327"/>
        <v>1.6700851212268265E-2</v>
      </c>
      <c r="BD544" s="45">
        <f t="shared" si="1328"/>
        <v>128.20615516676068</v>
      </c>
      <c r="BE544" s="45">
        <f t="shared" si="1329"/>
        <v>23.436891906358156</v>
      </c>
      <c r="BF544" s="45">
        <f t="shared" si="1330"/>
        <v>-1.7332640506522588E-3</v>
      </c>
      <c r="BG544" s="45">
        <f t="shared" si="1331"/>
        <v>23.435158642307503</v>
      </c>
      <c r="BH544" s="151">
        <f t="shared" si="1332"/>
        <v>0.18449494599374261</v>
      </c>
      <c r="BI544" s="45">
        <f t="shared" si="1333"/>
        <v>21.744427888561042</v>
      </c>
      <c r="BJ544" s="45">
        <f t="shared" si="1334"/>
        <v>5.165427888561041</v>
      </c>
      <c r="BK544" s="45">
        <f t="shared" si="1335"/>
        <v>185.15483232175166</v>
      </c>
      <c r="BL544" s="45">
        <f t="shared" si="1336"/>
        <v>3.2315614499925833</v>
      </c>
      <c r="BM544" s="45">
        <f t="shared" si="1337"/>
        <v>252.32658600666394</v>
      </c>
      <c r="BN544" s="45">
        <f t="shared" si="1338"/>
        <v>16.821772400444264</v>
      </c>
      <c r="BO544" s="45">
        <f t="shared" si="1339"/>
        <v>16</v>
      </c>
      <c r="BP544" s="45">
        <f t="shared" si="1340"/>
        <v>49</v>
      </c>
      <c r="BQ544" s="45">
        <f t="shared" si="1341"/>
        <v>18</v>
      </c>
      <c r="BR544" s="45">
        <f t="shared" si="1342"/>
        <v>-17.820944636135451</v>
      </c>
      <c r="BS544" s="45" t="str">
        <f t="shared" si="1343"/>
        <v>NEGATIF</v>
      </c>
      <c r="BT544" s="45">
        <f t="shared" si="1279"/>
        <v>-0.31103415971618648</v>
      </c>
      <c r="BU544" s="45">
        <f t="shared" si="1280"/>
        <v>17</v>
      </c>
      <c r="BV544" s="45">
        <f t="shared" si="1281"/>
        <v>-2090</v>
      </c>
      <c r="BW544" s="45">
        <f t="shared" si="1282"/>
        <v>44</v>
      </c>
      <c r="BX544" s="45" t="str">
        <f t="shared" si="1283"/>
        <v>NEGATIF</v>
      </c>
      <c r="BY544" s="45">
        <f t="shared" si="1344"/>
        <v>-11.528457413709399</v>
      </c>
      <c r="BZ544" s="45">
        <f t="shared" si="1345"/>
        <v>168.47154258629061</v>
      </c>
      <c r="CA544" s="45">
        <f t="shared" si="1346"/>
        <v>-64.659742852017615</v>
      </c>
      <c r="CB544" s="45" t="str">
        <f t="shared" si="1347"/>
        <v>NEGATIF</v>
      </c>
      <c r="CC544" s="45">
        <f t="shared" si="1348"/>
        <v>64</v>
      </c>
      <c r="CD544" s="45">
        <f t="shared" si="1349"/>
        <v>39</v>
      </c>
      <c r="CE544" s="45">
        <f t="shared" si="1350"/>
        <v>35</v>
      </c>
      <c r="CF544" s="45"/>
      <c r="CG544" s="45">
        <f t="shared" si="1351"/>
        <v>4.4039297161329367</v>
      </c>
      <c r="CH544" s="45">
        <f t="shared" si="1352"/>
        <v>0.40902067903547001</v>
      </c>
      <c r="CI544" s="45">
        <f t="shared" si="1353"/>
        <v>0.40905093019996036</v>
      </c>
    </row>
    <row r="545" spans="1:87">
      <c r="A545" s="45">
        <f t="shared" ref="A545:F545" si="1480">A251</f>
        <v>-7.0027777777777782</v>
      </c>
      <c r="B545" s="45">
        <f t="shared" si="1480"/>
        <v>111.315</v>
      </c>
      <c r="C545" s="45">
        <f t="shared" si="1480"/>
        <v>7</v>
      </c>
      <c r="D545" s="45">
        <f t="shared" si="1480"/>
        <v>2018</v>
      </c>
      <c r="E545" s="45">
        <f t="shared" si="1480"/>
        <v>6</v>
      </c>
      <c r="F545" s="45">
        <f t="shared" si="1480"/>
        <v>14</v>
      </c>
      <c r="G545" s="45">
        <f t="shared" si="1285"/>
        <v>-0.12222152900771403</v>
      </c>
      <c r="H545" s="45">
        <f t="shared" ref="H545:J545" si="1481">H251</f>
        <v>11</v>
      </c>
      <c r="I545" s="45">
        <f t="shared" si="1481"/>
        <v>30</v>
      </c>
      <c r="J545" s="45">
        <f t="shared" si="1481"/>
        <v>11.5</v>
      </c>
      <c r="K545" s="45"/>
      <c r="L545" s="45">
        <f t="shared" ref="L545:M545" si="1482">L251</f>
        <v>20</v>
      </c>
      <c r="M545" s="45">
        <f t="shared" si="1482"/>
        <v>-13</v>
      </c>
      <c r="N545" s="45">
        <f t="shared" si="1288"/>
        <v>2458283.6875</v>
      </c>
      <c r="O545" s="45">
        <f t="shared" si="1289"/>
        <v>8.1908796641232031E-4</v>
      </c>
      <c r="P545" s="45">
        <f t="shared" si="1290"/>
        <v>2458283.688319088</v>
      </c>
      <c r="Q545" s="45">
        <f t="shared" si="1291"/>
        <v>0.18449523118652866</v>
      </c>
      <c r="R545" s="45">
        <f t="shared" si="1292"/>
        <v>252.51773158603248</v>
      </c>
      <c r="S545" s="45">
        <f t="shared" si="1293"/>
        <v>335.86596820037812</v>
      </c>
      <c r="T545" s="45">
        <f t="shared" si="1294"/>
        <v>4.4072658358435497</v>
      </c>
      <c r="U545" s="45">
        <f t="shared" si="1295"/>
        <v>5.8619669904951719</v>
      </c>
      <c r="V545" s="45">
        <f t="shared" si="1296"/>
        <v>128.20102456242506</v>
      </c>
      <c r="W545" s="45">
        <f t="shared" si="1297"/>
        <v>2.23752998304444</v>
      </c>
      <c r="X545" s="45">
        <f t="shared" si="1298"/>
        <v>82.436199547814795</v>
      </c>
      <c r="Y545" s="45">
        <f t="shared" si="1299"/>
        <v>1.4387831049404289</v>
      </c>
      <c r="Z545" s="45">
        <f t="shared" si="1300"/>
        <v>159.17905224540482</v>
      </c>
      <c r="AA545" s="45">
        <f t="shared" si="1301"/>
        <v>2.7781985618863869</v>
      </c>
      <c r="AB545" s="45">
        <f t="shared" si="1302"/>
        <v>-8638.3150651396481</v>
      </c>
      <c r="AC545" s="45">
        <f t="shared" si="1303"/>
        <v>61.118420646474668</v>
      </c>
      <c r="AD545" s="45">
        <f t="shared" si="1304"/>
        <v>2021.6824472977514</v>
      </c>
      <c r="AE545" s="45">
        <f t="shared" si="1305"/>
        <v>-576.81950374141843</v>
      </c>
      <c r="AF545" s="45">
        <f t="shared" si="1306"/>
        <v>484.61623203369055</v>
      </c>
      <c r="AG545" s="45">
        <f t="shared" si="1307"/>
        <v>50.871416637796699</v>
      </c>
      <c r="AH545" s="45">
        <f t="shared" si="1308"/>
        <v>-6596.8460522653531</v>
      </c>
      <c r="AI545" s="45">
        <f t="shared" si="1309"/>
        <v>-1.832457236740376</v>
      </c>
      <c r="AJ545" s="45">
        <f t="shared" si="1310"/>
        <v>250.68527434929211</v>
      </c>
      <c r="AK545" s="45">
        <f t="shared" si="1311"/>
        <v>4.3752834236604325</v>
      </c>
      <c r="AL545" s="45">
        <f t="shared" si="1312"/>
        <v>250</v>
      </c>
      <c r="AM545" s="45">
        <f t="shared" si="1313"/>
        <v>41</v>
      </c>
      <c r="AN545" s="45">
        <f t="shared" si="1314"/>
        <v>6</v>
      </c>
      <c r="AO545" s="45"/>
      <c r="AP545" s="45">
        <f t="shared" si="1315"/>
        <v>4.2618141413596309</v>
      </c>
      <c r="AQ545" s="45">
        <f t="shared" si="1316"/>
        <v>7.4382688874780598E-2</v>
      </c>
      <c r="AR545" s="45" t="str">
        <f t="shared" si="1317"/>
        <v>POSITIF</v>
      </c>
      <c r="AS545" s="45">
        <f t="shared" si="1318"/>
        <v>4</v>
      </c>
      <c r="AT545" s="45">
        <f t="shared" si="1319"/>
        <v>15</v>
      </c>
      <c r="AU545" s="45">
        <f t="shared" si="1320"/>
        <v>42</v>
      </c>
      <c r="AV545" s="45">
        <f t="shared" si="1321"/>
        <v>1.0174203088348579</v>
      </c>
      <c r="AW545" s="145">
        <f t="shared" si="1322"/>
        <v>4.2392512868119077E-2</v>
      </c>
      <c r="AX545" s="45">
        <f t="shared" si="1323"/>
        <v>1.7757334265825823E-2</v>
      </c>
      <c r="AY545" s="45">
        <f t="shared" si="1324"/>
        <v>0.27722642412863457</v>
      </c>
      <c r="AZ545" s="145">
        <f t="shared" si="1325"/>
        <v>1.1551101005359775E-2</v>
      </c>
      <c r="BA545" s="45">
        <f t="shared" si="1326"/>
        <v>359194.40976400283</v>
      </c>
      <c r="BB545" s="45" t="s">
        <v>192</v>
      </c>
      <c r="BC545" s="45">
        <f t="shared" si="1327"/>
        <v>1.6700851200290166E-2</v>
      </c>
      <c r="BD545" s="45">
        <f t="shared" si="1328"/>
        <v>128.20560356505209</v>
      </c>
      <c r="BE545" s="45">
        <f t="shared" si="1329"/>
        <v>23.43689190264946</v>
      </c>
      <c r="BF545" s="45">
        <f t="shared" si="1330"/>
        <v>-1.7332595351099147E-3</v>
      </c>
      <c r="BG545" s="45">
        <f t="shared" si="1331"/>
        <v>23.435158643114349</v>
      </c>
      <c r="BH545" s="151">
        <f t="shared" si="1332"/>
        <v>0.18449523118652866</v>
      </c>
      <c r="BI545" s="45">
        <f t="shared" si="1333"/>
        <v>21.995112368185072</v>
      </c>
      <c r="BJ545" s="45">
        <f t="shared" si="1334"/>
        <v>5.4161123681850718</v>
      </c>
      <c r="BK545" s="45">
        <f t="shared" si="1335"/>
        <v>188.91163031851465</v>
      </c>
      <c r="BL545" s="45">
        <f t="shared" si="1336"/>
        <v>3.2971299443684248</v>
      </c>
      <c r="BM545" s="45">
        <f t="shared" si="1337"/>
        <v>252.33005520426144</v>
      </c>
      <c r="BN545" s="45">
        <f t="shared" si="1338"/>
        <v>16.822003680284094</v>
      </c>
      <c r="BO545" s="45">
        <f t="shared" si="1339"/>
        <v>16</v>
      </c>
      <c r="BP545" s="45">
        <f t="shared" si="1340"/>
        <v>49</v>
      </c>
      <c r="BQ545" s="45">
        <f t="shared" si="1341"/>
        <v>19</v>
      </c>
      <c r="BR545" s="45">
        <f t="shared" si="1342"/>
        <v>-17.824618631676547</v>
      </c>
      <c r="BS545" s="45" t="str">
        <f t="shared" si="1343"/>
        <v>NEGATIF</v>
      </c>
      <c r="BT545" s="45">
        <f t="shared" si="1279"/>
        <v>-0.31109828303508219</v>
      </c>
      <c r="BU545" s="45">
        <f t="shared" si="1280"/>
        <v>17</v>
      </c>
      <c r="BV545" s="45">
        <f t="shared" si="1281"/>
        <v>-2090</v>
      </c>
      <c r="BW545" s="45">
        <f t="shared" si="1282"/>
        <v>31</v>
      </c>
      <c r="BX545" s="45" t="str">
        <f t="shared" si="1283"/>
        <v>NEGATIF</v>
      </c>
      <c r="BY545" s="45">
        <f t="shared" si="1344"/>
        <v>-19.412551251730576</v>
      </c>
      <c r="BZ545" s="45">
        <f t="shared" si="1345"/>
        <v>160.58744874826942</v>
      </c>
      <c r="CA545" s="45">
        <f t="shared" si="1346"/>
        <v>-63.659167060618394</v>
      </c>
      <c r="CB545" s="45" t="str">
        <f t="shared" si="1347"/>
        <v>NEGATIF</v>
      </c>
      <c r="CC545" s="45">
        <f t="shared" si="1348"/>
        <v>63</v>
      </c>
      <c r="CD545" s="45">
        <f t="shared" si="1349"/>
        <v>39</v>
      </c>
      <c r="CE545" s="45">
        <f t="shared" si="1350"/>
        <v>33</v>
      </c>
      <c r="CF545" s="45"/>
      <c r="CG545" s="45">
        <f t="shared" si="1351"/>
        <v>4.4039902650534151</v>
      </c>
      <c r="CH545" s="45">
        <f t="shared" si="1352"/>
        <v>0.40902067904955214</v>
      </c>
      <c r="CI545" s="45">
        <f t="shared" si="1353"/>
        <v>0.40905093013523142</v>
      </c>
    </row>
    <row r="546" spans="1:87">
      <c r="A546" s="45">
        <f t="shared" ref="A546:F546" si="1483">A252</f>
        <v>-7.0027777777777782</v>
      </c>
      <c r="B546" s="45">
        <f t="shared" si="1483"/>
        <v>111.315</v>
      </c>
      <c r="C546" s="45">
        <f t="shared" si="1483"/>
        <v>7</v>
      </c>
      <c r="D546" s="45">
        <f t="shared" si="1483"/>
        <v>2018</v>
      </c>
      <c r="E546" s="45">
        <f t="shared" si="1483"/>
        <v>6</v>
      </c>
      <c r="F546" s="45">
        <f t="shared" si="1483"/>
        <v>14</v>
      </c>
      <c r="G546" s="45">
        <f t="shared" si="1285"/>
        <v>-0.12222152900771403</v>
      </c>
      <c r="H546" s="45">
        <f t="shared" ref="H546:J546" si="1484">H252</f>
        <v>11</v>
      </c>
      <c r="I546" s="45">
        <f t="shared" si="1484"/>
        <v>45</v>
      </c>
      <c r="J546" s="45">
        <f t="shared" si="1484"/>
        <v>11.75</v>
      </c>
      <c r="K546" s="45"/>
      <c r="L546" s="45">
        <f t="shared" ref="L546:M546" si="1485">L252</f>
        <v>20</v>
      </c>
      <c r="M546" s="45">
        <f t="shared" si="1485"/>
        <v>-13</v>
      </c>
      <c r="N546" s="45">
        <f t="shared" si="1288"/>
        <v>2458283.697916667</v>
      </c>
      <c r="O546" s="45">
        <f t="shared" si="1289"/>
        <v>8.1908796641232031E-4</v>
      </c>
      <c r="P546" s="45">
        <f t="shared" si="1290"/>
        <v>2458283.6987357549</v>
      </c>
      <c r="Q546" s="45">
        <f t="shared" si="1291"/>
        <v>0.18449551637932751</v>
      </c>
      <c r="R546" s="45">
        <f t="shared" si="1292"/>
        <v>252.51773158603248</v>
      </c>
      <c r="S546" s="45">
        <f t="shared" si="1293"/>
        <v>336.00206187572621</v>
      </c>
      <c r="T546" s="45">
        <f t="shared" si="1294"/>
        <v>4.4072658358435497</v>
      </c>
      <c r="U546" s="45">
        <f t="shared" si="1295"/>
        <v>5.864342273221137</v>
      </c>
      <c r="V546" s="45">
        <f t="shared" si="1296"/>
        <v>128.20047295905471</v>
      </c>
      <c r="W546" s="45">
        <f t="shared" si="1297"/>
        <v>2.2375203557494623</v>
      </c>
      <c r="X546" s="45">
        <f t="shared" si="1298"/>
        <v>82.44646670788643</v>
      </c>
      <c r="Y546" s="45">
        <f t="shared" si="1299"/>
        <v>1.4389623006885082</v>
      </c>
      <c r="Z546" s="45">
        <f t="shared" si="1300"/>
        <v>159.18931891523061</v>
      </c>
      <c r="AA546" s="45">
        <f t="shared" si="1301"/>
        <v>2.7783777490780621</v>
      </c>
      <c r="AB546" s="45">
        <f t="shared" si="1302"/>
        <v>-8589.2131124247353</v>
      </c>
      <c r="AC546" s="45">
        <f t="shared" si="1303"/>
        <v>59.99569643617837</v>
      </c>
      <c r="AD546" s="45">
        <f t="shared" si="1304"/>
        <v>1995.8609557755651</v>
      </c>
      <c r="AE546" s="45">
        <f t="shared" si="1305"/>
        <v>-573.33029887629618</v>
      </c>
      <c r="AF546" s="45">
        <f t="shared" si="1306"/>
        <v>483.66534270470919</v>
      </c>
      <c r="AG546" s="45">
        <f t="shared" si="1307"/>
        <v>39.154691358335697</v>
      </c>
      <c r="AH546" s="45">
        <f t="shared" si="1308"/>
        <v>-6583.8667250262415</v>
      </c>
      <c r="AI546" s="45">
        <f t="shared" si="1309"/>
        <v>-1.8288518680628449</v>
      </c>
      <c r="AJ546" s="45">
        <f t="shared" si="1310"/>
        <v>250.68887971796963</v>
      </c>
      <c r="AK546" s="45">
        <f t="shared" si="1311"/>
        <v>4.3753463492146034</v>
      </c>
      <c r="AL546" s="45">
        <f t="shared" si="1312"/>
        <v>250</v>
      </c>
      <c r="AM546" s="45">
        <f t="shared" si="1313"/>
        <v>41</v>
      </c>
      <c r="AN546" s="45">
        <f t="shared" si="1314"/>
        <v>19</v>
      </c>
      <c r="AO546" s="45"/>
      <c r="AP546" s="45">
        <f t="shared" si="1315"/>
        <v>4.2672121580329883</v>
      </c>
      <c r="AQ546" s="45">
        <f t="shared" si="1316"/>
        <v>7.4476902038808246E-2</v>
      </c>
      <c r="AR546" s="45" t="str">
        <f t="shared" si="1317"/>
        <v>POSITIF</v>
      </c>
      <c r="AS546" s="45">
        <f t="shared" si="1318"/>
        <v>4</v>
      </c>
      <c r="AT546" s="45">
        <f t="shared" si="1319"/>
        <v>16</v>
      </c>
      <c r="AU546" s="45">
        <f t="shared" si="1320"/>
        <v>1</v>
      </c>
      <c r="AV546" s="45">
        <f t="shared" si="1321"/>
        <v>1.0174825683604787</v>
      </c>
      <c r="AW546" s="145">
        <f t="shared" si="1322"/>
        <v>4.2395107015019945E-2</v>
      </c>
      <c r="AX546" s="45">
        <f t="shared" si="1323"/>
        <v>1.7758420899538635E-2</v>
      </c>
      <c r="AY546" s="45">
        <f t="shared" si="1324"/>
        <v>0.27724338693725625</v>
      </c>
      <c r="AZ546" s="145">
        <f t="shared" si="1325"/>
        <v>1.1551807789052343E-2</v>
      </c>
      <c r="BA546" s="45">
        <f t="shared" si="1326"/>
        <v>359172.4330505135</v>
      </c>
      <c r="BB546" s="45" t="s">
        <v>192</v>
      </c>
      <c r="BC546" s="45">
        <f t="shared" si="1327"/>
        <v>1.670085118831207E-2</v>
      </c>
      <c r="BD546" s="45">
        <f t="shared" si="1328"/>
        <v>128.20505196331877</v>
      </c>
      <c r="BE546" s="45">
        <f t="shared" si="1329"/>
        <v>23.436891898940765</v>
      </c>
      <c r="BF546" s="45">
        <f t="shared" si="1330"/>
        <v>-1.7332549997885875E-3</v>
      </c>
      <c r="BG546" s="45">
        <f t="shared" si="1331"/>
        <v>23.435158643940976</v>
      </c>
      <c r="BH546" s="151">
        <f t="shared" si="1332"/>
        <v>0.18449551637932751</v>
      </c>
      <c r="BI546" s="45">
        <f t="shared" si="1333"/>
        <v>22.245796859016021</v>
      </c>
      <c r="BJ546" s="45">
        <f t="shared" si="1334"/>
        <v>5.6667968590160207</v>
      </c>
      <c r="BK546" s="45">
        <f t="shared" si="1335"/>
        <v>192.66861781922407</v>
      </c>
      <c r="BL546" s="45">
        <f t="shared" si="1336"/>
        <v>3.362701746212077</v>
      </c>
      <c r="BM546" s="45">
        <f t="shared" si="1337"/>
        <v>252.33333506601625</v>
      </c>
      <c r="BN546" s="45">
        <f t="shared" si="1338"/>
        <v>16.822222337734416</v>
      </c>
      <c r="BO546" s="45">
        <f t="shared" si="1339"/>
        <v>16</v>
      </c>
      <c r="BP546" s="45">
        <f t="shared" si="1340"/>
        <v>49</v>
      </c>
      <c r="BQ546" s="45">
        <f t="shared" si="1341"/>
        <v>20</v>
      </c>
      <c r="BR546" s="45">
        <f t="shared" si="1342"/>
        <v>-17.819769140245871</v>
      </c>
      <c r="BS546" s="45" t="str">
        <f t="shared" si="1343"/>
        <v>NEGATIF</v>
      </c>
      <c r="BT546" s="45">
        <f t="shared" si="1279"/>
        <v>-0.31101364344256965</v>
      </c>
      <c r="BU546" s="45">
        <f t="shared" si="1280"/>
        <v>17</v>
      </c>
      <c r="BV546" s="45">
        <f t="shared" si="1281"/>
        <v>-2090</v>
      </c>
      <c r="BW546" s="45">
        <f t="shared" si="1282"/>
        <v>48</v>
      </c>
      <c r="BX546" s="45" t="str">
        <f t="shared" si="1283"/>
        <v>NEGATIF</v>
      </c>
      <c r="BY546" s="45">
        <f t="shared" si="1344"/>
        <v>-26.597835247499223</v>
      </c>
      <c r="BZ546" s="45">
        <f t="shared" si="1345"/>
        <v>153.40216475250077</v>
      </c>
      <c r="CA546" s="45">
        <f t="shared" si="1346"/>
        <v>-62.203325477220545</v>
      </c>
      <c r="CB546" s="45" t="str">
        <f t="shared" si="1347"/>
        <v>NEGATIF</v>
      </c>
      <c r="CC546" s="45">
        <f t="shared" si="1348"/>
        <v>62</v>
      </c>
      <c r="CD546" s="45">
        <f t="shared" si="1349"/>
        <v>12</v>
      </c>
      <c r="CE546" s="45">
        <f t="shared" si="1350"/>
        <v>11</v>
      </c>
      <c r="CF546" s="45"/>
      <c r="CG546" s="45">
        <f t="shared" si="1351"/>
        <v>4.4040475094400469</v>
      </c>
      <c r="CH546" s="45">
        <f t="shared" si="1352"/>
        <v>0.40902067906397949</v>
      </c>
      <c r="CI546" s="45">
        <f t="shared" si="1353"/>
        <v>0.40905093007050247</v>
      </c>
    </row>
    <row r="547" spans="1:87">
      <c r="A547" s="45">
        <f t="shared" ref="A547:F547" si="1486">A253</f>
        <v>-7.0027777777777782</v>
      </c>
      <c r="B547" s="45">
        <f t="shared" si="1486"/>
        <v>111.315</v>
      </c>
      <c r="C547" s="45">
        <f t="shared" si="1486"/>
        <v>7</v>
      </c>
      <c r="D547" s="45">
        <f t="shared" si="1486"/>
        <v>2018</v>
      </c>
      <c r="E547" s="45">
        <f t="shared" si="1486"/>
        <v>6</v>
      </c>
      <c r="F547" s="45">
        <f t="shared" si="1486"/>
        <v>14</v>
      </c>
      <c r="G547" s="45">
        <f t="shared" si="1285"/>
        <v>-0.12222152900771403</v>
      </c>
      <c r="H547" s="45">
        <f t="shared" ref="H547:J547" si="1487">H253</f>
        <v>12</v>
      </c>
      <c r="I547" s="45">
        <f t="shared" si="1487"/>
        <v>0</v>
      </c>
      <c r="J547" s="45">
        <f t="shared" si="1487"/>
        <v>12</v>
      </c>
      <c r="K547" s="45"/>
      <c r="L547" s="45">
        <f t="shared" ref="L547:M547" si="1488">L253</f>
        <v>20</v>
      </c>
      <c r="M547" s="45">
        <f t="shared" si="1488"/>
        <v>-13</v>
      </c>
      <c r="N547" s="45">
        <f t="shared" si="1288"/>
        <v>2458283.7083333335</v>
      </c>
      <c r="O547" s="45">
        <f t="shared" si="1289"/>
        <v>8.1908796641232031E-4</v>
      </c>
      <c r="P547" s="45">
        <f t="shared" si="1290"/>
        <v>2458283.7091524214</v>
      </c>
      <c r="Q547" s="45">
        <f t="shared" si="1291"/>
        <v>0.18449580157211357</v>
      </c>
      <c r="R547" s="45">
        <f t="shared" si="1292"/>
        <v>252.51773158603248</v>
      </c>
      <c r="S547" s="45">
        <f t="shared" si="1293"/>
        <v>336.13815554497705</v>
      </c>
      <c r="T547" s="45">
        <f t="shared" si="1294"/>
        <v>4.4072658358435497</v>
      </c>
      <c r="U547" s="45">
        <f t="shared" si="1295"/>
        <v>5.8667175558406841</v>
      </c>
      <c r="V547" s="45">
        <f t="shared" si="1296"/>
        <v>128.19992135570914</v>
      </c>
      <c r="W547" s="45">
        <f t="shared" si="1297"/>
        <v>2.2375107284549172</v>
      </c>
      <c r="X547" s="45">
        <f t="shared" si="1298"/>
        <v>82.45673386749786</v>
      </c>
      <c r="Y547" s="45">
        <f t="shared" si="1299"/>
        <v>1.4391414964285554</v>
      </c>
      <c r="Z547" s="45">
        <f t="shared" si="1300"/>
        <v>159.1995855845953</v>
      </c>
      <c r="AA547" s="45">
        <f t="shared" si="1301"/>
        <v>2.7785569362616895</v>
      </c>
      <c r="AB547" s="45">
        <f t="shared" si="1302"/>
        <v>-8540.0592119750654</v>
      </c>
      <c r="AC547" s="45">
        <f t="shared" si="1303"/>
        <v>58.866647911288467</v>
      </c>
      <c r="AD547" s="45">
        <f t="shared" si="1304"/>
        <v>1969.1979236929421</v>
      </c>
      <c r="AE547" s="45">
        <f t="shared" si="1305"/>
        <v>-569.78066310393763</v>
      </c>
      <c r="AF547" s="45">
        <f t="shared" si="1306"/>
        <v>482.71184366371978</v>
      </c>
      <c r="AG547" s="45">
        <f t="shared" si="1307"/>
        <v>27.437237582545848</v>
      </c>
      <c r="AH547" s="45">
        <f t="shared" si="1308"/>
        <v>-6571.6262222285059</v>
      </c>
      <c r="AI547" s="45">
        <f t="shared" si="1309"/>
        <v>-1.8254517283968072</v>
      </c>
      <c r="AJ547" s="45">
        <f t="shared" si="1310"/>
        <v>250.69227985763567</v>
      </c>
      <c r="AK547" s="45">
        <f t="shared" si="1311"/>
        <v>4.3754056928468037</v>
      </c>
      <c r="AL547" s="45">
        <f t="shared" si="1312"/>
        <v>250</v>
      </c>
      <c r="AM547" s="45">
        <f t="shared" si="1313"/>
        <v>41</v>
      </c>
      <c r="AN547" s="45">
        <f t="shared" si="1314"/>
        <v>32</v>
      </c>
      <c r="AO547" s="45"/>
      <c r="AP547" s="45">
        <f t="shared" si="1315"/>
        <v>4.2726774322462804</v>
      </c>
      <c r="AQ547" s="45">
        <f t="shared" si="1316"/>
        <v>7.457228906835453E-2</v>
      </c>
      <c r="AR547" s="45" t="str">
        <f t="shared" si="1317"/>
        <v>POSITIF</v>
      </c>
      <c r="AS547" s="45">
        <f t="shared" si="1318"/>
        <v>4</v>
      </c>
      <c r="AT547" s="45">
        <f t="shared" si="1319"/>
        <v>16</v>
      </c>
      <c r="AU547" s="45">
        <f t="shared" si="1320"/>
        <v>21</v>
      </c>
      <c r="AV547" s="45">
        <f t="shared" si="1321"/>
        <v>1.017544444419461</v>
      </c>
      <c r="AW547" s="145">
        <f t="shared" si="1322"/>
        <v>4.2397685184144211E-2</v>
      </c>
      <c r="AX547" s="45">
        <f t="shared" si="1323"/>
        <v>1.7759500840496035E-2</v>
      </c>
      <c r="AY547" s="45">
        <f t="shared" si="1324"/>
        <v>0.27726024526885495</v>
      </c>
      <c r="AZ547" s="145">
        <f t="shared" si="1325"/>
        <v>1.1552510219535623E-2</v>
      </c>
      <c r="BA547" s="45">
        <f t="shared" si="1326"/>
        <v>359150.59435989166</v>
      </c>
      <c r="BB547" s="45" t="s">
        <v>192</v>
      </c>
      <c r="BC547" s="45">
        <f t="shared" si="1327"/>
        <v>1.6700851176333971E-2</v>
      </c>
      <c r="BD547" s="45">
        <f t="shared" si="1328"/>
        <v>128.20450036161017</v>
      </c>
      <c r="BE547" s="45">
        <f t="shared" si="1329"/>
        <v>23.436891895232069</v>
      </c>
      <c r="BF547" s="45">
        <f t="shared" si="1330"/>
        <v>-1.7332504446867867E-3</v>
      </c>
      <c r="BG547" s="45">
        <f t="shared" si="1331"/>
        <v>23.435158644787382</v>
      </c>
      <c r="BH547" s="151">
        <f t="shared" si="1332"/>
        <v>0.18449580157211357</v>
      </c>
      <c r="BI547" s="45">
        <f t="shared" si="1333"/>
        <v>22.496481338640056</v>
      </c>
      <c r="BJ547" s="45">
        <f t="shared" si="1334"/>
        <v>5.9174813386400551</v>
      </c>
      <c r="BK547" s="45">
        <f t="shared" si="1335"/>
        <v>196.42579184294058</v>
      </c>
      <c r="BL547" s="45">
        <f t="shared" si="1336"/>
        <v>3.4282768034963338</v>
      </c>
      <c r="BM547" s="45">
        <f t="shared" si="1337"/>
        <v>252.33642823666023</v>
      </c>
      <c r="BN547" s="45">
        <f t="shared" si="1338"/>
        <v>16.822428549110683</v>
      </c>
      <c r="BO547" s="45">
        <f t="shared" si="1339"/>
        <v>16</v>
      </c>
      <c r="BP547" s="45">
        <f t="shared" si="1340"/>
        <v>49</v>
      </c>
      <c r="BQ547" s="45">
        <f t="shared" si="1341"/>
        <v>20</v>
      </c>
      <c r="BR547" s="45">
        <f t="shared" si="1342"/>
        <v>-17.814824640359497</v>
      </c>
      <c r="BS547" s="45" t="str">
        <f t="shared" si="1343"/>
        <v>NEGATIF</v>
      </c>
      <c r="BT547" s="45">
        <f t="shared" si="1279"/>
        <v>-0.31092734563968794</v>
      </c>
      <c r="BU547" s="45">
        <f t="shared" si="1280"/>
        <v>17</v>
      </c>
      <c r="BV547" s="45">
        <f t="shared" si="1281"/>
        <v>-2089</v>
      </c>
      <c r="BW547" s="45">
        <f t="shared" si="1282"/>
        <v>6</v>
      </c>
      <c r="BX547" s="45" t="str">
        <f t="shared" si="1283"/>
        <v>NEGATIF</v>
      </c>
      <c r="BY547" s="45">
        <f t="shared" si="1344"/>
        <v>-32.972247465796642</v>
      </c>
      <c r="BZ547" s="45">
        <f t="shared" si="1345"/>
        <v>147.02775253420336</v>
      </c>
      <c r="CA547" s="45">
        <f t="shared" si="1346"/>
        <v>-60.352158990333976</v>
      </c>
      <c r="CB547" s="45" t="str">
        <f t="shared" si="1347"/>
        <v>NEGATIF</v>
      </c>
      <c r="CC547" s="45">
        <f t="shared" si="1348"/>
        <v>60</v>
      </c>
      <c r="CD547" s="45">
        <f t="shared" si="1349"/>
        <v>21</v>
      </c>
      <c r="CE547" s="45">
        <f t="shared" si="1350"/>
        <v>7</v>
      </c>
      <c r="CF547" s="45"/>
      <c r="CG547" s="45">
        <f t="shared" si="1351"/>
        <v>4.4041014954521103</v>
      </c>
      <c r="CH547" s="45">
        <f t="shared" si="1352"/>
        <v>0.40902067907875206</v>
      </c>
      <c r="CI547" s="45">
        <f t="shared" si="1353"/>
        <v>0.40905093000577353</v>
      </c>
    </row>
    <row r="548" spans="1:87">
      <c r="A548" s="45">
        <f t="shared" ref="A548:F548" si="1489">A254</f>
        <v>-7.0027777777777782</v>
      </c>
      <c r="B548" s="45">
        <f t="shared" si="1489"/>
        <v>111.315</v>
      </c>
      <c r="C548" s="45">
        <f t="shared" si="1489"/>
        <v>7</v>
      </c>
      <c r="D548" s="45">
        <f t="shared" si="1489"/>
        <v>2018</v>
      </c>
      <c r="E548" s="45">
        <f t="shared" si="1489"/>
        <v>6</v>
      </c>
      <c r="F548" s="45">
        <f t="shared" si="1489"/>
        <v>14</v>
      </c>
      <c r="G548" s="45">
        <f t="shared" si="1285"/>
        <v>-0.12222152900771403</v>
      </c>
      <c r="H548" s="45">
        <f t="shared" ref="H548:J548" si="1490">H254</f>
        <v>12</v>
      </c>
      <c r="I548" s="45">
        <f t="shared" si="1490"/>
        <v>15</v>
      </c>
      <c r="J548" s="45">
        <f t="shared" si="1490"/>
        <v>12.25</v>
      </c>
      <c r="K548" s="45"/>
      <c r="L548" s="45">
        <f t="shared" ref="L548:M548" si="1491">L254</f>
        <v>20</v>
      </c>
      <c r="M548" s="45">
        <f t="shared" si="1491"/>
        <v>-13</v>
      </c>
      <c r="N548" s="45">
        <f t="shared" si="1288"/>
        <v>2458283.71875</v>
      </c>
      <c r="O548" s="45">
        <f t="shared" si="1289"/>
        <v>8.1908796641232031E-4</v>
      </c>
      <c r="P548" s="45">
        <f t="shared" si="1290"/>
        <v>2458283.719569088</v>
      </c>
      <c r="Q548" s="45">
        <f t="shared" si="1291"/>
        <v>0.18449608676489965</v>
      </c>
      <c r="R548" s="45">
        <f t="shared" si="1292"/>
        <v>252.51773158603248</v>
      </c>
      <c r="S548" s="45">
        <f t="shared" si="1293"/>
        <v>336.27424921424245</v>
      </c>
      <c r="T548" s="45">
        <f t="shared" si="1294"/>
        <v>4.4072658358435497</v>
      </c>
      <c r="U548" s="45">
        <f t="shared" si="1295"/>
        <v>5.8690928384604852</v>
      </c>
      <c r="V548" s="45">
        <f t="shared" si="1296"/>
        <v>128.19936975236345</v>
      </c>
      <c r="W548" s="45">
        <f t="shared" si="1297"/>
        <v>2.2375011011603698</v>
      </c>
      <c r="X548" s="45">
        <f t="shared" si="1298"/>
        <v>82.4670010271102</v>
      </c>
      <c r="Y548" s="45">
        <f t="shared" si="1299"/>
        <v>1.4393206921686186</v>
      </c>
      <c r="Z548" s="45">
        <f t="shared" si="1300"/>
        <v>159.20985225396089</v>
      </c>
      <c r="AA548" s="45">
        <f t="shared" si="1301"/>
        <v>2.7787361234453329</v>
      </c>
      <c r="AB548" s="45">
        <f t="shared" si="1302"/>
        <v>-8490.8536389112414</v>
      </c>
      <c r="AC548" s="45">
        <f t="shared" si="1303"/>
        <v>57.731394038639102</v>
      </c>
      <c r="AD548" s="45">
        <f t="shared" si="1304"/>
        <v>1941.7045922018699</v>
      </c>
      <c r="AE548" s="45">
        <f t="shared" si="1305"/>
        <v>-566.17097041296688</v>
      </c>
      <c r="AF548" s="45">
        <f t="shared" si="1306"/>
        <v>481.75575983115243</v>
      </c>
      <c r="AG548" s="45">
        <f t="shared" si="1307"/>
        <v>15.719142715587978</v>
      </c>
      <c r="AH548" s="45">
        <f t="shared" si="1308"/>
        <v>-6560.1137205369596</v>
      </c>
      <c r="AI548" s="45">
        <f t="shared" si="1309"/>
        <v>-1.8222538112602666</v>
      </c>
      <c r="AJ548" s="45">
        <f t="shared" si="1310"/>
        <v>250.69547777477223</v>
      </c>
      <c r="AK548" s="45">
        <f t="shared" si="1311"/>
        <v>4.3754615070300424</v>
      </c>
      <c r="AL548" s="45">
        <f t="shared" si="1312"/>
        <v>250</v>
      </c>
      <c r="AM548" s="45">
        <f t="shared" si="1313"/>
        <v>41</v>
      </c>
      <c r="AN548" s="45">
        <f t="shared" si="1314"/>
        <v>43</v>
      </c>
      <c r="AO548" s="45"/>
      <c r="AP548" s="45">
        <f t="shared" si="1315"/>
        <v>4.2643847582841552</v>
      </c>
      <c r="AQ548" s="45">
        <f t="shared" si="1316"/>
        <v>7.4427554603921045E-2</v>
      </c>
      <c r="AR548" s="45" t="str">
        <f t="shared" si="1317"/>
        <v>POSITIF</v>
      </c>
      <c r="AS548" s="45">
        <f t="shared" si="1318"/>
        <v>4</v>
      </c>
      <c r="AT548" s="45">
        <f t="shared" si="1319"/>
        <v>15</v>
      </c>
      <c r="AU548" s="45">
        <f t="shared" si="1320"/>
        <v>51</v>
      </c>
      <c r="AV548" s="45">
        <f t="shared" si="1321"/>
        <v>1.0176059364931491</v>
      </c>
      <c r="AW548" s="145">
        <f t="shared" si="1322"/>
        <v>4.2400247353881211E-2</v>
      </c>
      <c r="AX548" s="45">
        <f t="shared" si="1323"/>
        <v>1.776057407964577E-2</v>
      </c>
      <c r="AY548" s="45">
        <f t="shared" si="1324"/>
        <v>0.27727699898212671</v>
      </c>
      <c r="AZ548" s="145">
        <f t="shared" si="1325"/>
        <v>1.1553208290921947E-2</v>
      </c>
      <c r="BA548" s="45">
        <f t="shared" si="1326"/>
        <v>359128.89382529096</v>
      </c>
      <c r="BB548" s="45" t="s">
        <v>192</v>
      </c>
      <c r="BC548" s="45">
        <f t="shared" si="1327"/>
        <v>1.6700851164355875E-2</v>
      </c>
      <c r="BD548" s="45">
        <f t="shared" si="1328"/>
        <v>128.20394875990152</v>
      </c>
      <c r="BE548" s="45">
        <f t="shared" si="1329"/>
        <v>23.436891891523373</v>
      </c>
      <c r="BF548" s="45">
        <f t="shared" si="1330"/>
        <v>-1.7332458698024074E-3</v>
      </c>
      <c r="BG548" s="45">
        <f t="shared" si="1331"/>
        <v>23.435158645653573</v>
      </c>
      <c r="BH548" s="151">
        <f t="shared" si="1332"/>
        <v>0.18449608676489965</v>
      </c>
      <c r="BI548" s="45">
        <f t="shared" si="1333"/>
        <v>22.747165818264087</v>
      </c>
      <c r="BJ548" s="45">
        <f t="shared" si="1334"/>
        <v>6.1681658182640859</v>
      </c>
      <c r="BK548" s="45">
        <f t="shared" si="1335"/>
        <v>200.18314982429391</v>
      </c>
      <c r="BL548" s="45">
        <f t="shared" si="1336"/>
        <v>3.4938550714470367</v>
      </c>
      <c r="BM548" s="45">
        <f t="shared" si="1337"/>
        <v>252.3393374496674</v>
      </c>
      <c r="BN548" s="45">
        <f t="shared" si="1338"/>
        <v>16.822622496644492</v>
      </c>
      <c r="BO548" s="45">
        <f t="shared" si="1339"/>
        <v>16</v>
      </c>
      <c r="BP548" s="45">
        <f t="shared" si="1340"/>
        <v>49</v>
      </c>
      <c r="BQ548" s="45">
        <f t="shared" si="1341"/>
        <v>21</v>
      </c>
      <c r="BR548" s="45">
        <f t="shared" si="1342"/>
        <v>-17.823478295127682</v>
      </c>
      <c r="BS548" s="45" t="str">
        <f t="shared" si="1343"/>
        <v>NEGATIF</v>
      </c>
      <c r="BT548" s="45">
        <f t="shared" si="1279"/>
        <v>-0.31107838040772368</v>
      </c>
      <c r="BU548" s="45">
        <f t="shared" si="1280"/>
        <v>17</v>
      </c>
      <c r="BV548" s="45">
        <f t="shared" si="1281"/>
        <v>-2090</v>
      </c>
      <c r="BW548" s="45">
        <f t="shared" si="1282"/>
        <v>35</v>
      </c>
      <c r="BX548" s="45" t="str">
        <f t="shared" si="1283"/>
        <v>NEGATIF</v>
      </c>
      <c r="BY548" s="45">
        <f t="shared" si="1344"/>
        <v>-38.513051776758971</v>
      </c>
      <c r="BZ548" s="45">
        <f t="shared" si="1345"/>
        <v>141.48694822324103</v>
      </c>
      <c r="CA548" s="45">
        <f t="shared" si="1346"/>
        <v>-58.164170293440691</v>
      </c>
      <c r="CB548" s="45" t="str">
        <f t="shared" si="1347"/>
        <v>NEGATIF</v>
      </c>
      <c r="CC548" s="45">
        <f t="shared" si="1348"/>
        <v>58</v>
      </c>
      <c r="CD548" s="45">
        <f t="shared" si="1349"/>
        <v>9</v>
      </c>
      <c r="CE548" s="45">
        <f t="shared" si="1350"/>
        <v>51</v>
      </c>
      <c r="CF548" s="45"/>
      <c r="CG548" s="45">
        <f t="shared" si="1351"/>
        <v>4.4041522707977272</v>
      </c>
      <c r="CH548" s="45">
        <f t="shared" si="1352"/>
        <v>0.40902067909386997</v>
      </c>
      <c r="CI548" s="45">
        <f t="shared" si="1353"/>
        <v>0.40905092994104458</v>
      </c>
    </row>
    <row r="549" spans="1:87">
      <c r="A549" s="45">
        <f t="shared" ref="A549:F549" si="1492">A255</f>
        <v>-7.0027777777777782</v>
      </c>
      <c r="B549" s="45">
        <f t="shared" si="1492"/>
        <v>111.315</v>
      </c>
      <c r="C549" s="45">
        <f t="shared" si="1492"/>
        <v>7</v>
      </c>
      <c r="D549" s="45">
        <f t="shared" si="1492"/>
        <v>2018</v>
      </c>
      <c r="E549" s="45">
        <f t="shared" si="1492"/>
        <v>6</v>
      </c>
      <c r="F549" s="45">
        <f t="shared" si="1492"/>
        <v>14</v>
      </c>
      <c r="G549" s="45">
        <f t="shared" si="1285"/>
        <v>-0.12222152900771403</v>
      </c>
      <c r="H549" s="45">
        <f t="shared" ref="H549:J549" si="1493">H255</f>
        <v>12</v>
      </c>
      <c r="I549" s="45">
        <f t="shared" si="1493"/>
        <v>30</v>
      </c>
      <c r="J549" s="45">
        <f t="shared" si="1493"/>
        <v>12.5</v>
      </c>
      <c r="K549" s="45"/>
      <c r="L549" s="45">
        <f t="shared" ref="L549:M549" si="1494">L255</f>
        <v>20</v>
      </c>
      <c r="M549" s="45">
        <f t="shared" si="1494"/>
        <v>-13</v>
      </c>
      <c r="N549" s="45">
        <f t="shared" si="1288"/>
        <v>2458283.729166667</v>
      </c>
      <c r="O549" s="45">
        <f t="shared" si="1289"/>
        <v>8.1908796641232031E-4</v>
      </c>
      <c r="P549" s="45">
        <f t="shared" si="1290"/>
        <v>2458283.7299857549</v>
      </c>
      <c r="Q549" s="45">
        <f t="shared" si="1291"/>
        <v>0.18449637195769847</v>
      </c>
      <c r="R549" s="45">
        <f t="shared" si="1292"/>
        <v>252.51773158603248</v>
      </c>
      <c r="S549" s="45">
        <f t="shared" si="1293"/>
        <v>336.41034288957599</v>
      </c>
      <c r="T549" s="45">
        <f t="shared" si="1294"/>
        <v>4.4072658358435497</v>
      </c>
      <c r="U549" s="45">
        <f t="shared" si="1295"/>
        <v>5.8714681211861954</v>
      </c>
      <c r="V549" s="45">
        <f t="shared" si="1296"/>
        <v>128.19881814899315</v>
      </c>
      <c r="W549" s="45">
        <f t="shared" si="1297"/>
        <v>2.237491473865393</v>
      </c>
      <c r="X549" s="45">
        <f t="shared" si="1298"/>
        <v>82.477268187180925</v>
      </c>
      <c r="Y549" s="45">
        <f t="shared" si="1299"/>
        <v>1.439499887916682</v>
      </c>
      <c r="Z549" s="45">
        <f t="shared" si="1300"/>
        <v>159.22011892378578</v>
      </c>
      <c r="AA549" s="45">
        <f t="shared" si="1301"/>
        <v>2.7789153106369922</v>
      </c>
      <c r="AB549" s="45">
        <f t="shared" si="1302"/>
        <v>-8441.5966686572247</v>
      </c>
      <c r="AC549" s="45">
        <f t="shared" si="1303"/>
        <v>56.590054438483541</v>
      </c>
      <c r="AD549" s="45">
        <f t="shared" si="1304"/>
        <v>1913.3925524057011</v>
      </c>
      <c r="AE549" s="45">
        <f t="shared" si="1305"/>
        <v>-562.50160111272248</v>
      </c>
      <c r="AF549" s="45">
        <f t="shared" si="1306"/>
        <v>480.79711619484067</v>
      </c>
      <c r="AG549" s="45">
        <f t="shared" si="1307"/>
        <v>4.0004941736927719</v>
      </c>
      <c r="AH549" s="45">
        <f t="shared" si="1308"/>
        <v>-6549.3180525572288</v>
      </c>
      <c r="AI549" s="45">
        <f t="shared" si="1309"/>
        <v>-1.8192550145992303</v>
      </c>
      <c r="AJ549" s="45">
        <f t="shared" si="1310"/>
        <v>250.69847657143325</v>
      </c>
      <c r="AK549" s="45">
        <f t="shared" si="1311"/>
        <v>4.3755138459053757</v>
      </c>
      <c r="AL549" s="45">
        <f t="shared" si="1312"/>
        <v>250</v>
      </c>
      <c r="AM549" s="45">
        <f t="shared" si="1313"/>
        <v>41</v>
      </c>
      <c r="AN549" s="45">
        <f t="shared" si="1314"/>
        <v>54</v>
      </c>
      <c r="AO549" s="45"/>
      <c r="AP549" s="45">
        <f t="shared" si="1315"/>
        <v>4.2740177666014807</v>
      </c>
      <c r="AQ549" s="45">
        <f t="shared" si="1316"/>
        <v>7.4595682315930376E-2</v>
      </c>
      <c r="AR549" s="45" t="str">
        <f t="shared" si="1317"/>
        <v>POSITIF</v>
      </c>
      <c r="AS549" s="45">
        <f t="shared" si="1318"/>
        <v>4</v>
      </c>
      <c r="AT549" s="45">
        <f t="shared" si="1319"/>
        <v>16</v>
      </c>
      <c r="AU549" s="45">
        <f t="shared" si="1320"/>
        <v>26</v>
      </c>
      <c r="AV549" s="45">
        <f t="shared" si="1321"/>
        <v>1.0176670440657911</v>
      </c>
      <c r="AW549" s="145">
        <f t="shared" si="1322"/>
        <v>4.2402793502741294E-2</v>
      </c>
      <c r="AX549" s="45">
        <f t="shared" si="1323"/>
        <v>1.7761640607986275E-2</v>
      </c>
      <c r="AY549" s="45">
        <f t="shared" si="1324"/>
        <v>0.27729364793655864</v>
      </c>
      <c r="AZ549" s="145">
        <f t="shared" si="1325"/>
        <v>1.1553901997356611E-2</v>
      </c>
      <c r="BA549" s="45">
        <f t="shared" si="1326"/>
        <v>359107.33157907648</v>
      </c>
      <c r="BB549" s="45" t="s">
        <v>192</v>
      </c>
      <c r="BC549" s="45">
        <f t="shared" si="1327"/>
        <v>1.6700851152377776E-2</v>
      </c>
      <c r="BD549" s="45">
        <f t="shared" si="1328"/>
        <v>128.2033971581682</v>
      </c>
      <c r="BE549" s="45">
        <f t="shared" si="1329"/>
        <v>23.436891887814678</v>
      </c>
      <c r="BF549" s="45">
        <f t="shared" si="1330"/>
        <v>-1.733241275133354E-3</v>
      </c>
      <c r="BG549" s="45">
        <f t="shared" si="1331"/>
        <v>23.435158646539545</v>
      </c>
      <c r="BH549" s="151">
        <f t="shared" si="1332"/>
        <v>0.18449637195769847</v>
      </c>
      <c r="BI549" s="45">
        <f t="shared" si="1333"/>
        <v>22.997850309095035</v>
      </c>
      <c r="BJ549" s="45">
        <f t="shared" si="1334"/>
        <v>6.4188503090950348</v>
      </c>
      <c r="BK549" s="45">
        <f t="shared" si="1335"/>
        <v>203.94068911084582</v>
      </c>
      <c r="BL549" s="45">
        <f t="shared" si="1336"/>
        <v>3.5594365037704065</v>
      </c>
      <c r="BM549" s="45">
        <f t="shared" si="1337"/>
        <v>252.3420655255797</v>
      </c>
      <c r="BN549" s="45">
        <f t="shared" si="1338"/>
        <v>16.82280436837198</v>
      </c>
      <c r="BO549" s="45">
        <f t="shared" si="1339"/>
        <v>16</v>
      </c>
      <c r="BP549" s="45">
        <f t="shared" si="1340"/>
        <v>49</v>
      </c>
      <c r="BQ549" s="45">
        <f t="shared" si="1341"/>
        <v>22</v>
      </c>
      <c r="BR549" s="45">
        <f t="shared" si="1342"/>
        <v>-17.814350545196731</v>
      </c>
      <c r="BS549" s="45" t="str">
        <f t="shared" si="1343"/>
        <v>NEGATIF</v>
      </c>
      <c r="BT549" s="45">
        <f t="shared" si="1279"/>
        <v>-0.31091907111812989</v>
      </c>
      <c r="BU549" s="45">
        <f t="shared" si="1280"/>
        <v>17</v>
      </c>
      <c r="BV549" s="45">
        <f t="shared" si="1281"/>
        <v>-2089</v>
      </c>
      <c r="BW549" s="45">
        <f t="shared" si="1282"/>
        <v>8</v>
      </c>
      <c r="BX549" s="45" t="str">
        <f t="shared" si="1283"/>
        <v>NEGATIF</v>
      </c>
      <c r="BY549" s="45">
        <f t="shared" si="1344"/>
        <v>-43.31609038020963</v>
      </c>
      <c r="BZ549" s="45">
        <f t="shared" si="1345"/>
        <v>136.68390961979037</v>
      </c>
      <c r="CA549" s="45">
        <f t="shared" si="1346"/>
        <v>-55.726023879781465</v>
      </c>
      <c r="CB549" s="45" t="str">
        <f t="shared" si="1347"/>
        <v>NEGATIF</v>
      </c>
      <c r="CC549" s="45">
        <f t="shared" si="1348"/>
        <v>55</v>
      </c>
      <c r="CD549" s="45">
        <f t="shared" si="1349"/>
        <v>43</v>
      </c>
      <c r="CE549" s="45">
        <f t="shared" si="1350"/>
        <v>33</v>
      </c>
      <c r="CF549" s="45"/>
      <c r="CG549" s="45">
        <f t="shared" si="1351"/>
        <v>4.4041998847046413</v>
      </c>
      <c r="CH549" s="45">
        <f t="shared" si="1352"/>
        <v>0.4090206791093331</v>
      </c>
      <c r="CI549" s="45">
        <f t="shared" si="1353"/>
        <v>0.40905092987631564</v>
      </c>
    </row>
    <row r="550" spans="1:87">
      <c r="A550" s="45">
        <f t="shared" ref="A550:F550" si="1495">A256</f>
        <v>-7.0027777777777782</v>
      </c>
      <c r="B550" s="45">
        <f t="shared" si="1495"/>
        <v>111.315</v>
      </c>
      <c r="C550" s="45">
        <f t="shared" si="1495"/>
        <v>7</v>
      </c>
      <c r="D550" s="45">
        <f t="shared" si="1495"/>
        <v>2018</v>
      </c>
      <c r="E550" s="45">
        <f t="shared" si="1495"/>
        <v>6</v>
      </c>
      <c r="F550" s="45">
        <f t="shared" si="1495"/>
        <v>14</v>
      </c>
      <c r="G550" s="45">
        <f t="shared" si="1285"/>
        <v>-0.12222152900771403</v>
      </c>
      <c r="H550" s="45">
        <f t="shared" ref="H550:J550" si="1496">H256</f>
        <v>12</v>
      </c>
      <c r="I550" s="45">
        <f t="shared" si="1496"/>
        <v>45</v>
      </c>
      <c r="J550" s="45">
        <f t="shared" si="1496"/>
        <v>12.75</v>
      </c>
      <c r="K550" s="45"/>
      <c r="L550" s="45">
        <f t="shared" ref="L550:M550" si="1497">L256</f>
        <v>20</v>
      </c>
      <c r="M550" s="45">
        <f t="shared" si="1497"/>
        <v>-13</v>
      </c>
      <c r="N550" s="45">
        <f t="shared" si="1288"/>
        <v>2458283.7395833335</v>
      </c>
      <c r="O550" s="45">
        <f t="shared" si="1289"/>
        <v>8.1908796641232031E-4</v>
      </c>
      <c r="P550" s="45">
        <f t="shared" si="1290"/>
        <v>2458283.7404024214</v>
      </c>
      <c r="Q550" s="45">
        <f t="shared" si="1291"/>
        <v>0.18449665715048455</v>
      </c>
      <c r="R550" s="45">
        <f t="shared" si="1292"/>
        <v>252.51773158603248</v>
      </c>
      <c r="S550" s="45">
        <f t="shared" si="1293"/>
        <v>336.54643655884138</v>
      </c>
      <c r="T550" s="45">
        <f t="shared" si="1294"/>
        <v>4.4072658358435497</v>
      </c>
      <c r="U550" s="45">
        <f t="shared" si="1295"/>
        <v>5.8738434038059975</v>
      </c>
      <c r="V550" s="45">
        <f t="shared" si="1296"/>
        <v>128.19826654564747</v>
      </c>
      <c r="W550" s="45">
        <f t="shared" si="1297"/>
        <v>2.2374818465708457</v>
      </c>
      <c r="X550" s="45">
        <f t="shared" si="1298"/>
        <v>82.487535346793265</v>
      </c>
      <c r="Y550" s="45">
        <f t="shared" si="1299"/>
        <v>1.439679083656745</v>
      </c>
      <c r="Z550" s="45">
        <f t="shared" si="1300"/>
        <v>159.23038559315137</v>
      </c>
      <c r="AA550" s="45">
        <f t="shared" si="1301"/>
        <v>2.7790944978206356</v>
      </c>
      <c r="AB550" s="45">
        <f t="shared" si="1302"/>
        <v>-8392.2885835116249</v>
      </c>
      <c r="AC550" s="45">
        <f t="shared" si="1303"/>
        <v>55.442749525495174</v>
      </c>
      <c r="AD550" s="45">
        <f t="shared" si="1304"/>
        <v>1884.2737444185059</v>
      </c>
      <c r="AE550" s="45">
        <f t="shared" si="1305"/>
        <v>-558.77294229614961</v>
      </c>
      <c r="AF550" s="45">
        <f t="shared" si="1306"/>
        <v>479.83593793762788</v>
      </c>
      <c r="AG550" s="45">
        <f t="shared" si="1307"/>
        <v>-7.7186190547601683</v>
      </c>
      <c r="AH550" s="45">
        <f t="shared" si="1308"/>
        <v>-6539.2277129809054</v>
      </c>
      <c r="AI550" s="45">
        <f t="shared" si="1309"/>
        <v>-1.816452142494696</v>
      </c>
      <c r="AJ550" s="45">
        <f t="shared" si="1310"/>
        <v>250.7012794435378</v>
      </c>
      <c r="AK550" s="45">
        <f t="shared" si="1311"/>
        <v>4.3755627652521119</v>
      </c>
      <c r="AL550" s="45">
        <f t="shared" si="1312"/>
        <v>250</v>
      </c>
      <c r="AM550" s="45">
        <f t="shared" si="1313"/>
        <v>42</v>
      </c>
      <c r="AN550" s="45">
        <f t="shared" si="1314"/>
        <v>4</v>
      </c>
      <c r="AO550" s="45"/>
      <c r="AP550" s="45">
        <f t="shared" si="1315"/>
        <v>4.2680696755030461</v>
      </c>
      <c r="AQ550" s="45">
        <f t="shared" si="1316"/>
        <v>7.4491868542054127E-2</v>
      </c>
      <c r="AR550" s="45" t="str">
        <f t="shared" si="1317"/>
        <v>POSITIF</v>
      </c>
      <c r="AS550" s="45">
        <f t="shared" si="1318"/>
        <v>4</v>
      </c>
      <c r="AT550" s="45">
        <f t="shared" si="1319"/>
        <v>16</v>
      </c>
      <c r="AU550" s="45">
        <f t="shared" si="1320"/>
        <v>5</v>
      </c>
      <c r="AV550" s="45">
        <f t="shared" si="1321"/>
        <v>1.0177277666164828</v>
      </c>
      <c r="AW550" s="145">
        <f t="shared" si="1322"/>
        <v>4.2405323609020114E-2</v>
      </c>
      <c r="AX550" s="45">
        <f t="shared" si="1323"/>
        <v>1.7762700416426056E-2</v>
      </c>
      <c r="AY550" s="45">
        <f t="shared" si="1324"/>
        <v>0.27731019199023454</v>
      </c>
      <c r="AZ550" s="145">
        <f t="shared" si="1325"/>
        <v>1.1554591332926439E-2</v>
      </c>
      <c r="BA550" s="45">
        <f t="shared" si="1326"/>
        <v>359085.90775566874</v>
      </c>
      <c r="BB550" s="45" t="s">
        <v>192</v>
      </c>
      <c r="BC550" s="45">
        <f t="shared" si="1327"/>
        <v>1.6700851140399681E-2</v>
      </c>
      <c r="BD550" s="45">
        <f t="shared" si="1328"/>
        <v>128.20284555645955</v>
      </c>
      <c r="BE550" s="45">
        <f t="shared" si="1329"/>
        <v>23.436891884105982</v>
      </c>
      <c r="BF550" s="45">
        <f t="shared" si="1330"/>
        <v>-1.7332366606781443E-3</v>
      </c>
      <c r="BG550" s="45">
        <f t="shared" si="1331"/>
        <v>23.435158647445306</v>
      </c>
      <c r="BH550" s="151">
        <f t="shared" si="1332"/>
        <v>0.18449665715048455</v>
      </c>
      <c r="BI550" s="45">
        <f t="shared" si="1333"/>
        <v>23.248534788719066</v>
      </c>
      <c r="BJ550" s="45">
        <f t="shared" si="1334"/>
        <v>6.6695347887190657</v>
      </c>
      <c r="BK550" s="45">
        <f t="shared" si="1335"/>
        <v>207.69840646033569</v>
      </c>
      <c r="BL550" s="45">
        <f t="shared" si="1336"/>
        <v>3.625021043878319</v>
      </c>
      <c r="BM550" s="45">
        <f t="shared" si="1337"/>
        <v>252.34461537045033</v>
      </c>
      <c r="BN550" s="45">
        <f t="shared" si="1338"/>
        <v>16.82297435803002</v>
      </c>
      <c r="BO550" s="45">
        <f t="shared" si="1339"/>
        <v>16</v>
      </c>
      <c r="BP550" s="45">
        <f t="shared" si="1340"/>
        <v>49</v>
      </c>
      <c r="BQ550" s="45">
        <f t="shared" si="1341"/>
        <v>22</v>
      </c>
      <c r="BR550" s="45">
        <f t="shared" si="1342"/>
        <v>-17.820627591904955</v>
      </c>
      <c r="BS550" s="45" t="str">
        <f t="shared" si="1343"/>
        <v>NEGATIF</v>
      </c>
      <c r="BT550" s="45">
        <f t="shared" si="1279"/>
        <v>-0.31102862625048988</v>
      </c>
      <c r="BU550" s="45">
        <f t="shared" si="1280"/>
        <v>17</v>
      </c>
      <c r="BV550" s="45">
        <f t="shared" si="1281"/>
        <v>-2090</v>
      </c>
      <c r="BW550" s="45">
        <f t="shared" si="1282"/>
        <v>45</v>
      </c>
      <c r="BX550" s="45" t="str">
        <f t="shared" si="1283"/>
        <v>NEGATIF</v>
      </c>
      <c r="BY550" s="45">
        <f t="shared" si="1344"/>
        <v>-47.427461665965524</v>
      </c>
      <c r="BZ550" s="45">
        <f t="shared" si="1345"/>
        <v>132.57253833403448</v>
      </c>
      <c r="CA550" s="45">
        <f t="shared" si="1346"/>
        <v>-53.065665240700817</v>
      </c>
      <c r="CB550" s="45" t="str">
        <f t="shared" si="1347"/>
        <v>NEGATIF</v>
      </c>
      <c r="CC550" s="45">
        <f t="shared" si="1348"/>
        <v>53</v>
      </c>
      <c r="CD550" s="45">
        <f t="shared" si="1349"/>
        <v>3</v>
      </c>
      <c r="CE550" s="45">
        <f t="shared" si="1350"/>
        <v>56</v>
      </c>
      <c r="CF550" s="45"/>
      <c r="CG550" s="45">
        <f t="shared" si="1351"/>
        <v>4.4042443878930486</v>
      </c>
      <c r="CH550" s="45">
        <f t="shared" si="1352"/>
        <v>0.40902067912514162</v>
      </c>
      <c r="CI550" s="45">
        <f t="shared" si="1353"/>
        <v>0.40905092981158669</v>
      </c>
    </row>
    <row r="551" spans="1:87">
      <c r="A551" s="45">
        <f t="shared" ref="A551:F551" si="1498">A257</f>
        <v>-7.0027777777777782</v>
      </c>
      <c r="B551" s="45">
        <f t="shared" si="1498"/>
        <v>111.315</v>
      </c>
      <c r="C551" s="45">
        <f t="shared" si="1498"/>
        <v>7</v>
      </c>
      <c r="D551" s="45">
        <f t="shared" si="1498"/>
        <v>2018</v>
      </c>
      <c r="E551" s="45">
        <f t="shared" si="1498"/>
        <v>6</v>
      </c>
      <c r="F551" s="45">
        <f t="shared" si="1498"/>
        <v>14</v>
      </c>
      <c r="G551" s="45">
        <f t="shared" si="1285"/>
        <v>-0.12222152900771403</v>
      </c>
      <c r="H551" s="45">
        <f t="shared" ref="H551:J551" si="1499">H257</f>
        <v>13</v>
      </c>
      <c r="I551" s="45">
        <f t="shared" si="1499"/>
        <v>0</v>
      </c>
      <c r="J551" s="45">
        <f t="shared" si="1499"/>
        <v>13</v>
      </c>
      <c r="K551" s="45"/>
      <c r="L551" s="45">
        <f t="shared" ref="L551:M551" si="1500">L257</f>
        <v>20</v>
      </c>
      <c r="M551" s="45">
        <f t="shared" si="1500"/>
        <v>-13</v>
      </c>
      <c r="N551" s="45">
        <f t="shared" si="1288"/>
        <v>2458283.75</v>
      </c>
      <c r="O551" s="45">
        <f t="shared" si="1289"/>
        <v>8.1908796641232031E-4</v>
      </c>
      <c r="P551" s="45">
        <f t="shared" si="1290"/>
        <v>2458283.750819088</v>
      </c>
      <c r="Q551" s="45">
        <f t="shared" si="1291"/>
        <v>0.18449694234327063</v>
      </c>
      <c r="R551" s="45">
        <f t="shared" si="1292"/>
        <v>252.51773158603248</v>
      </c>
      <c r="S551" s="45">
        <f t="shared" si="1293"/>
        <v>336.68253022810677</v>
      </c>
      <c r="T551" s="45">
        <f t="shared" si="1294"/>
        <v>4.4072658358435497</v>
      </c>
      <c r="U551" s="45">
        <f t="shared" si="1295"/>
        <v>5.8762186864257986</v>
      </c>
      <c r="V551" s="45">
        <f t="shared" si="1296"/>
        <v>128.19771494230184</v>
      </c>
      <c r="W551" s="45">
        <f t="shared" si="1297"/>
        <v>2.2374722192762997</v>
      </c>
      <c r="X551" s="45">
        <f t="shared" si="1298"/>
        <v>82.497802506404696</v>
      </c>
      <c r="Y551" s="45">
        <f t="shared" si="1299"/>
        <v>1.4398582793967922</v>
      </c>
      <c r="Z551" s="45">
        <f t="shared" si="1300"/>
        <v>159.24065226251696</v>
      </c>
      <c r="AA551" s="45">
        <f t="shared" si="1301"/>
        <v>2.7792736850042785</v>
      </c>
      <c r="AB551" s="45">
        <f t="shared" si="1302"/>
        <v>-8342.9296594738389</v>
      </c>
      <c r="AC551" s="45">
        <f t="shared" si="1303"/>
        <v>54.289600190542991</v>
      </c>
      <c r="AD551" s="45">
        <f t="shared" si="1304"/>
        <v>1854.3604447518026</v>
      </c>
      <c r="AE551" s="45">
        <f t="shared" si="1305"/>
        <v>-554.9853868143914</v>
      </c>
      <c r="AF551" s="45">
        <f t="shared" si="1306"/>
        <v>478.87225018033126</v>
      </c>
      <c r="AG551" s="45">
        <f t="shared" si="1307"/>
        <v>-19.438109544021451</v>
      </c>
      <c r="AH551" s="45">
        <f t="shared" si="1308"/>
        <v>-6529.8308607095742</v>
      </c>
      <c r="AI551" s="45">
        <f t="shared" si="1309"/>
        <v>-1.8138419057526596</v>
      </c>
      <c r="AJ551" s="45">
        <f t="shared" si="1310"/>
        <v>250.70388968027981</v>
      </c>
      <c r="AK551" s="45">
        <f t="shared" si="1311"/>
        <v>4.3756083224775164</v>
      </c>
      <c r="AL551" s="45">
        <f t="shared" si="1312"/>
        <v>250</v>
      </c>
      <c r="AM551" s="45">
        <f t="shared" si="1313"/>
        <v>42</v>
      </c>
      <c r="AN551" s="45">
        <f t="shared" si="1314"/>
        <v>14</v>
      </c>
      <c r="AO551" s="45"/>
      <c r="AP551" s="45">
        <f t="shared" si="1315"/>
        <v>4.2583918401915071</v>
      </c>
      <c r="AQ551" s="45">
        <f t="shared" si="1316"/>
        <v>7.4322958451401994E-2</v>
      </c>
      <c r="AR551" s="45" t="str">
        <f t="shared" si="1317"/>
        <v>POSITIF</v>
      </c>
      <c r="AS551" s="45">
        <f t="shared" si="1318"/>
        <v>4</v>
      </c>
      <c r="AT551" s="45">
        <f t="shared" si="1319"/>
        <v>15</v>
      </c>
      <c r="AU551" s="45">
        <f t="shared" si="1320"/>
        <v>30</v>
      </c>
      <c r="AV551" s="45">
        <f t="shared" si="1321"/>
        <v>1.0177881036355167</v>
      </c>
      <c r="AW551" s="145">
        <f t="shared" si="1322"/>
        <v>4.2407837651479867E-2</v>
      </c>
      <c r="AX551" s="45">
        <f t="shared" si="1323"/>
        <v>1.7763753496069037E-2</v>
      </c>
      <c r="AY551" s="45">
        <f t="shared" si="1324"/>
        <v>0.277326631004288</v>
      </c>
      <c r="AZ551" s="145">
        <f t="shared" si="1325"/>
        <v>1.1555276291845334E-2</v>
      </c>
      <c r="BA551" s="45">
        <f t="shared" si="1326"/>
        <v>359064.62248577684</v>
      </c>
      <c r="BB551" s="45" t="s">
        <v>192</v>
      </c>
      <c r="BC551" s="45">
        <f t="shared" si="1327"/>
        <v>1.6700851128421582E-2</v>
      </c>
      <c r="BD551" s="45">
        <f t="shared" si="1328"/>
        <v>128.2022939547509</v>
      </c>
      <c r="BE551" s="45">
        <f t="shared" si="1329"/>
        <v>23.436891880397287</v>
      </c>
      <c r="BF551" s="45">
        <f t="shared" si="1330"/>
        <v>-1.7332320264346864E-3</v>
      </c>
      <c r="BG551" s="45">
        <f t="shared" si="1331"/>
        <v>23.435158648370852</v>
      </c>
      <c r="BH551" s="151">
        <f t="shared" si="1332"/>
        <v>0.18449694234327063</v>
      </c>
      <c r="BI551" s="45">
        <f t="shared" si="1333"/>
        <v>23.499219268343101</v>
      </c>
      <c r="BJ551" s="45">
        <f t="shared" si="1334"/>
        <v>6.9202192683431001</v>
      </c>
      <c r="BK551" s="45">
        <f t="shared" si="1335"/>
        <v>211.45629904984307</v>
      </c>
      <c r="BL551" s="45">
        <f t="shared" si="1336"/>
        <v>3.6906086425015188</v>
      </c>
      <c r="BM551" s="45">
        <f t="shared" si="1337"/>
        <v>252.34698997530342</v>
      </c>
      <c r="BN551" s="45">
        <f t="shared" si="1338"/>
        <v>16.823132665020228</v>
      </c>
      <c r="BO551" s="45">
        <f t="shared" si="1339"/>
        <v>16</v>
      </c>
      <c r="BP551" s="45">
        <f t="shared" si="1340"/>
        <v>49</v>
      </c>
      <c r="BQ551" s="45">
        <f t="shared" si="1341"/>
        <v>23</v>
      </c>
      <c r="BR551" s="45">
        <f t="shared" si="1342"/>
        <v>-17.830572124213099</v>
      </c>
      <c r="BS551" s="45" t="str">
        <f t="shared" si="1343"/>
        <v>NEGATIF</v>
      </c>
      <c r="BT551" s="45">
        <f t="shared" si="1279"/>
        <v>-0.31120219108183789</v>
      </c>
      <c r="BU551" s="45">
        <f t="shared" si="1280"/>
        <v>17</v>
      </c>
      <c r="BV551" s="45">
        <f t="shared" si="1281"/>
        <v>-2090</v>
      </c>
      <c r="BW551" s="45">
        <f t="shared" si="1282"/>
        <v>9</v>
      </c>
      <c r="BX551" s="45" t="str">
        <f t="shared" si="1283"/>
        <v>NEGATIF</v>
      </c>
      <c r="BY551" s="45">
        <f t="shared" si="1344"/>
        <v>-50.955590178581083</v>
      </c>
      <c r="BZ551" s="45">
        <f t="shared" si="1345"/>
        <v>129.04440982141892</v>
      </c>
      <c r="CA551" s="45">
        <f t="shared" si="1346"/>
        <v>-50.234998501545086</v>
      </c>
      <c r="CB551" s="45" t="str">
        <f t="shared" si="1347"/>
        <v>NEGATIF</v>
      </c>
      <c r="CC551" s="45">
        <f t="shared" si="1348"/>
        <v>50</v>
      </c>
      <c r="CD551" s="45">
        <f t="shared" si="1349"/>
        <v>14</v>
      </c>
      <c r="CE551" s="45">
        <f t="shared" si="1350"/>
        <v>5</v>
      </c>
      <c r="CF551" s="45"/>
      <c r="CG551" s="45">
        <f t="shared" si="1351"/>
        <v>4.4042858325661687</v>
      </c>
      <c r="CH551" s="45">
        <f t="shared" si="1352"/>
        <v>0.40902067914129542</v>
      </c>
      <c r="CI551" s="45">
        <f t="shared" si="1353"/>
        <v>0.40905092974685769</v>
      </c>
    </row>
    <row r="552" spans="1:87">
      <c r="A552" s="45">
        <f t="shared" ref="A552:F552" si="1501">A258</f>
        <v>-7.0027777777777782</v>
      </c>
      <c r="B552" s="45">
        <f t="shared" si="1501"/>
        <v>111.315</v>
      </c>
      <c r="C552" s="45">
        <f t="shared" si="1501"/>
        <v>7</v>
      </c>
      <c r="D552" s="45">
        <f t="shared" si="1501"/>
        <v>2018</v>
      </c>
      <c r="E552" s="45">
        <f t="shared" si="1501"/>
        <v>6</v>
      </c>
      <c r="F552" s="45">
        <f t="shared" si="1501"/>
        <v>14</v>
      </c>
      <c r="G552" s="45">
        <f t="shared" si="1285"/>
        <v>-0.12222152900771403</v>
      </c>
      <c r="H552" s="45">
        <f t="shared" ref="H552:J552" si="1502">H258</f>
        <v>13</v>
      </c>
      <c r="I552" s="45">
        <f t="shared" si="1502"/>
        <v>15</v>
      </c>
      <c r="J552" s="45">
        <f t="shared" si="1502"/>
        <v>13.25</v>
      </c>
      <c r="K552" s="45"/>
      <c r="L552" s="45">
        <f t="shared" ref="L552:M552" si="1503">L258</f>
        <v>20</v>
      </c>
      <c r="M552" s="45">
        <f t="shared" si="1503"/>
        <v>-13</v>
      </c>
      <c r="N552" s="45">
        <f t="shared" si="1288"/>
        <v>2458283.760416667</v>
      </c>
      <c r="O552" s="45">
        <f t="shared" si="1289"/>
        <v>8.1908796641232031E-4</v>
      </c>
      <c r="P552" s="45">
        <f t="shared" si="1290"/>
        <v>2458283.7612357549</v>
      </c>
      <c r="Q552" s="45">
        <f t="shared" si="1291"/>
        <v>0.18449722753606945</v>
      </c>
      <c r="R552" s="45">
        <f t="shared" si="1292"/>
        <v>252.51773158603248</v>
      </c>
      <c r="S552" s="45">
        <f t="shared" si="1293"/>
        <v>336.81862390344031</v>
      </c>
      <c r="T552" s="45">
        <f t="shared" si="1294"/>
        <v>4.4072658358435497</v>
      </c>
      <c r="U552" s="45">
        <f t="shared" si="1295"/>
        <v>5.8785939691515088</v>
      </c>
      <c r="V552" s="45">
        <f t="shared" si="1296"/>
        <v>128.19716333893155</v>
      </c>
      <c r="W552" s="45">
        <f t="shared" si="1297"/>
        <v>2.2374625919813229</v>
      </c>
      <c r="X552" s="45">
        <f t="shared" si="1298"/>
        <v>82.508069666476331</v>
      </c>
      <c r="Y552" s="45">
        <f t="shared" si="1299"/>
        <v>1.4400374751448717</v>
      </c>
      <c r="Z552" s="45">
        <f t="shared" si="1300"/>
        <v>159.25091893234185</v>
      </c>
      <c r="AA552" s="45">
        <f t="shared" si="1301"/>
        <v>2.7794528721959382</v>
      </c>
      <c r="AB552" s="45">
        <f t="shared" si="1302"/>
        <v>-8293.520172820974</v>
      </c>
      <c r="AC552" s="45">
        <f t="shared" si="1303"/>
        <v>53.130727939124533</v>
      </c>
      <c r="AD552" s="45">
        <f t="shared" si="1304"/>
        <v>1823.6652647567353</v>
      </c>
      <c r="AE552" s="45">
        <f t="shared" si="1305"/>
        <v>-551.13933371597091</v>
      </c>
      <c r="AF552" s="45">
        <f t="shared" si="1306"/>
        <v>477.90607810879396</v>
      </c>
      <c r="AG552" s="45">
        <f t="shared" si="1307"/>
        <v>-31.157889864671418</v>
      </c>
      <c r="AH552" s="45">
        <f t="shared" si="1308"/>
        <v>-6521.115325596963</v>
      </c>
      <c r="AI552" s="45">
        <f t="shared" si="1309"/>
        <v>-1.8114209237769341</v>
      </c>
      <c r="AJ552" s="45">
        <f t="shared" si="1310"/>
        <v>250.70631066225556</v>
      </c>
      <c r="AK552" s="45">
        <f t="shared" si="1311"/>
        <v>4.3756505765841247</v>
      </c>
      <c r="AL552" s="45">
        <f t="shared" si="1312"/>
        <v>250</v>
      </c>
      <c r="AM552" s="45">
        <f t="shared" si="1313"/>
        <v>42</v>
      </c>
      <c r="AN552" s="45">
        <f t="shared" si="1314"/>
        <v>22</v>
      </c>
      <c r="AO552" s="45"/>
      <c r="AP552" s="45">
        <f t="shared" si="1315"/>
        <v>4.2606108895582313</v>
      </c>
      <c r="AQ552" s="45">
        <f t="shared" si="1316"/>
        <v>7.4361688169115633E-2</v>
      </c>
      <c r="AR552" s="45" t="str">
        <f t="shared" si="1317"/>
        <v>POSITIF</v>
      </c>
      <c r="AS552" s="45">
        <f t="shared" si="1318"/>
        <v>4</v>
      </c>
      <c r="AT552" s="45">
        <f t="shared" si="1319"/>
        <v>15</v>
      </c>
      <c r="AU552" s="45">
        <f t="shared" si="1320"/>
        <v>38</v>
      </c>
      <c r="AV552" s="45">
        <f t="shared" si="1321"/>
        <v>1.0178480546161361</v>
      </c>
      <c r="AW552" s="145">
        <f t="shared" si="1322"/>
        <v>4.2410335609005673E-2</v>
      </c>
      <c r="AX552" s="45">
        <f t="shared" si="1323"/>
        <v>1.7764799838070645E-2</v>
      </c>
      <c r="AY552" s="45">
        <f t="shared" si="1324"/>
        <v>0.2773429648406574</v>
      </c>
      <c r="AZ552" s="145">
        <f t="shared" si="1325"/>
        <v>1.1555956868360725E-2</v>
      </c>
      <c r="BA552" s="45">
        <f t="shared" si="1326"/>
        <v>359043.47589930985</v>
      </c>
      <c r="BB552" s="45" t="s">
        <v>192</v>
      </c>
      <c r="BC552" s="45">
        <f t="shared" si="1327"/>
        <v>1.6700851116443486E-2</v>
      </c>
      <c r="BD552" s="45">
        <f t="shared" si="1328"/>
        <v>128.20174235301764</v>
      </c>
      <c r="BE552" s="45">
        <f t="shared" si="1329"/>
        <v>23.436891876688591</v>
      </c>
      <c r="BF552" s="45">
        <f t="shared" si="1330"/>
        <v>-1.7332273724008844E-3</v>
      </c>
      <c r="BG552" s="45">
        <f t="shared" si="1331"/>
        <v>23.43515864931619</v>
      </c>
      <c r="BH552" s="151">
        <f t="shared" si="1332"/>
        <v>0.18449722753606945</v>
      </c>
      <c r="BI552" s="45">
        <f t="shared" si="1333"/>
        <v>23.74990375917405</v>
      </c>
      <c r="BJ552" s="45">
        <f t="shared" si="1334"/>
        <v>7.170903759174049</v>
      </c>
      <c r="BK552" s="45">
        <f t="shared" si="1335"/>
        <v>215.2143639731845</v>
      </c>
      <c r="BL552" s="45">
        <f t="shared" si="1336"/>
        <v>3.7561992489175351</v>
      </c>
      <c r="BM552" s="45">
        <f t="shared" si="1337"/>
        <v>252.34919241442623</v>
      </c>
      <c r="BN552" s="45">
        <f t="shared" si="1338"/>
        <v>16.823279494295083</v>
      </c>
      <c r="BO552" s="45">
        <f t="shared" si="1339"/>
        <v>16</v>
      </c>
      <c r="BP552" s="45">
        <f t="shared" si="1340"/>
        <v>49</v>
      </c>
      <c r="BQ552" s="45">
        <f t="shared" si="1341"/>
        <v>23</v>
      </c>
      <c r="BR552" s="45">
        <f t="shared" si="1342"/>
        <v>-17.828707605029322</v>
      </c>
      <c r="BS552" s="45" t="str">
        <f t="shared" si="1343"/>
        <v>NEGATIF</v>
      </c>
      <c r="BT552" s="45">
        <f t="shared" si="1279"/>
        <v>-0.3111696490831144</v>
      </c>
      <c r="BU552" s="45">
        <f t="shared" si="1280"/>
        <v>17</v>
      </c>
      <c r="BV552" s="45">
        <f t="shared" si="1281"/>
        <v>-2090</v>
      </c>
      <c r="BW552" s="45">
        <f t="shared" si="1282"/>
        <v>16</v>
      </c>
      <c r="BX552" s="45" t="str">
        <f t="shared" si="1283"/>
        <v>NEGATIF</v>
      </c>
      <c r="BY552" s="45">
        <f t="shared" si="1344"/>
        <v>-54.008217102930544</v>
      </c>
      <c r="BZ552" s="45">
        <f t="shared" si="1345"/>
        <v>125.99178289706946</v>
      </c>
      <c r="CA552" s="45">
        <f t="shared" si="1346"/>
        <v>-47.276394356318256</v>
      </c>
      <c r="CB552" s="45" t="str">
        <f t="shared" si="1347"/>
        <v>NEGATIF</v>
      </c>
      <c r="CC552" s="45">
        <f t="shared" si="1348"/>
        <v>47</v>
      </c>
      <c r="CD552" s="45">
        <f t="shared" si="1349"/>
        <v>16</v>
      </c>
      <c r="CE552" s="45">
        <f t="shared" si="1350"/>
        <v>35</v>
      </c>
      <c r="CF552" s="45"/>
      <c r="CG552" s="45">
        <f t="shared" si="1351"/>
        <v>4.4043242723804363</v>
      </c>
      <c r="CH552" s="45">
        <f t="shared" si="1352"/>
        <v>0.40902067915779466</v>
      </c>
      <c r="CI552" s="45">
        <f t="shared" si="1353"/>
        <v>0.40905092968212875</v>
      </c>
    </row>
    <row r="553" spans="1:87">
      <c r="A553" s="45">
        <f t="shared" ref="A553:F553" si="1504">A259</f>
        <v>-7.0027777777777782</v>
      </c>
      <c r="B553" s="45">
        <f t="shared" si="1504"/>
        <v>111.315</v>
      </c>
      <c r="C553" s="45">
        <f t="shared" si="1504"/>
        <v>7</v>
      </c>
      <c r="D553" s="45">
        <f t="shared" si="1504"/>
        <v>2018</v>
      </c>
      <c r="E553" s="45">
        <f t="shared" si="1504"/>
        <v>6</v>
      </c>
      <c r="F553" s="45">
        <f t="shared" si="1504"/>
        <v>14</v>
      </c>
      <c r="G553" s="45">
        <f t="shared" si="1285"/>
        <v>-0.12222152900771403</v>
      </c>
      <c r="H553" s="45">
        <f t="shared" ref="H553:J553" si="1505">H259</f>
        <v>13</v>
      </c>
      <c r="I553" s="45">
        <f t="shared" si="1505"/>
        <v>30</v>
      </c>
      <c r="J553" s="45">
        <f t="shared" si="1505"/>
        <v>13.5</v>
      </c>
      <c r="K553" s="45"/>
      <c r="L553" s="45">
        <f t="shared" ref="L553:M553" si="1506">L259</f>
        <v>20</v>
      </c>
      <c r="M553" s="45">
        <f t="shared" si="1506"/>
        <v>-13</v>
      </c>
      <c r="N553" s="45">
        <f t="shared" si="1288"/>
        <v>2458283.7708333335</v>
      </c>
      <c r="O553" s="45">
        <f t="shared" si="1289"/>
        <v>8.1908796641232031E-4</v>
      </c>
      <c r="P553" s="45">
        <f t="shared" si="1290"/>
        <v>2458283.7716524214</v>
      </c>
      <c r="Q553" s="45">
        <f t="shared" si="1291"/>
        <v>0.18449751272885553</v>
      </c>
      <c r="R553" s="45">
        <f t="shared" si="1292"/>
        <v>252.51773158603248</v>
      </c>
      <c r="S553" s="45">
        <f t="shared" si="1293"/>
        <v>336.9547175727057</v>
      </c>
      <c r="T553" s="45">
        <f t="shared" si="1294"/>
        <v>4.4072658358435497</v>
      </c>
      <c r="U553" s="45">
        <f t="shared" si="1295"/>
        <v>5.8809692517713099</v>
      </c>
      <c r="V553" s="45">
        <f t="shared" si="1296"/>
        <v>128.19661173558586</v>
      </c>
      <c r="W553" s="45">
        <f t="shared" si="1297"/>
        <v>2.2374529646867756</v>
      </c>
      <c r="X553" s="45">
        <f t="shared" si="1298"/>
        <v>82.518336826087761</v>
      </c>
      <c r="Y553" s="45">
        <f t="shared" si="1299"/>
        <v>1.4402166708849189</v>
      </c>
      <c r="Z553" s="45">
        <f t="shared" si="1300"/>
        <v>159.26118560170744</v>
      </c>
      <c r="AA553" s="45">
        <f t="shared" si="1301"/>
        <v>2.7796320593795811</v>
      </c>
      <c r="AB553" s="45">
        <f t="shared" si="1302"/>
        <v>-8244.06040672575</v>
      </c>
      <c r="AC553" s="45">
        <f t="shared" si="1303"/>
        <v>51.966255036069875</v>
      </c>
      <c r="AD553" s="45">
        <f t="shared" si="1304"/>
        <v>1792.2011496064906</v>
      </c>
      <c r="AE553" s="45">
        <f t="shared" si="1305"/>
        <v>-547.23518873274531</v>
      </c>
      <c r="AF553" s="45">
        <f t="shared" si="1306"/>
        <v>476.93744710304668</v>
      </c>
      <c r="AG553" s="45">
        <f t="shared" si="1307"/>
        <v>-42.877871014727127</v>
      </c>
      <c r="AH553" s="45">
        <f t="shared" si="1308"/>
        <v>-6513.0686147276147</v>
      </c>
      <c r="AI553" s="45">
        <f t="shared" si="1309"/>
        <v>-1.8091857263132263</v>
      </c>
      <c r="AJ553" s="45">
        <f t="shared" si="1310"/>
        <v>250.70854585971927</v>
      </c>
      <c r="AK553" s="45">
        <f t="shared" si="1311"/>
        <v>4.3756895881392985</v>
      </c>
      <c r="AL553" s="45">
        <f t="shared" si="1312"/>
        <v>250</v>
      </c>
      <c r="AM553" s="45">
        <f t="shared" si="1313"/>
        <v>42</v>
      </c>
      <c r="AN553" s="45">
        <f t="shared" si="1314"/>
        <v>30</v>
      </c>
      <c r="AO553" s="45"/>
      <c r="AP553" s="45">
        <f t="shared" si="1315"/>
        <v>4.2590609143703091</v>
      </c>
      <c r="AQ553" s="45">
        <f t="shared" si="1316"/>
        <v>7.4334635998762166E-2</v>
      </c>
      <c r="AR553" s="45" t="str">
        <f t="shared" si="1317"/>
        <v>POSITIF</v>
      </c>
      <c r="AS553" s="45">
        <f t="shared" si="1318"/>
        <v>4</v>
      </c>
      <c r="AT553" s="45">
        <f t="shared" si="1319"/>
        <v>15</v>
      </c>
      <c r="AU553" s="45">
        <f t="shared" si="1320"/>
        <v>32</v>
      </c>
      <c r="AV553" s="45">
        <f t="shared" si="1321"/>
        <v>1.017907619046601</v>
      </c>
      <c r="AW553" s="145">
        <f t="shared" si="1322"/>
        <v>4.2412817460275039E-2</v>
      </c>
      <c r="AX553" s="45">
        <f t="shared" si="1323"/>
        <v>1.7765839433499332E-2</v>
      </c>
      <c r="AY553" s="45">
        <f t="shared" si="1324"/>
        <v>0.27735919335992271</v>
      </c>
      <c r="AZ553" s="145">
        <f t="shared" si="1325"/>
        <v>1.1556633056663447E-2</v>
      </c>
      <c r="BA553" s="45">
        <f t="shared" si="1326"/>
        <v>359022.46812817705</v>
      </c>
      <c r="BB553" s="45" t="s">
        <v>192</v>
      </c>
      <c r="BC553" s="45">
        <f t="shared" si="1327"/>
        <v>1.6700851104465387E-2</v>
      </c>
      <c r="BD553" s="45">
        <f t="shared" si="1328"/>
        <v>128.20119075130899</v>
      </c>
      <c r="BE553" s="45">
        <f t="shared" si="1329"/>
        <v>23.436891872979896</v>
      </c>
      <c r="BF553" s="45">
        <f t="shared" si="1330"/>
        <v>-1.7332226985752666E-3</v>
      </c>
      <c r="BG553" s="45">
        <f t="shared" si="1331"/>
        <v>23.43515865028132</v>
      </c>
      <c r="BH553" s="151">
        <f t="shared" si="1332"/>
        <v>0.18449751272885553</v>
      </c>
      <c r="BI553" s="45">
        <f t="shared" si="1333"/>
        <v>5.8823879808187483E-4</v>
      </c>
      <c r="BJ553" s="45">
        <f t="shared" si="1334"/>
        <v>7.4215882387980825</v>
      </c>
      <c r="BK553" s="45">
        <f t="shared" si="1335"/>
        <v>218.97259773819286</v>
      </c>
      <c r="BL553" s="45">
        <f t="shared" si="1336"/>
        <v>3.8217928021765535</v>
      </c>
      <c r="BM553" s="45">
        <f t="shared" si="1337"/>
        <v>252.35122584377839</v>
      </c>
      <c r="BN553" s="45">
        <f t="shared" si="1338"/>
        <v>16.823415056251893</v>
      </c>
      <c r="BO553" s="45">
        <f t="shared" si="1339"/>
        <v>16</v>
      </c>
      <c r="BP553" s="45">
        <f t="shared" si="1340"/>
        <v>49</v>
      </c>
      <c r="BQ553" s="45">
        <f t="shared" si="1341"/>
        <v>24</v>
      </c>
      <c r="BR553" s="45">
        <f t="shared" si="1342"/>
        <v>-17.830550416732628</v>
      </c>
      <c r="BS553" s="45" t="str">
        <f t="shared" si="1343"/>
        <v>NEGATIF</v>
      </c>
      <c r="BT553" s="45">
        <f t="shared" si="1279"/>
        <v>-0.3112018122148314</v>
      </c>
      <c r="BU553" s="45">
        <f t="shared" si="1280"/>
        <v>17</v>
      </c>
      <c r="BV553" s="45">
        <f t="shared" si="1281"/>
        <v>-2090</v>
      </c>
      <c r="BW553" s="45">
        <f t="shared" si="1282"/>
        <v>10</v>
      </c>
      <c r="BX553" s="45" t="str">
        <f t="shared" si="1283"/>
        <v>NEGATIF</v>
      </c>
      <c r="BY553" s="45">
        <f t="shared" si="1344"/>
        <v>-56.643017026984111</v>
      </c>
      <c r="BZ553" s="45">
        <f t="shared" si="1345"/>
        <v>123.35698297301589</v>
      </c>
      <c r="CA553" s="45">
        <f t="shared" si="1346"/>
        <v>-44.206840880118037</v>
      </c>
      <c r="CB553" s="45" t="str">
        <f t="shared" si="1347"/>
        <v>NEGATIF</v>
      </c>
      <c r="CC553" s="45">
        <f t="shared" si="1348"/>
        <v>44</v>
      </c>
      <c r="CD553" s="45">
        <f t="shared" si="1349"/>
        <v>12</v>
      </c>
      <c r="CE553" s="45">
        <f t="shared" si="1350"/>
        <v>24</v>
      </c>
      <c r="CF553" s="45"/>
      <c r="CG553" s="45">
        <f t="shared" si="1351"/>
        <v>4.4043597624177391</v>
      </c>
      <c r="CH553" s="45">
        <f t="shared" si="1352"/>
        <v>0.40902067917463936</v>
      </c>
      <c r="CI553" s="45">
        <f t="shared" si="1353"/>
        <v>0.40905092961739981</v>
      </c>
    </row>
    <row r="554" spans="1:87">
      <c r="A554" s="45">
        <f t="shared" ref="A554:F554" si="1507">A260</f>
        <v>-7.0027777777777782</v>
      </c>
      <c r="B554" s="45">
        <f t="shared" si="1507"/>
        <v>111.315</v>
      </c>
      <c r="C554" s="45">
        <f t="shared" si="1507"/>
        <v>7</v>
      </c>
      <c r="D554" s="45">
        <f t="shared" si="1507"/>
        <v>2018</v>
      </c>
      <c r="E554" s="45">
        <f t="shared" si="1507"/>
        <v>6</v>
      </c>
      <c r="F554" s="45">
        <f t="shared" si="1507"/>
        <v>14</v>
      </c>
      <c r="G554" s="45">
        <f t="shared" si="1285"/>
        <v>-0.12222152900771403</v>
      </c>
      <c r="H554" s="45">
        <f t="shared" ref="H554:J554" si="1508">H260</f>
        <v>13</v>
      </c>
      <c r="I554" s="45">
        <f t="shared" si="1508"/>
        <v>45</v>
      </c>
      <c r="J554" s="45">
        <f t="shared" si="1508"/>
        <v>13.75</v>
      </c>
      <c r="K554" s="45"/>
      <c r="L554" s="45">
        <f t="shared" ref="L554:M554" si="1509">L260</f>
        <v>20</v>
      </c>
      <c r="M554" s="45">
        <f t="shared" si="1509"/>
        <v>-13</v>
      </c>
      <c r="N554" s="45">
        <f t="shared" si="1288"/>
        <v>2458283.78125</v>
      </c>
      <c r="O554" s="45">
        <f t="shared" si="1289"/>
        <v>8.1908796641232031E-4</v>
      </c>
      <c r="P554" s="45">
        <f t="shared" si="1290"/>
        <v>2458283.782069088</v>
      </c>
      <c r="Q554" s="45">
        <f t="shared" si="1291"/>
        <v>0.18449779792164162</v>
      </c>
      <c r="R554" s="45">
        <f t="shared" si="1292"/>
        <v>252.51773158603248</v>
      </c>
      <c r="S554" s="45">
        <f t="shared" si="1293"/>
        <v>337.0908112419711</v>
      </c>
      <c r="T554" s="45">
        <f t="shared" si="1294"/>
        <v>4.4072658358435497</v>
      </c>
      <c r="U554" s="45">
        <f t="shared" si="1295"/>
        <v>5.883344534391111</v>
      </c>
      <c r="V554" s="45">
        <f t="shared" si="1296"/>
        <v>128.19606013224023</v>
      </c>
      <c r="W554" s="45">
        <f t="shared" si="1297"/>
        <v>2.2374433373922296</v>
      </c>
      <c r="X554" s="45">
        <f t="shared" si="1298"/>
        <v>82.528603985700101</v>
      </c>
      <c r="Y554" s="45">
        <f t="shared" si="1299"/>
        <v>1.4403958666249821</v>
      </c>
      <c r="Z554" s="45">
        <f t="shared" si="1300"/>
        <v>159.27145227107303</v>
      </c>
      <c r="AA554" s="45">
        <f t="shared" si="1301"/>
        <v>2.7798112465632245</v>
      </c>
      <c r="AB554" s="45">
        <f t="shared" si="1302"/>
        <v>-8194.5506380364895</v>
      </c>
      <c r="AC554" s="45">
        <f t="shared" si="1303"/>
        <v>50.796304180786358</v>
      </c>
      <c r="AD554" s="45">
        <f t="shared" si="1304"/>
        <v>1759.9813645778192</v>
      </c>
      <c r="AE554" s="45">
        <f t="shared" si="1305"/>
        <v>-543.27336320479606</v>
      </c>
      <c r="AF554" s="45">
        <f t="shared" si="1306"/>
        <v>475.9663824780601</v>
      </c>
      <c r="AG554" s="45">
        <f t="shared" si="1307"/>
        <v>-54.597965558099801</v>
      </c>
      <c r="AH554" s="45">
        <f t="shared" si="1308"/>
        <v>-6505.6779155627191</v>
      </c>
      <c r="AI554" s="45">
        <f t="shared" si="1309"/>
        <v>-1.8071327543229776</v>
      </c>
      <c r="AJ554" s="45">
        <f t="shared" si="1310"/>
        <v>250.71059883170952</v>
      </c>
      <c r="AK554" s="45">
        <f t="shared" si="1311"/>
        <v>4.3757254192599797</v>
      </c>
      <c r="AL554" s="45">
        <f t="shared" si="1312"/>
        <v>250</v>
      </c>
      <c r="AM554" s="45">
        <f t="shared" si="1313"/>
        <v>42</v>
      </c>
      <c r="AN554" s="45">
        <f t="shared" si="1314"/>
        <v>38</v>
      </c>
      <c r="AO554" s="45"/>
      <c r="AP554" s="45">
        <f t="shared" si="1315"/>
        <v>4.259846888134275</v>
      </c>
      <c r="AQ554" s="45">
        <f t="shared" si="1316"/>
        <v>7.4348353828777664E-2</v>
      </c>
      <c r="AR554" s="45" t="str">
        <f t="shared" si="1317"/>
        <v>POSITIF</v>
      </c>
      <c r="AS554" s="45">
        <f t="shared" si="1318"/>
        <v>4</v>
      </c>
      <c r="AT554" s="45">
        <f t="shared" si="1319"/>
        <v>15</v>
      </c>
      <c r="AU554" s="45">
        <f t="shared" si="1320"/>
        <v>35</v>
      </c>
      <c r="AV554" s="45">
        <f t="shared" si="1321"/>
        <v>1.0179667964262309</v>
      </c>
      <c r="AW554" s="145">
        <f t="shared" si="1322"/>
        <v>4.2415283184426285E-2</v>
      </c>
      <c r="AX554" s="45">
        <f t="shared" si="1323"/>
        <v>1.7766872273616573E-2</v>
      </c>
      <c r="AY554" s="45">
        <f t="shared" si="1324"/>
        <v>0.27737531642567737</v>
      </c>
      <c r="AZ554" s="145">
        <f t="shared" si="1325"/>
        <v>1.1557304851069891E-2</v>
      </c>
      <c r="BA554" s="45">
        <f t="shared" si="1326"/>
        <v>359001.59930063074</v>
      </c>
      <c r="BB554" s="45" t="s">
        <v>192</v>
      </c>
      <c r="BC554" s="45">
        <f t="shared" si="1327"/>
        <v>1.6700851092487291E-2</v>
      </c>
      <c r="BD554" s="45">
        <f t="shared" si="1328"/>
        <v>128.20063914960033</v>
      </c>
      <c r="BE554" s="45">
        <f t="shared" si="1329"/>
        <v>23.4368918692712</v>
      </c>
      <c r="BF554" s="45">
        <f t="shared" si="1330"/>
        <v>-1.733218004955751E-3</v>
      </c>
      <c r="BG554" s="45">
        <f t="shared" si="1331"/>
        <v>23.435158651266246</v>
      </c>
      <c r="BH554" s="151">
        <f t="shared" si="1332"/>
        <v>0.18449779792164162</v>
      </c>
      <c r="BI554" s="45">
        <f t="shared" si="1333"/>
        <v>0.25127271845315896</v>
      </c>
      <c r="BJ554" s="45">
        <f t="shared" si="1334"/>
        <v>7.6722727184531596</v>
      </c>
      <c r="BK554" s="45">
        <f t="shared" si="1335"/>
        <v>222.73099727660443</v>
      </c>
      <c r="BL554" s="45">
        <f t="shared" si="1336"/>
        <v>3.8873892487272705</v>
      </c>
      <c r="BM554" s="45">
        <f t="shared" si="1337"/>
        <v>252.35309350019298</v>
      </c>
      <c r="BN554" s="45">
        <f t="shared" si="1338"/>
        <v>16.823539566679532</v>
      </c>
      <c r="BO554" s="45">
        <f t="shared" si="1339"/>
        <v>16</v>
      </c>
      <c r="BP554" s="45">
        <f t="shared" si="1340"/>
        <v>49</v>
      </c>
      <c r="BQ554" s="45">
        <f t="shared" si="1341"/>
        <v>24</v>
      </c>
      <c r="BR554" s="45">
        <f t="shared" si="1342"/>
        <v>-17.830054525429141</v>
      </c>
      <c r="BS554" s="45" t="str">
        <f t="shared" si="1343"/>
        <v>NEGATIF</v>
      </c>
      <c r="BT554" s="45">
        <f t="shared" si="1279"/>
        <v>-0.31119315727885355</v>
      </c>
      <c r="BU554" s="45">
        <f t="shared" si="1280"/>
        <v>17</v>
      </c>
      <c r="BV554" s="45">
        <f t="shared" si="1281"/>
        <v>-2090</v>
      </c>
      <c r="BW554" s="45">
        <f t="shared" si="1282"/>
        <v>11</v>
      </c>
      <c r="BX554" s="45" t="str">
        <f t="shared" si="1283"/>
        <v>NEGATIF</v>
      </c>
      <c r="BY554" s="45">
        <f t="shared" si="1344"/>
        <v>-58.933037409700745</v>
      </c>
      <c r="BZ554" s="45">
        <f t="shared" si="1345"/>
        <v>121.06696259029925</v>
      </c>
      <c r="CA554" s="45">
        <f t="shared" si="1346"/>
        <v>-41.050170954616483</v>
      </c>
      <c r="CB554" s="45" t="str">
        <f t="shared" si="1347"/>
        <v>NEGATIF</v>
      </c>
      <c r="CC554" s="45">
        <f t="shared" si="1348"/>
        <v>41</v>
      </c>
      <c r="CD554" s="45">
        <f t="shared" si="1349"/>
        <v>3</v>
      </c>
      <c r="CE554" s="45">
        <f t="shared" si="1350"/>
        <v>0</v>
      </c>
      <c r="CF554" s="45"/>
      <c r="CG554" s="45">
        <f t="shared" si="1351"/>
        <v>4.4043923591714691</v>
      </c>
      <c r="CH554" s="45">
        <f t="shared" si="1352"/>
        <v>0.40902067919182955</v>
      </c>
      <c r="CI554" s="45">
        <f t="shared" si="1353"/>
        <v>0.40905092955267086</v>
      </c>
    </row>
    <row r="555" spans="1:87">
      <c r="A555" s="45">
        <f t="shared" ref="A555:F555" si="1510">A261</f>
        <v>-7.0027777777777782</v>
      </c>
      <c r="B555" s="45">
        <f t="shared" si="1510"/>
        <v>111.315</v>
      </c>
      <c r="C555" s="45">
        <f t="shared" si="1510"/>
        <v>7</v>
      </c>
      <c r="D555" s="45">
        <f t="shared" si="1510"/>
        <v>2018</v>
      </c>
      <c r="E555" s="45">
        <f t="shared" si="1510"/>
        <v>6</v>
      </c>
      <c r="F555" s="45">
        <f t="shared" si="1510"/>
        <v>14</v>
      </c>
      <c r="G555" s="45">
        <f t="shared" si="1285"/>
        <v>-0.12222152900771403</v>
      </c>
      <c r="H555" s="45">
        <f t="shared" ref="H555:J555" si="1511">H261</f>
        <v>14</v>
      </c>
      <c r="I555" s="45">
        <f t="shared" si="1511"/>
        <v>0</v>
      </c>
      <c r="J555" s="45">
        <f t="shared" si="1511"/>
        <v>14</v>
      </c>
      <c r="K555" s="45"/>
      <c r="L555" s="45">
        <f t="shared" ref="L555:M555" si="1512">L261</f>
        <v>20</v>
      </c>
      <c r="M555" s="45">
        <f t="shared" si="1512"/>
        <v>-13</v>
      </c>
      <c r="N555" s="45">
        <f t="shared" si="1288"/>
        <v>2458283.791666667</v>
      </c>
      <c r="O555" s="45">
        <f t="shared" si="1289"/>
        <v>8.1908796641232031E-4</v>
      </c>
      <c r="P555" s="45">
        <f t="shared" si="1290"/>
        <v>2458283.7924857549</v>
      </c>
      <c r="Q555" s="45">
        <f t="shared" si="1291"/>
        <v>0.18449808311444044</v>
      </c>
      <c r="R555" s="45">
        <f t="shared" si="1292"/>
        <v>252.51773158603248</v>
      </c>
      <c r="S555" s="45">
        <f t="shared" si="1293"/>
        <v>337.22690491730464</v>
      </c>
      <c r="T555" s="45">
        <f t="shared" si="1294"/>
        <v>4.4072658358435497</v>
      </c>
      <c r="U555" s="45">
        <f t="shared" si="1295"/>
        <v>5.8857198171168221</v>
      </c>
      <c r="V555" s="45">
        <f t="shared" si="1296"/>
        <v>128.19550852886994</v>
      </c>
      <c r="W555" s="45">
        <f t="shared" si="1297"/>
        <v>2.2374337100972528</v>
      </c>
      <c r="X555" s="45">
        <f t="shared" si="1298"/>
        <v>82.538871145770827</v>
      </c>
      <c r="Y555" s="45">
        <f t="shared" si="1299"/>
        <v>1.4405750623730456</v>
      </c>
      <c r="Z555" s="45">
        <f t="shared" si="1300"/>
        <v>159.28171894089701</v>
      </c>
      <c r="AA555" s="45">
        <f t="shared" si="1301"/>
        <v>2.7799904337548682</v>
      </c>
      <c r="AB555" s="45">
        <f t="shared" si="1302"/>
        <v>-8144.9911438746858</v>
      </c>
      <c r="AC555" s="45">
        <f t="shared" si="1303"/>
        <v>49.620998649565628</v>
      </c>
      <c r="AD555" s="45">
        <f t="shared" si="1304"/>
        <v>1727.0194934468218</v>
      </c>
      <c r="AE555" s="45">
        <f t="shared" si="1305"/>
        <v>-539.25427454197734</v>
      </c>
      <c r="AF555" s="45">
        <f t="shared" si="1306"/>
        <v>474.99290961191343</v>
      </c>
      <c r="AG555" s="45">
        <f t="shared" si="1307"/>
        <v>-66.318086055811989</v>
      </c>
      <c r="AH555" s="45">
        <f t="shared" si="1308"/>
        <v>-6498.9301027641741</v>
      </c>
      <c r="AI555" s="45">
        <f t="shared" si="1309"/>
        <v>-1.8052583618789373</v>
      </c>
      <c r="AJ555" s="45">
        <f t="shared" si="1310"/>
        <v>250.71247322415354</v>
      </c>
      <c r="AK555" s="45">
        <f t="shared" si="1311"/>
        <v>4.3757581335796027</v>
      </c>
      <c r="AL555" s="45">
        <f t="shared" si="1312"/>
        <v>250</v>
      </c>
      <c r="AM555" s="45">
        <f t="shared" si="1313"/>
        <v>42</v>
      </c>
      <c r="AN555" s="45">
        <f t="shared" si="1314"/>
        <v>44</v>
      </c>
      <c r="AO555" s="45"/>
      <c r="AP555" s="45">
        <f t="shared" si="1315"/>
        <v>4.2587056438034194</v>
      </c>
      <c r="AQ555" s="45">
        <f t="shared" si="1316"/>
        <v>7.4328435357634517E-2</v>
      </c>
      <c r="AR555" s="45" t="str">
        <f t="shared" si="1317"/>
        <v>POSITIF</v>
      </c>
      <c r="AS555" s="45">
        <f t="shared" si="1318"/>
        <v>4</v>
      </c>
      <c r="AT555" s="45">
        <f t="shared" si="1319"/>
        <v>15</v>
      </c>
      <c r="AU555" s="45">
        <f t="shared" si="1320"/>
        <v>31</v>
      </c>
      <c r="AV555" s="45">
        <f t="shared" si="1321"/>
        <v>1.0180255862573173</v>
      </c>
      <c r="AW555" s="145">
        <f t="shared" si="1322"/>
        <v>4.2417732760721555E-2</v>
      </c>
      <c r="AX555" s="45">
        <f t="shared" si="1323"/>
        <v>1.7767898349735724E-2</v>
      </c>
      <c r="AY555" s="45">
        <f t="shared" si="1324"/>
        <v>0.27739133390232446</v>
      </c>
      <c r="AZ555" s="145">
        <f t="shared" si="1325"/>
        <v>1.1557972245930186E-2</v>
      </c>
      <c r="BA555" s="45">
        <f t="shared" si="1326"/>
        <v>358980.86954412115</v>
      </c>
      <c r="BB555" s="45" t="s">
        <v>192</v>
      </c>
      <c r="BC555" s="45">
        <f t="shared" si="1327"/>
        <v>1.6700851080509196E-2</v>
      </c>
      <c r="BD555" s="45">
        <f t="shared" si="1328"/>
        <v>128.20008754786701</v>
      </c>
      <c r="BE555" s="45">
        <f t="shared" si="1329"/>
        <v>23.436891865562504</v>
      </c>
      <c r="BF555" s="45">
        <f t="shared" si="1330"/>
        <v>-1.7332132915402424E-3</v>
      </c>
      <c r="BG555" s="45">
        <f t="shared" si="1331"/>
        <v>23.435158652270964</v>
      </c>
      <c r="BH555" s="151">
        <f t="shared" si="1332"/>
        <v>0.18449808311444044</v>
      </c>
      <c r="BI555" s="45">
        <f t="shared" si="1333"/>
        <v>0.50195720928410692</v>
      </c>
      <c r="BJ555" s="45">
        <f t="shared" si="1334"/>
        <v>7.9229572092841067</v>
      </c>
      <c r="BK555" s="45">
        <f t="shared" si="1335"/>
        <v>226.48955943961408</v>
      </c>
      <c r="BL555" s="45">
        <f t="shared" si="1336"/>
        <v>3.9529885336126691</v>
      </c>
      <c r="BM555" s="45">
        <f t="shared" si="1337"/>
        <v>252.35479869964752</v>
      </c>
      <c r="BN555" s="45">
        <f t="shared" si="1338"/>
        <v>16.823653246643168</v>
      </c>
      <c r="BO555" s="45">
        <f t="shared" si="1339"/>
        <v>16</v>
      </c>
      <c r="BP555" s="45">
        <f t="shared" si="1340"/>
        <v>49</v>
      </c>
      <c r="BQ555" s="45">
        <f t="shared" si="1341"/>
        <v>25</v>
      </c>
      <c r="BR555" s="45">
        <f t="shared" si="1342"/>
        <v>-17.831442807665731</v>
      </c>
      <c r="BS555" s="45" t="str">
        <f t="shared" si="1343"/>
        <v>NEGATIF</v>
      </c>
      <c r="BT555" s="45">
        <f t="shared" si="1279"/>
        <v>-0.31121738737482896</v>
      </c>
      <c r="BU555" s="45">
        <f t="shared" si="1280"/>
        <v>17</v>
      </c>
      <c r="BV555" s="45">
        <f t="shared" si="1281"/>
        <v>-2090</v>
      </c>
      <c r="BW555" s="45">
        <f t="shared" si="1282"/>
        <v>6</v>
      </c>
      <c r="BX555" s="45" t="str">
        <f t="shared" si="1283"/>
        <v>NEGATIF</v>
      </c>
      <c r="BY555" s="45">
        <f t="shared" si="1344"/>
        <v>-60.92769647089392</v>
      </c>
      <c r="BZ555" s="45">
        <f t="shared" si="1345"/>
        <v>119.07230352910608</v>
      </c>
      <c r="CA555" s="45">
        <f t="shared" si="1346"/>
        <v>-37.820545346738534</v>
      </c>
      <c r="CB555" s="45" t="str">
        <f t="shared" si="1347"/>
        <v>NEGATIF</v>
      </c>
      <c r="CC555" s="45">
        <f t="shared" si="1348"/>
        <v>37</v>
      </c>
      <c r="CD555" s="45">
        <f t="shared" si="1349"/>
        <v>49</v>
      </c>
      <c r="CE555" s="45">
        <f t="shared" si="1350"/>
        <v>13</v>
      </c>
      <c r="CF555" s="45"/>
      <c r="CG555" s="45">
        <f t="shared" si="1351"/>
        <v>4.4044221205163545</v>
      </c>
      <c r="CH555" s="45">
        <f t="shared" si="1352"/>
        <v>0.40902067920936519</v>
      </c>
      <c r="CI555" s="45">
        <f t="shared" si="1353"/>
        <v>0.40905092948794192</v>
      </c>
    </row>
    <row r="556" spans="1:87">
      <c r="A556" s="45">
        <f t="shared" ref="A556:F556" si="1513">A262</f>
        <v>-7.0027777777777782</v>
      </c>
      <c r="B556" s="45">
        <f t="shared" si="1513"/>
        <v>111.315</v>
      </c>
      <c r="C556" s="45">
        <f t="shared" si="1513"/>
        <v>7</v>
      </c>
      <c r="D556" s="45">
        <f t="shared" si="1513"/>
        <v>2018</v>
      </c>
      <c r="E556" s="45">
        <f t="shared" si="1513"/>
        <v>6</v>
      </c>
      <c r="F556" s="45">
        <f t="shared" si="1513"/>
        <v>14</v>
      </c>
      <c r="G556" s="45">
        <f t="shared" si="1285"/>
        <v>-0.12222152900771403</v>
      </c>
      <c r="H556" s="45">
        <f t="shared" ref="H556:J556" si="1514">H262</f>
        <v>14</v>
      </c>
      <c r="I556" s="45">
        <f t="shared" si="1514"/>
        <v>15</v>
      </c>
      <c r="J556" s="45">
        <f t="shared" si="1514"/>
        <v>14.25</v>
      </c>
      <c r="K556" s="45"/>
      <c r="L556" s="45">
        <f t="shared" ref="L556:M556" si="1515">L262</f>
        <v>20</v>
      </c>
      <c r="M556" s="45">
        <f t="shared" si="1515"/>
        <v>-13</v>
      </c>
      <c r="N556" s="45">
        <f t="shared" si="1288"/>
        <v>2458283.8020833335</v>
      </c>
      <c r="O556" s="45">
        <f t="shared" si="1289"/>
        <v>8.1908796641232031E-4</v>
      </c>
      <c r="P556" s="45">
        <f t="shared" si="1290"/>
        <v>2458283.8029024214</v>
      </c>
      <c r="Q556" s="45">
        <f t="shared" si="1291"/>
        <v>0.18449836830722652</v>
      </c>
      <c r="R556" s="45">
        <f t="shared" si="1292"/>
        <v>252.51773158603248</v>
      </c>
      <c r="S556" s="45">
        <f t="shared" si="1293"/>
        <v>337.36299858657003</v>
      </c>
      <c r="T556" s="45">
        <f t="shared" si="1294"/>
        <v>4.4072658358435497</v>
      </c>
      <c r="U556" s="45">
        <f t="shared" si="1295"/>
        <v>5.8880950997366233</v>
      </c>
      <c r="V556" s="45">
        <f t="shared" si="1296"/>
        <v>128.19495692552425</v>
      </c>
      <c r="W556" s="45">
        <f t="shared" si="1297"/>
        <v>2.2374240828027054</v>
      </c>
      <c r="X556" s="45">
        <f t="shared" si="1298"/>
        <v>82.549138305383167</v>
      </c>
      <c r="Y556" s="45">
        <f t="shared" si="1299"/>
        <v>1.4407542581131085</v>
      </c>
      <c r="Z556" s="45">
        <f t="shared" si="1300"/>
        <v>159.29198561026351</v>
      </c>
      <c r="AA556" s="45">
        <f t="shared" si="1301"/>
        <v>2.7801696209385272</v>
      </c>
      <c r="AB556" s="45">
        <f t="shared" si="1302"/>
        <v>-8095.3822082728148</v>
      </c>
      <c r="AC556" s="45">
        <f t="shared" si="1303"/>
        <v>48.440462440586359</v>
      </c>
      <c r="AD556" s="45">
        <f t="shared" si="1304"/>
        <v>1693.3294373136705</v>
      </c>
      <c r="AE556" s="45">
        <f t="shared" si="1305"/>
        <v>-535.17834672911977</v>
      </c>
      <c r="AF556" s="45">
        <f t="shared" si="1306"/>
        <v>474.01705407581392</v>
      </c>
      <c r="AG556" s="45">
        <f t="shared" si="1307"/>
        <v>-78.038143499343548</v>
      </c>
      <c r="AH556" s="45">
        <f t="shared" si="1308"/>
        <v>-6492.8117446712076</v>
      </c>
      <c r="AI556" s="45">
        <f t="shared" si="1309"/>
        <v>-1.8035588179642243</v>
      </c>
      <c r="AJ556" s="45">
        <f t="shared" si="1310"/>
        <v>250.71417276806827</v>
      </c>
      <c r="AK556" s="45">
        <f t="shared" si="1311"/>
        <v>4.3757877962166969</v>
      </c>
      <c r="AL556" s="45">
        <f t="shared" si="1312"/>
        <v>250</v>
      </c>
      <c r="AM556" s="45">
        <f t="shared" si="1313"/>
        <v>42</v>
      </c>
      <c r="AN556" s="45">
        <f t="shared" si="1314"/>
        <v>51</v>
      </c>
      <c r="AO556" s="45"/>
      <c r="AP556" s="45">
        <f t="shared" si="1315"/>
        <v>4.2743356819659768</v>
      </c>
      <c r="AQ556" s="45">
        <f t="shared" si="1316"/>
        <v>7.4601230985783501E-2</v>
      </c>
      <c r="AR556" s="45" t="str">
        <f t="shared" si="1317"/>
        <v>POSITIF</v>
      </c>
      <c r="AS556" s="45">
        <f t="shared" si="1318"/>
        <v>4</v>
      </c>
      <c r="AT556" s="45">
        <f t="shared" si="1319"/>
        <v>16</v>
      </c>
      <c r="AU556" s="45">
        <f t="shared" si="1320"/>
        <v>27</v>
      </c>
      <c r="AV556" s="45">
        <f t="shared" si="1321"/>
        <v>1.0180839880373413</v>
      </c>
      <c r="AW556" s="145">
        <f t="shared" si="1322"/>
        <v>4.2420166168222556E-2</v>
      </c>
      <c r="AX556" s="45">
        <f t="shared" si="1323"/>
        <v>1.7768917653086171E-2</v>
      </c>
      <c r="AY556" s="45">
        <f t="shared" si="1324"/>
        <v>0.2774072456529566</v>
      </c>
      <c r="AZ556" s="145">
        <f t="shared" si="1325"/>
        <v>1.1558635235539858E-2</v>
      </c>
      <c r="BA556" s="45">
        <f t="shared" si="1326"/>
        <v>358960.2789880418</v>
      </c>
      <c r="BB556" s="45" t="s">
        <v>192</v>
      </c>
      <c r="BC556" s="45">
        <f t="shared" si="1327"/>
        <v>1.6700851068531097E-2</v>
      </c>
      <c r="BD556" s="45">
        <f t="shared" si="1328"/>
        <v>128.19953594615836</v>
      </c>
      <c r="BE556" s="45">
        <f t="shared" si="1329"/>
        <v>23.436891861853809</v>
      </c>
      <c r="BF556" s="45">
        <f t="shared" si="1330"/>
        <v>-1.7332085583272869E-3</v>
      </c>
      <c r="BG556" s="45">
        <f t="shared" si="1331"/>
        <v>23.435158653295481</v>
      </c>
      <c r="BH556" s="151">
        <f t="shared" si="1332"/>
        <v>0.18449836830722652</v>
      </c>
      <c r="BI556" s="45">
        <f t="shared" si="1333"/>
        <v>0.75264168890813987</v>
      </c>
      <c r="BJ556" s="45">
        <f t="shared" si="1334"/>
        <v>8.1736416889081394</v>
      </c>
      <c r="BK556" s="45">
        <f t="shared" si="1335"/>
        <v>230.24828049799873</v>
      </c>
      <c r="BL556" s="45">
        <f t="shared" si="1336"/>
        <v>4.0185905917455269</v>
      </c>
      <c r="BM556" s="45">
        <f t="shared" si="1337"/>
        <v>252.35634483562336</v>
      </c>
      <c r="BN556" s="45">
        <f t="shared" si="1338"/>
        <v>16.823756322374891</v>
      </c>
      <c r="BO556" s="45">
        <f t="shared" si="1339"/>
        <v>16</v>
      </c>
      <c r="BP556" s="45">
        <f t="shared" si="1340"/>
        <v>49</v>
      </c>
      <c r="BQ556" s="45">
        <f t="shared" si="1341"/>
        <v>25</v>
      </c>
      <c r="BR556" s="45">
        <f t="shared" si="1342"/>
        <v>-17.816196143666776</v>
      </c>
      <c r="BS556" s="45" t="str">
        <f t="shared" si="1343"/>
        <v>NEGATIF</v>
      </c>
      <c r="BT556" s="45">
        <f t="shared" si="1279"/>
        <v>-0.31095128288810192</v>
      </c>
      <c r="BU556" s="45">
        <f t="shared" si="1280"/>
        <v>17</v>
      </c>
      <c r="BV556" s="45">
        <f t="shared" si="1281"/>
        <v>-2089</v>
      </c>
      <c r="BW556" s="45">
        <f t="shared" si="1282"/>
        <v>1</v>
      </c>
      <c r="BX556" s="45" t="str">
        <f t="shared" si="1283"/>
        <v>NEGATIF</v>
      </c>
      <c r="BY556" s="45">
        <f t="shared" si="1344"/>
        <v>-62.692823162588837</v>
      </c>
      <c r="BZ556" s="45">
        <f t="shared" si="1345"/>
        <v>117.30717683741116</v>
      </c>
      <c r="CA556" s="45">
        <f t="shared" si="1346"/>
        <v>-34.537915703529613</v>
      </c>
      <c r="CB556" s="45" t="str">
        <f t="shared" si="1347"/>
        <v>NEGATIF</v>
      </c>
      <c r="CC556" s="45">
        <f t="shared" si="1348"/>
        <v>34</v>
      </c>
      <c r="CD556" s="45">
        <f t="shared" si="1349"/>
        <v>32</v>
      </c>
      <c r="CE556" s="45">
        <f t="shared" si="1350"/>
        <v>16</v>
      </c>
      <c r="CF556" s="45"/>
      <c r="CG556" s="45">
        <f t="shared" si="1351"/>
        <v>4.4044491056798165</v>
      </c>
      <c r="CH556" s="45">
        <f t="shared" si="1352"/>
        <v>0.40902067922724644</v>
      </c>
      <c r="CI556" s="45">
        <f t="shared" si="1353"/>
        <v>0.40905092942321297</v>
      </c>
    </row>
    <row r="557" spans="1:87">
      <c r="A557" s="45">
        <f t="shared" ref="A557:F557" si="1516">A263</f>
        <v>-7.0027777777777782</v>
      </c>
      <c r="B557" s="45">
        <f t="shared" si="1516"/>
        <v>111.315</v>
      </c>
      <c r="C557" s="45">
        <f t="shared" si="1516"/>
        <v>7</v>
      </c>
      <c r="D557" s="45">
        <f t="shared" si="1516"/>
        <v>2018</v>
      </c>
      <c r="E557" s="45">
        <f t="shared" si="1516"/>
        <v>6</v>
      </c>
      <c r="F557" s="45">
        <f t="shared" si="1516"/>
        <v>14</v>
      </c>
      <c r="G557" s="45">
        <f t="shared" si="1285"/>
        <v>-0.12222152900771403</v>
      </c>
      <c r="H557" s="45">
        <f t="shared" ref="H557:J557" si="1517">H263</f>
        <v>14</v>
      </c>
      <c r="I557" s="45">
        <f t="shared" si="1517"/>
        <v>30</v>
      </c>
      <c r="J557" s="45">
        <f t="shared" si="1517"/>
        <v>14.5</v>
      </c>
      <c r="K557" s="45"/>
      <c r="L557" s="45">
        <f t="shared" ref="L557:M557" si="1518">L263</f>
        <v>20</v>
      </c>
      <c r="M557" s="45">
        <f t="shared" si="1518"/>
        <v>-13</v>
      </c>
      <c r="N557" s="45">
        <f t="shared" si="1288"/>
        <v>2458283.8125</v>
      </c>
      <c r="O557" s="45">
        <f t="shared" si="1289"/>
        <v>8.1908796641232031E-4</v>
      </c>
      <c r="P557" s="45">
        <f t="shared" si="1290"/>
        <v>2458283.813319088</v>
      </c>
      <c r="Q557" s="45">
        <f t="shared" si="1291"/>
        <v>0.1844986535000126</v>
      </c>
      <c r="R557" s="45">
        <f t="shared" si="1292"/>
        <v>252.51773158603248</v>
      </c>
      <c r="S557" s="45">
        <f t="shared" si="1293"/>
        <v>337.49909225583542</v>
      </c>
      <c r="T557" s="45">
        <f t="shared" si="1294"/>
        <v>4.4072658358435497</v>
      </c>
      <c r="U557" s="45">
        <f t="shared" si="1295"/>
        <v>5.8904703823564244</v>
      </c>
      <c r="V557" s="45">
        <f t="shared" si="1296"/>
        <v>128.19440532217862</v>
      </c>
      <c r="W557" s="45">
        <f t="shared" si="1297"/>
        <v>2.237414455508159</v>
      </c>
      <c r="X557" s="45">
        <f t="shared" si="1298"/>
        <v>82.559405464995507</v>
      </c>
      <c r="Y557" s="45">
        <f t="shared" si="1299"/>
        <v>1.4409334538531717</v>
      </c>
      <c r="Z557" s="45">
        <f t="shared" si="1300"/>
        <v>159.3022522796291</v>
      </c>
      <c r="AA557" s="45">
        <f t="shared" si="1301"/>
        <v>2.7803488081221706</v>
      </c>
      <c r="AB557" s="45">
        <f t="shared" si="1302"/>
        <v>-8045.7241089140789</v>
      </c>
      <c r="AC557" s="45">
        <f t="shared" si="1303"/>
        <v>47.254819946114232</v>
      </c>
      <c r="AD557" s="45">
        <f t="shared" si="1304"/>
        <v>1658.9253999147168</v>
      </c>
      <c r="AE557" s="45">
        <f t="shared" si="1305"/>
        <v>-531.04600920613564</v>
      </c>
      <c r="AF557" s="45">
        <f t="shared" si="1306"/>
        <v>473.03884137298274</v>
      </c>
      <c r="AG557" s="45">
        <f t="shared" si="1307"/>
        <v>-89.758050447139695</v>
      </c>
      <c r="AH557" s="45">
        <f t="shared" si="1308"/>
        <v>-6487.3091073335409</v>
      </c>
      <c r="AI557" s="45">
        <f t="shared" si="1309"/>
        <v>-1.8020303075926503</v>
      </c>
      <c r="AJ557" s="45">
        <f t="shared" si="1310"/>
        <v>250.71570127843984</v>
      </c>
      <c r="AK557" s="45">
        <f t="shared" si="1311"/>
        <v>4.3758144737553319</v>
      </c>
      <c r="AL557" s="45">
        <f t="shared" si="1312"/>
        <v>250</v>
      </c>
      <c r="AM557" s="45">
        <f t="shared" si="1313"/>
        <v>42</v>
      </c>
      <c r="AN557" s="45">
        <f t="shared" si="1314"/>
        <v>56</v>
      </c>
      <c r="AO557" s="45"/>
      <c r="AP557" s="45">
        <f t="shared" si="1315"/>
        <v>4.2594044554937724</v>
      </c>
      <c r="AQ557" s="45">
        <f t="shared" si="1316"/>
        <v>7.4340631922482608E-2</v>
      </c>
      <c r="AR557" s="45" t="str">
        <f t="shared" si="1317"/>
        <v>POSITIF</v>
      </c>
      <c r="AS557" s="45">
        <f t="shared" si="1318"/>
        <v>4</v>
      </c>
      <c r="AT557" s="45">
        <f t="shared" si="1319"/>
        <v>15</v>
      </c>
      <c r="AU557" s="45">
        <f t="shared" si="1320"/>
        <v>33</v>
      </c>
      <c r="AV557" s="45">
        <f t="shared" si="1321"/>
        <v>1.0181420012747096</v>
      </c>
      <c r="AW557" s="145">
        <f t="shared" si="1322"/>
        <v>4.2422583386446229E-2</v>
      </c>
      <c r="AX557" s="45">
        <f t="shared" si="1323"/>
        <v>1.7769930175087986E-2</v>
      </c>
      <c r="AY557" s="45">
        <f t="shared" si="1324"/>
        <v>0.27742305154364272</v>
      </c>
      <c r="AZ557" s="145">
        <f t="shared" si="1325"/>
        <v>1.1559293814318446E-2</v>
      </c>
      <c r="BA557" s="45">
        <f t="shared" si="1326"/>
        <v>358939.82775818306</v>
      </c>
      <c r="BB557" s="45" t="s">
        <v>192</v>
      </c>
      <c r="BC557" s="45">
        <f t="shared" si="1327"/>
        <v>1.6700851056553001E-2</v>
      </c>
      <c r="BD557" s="45">
        <f t="shared" si="1328"/>
        <v>128.19898434444971</v>
      </c>
      <c r="BE557" s="45">
        <f t="shared" si="1329"/>
        <v>23.436891858145113</v>
      </c>
      <c r="BF557" s="45">
        <f t="shared" si="1330"/>
        <v>-1.7332038053148023E-3</v>
      </c>
      <c r="BG557" s="45">
        <f t="shared" si="1331"/>
        <v>23.435158654339798</v>
      </c>
      <c r="BH557" s="151">
        <f t="shared" si="1332"/>
        <v>0.1844986535000126</v>
      </c>
      <c r="BI557" s="45">
        <f t="shared" si="1333"/>
        <v>1.0033261685321728</v>
      </c>
      <c r="BJ557" s="45">
        <f t="shared" si="1334"/>
        <v>8.4243261685321738</v>
      </c>
      <c r="BK557" s="45">
        <f t="shared" si="1335"/>
        <v>234.00715714990093</v>
      </c>
      <c r="BL557" s="45">
        <f t="shared" si="1336"/>
        <v>4.0841953654975613</v>
      </c>
      <c r="BM557" s="45">
        <f t="shared" si="1337"/>
        <v>252.35773537808166</v>
      </c>
      <c r="BN557" s="45">
        <f t="shared" si="1338"/>
        <v>16.823849025205444</v>
      </c>
      <c r="BO557" s="45">
        <f t="shared" si="1339"/>
        <v>16</v>
      </c>
      <c r="BP557" s="45">
        <f t="shared" si="1340"/>
        <v>49</v>
      </c>
      <c r="BQ557" s="45">
        <f t="shared" si="1341"/>
        <v>25</v>
      </c>
      <c r="BR557" s="45">
        <f t="shared" si="1342"/>
        <v>-17.831194876981094</v>
      </c>
      <c r="BS557" s="45" t="str">
        <f t="shared" si="1343"/>
        <v>NEGATIF</v>
      </c>
      <c r="BT557" s="45">
        <f t="shared" si="1279"/>
        <v>-0.31121306016806533</v>
      </c>
      <c r="BU557" s="45">
        <f t="shared" si="1280"/>
        <v>17</v>
      </c>
      <c r="BV557" s="45">
        <f t="shared" si="1281"/>
        <v>-2090</v>
      </c>
      <c r="BW557" s="45">
        <f t="shared" si="1282"/>
        <v>7</v>
      </c>
      <c r="BX557" s="45" t="str">
        <f t="shared" si="1283"/>
        <v>NEGATIF</v>
      </c>
      <c r="BY557" s="45">
        <f t="shared" si="1344"/>
        <v>-64.212320147937362</v>
      </c>
      <c r="BZ557" s="45">
        <f t="shared" si="1345"/>
        <v>115.78767985206264</v>
      </c>
      <c r="CA557" s="45">
        <f t="shared" si="1346"/>
        <v>-31.194661927859809</v>
      </c>
      <c r="CB557" s="45" t="str">
        <f t="shared" si="1347"/>
        <v>NEGATIF</v>
      </c>
      <c r="CC557" s="45">
        <f t="shared" si="1348"/>
        <v>31</v>
      </c>
      <c r="CD557" s="45">
        <f t="shared" si="1349"/>
        <v>11</v>
      </c>
      <c r="CE557" s="45">
        <f t="shared" si="1350"/>
        <v>40</v>
      </c>
      <c r="CF557" s="45"/>
      <c r="CG557" s="45">
        <f t="shared" si="1351"/>
        <v>4.4044733752241019</v>
      </c>
      <c r="CH557" s="45">
        <f t="shared" si="1352"/>
        <v>0.4090206792454732</v>
      </c>
      <c r="CI557" s="45">
        <f t="shared" si="1353"/>
        <v>0.40905092935848403</v>
      </c>
    </row>
    <row r="558" spans="1:87">
      <c r="A558" s="45">
        <f t="shared" ref="A558:F558" si="1519">A264</f>
        <v>-7.0027777777777782</v>
      </c>
      <c r="B558" s="45">
        <f t="shared" si="1519"/>
        <v>111.315</v>
      </c>
      <c r="C558" s="45">
        <f t="shared" si="1519"/>
        <v>7</v>
      </c>
      <c r="D558" s="45">
        <f t="shared" si="1519"/>
        <v>2018</v>
      </c>
      <c r="E558" s="45">
        <f t="shared" si="1519"/>
        <v>6</v>
      </c>
      <c r="F558" s="45">
        <f t="shared" si="1519"/>
        <v>14</v>
      </c>
      <c r="G558" s="45">
        <f t="shared" si="1285"/>
        <v>-0.12222152900771403</v>
      </c>
      <c r="H558" s="45">
        <f t="shared" ref="H558:J558" si="1520">H264</f>
        <v>14</v>
      </c>
      <c r="I558" s="45">
        <f t="shared" si="1520"/>
        <v>45</v>
      </c>
      <c r="J558" s="45">
        <f t="shared" si="1520"/>
        <v>14.75</v>
      </c>
      <c r="K558" s="45"/>
      <c r="L558" s="45">
        <f t="shared" ref="L558:M558" si="1521">L264</f>
        <v>20</v>
      </c>
      <c r="M558" s="45">
        <f t="shared" si="1521"/>
        <v>-13</v>
      </c>
      <c r="N558" s="45">
        <f t="shared" si="1288"/>
        <v>2458283.822916667</v>
      </c>
      <c r="O558" s="45">
        <f t="shared" si="1289"/>
        <v>8.1908796641232031E-4</v>
      </c>
      <c r="P558" s="45">
        <f t="shared" si="1290"/>
        <v>2458283.8237357549</v>
      </c>
      <c r="Q558" s="45">
        <f t="shared" si="1291"/>
        <v>0.18449893869281142</v>
      </c>
      <c r="R558" s="45">
        <f t="shared" si="1292"/>
        <v>252.51773158603248</v>
      </c>
      <c r="S558" s="45">
        <f t="shared" si="1293"/>
        <v>337.63518593116896</v>
      </c>
      <c r="T558" s="45">
        <f t="shared" si="1294"/>
        <v>4.4072658358435497</v>
      </c>
      <c r="U558" s="45">
        <f t="shared" si="1295"/>
        <v>5.8928456650821355</v>
      </c>
      <c r="V558" s="45">
        <f t="shared" si="1296"/>
        <v>128.19385371880833</v>
      </c>
      <c r="W558" s="45">
        <f t="shared" si="1297"/>
        <v>2.2374048282131822</v>
      </c>
      <c r="X558" s="45">
        <f t="shared" si="1298"/>
        <v>82.569672625066232</v>
      </c>
      <c r="Y558" s="45">
        <f t="shared" si="1299"/>
        <v>1.4411126496012352</v>
      </c>
      <c r="Z558" s="45">
        <f t="shared" si="1300"/>
        <v>159.31251894945308</v>
      </c>
      <c r="AA558" s="45">
        <f t="shared" si="1301"/>
        <v>2.7805279953138138</v>
      </c>
      <c r="AB558" s="45">
        <f t="shared" si="1302"/>
        <v>-7996.0171237502927</v>
      </c>
      <c r="AC558" s="45">
        <f t="shared" si="1303"/>
        <v>46.064196095775266</v>
      </c>
      <c r="AD558" s="45">
        <f t="shared" si="1304"/>
        <v>1623.8218859043618</v>
      </c>
      <c r="AE558" s="45">
        <f t="shared" si="1305"/>
        <v>-526.85769734756798</v>
      </c>
      <c r="AF558" s="45">
        <f t="shared" si="1306"/>
        <v>472.05829706774205</v>
      </c>
      <c r="AG558" s="45">
        <f t="shared" si="1307"/>
        <v>-101.47771945722081</v>
      </c>
      <c r="AH558" s="45">
        <f t="shared" si="1308"/>
        <v>-6482.4081614872021</v>
      </c>
      <c r="AI558" s="45">
        <f t="shared" si="1309"/>
        <v>-1.800668933746445</v>
      </c>
      <c r="AJ558" s="45">
        <f t="shared" si="1310"/>
        <v>250.71706265228605</v>
      </c>
      <c r="AK558" s="45">
        <f t="shared" si="1311"/>
        <v>4.3758382342112982</v>
      </c>
      <c r="AL558" s="45">
        <f t="shared" si="1312"/>
        <v>250</v>
      </c>
      <c r="AM558" s="45">
        <f t="shared" si="1313"/>
        <v>43</v>
      </c>
      <c r="AN558" s="45">
        <f t="shared" si="1314"/>
        <v>1</v>
      </c>
      <c r="AO558" s="45"/>
      <c r="AP558" s="45">
        <f t="shared" si="1315"/>
        <v>4.2734300690234663</v>
      </c>
      <c r="AQ558" s="45">
        <f t="shared" si="1316"/>
        <v>7.4585425058188021E-2</v>
      </c>
      <c r="AR558" s="45" t="str">
        <f t="shared" si="1317"/>
        <v>POSITIF</v>
      </c>
      <c r="AS558" s="45">
        <f t="shared" si="1318"/>
        <v>4</v>
      </c>
      <c r="AT558" s="45">
        <f t="shared" si="1319"/>
        <v>16</v>
      </c>
      <c r="AU558" s="45">
        <f t="shared" si="1320"/>
        <v>24</v>
      </c>
      <c r="AV558" s="45">
        <f t="shared" si="1321"/>
        <v>1.0181996254808183</v>
      </c>
      <c r="AW558" s="145">
        <f t="shared" si="1322"/>
        <v>4.2424984395034095E-2</v>
      </c>
      <c r="AX558" s="45">
        <f t="shared" si="1323"/>
        <v>1.7770935907213431E-2</v>
      </c>
      <c r="AY558" s="45">
        <f t="shared" si="1324"/>
        <v>0.27743875144126651</v>
      </c>
      <c r="AZ558" s="145">
        <f t="shared" si="1325"/>
        <v>1.1559947976719437E-2</v>
      </c>
      <c r="BA558" s="45">
        <f t="shared" si="1326"/>
        <v>358919.51597953145</v>
      </c>
      <c r="BB558" s="45" t="s">
        <v>192</v>
      </c>
      <c r="BC558" s="45">
        <f t="shared" si="1327"/>
        <v>1.6700851044574902E-2</v>
      </c>
      <c r="BD558" s="45">
        <f t="shared" si="1328"/>
        <v>128.19843274271645</v>
      </c>
      <c r="BE558" s="45">
        <f t="shared" si="1329"/>
        <v>23.436891854436418</v>
      </c>
      <c r="BF558" s="45">
        <f t="shared" si="1330"/>
        <v>-1.7331990325007015E-3</v>
      </c>
      <c r="BG558" s="45">
        <f t="shared" si="1331"/>
        <v>23.435158655403917</v>
      </c>
      <c r="BH558" s="151">
        <f t="shared" si="1332"/>
        <v>0.18449893869281142</v>
      </c>
      <c r="BI558" s="45">
        <f t="shared" si="1333"/>
        <v>1.2540106593941649</v>
      </c>
      <c r="BJ558" s="45">
        <f t="shared" si="1334"/>
        <v>8.6750106593941645</v>
      </c>
      <c r="BK558" s="45">
        <f t="shared" si="1335"/>
        <v>237.76618601921626</v>
      </c>
      <c r="BL558" s="45">
        <f t="shared" si="1336"/>
        <v>4.1498027959446331</v>
      </c>
      <c r="BM558" s="45">
        <f t="shared" si="1337"/>
        <v>252.35897387169621</v>
      </c>
      <c r="BN558" s="45">
        <f t="shared" si="1338"/>
        <v>16.823931591446414</v>
      </c>
      <c r="BO558" s="45">
        <f t="shared" si="1339"/>
        <v>16</v>
      </c>
      <c r="BP558" s="45">
        <f t="shared" si="1340"/>
        <v>49</v>
      </c>
      <c r="BQ558" s="45">
        <f t="shared" si="1341"/>
        <v>26</v>
      </c>
      <c r="BR558" s="45">
        <f t="shared" si="1342"/>
        <v>-17.817490688869047</v>
      </c>
      <c r="BS558" s="45" t="str">
        <f t="shared" si="1343"/>
        <v>NEGATIF</v>
      </c>
      <c r="BT558" s="45">
        <f t="shared" si="1279"/>
        <v>-0.31097387696419743</v>
      </c>
      <c r="BU558" s="45">
        <f t="shared" si="1280"/>
        <v>17</v>
      </c>
      <c r="BV558" s="45">
        <f t="shared" si="1281"/>
        <v>-2090</v>
      </c>
      <c r="BW558" s="45">
        <f t="shared" si="1282"/>
        <v>57</v>
      </c>
      <c r="BX558" s="45" t="str">
        <f t="shared" si="1283"/>
        <v>NEGATIF</v>
      </c>
      <c r="BY558" s="45">
        <f t="shared" si="1344"/>
        <v>-65.581782261970901</v>
      </c>
      <c r="BZ558" s="45">
        <f t="shared" si="1345"/>
        <v>114.4182177380291</v>
      </c>
      <c r="CA558" s="45">
        <f t="shared" si="1346"/>
        <v>-27.82028088268007</v>
      </c>
      <c r="CB558" s="45" t="str">
        <f t="shared" si="1347"/>
        <v>NEGATIF</v>
      </c>
      <c r="CC558" s="45">
        <f t="shared" si="1348"/>
        <v>27</v>
      </c>
      <c r="CD558" s="45">
        <f t="shared" si="1349"/>
        <v>49</v>
      </c>
      <c r="CE558" s="45">
        <f t="shared" si="1350"/>
        <v>13</v>
      </c>
      <c r="CF558" s="45"/>
      <c r="CG558" s="45">
        <f t="shared" si="1351"/>
        <v>4.404494991015441</v>
      </c>
      <c r="CH558" s="45">
        <f t="shared" si="1352"/>
        <v>0.40902067926404556</v>
      </c>
      <c r="CI558" s="45">
        <f t="shared" si="1353"/>
        <v>0.40905092929375508</v>
      </c>
    </row>
    <row r="559" spans="1:87">
      <c r="A559" s="45">
        <f t="shared" ref="A559:F559" si="1522">A265</f>
        <v>-7.0027777777777782</v>
      </c>
      <c r="B559" s="45">
        <f t="shared" si="1522"/>
        <v>111.315</v>
      </c>
      <c r="C559" s="45">
        <f t="shared" si="1522"/>
        <v>7</v>
      </c>
      <c r="D559" s="45">
        <f t="shared" si="1522"/>
        <v>2018</v>
      </c>
      <c r="E559" s="45">
        <f t="shared" si="1522"/>
        <v>6</v>
      </c>
      <c r="F559" s="45">
        <f t="shared" si="1522"/>
        <v>14</v>
      </c>
      <c r="G559" s="45">
        <f t="shared" si="1285"/>
        <v>-0.12222152900771403</v>
      </c>
      <c r="H559" s="45">
        <f t="shared" ref="H559:J559" si="1523">H265</f>
        <v>15</v>
      </c>
      <c r="I559" s="45">
        <f t="shared" si="1523"/>
        <v>0</v>
      </c>
      <c r="J559" s="45">
        <f t="shared" si="1523"/>
        <v>15</v>
      </c>
      <c r="K559" s="45"/>
      <c r="L559" s="45">
        <f t="shared" ref="L559:M559" si="1524">L265</f>
        <v>20</v>
      </c>
      <c r="M559" s="45">
        <f t="shared" si="1524"/>
        <v>-13</v>
      </c>
      <c r="N559" s="45">
        <f t="shared" si="1288"/>
        <v>2458283.8333333335</v>
      </c>
      <c r="O559" s="45">
        <f t="shared" si="1289"/>
        <v>8.1908796641232031E-4</v>
      </c>
      <c r="P559" s="45">
        <f t="shared" si="1290"/>
        <v>2458283.8341524214</v>
      </c>
      <c r="Q559" s="45">
        <f t="shared" si="1291"/>
        <v>0.1844992238855975</v>
      </c>
      <c r="R559" s="45">
        <f t="shared" si="1292"/>
        <v>252.51773158603248</v>
      </c>
      <c r="S559" s="45">
        <f t="shared" si="1293"/>
        <v>337.77127960043435</v>
      </c>
      <c r="T559" s="45">
        <f t="shared" si="1294"/>
        <v>4.4072658358435497</v>
      </c>
      <c r="U559" s="45">
        <f t="shared" si="1295"/>
        <v>5.8952209477019366</v>
      </c>
      <c r="V559" s="45">
        <f t="shared" si="1296"/>
        <v>128.19330211546264</v>
      </c>
      <c r="W559" s="45">
        <f t="shared" si="1297"/>
        <v>2.2373952009186353</v>
      </c>
      <c r="X559" s="45">
        <f t="shared" si="1298"/>
        <v>82.579939784678572</v>
      </c>
      <c r="Y559" s="45">
        <f t="shared" si="1299"/>
        <v>1.4412918453412982</v>
      </c>
      <c r="Z559" s="45">
        <f t="shared" si="1300"/>
        <v>159.32278561881958</v>
      </c>
      <c r="AA559" s="45">
        <f t="shared" si="1301"/>
        <v>2.7807071824974732</v>
      </c>
      <c r="AB559" s="45">
        <f t="shared" si="1302"/>
        <v>-7946.2615376592203</v>
      </c>
      <c r="AC559" s="45">
        <f t="shared" si="1303"/>
        <v>44.868716503875696</v>
      </c>
      <c r="AD559" s="45">
        <f t="shared" si="1304"/>
        <v>1588.0336995836942</v>
      </c>
      <c r="AE559" s="45">
        <f t="shared" si="1305"/>
        <v>-522.61385299007293</v>
      </c>
      <c r="AF559" s="45">
        <f t="shared" si="1306"/>
        <v>471.075446916494</v>
      </c>
      <c r="AG559" s="45">
        <f t="shared" si="1307"/>
        <v>-113.19706151992554</v>
      </c>
      <c r="AH559" s="45">
        <f t="shared" si="1308"/>
        <v>-6478.0945891651545</v>
      </c>
      <c r="AI559" s="45">
        <f t="shared" si="1309"/>
        <v>-1.799470719212543</v>
      </c>
      <c r="AJ559" s="45">
        <f t="shared" si="1310"/>
        <v>250.71826086681995</v>
      </c>
      <c r="AK559" s="45">
        <f t="shared" si="1311"/>
        <v>4.3758591470000603</v>
      </c>
      <c r="AL559" s="45">
        <f t="shared" si="1312"/>
        <v>250</v>
      </c>
      <c r="AM559" s="45">
        <f t="shared" si="1313"/>
        <v>43</v>
      </c>
      <c r="AN559" s="45">
        <f t="shared" si="1314"/>
        <v>5</v>
      </c>
      <c r="AO559" s="45"/>
      <c r="AP559" s="45">
        <f t="shared" si="1315"/>
        <v>4.2735969277757899</v>
      </c>
      <c r="AQ559" s="45">
        <f t="shared" si="1316"/>
        <v>7.4588337292801843E-2</v>
      </c>
      <c r="AR559" s="45" t="str">
        <f t="shared" si="1317"/>
        <v>POSITIF</v>
      </c>
      <c r="AS559" s="45">
        <f t="shared" si="1318"/>
        <v>4</v>
      </c>
      <c r="AT559" s="45">
        <f t="shared" si="1319"/>
        <v>16</v>
      </c>
      <c r="AU559" s="45">
        <f t="shared" si="1320"/>
        <v>24</v>
      </c>
      <c r="AV559" s="45">
        <f t="shared" si="1321"/>
        <v>1.0182568601624296</v>
      </c>
      <c r="AW559" s="145">
        <f t="shared" si="1322"/>
        <v>4.2427369173434565E-2</v>
      </c>
      <c r="AX559" s="45">
        <f t="shared" si="1323"/>
        <v>1.7771934840853879E-2</v>
      </c>
      <c r="AY559" s="45">
        <f t="shared" si="1324"/>
        <v>0.27745434521144902</v>
      </c>
      <c r="AZ559" s="145">
        <f t="shared" si="1325"/>
        <v>1.156059771714371E-2</v>
      </c>
      <c r="BA559" s="45">
        <f t="shared" si="1326"/>
        <v>358899.34377895948</v>
      </c>
      <c r="BB559" s="45" t="s">
        <v>192</v>
      </c>
      <c r="BC559" s="45">
        <f t="shared" si="1327"/>
        <v>1.6700851032596806E-2</v>
      </c>
      <c r="BD559" s="45">
        <f t="shared" si="1328"/>
        <v>128.1978811410078</v>
      </c>
      <c r="BE559" s="45">
        <f t="shared" si="1329"/>
        <v>23.436891850727722</v>
      </c>
      <c r="BF559" s="45">
        <f t="shared" si="1330"/>
        <v>-1.7331942398835429E-3</v>
      </c>
      <c r="BG559" s="45">
        <f t="shared" si="1331"/>
        <v>23.43515865648784</v>
      </c>
      <c r="BH559" s="151">
        <f t="shared" si="1332"/>
        <v>0.1844992238855975</v>
      </c>
      <c r="BI559" s="45">
        <f t="shared" si="1333"/>
        <v>1.504695139018198</v>
      </c>
      <c r="BJ559" s="45">
        <f t="shared" si="1334"/>
        <v>8.9256951390181989</v>
      </c>
      <c r="BK559" s="45">
        <f t="shared" si="1335"/>
        <v>241.52536315109447</v>
      </c>
      <c r="BL559" s="45">
        <f t="shared" si="1336"/>
        <v>4.215412814061585</v>
      </c>
      <c r="BM559" s="45">
        <f t="shared" si="1337"/>
        <v>252.36006393417853</v>
      </c>
      <c r="BN559" s="45">
        <f t="shared" si="1338"/>
        <v>16.824004262278567</v>
      </c>
      <c r="BO559" s="45">
        <f t="shared" si="1339"/>
        <v>16</v>
      </c>
      <c r="BP559" s="45">
        <f t="shared" si="1340"/>
        <v>49</v>
      </c>
      <c r="BQ559" s="45">
        <f t="shared" si="1341"/>
        <v>26</v>
      </c>
      <c r="BR559" s="45">
        <f t="shared" si="1342"/>
        <v>-17.817490260718351</v>
      </c>
      <c r="BS559" s="45" t="str">
        <f t="shared" si="1343"/>
        <v>NEGATIF</v>
      </c>
      <c r="BT559" s="45">
        <f t="shared" si="1279"/>
        <v>-0.31097386949155814</v>
      </c>
      <c r="BU559" s="45">
        <f t="shared" si="1280"/>
        <v>17</v>
      </c>
      <c r="BV559" s="45">
        <f t="shared" si="1281"/>
        <v>-2090</v>
      </c>
      <c r="BW559" s="45">
        <f t="shared" si="1282"/>
        <v>57</v>
      </c>
      <c r="BX559" s="45" t="str">
        <f t="shared" si="1283"/>
        <v>NEGATIF</v>
      </c>
      <c r="BY559" s="45">
        <f t="shared" si="1344"/>
        <v>-66.779154316920597</v>
      </c>
      <c r="BZ559" s="45">
        <f t="shared" si="1345"/>
        <v>113.2208456830794</v>
      </c>
      <c r="CA559" s="45">
        <f t="shared" si="1346"/>
        <v>-24.406698294366265</v>
      </c>
      <c r="CB559" s="45" t="str">
        <f t="shared" si="1347"/>
        <v>NEGATIF</v>
      </c>
      <c r="CC559" s="45">
        <f t="shared" si="1348"/>
        <v>24</v>
      </c>
      <c r="CD559" s="45">
        <f t="shared" si="1349"/>
        <v>24</v>
      </c>
      <c r="CE559" s="45">
        <f t="shared" si="1350"/>
        <v>24</v>
      </c>
      <c r="CF559" s="45"/>
      <c r="CG559" s="45">
        <f t="shared" si="1351"/>
        <v>4.4045140161948098</v>
      </c>
      <c r="CH559" s="45">
        <f t="shared" si="1352"/>
        <v>0.4090206792829636</v>
      </c>
      <c r="CI559" s="45">
        <f t="shared" si="1353"/>
        <v>0.40905092922902614</v>
      </c>
    </row>
    <row r="560" spans="1:87">
      <c r="A560" s="45">
        <f t="shared" ref="A560:F560" si="1525">A266</f>
        <v>-7.0027777777777782</v>
      </c>
      <c r="B560" s="45">
        <f t="shared" si="1525"/>
        <v>111.315</v>
      </c>
      <c r="C560" s="45">
        <f t="shared" si="1525"/>
        <v>7</v>
      </c>
      <c r="D560" s="45">
        <f t="shared" si="1525"/>
        <v>2018</v>
      </c>
      <c r="E560" s="45">
        <f t="shared" si="1525"/>
        <v>6</v>
      </c>
      <c r="F560" s="45">
        <f t="shared" si="1525"/>
        <v>14</v>
      </c>
      <c r="G560" s="45">
        <f t="shared" si="1285"/>
        <v>-0.12222152900771403</v>
      </c>
      <c r="H560" s="45">
        <f t="shared" ref="H560:J560" si="1526">H266</f>
        <v>15</v>
      </c>
      <c r="I560" s="45">
        <f t="shared" si="1526"/>
        <v>15</v>
      </c>
      <c r="J560" s="45">
        <f t="shared" si="1526"/>
        <v>15.25</v>
      </c>
      <c r="K560" s="45"/>
      <c r="L560" s="45">
        <f t="shared" ref="L560:M560" si="1527">L266</f>
        <v>20</v>
      </c>
      <c r="M560" s="45">
        <f t="shared" si="1527"/>
        <v>-13</v>
      </c>
      <c r="N560" s="45">
        <f t="shared" si="1288"/>
        <v>2458283.84375</v>
      </c>
      <c r="O560" s="45">
        <f t="shared" si="1289"/>
        <v>8.1908796641232031E-4</v>
      </c>
      <c r="P560" s="45">
        <f t="shared" si="1290"/>
        <v>2458283.844569088</v>
      </c>
      <c r="Q560" s="45">
        <f t="shared" si="1291"/>
        <v>0.18449950907838356</v>
      </c>
      <c r="R560" s="45">
        <f t="shared" si="1292"/>
        <v>252.51773158603248</v>
      </c>
      <c r="S560" s="45">
        <f t="shared" si="1293"/>
        <v>337.90737326968519</v>
      </c>
      <c r="T560" s="45">
        <f t="shared" si="1294"/>
        <v>4.4072658358435497</v>
      </c>
      <c r="U560" s="45">
        <f t="shared" si="1295"/>
        <v>5.8975962303214837</v>
      </c>
      <c r="V560" s="45">
        <f t="shared" si="1296"/>
        <v>128.19275051211707</v>
      </c>
      <c r="W560" s="45">
        <f t="shared" si="1297"/>
        <v>2.2373855736240897</v>
      </c>
      <c r="X560" s="45">
        <f t="shared" si="1298"/>
        <v>82.590206944290003</v>
      </c>
      <c r="Y560" s="45">
        <f t="shared" si="1299"/>
        <v>1.4414710410813456</v>
      </c>
      <c r="Z560" s="45">
        <f t="shared" si="1300"/>
        <v>159.33305228818426</v>
      </c>
      <c r="AA560" s="45">
        <f t="shared" si="1301"/>
        <v>2.7808863696811006</v>
      </c>
      <c r="AB560" s="45">
        <f t="shared" si="1302"/>
        <v>-7896.457629150198</v>
      </c>
      <c r="AC560" s="45">
        <f t="shared" si="1303"/>
        <v>43.668507137331893</v>
      </c>
      <c r="AD560" s="45">
        <f t="shared" si="1304"/>
        <v>1551.5759292586013</v>
      </c>
      <c r="AE560" s="45">
        <f t="shared" si="1305"/>
        <v>-518.31492326539535</v>
      </c>
      <c r="AF560" s="45">
        <f t="shared" si="1306"/>
        <v>470.090316604804</v>
      </c>
      <c r="AG560" s="45">
        <f t="shared" si="1307"/>
        <v>-124.91598919328246</v>
      </c>
      <c r="AH560" s="45">
        <f t="shared" si="1308"/>
        <v>-6474.3537886081385</v>
      </c>
      <c r="AI560" s="45">
        <f t="shared" si="1309"/>
        <v>-1.7984316079467051</v>
      </c>
      <c r="AJ560" s="45">
        <f t="shared" si="1310"/>
        <v>250.71929997808579</v>
      </c>
      <c r="AK560" s="45">
        <f t="shared" si="1311"/>
        <v>4.3758772829129438</v>
      </c>
      <c r="AL560" s="45">
        <f t="shared" si="1312"/>
        <v>250</v>
      </c>
      <c r="AM560" s="45">
        <f t="shared" si="1313"/>
        <v>43</v>
      </c>
      <c r="AN560" s="45">
        <f t="shared" si="1314"/>
        <v>9</v>
      </c>
      <c r="AO560" s="45"/>
      <c r="AP560" s="45">
        <f t="shared" si="1315"/>
        <v>4.2572345758656542</v>
      </c>
      <c r="AQ560" s="45">
        <f t="shared" si="1316"/>
        <v>7.4302760378599994E-2</v>
      </c>
      <c r="AR560" s="45" t="str">
        <f t="shared" si="1317"/>
        <v>POSITIF</v>
      </c>
      <c r="AS560" s="45">
        <f t="shared" si="1318"/>
        <v>4</v>
      </c>
      <c r="AT560" s="45">
        <f t="shared" si="1319"/>
        <v>15</v>
      </c>
      <c r="AU560" s="45">
        <f t="shared" si="1320"/>
        <v>26</v>
      </c>
      <c r="AV560" s="45">
        <f t="shared" si="1321"/>
        <v>1.0183137048370872</v>
      </c>
      <c r="AW560" s="145">
        <f t="shared" si="1322"/>
        <v>4.2429737701545296E-2</v>
      </c>
      <c r="AX560" s="45">
        <f t="shared" si="1323"/>
        <v>1.7772926967588878E-2</v>
      </c>
      <c r="AY560" s="45">
        <f t="shared" si="1324"/>
        <v>0.27746983272274872</v>
      </c>
      <c r="AZ560" s="145">
        <f t="shared" si="1325"/>
        <v>1.1561243030114529E-2</v>
      </c>
      <c r="BA560" s="45">
        <f t="shared" si="1326"/>
        <v>358879.31127979263</v>
      </c>
      <c r="BB560" s="45" t="s">
        <v>192</v>
      </c>
      <c r="BC560" s="45">
        <f t="shared" si="1327"/>
        <v>1.6700851020618707E-2</v>
      </c>
      <c r="BD560" s="45">
        <f t="shared" si="1328"/>
        <v>128.1973295392992</v>
      </c>
      <c r="BE560" s="45">
        <f t="shared" si="1329"/>
        <v>23.436891847019027</v>
      </c>
      <c r="BF560" s="45">
        <f t="shared" si="1330"/>
        <v>-1.7331894274612489E-3</v>
      </c>
      <c r="BG560" s="45">
        <f t="shared" si="1331"/>
        <v>23.435158657591565</v>
      </c>
      <c r="BH560" s="151">
        <f t="shared" si="1332"/>
        <v>0.18449950907838356</v>
      </c>
      <c r="BI560" s="45">
        <f t="shared" si="1333"/>
        <v>1.7553796186422308</v>
      </c>
      <c r="BJ560" s="45">
        <f t="shared" si="1334"/>
        <v>9.1763796186422315</v>
      </c>
      <c r="BK560" s="45">
        <f t="shared" si="1335"/>
        <v>245.28468502460152</v>
      </c>
      <c r="BL560" s="45">
        <f t="shared" si="1336"/>
        <v>4.2810253583965245</v>
      </c>
      <c r="BM560" s="45">
        <f t="shared" si="1337"/>
        <v>252.361009255032</v>
      </c>
      <c r="BN560" s="45">
        <f t="shared" si="1338"/>
        <v>16.8240672836688</v>
      </c>
      <c r="BO560" s="45">
        <f t="shared" si="1339"/>
        <v>16</v>
      </c>
      <c r="BP560" s="45">
        <f t="shared" si="1340"/>
        <v>49</v>
      </c>
      <c r="BQ560" s="45">
        <f t="shared" si="1341"/>
        <v>26</v>
      </c>
      <c r="BR560" s="45">
        <f t="shared" si="1342"/>
        <v>-17.833839126305303</v>
      </c>
      <c r="BS560" s="45" t="str">
        <f t="shared" si="1343"/>
        <v>NEGATIF</v>
      </c>
      <c r="BT560" s="45">
        <f t="shared" si="1279"/>
        <v>-0.31125921102501641</v>
      </c>
      <c r="BU560" s="45">
        <f t="shared" si="1280"/>
        <v>17</v>
      </c>
      <c r="BV560" s="45">
        <f t="shared" si="1281"/>
        <v>-2091</v>
      </c>
      <c r="BW560" s="45">
        <f t="shared" si="1282"/>
        <v>58</v>
      </c>
      <c r="BX560" s="45" t="str">
        <f t="shared" si="1283"/>
        <v>NEGATIF</v>
      </c>
      <c r="BY560" s="45">
        <f t="shared" si="1344"/>
        <v>-67.82261900243067</v>
      </c>
      <c r="BZ560" s="45">
        <f t="shared" si="1345"/>
        <v>112.17738099756933</v>
      </c>
      <c r="CA560" s="45">
        <f t="shared" si="1346"/>
        <v>-20.959741927204671</v>
      </c>
      <c r="CB560" s="45" t="str">
        <f t="shared" si="1347"/>
        <v>NEGATIF</v>
      </c>
      <c r="CC560" s="45">
        <f t="shared" si="1348"/>
        <v>20</v>
      </c>
      <c r="CD560" s="45">
        <f t="shared" si="1349"/>
        <v>57</v>
      </c>
      <c r="CE560" s="45">
        <f t="shared" si="1350"/>
        <v>35</v>
      </c>
      <c r="CF560" s="45"/>
      <c r="CG560" s="45">
        <f t="shared" si="1351"/>
        <v>4.4045305151561909</v>
      </c>
      <c r="CH560" s="45">
        <f t="shared" si="1352"/>
        <v>0.40902067930222724</v>
      </c>
      <c r="CI560" s="45">
        <f t="shared" si="1353"/>
        <v>0.40905092916429719</v>
      </c>
    </row>
    <row r="561" spans="1:87">
      <c r="A561" s="45">
        <f t="shared" ref="A561:F561" si="1528">A267</f>
        <v>-7.0027777777777782</v>
      </c>
      <c r="B561" s="45">
        <f t="shared" si="1528"/>
        <v>111.315</v>
      </c>
      <c r="C561" s="45">
        <f t="shared" si="1528"/>
        <v>7</v>
      </c>
      <c r="D561" s="45">
        <f t="shared" si="1528"/>
        <v>2018</v>
      </c>
      <c r="E561" s="45">
        <f t="shared" si="1528"/>
        <v>6</v>
      </c>
      <c r="F561" s="45">
        <f t="shared" si="1528"/>
        <v>14</v>
      </c>
      <c r="G561" s="45">
        <f t="shared" si="1285"/>
        <v>-0.12222152900771403</v>
      </c>
      <c r="H561" s="45">
        <f t="shared" ref="H561:J561" si="1529">H267</f>
        <v>15</v>
      </c>
      <c r="I561" s="45">
        <f t="shared" si="1529"/>
        <v>30</v>
      </c>
      <c r="J561" s="45">
        <f t="shared" si="1529"/>
        <v>15.5</v>
      </c>
      <c r="K561" s="45"/>
      <c r="L561" s="45">
        <f t="shared" ref="L561:M561" si="1530">L267</f>
        <v>20</v>
      </c>
      <c r="M561" s="45">
        <f t="shared" si="1530"/>
        <v>-13</v>
      </c>
      <c r="N561" s="45">
        <f t="shared" si="1288"/>
        <v>2458283.854166667</v>
      </c>
      <c r="O561" s="45">
        <f t="shared" si="1289"/>
        <v>8.1908796641232031E-4</v>
      </c>
      <c r="P561" s="45">
        <f t="shared" si="1290"/>
        <v>2458283.8549857549</v>
      </c>
      <c r="Q561" s="45">
        <f t="shared" si="1291"/>
        <v>0.1844997942711824</v>
      </c>
      <c r="R561" s="45">
        <f t="shared" si="1292"/>
        <v>252.51773158603248</v>
      </c>
      <c r="S561" s="45">
        <f t="shared" si="1293"/>
        <v>338.04346694503329</v>
      </c>
      <c r="T561" s="45">
        <f t="shared" si="1294"/>
        <v>4.4072658358435497</v>
      </c>
      <c r="U561" s="45">
        <f t="shared" si="1295"/>
        <v>5.8999715130474479</v>
      </c>
      <c r="V561" s="45">
        <f t="shared" si="1296"/>
        <v>128.19219890874672</v>
      </c>
      <c r="W561" s="45">
        <f t="shared" si="1297"/>
        <v>2.2373759463291121</v>
      </c>
      <c r="X561" s="45">
        <f t="shared" si="1298"/>
        <v>82.600474104361638</v>
      </c>
      <c r="Y561" s="45">
        <f t="shared" si="1299"/>
        <v>1.4416502368294248</v>
      </c>
      <c r="Z561" s="45">
        <f t="shared" si="1300"/>
        <v>159.34331895800915</v>
      </c>
      <c r="AA561" s="45">
        <f t="shared" si="1301"/>
        <v>2.7810655568727598</v>
      </c>
      <c r="AB561" s="45">
        <f t="shared" si="1302"/>
        <v>-7846.6056769752759</v>
      </c>
      <c r="AC561" s="45">
        <f t="shared" si="1303"/>
        <v>42.463694460372309</v>
      </c>
      <c r="AD561" s="45">
        <f t="shared" si="1304"/>
        <v>1514.4639454280991</v>
      </c>
      <c r="AE561" s="45">
        <f t="shared" si="1305"/>
        <v>-513.96136109897941</v>
      </c>
      <c r="AF561" s="45">
        <f t="shared" si="1306"/>
        <v>469.10293187692707</v>
      </c>
      <c r="AG561" s="45">
        <f t="shared" si="1307"/>
        <v>-136.63441504167207</v>
      </c>
      <c r="AH561" s="45">
        <f t="shared" si="1308"/>
        <v>-6471.1708813505275</v>
      </c>
      <c r="AI561" s="45">
        <f t="shared" si="1309"/>
        <v>-1.7975474670418132</v>
      </c>
      <c r="AJ561" s="45">
        <f t="shared" si="1310"/>
        <v>250.72018411899066</v>
      </c>
      <c r="AK561" s="45">
        <f t="shared" si="1311"/>
        <v>4.3758927140827852</v>
      </c>
      <c r="AL561" s="45">
        <f t="shared" si="1312"/>
        <v>250</v>
      </c>
      <c r="AM561" s="45">
        <f t="shared" si="1313"/>
        <v>43</v>
      </c>
      <c r="AN561" s="45">
        <f t="shared" si="1314"/>
        <v>12</v>
      </c>
      <c r="AO561" s="45"/>
      <c r="AP561" s="45">
        <f t="shared" si="1315"/>
        <v>4.2644957816682307</v>
      </c>
      <c r="AQ561" s="45">
        <f t="shared" si="1316"/>
        <v>7.4429492327519872E-2</v>
      </c>
      <c r="AR561" s="45" t="str">
        <f t="shared" si="1317"/>
        <v>POSITIF</v>
      </c>
      <c r="AS561" s="45">
        <f t="shared" si="1318"/>
        <v>4</v>
      </c>
      <c r="AT561" s="45">
        <f t="shared" si="1319"/>
        <v>15</v>
      </c>
      <c r="AU561" s="45">
        <f t="shared" si="1320"/>
        <v>52</v>
      </c>
      <c r="AV561" s="45">
        <f t="shared" si="1321"/>
        <v>1.018370159025368</v>
      </c>
      <c r="AW561" s="145">
        <f t="shared" si="1322"/>
        <v>4.243208995939033E-2</v>
      </c>
      <c r="AX561" s="45">
        <f t="shared" si="1323"/>
        <v>1.7773912279050921E-2</v>
      </c>
      <c r="AY561" s="45">
        <f t="shared" si="1324"/>
        <v>0.27748521384455049</v>
      </c>
      <c r="AZ561" s="145">
        <f t="shared" si="1325"/>
        <v>1.1561883910189604E-2</v>
      </c>
      <c r="BA561" s="45">
        <f t="shared" si="1326"/>
        <v>358859.41860454291</v>
      </c>
      <c r="BB561" s="45" t="s">
        <v>192</v>
      </c>
      <c r="BC561" s="45">
        <f t="shared" si="1327"/>
        <v>1.6700851008640612E-2</v>
      </c>
      <c r="BD561" s="45">
        <f t="shared" si="1328"/>
        <v>128.19677793756583</v>
      </c>
      <c r="BE561" s="45">
        <f t="shared" si="1329"/>
        <v>23.436891843310331</v>
      </c>
      <c r="BF561" s="45">
        <f t="shared" si="1330"/>
        <v>-1.7331845952317361E-3</v>
      </c>
      <c r="BG561" s="45">
        <f t="shared" si="1331"/>
        <v>23.4351586587151</v>
      </c>
      <c r="BH561" s="151">
        <f t="shared" si="1332"/>
        <v>0.1844997942711824</v>
      </c>
      <c r="BI561" s="45">
        <f t="shared" si="1333"/>
        <v>2.0060641094731788</v>
      </c>
      <c r="BJ561" s="45">
        <f t="shared" si="1334"/>
        <v>9.4270641094731786</v>
      </c>
      <c r="BK561" s="45">
        <f t="shared" si="1335"/>
        <v>249.04414804834093</v>
      </c>
      <c r="BL561" s="45">
        <f t="shared" si="1336"/>
        <v>4.3466403662677591</v>
      </c>
      <c r="BM561" s="45">
        <f t="shared" si="1337"/>
        <v>252.36181359375672</v>
      </c>
      <c r="BN561" s="45">
        <f t="shared" si="1338"/>
        <v>16.82412090625045</v>
      </c>
      <c r="BO561" s="45">
        <f t="shared" si="1339"/>
        <v>16</v>
      </c>
      <c r="BP561" s="45">
        <f t="shared" si="1340"/>
        <v>49</v>
      </c>
      <c r="BQ561" s="45">
        <f t="shared" si="1341"/>
        <v>26</v>
      </c>
      <c r="BR561" s="45">
        <f t="shared" si="1342"/>
        <v>-17.826768966582634</v>
      </c>
      <c r="BS561" s="45" t="str">
        <f t="shared" si="1343"/>
        <v>NEGATIF</v>
      </c>
      <c r="BT561" s="45">
        <f t="shared" si="1279"/>
        <v>-0.31113581345921393</v>
      </c>
      <c r="BU561" s="45">
        <f t="shared" si="1280"/>
        <v>17</v>
      </c>
      <c r="BV561" s="45">
        <f t="shared" si="1281"/>
        <v>-2090</v>
      </c>
      <c r="BW561" s="45">
        <f t="shared" si="1282"/>
        <v>23</v>
      </c>
      <c r="BX561" s="45" t="str">
        <f t="shared" si="1283"/>
        <v>NEGATIF</v>
      </c>
      <c r="BY561" s="45">
        <f t="shared" si="1344"/>
        <v>-68.769819701842195</v>
      </c>
      <c r="BZ561" s="45">
        <f t="shared" si="1345"/>
        <v>111.2301802981578</v>
      </c>
      <c r="CA561" s="45">
        <f t="shared" si="1346"/>
        <v>-17.494414591757149</v>
      </c>
      <c r="CB561" s="45" t="str">
        <f t="shared" si="1347"/>
        <v>NEGATIF</v>
      </c>
      <c r="CC561" s="45">
        <f t="shared" si="1348"/>
        <v>17</v>
      </c>
      <c r="CD561" s="45">
        <f t="shared" si="1349"/>
        <v>29</v>
      </c>
      <c r="CE561" s="45">
        <f t="shared" si="1350"/>
        <v>39</v>
      </c>
      <c r="CF561" s="45"/>
      <c r="CG561" s="45">
        <f t="shared" si="1351"/>
        <v>4.4045445535152385</v>
      </c>
      <c r="CH561" s="45">
        <f t="shared" si="1352"/>
        <v>0.40902067932183661</v>
      </c>
      <c r="CI561" s="45">
        <f t="shared" si="1353"/>
        <v>0.40905092909956825</v>
      </c>
    </row>
    <row r="562" spans="1:87">
      <c r="A562" s="45">
        <f t="shared" ref="A562:F562" si="1531">A268</f>
        <v>-7.0027777777777782</v>
      </c>
      <c r="B562" s="45">
        <f t="shared" si="1531"/>
        <v>111.315</v>
      </c>
      <c r="C562" s="45">
        <f t="shared" si="1531"/>
        <v>7</v>
      </c>
      <c r="D562" s="45">
        <f t="shared" si="1531"/>
        <v>2018</v>
      </c>
      <c r="E562" s="45">
        <f t="shared" si="1531"/>
        <v>6</v>
      </c>
      <c r="F562" s="45">
        <f t="shared" si="1531"/>
        <v>14</v>
      </c>
      <c r="G562" s="45">
        <f t="shared" si="1285"/>
        <v>-0.12222152900771403</v>
      </c>
      <c r="H562" s="45">
        <f t="shared" ref="H562:J562" si="1532">H268</f>
        <v>15</v>
      </c>
      <c r="I562" s="45">
        <f t="shared" si="1532"/>
        <v>45</v>
      </c>
      <c r="J562" s="45">
        <f t="shared" si="1532"/>
        <v>15.75</v>
      </c>
      <c r="K562" s="45"/>
      <c r="L562" s="45">
        <f t="shared" ref="L562:M562" si="1533">L268</f>
        <v>20</v>
      </c>
      <c r="M562" s="45">
        <f t="shared" si="1533"/>
        <v>-13</v>
      </c>
      <c r="N562" s="45">
        <f t="shared" si="1288"/>
        <v>2458283.8645833335</v>
      </c>
      <c r="O562" s="45">
        <f t="shared" si="1289"/>
        <v>8.1908796641232031E-4</v>
      </c>
      <c r="P562" s="45">
        <f t="shared" si="1290"/>
        <v>2458283.8654024214</v>
      </c>
      <c r="Q562" s="45">
        <f t="shared" si="1291"/>
        <v>0.18450007946396846</v>
      </c>
      <c r="R562" s="45">
        <f t="shared" si="1292"/>
        <v>252.51773158603248</v>
      </c>
      <c r="S562" s="45">
        <f t="shared" si="1293"/>
        <v>338.17956061428413</v>
      </c>
      <c r="T562" s="45">
        <f t="shared" si="1294"/>
        <v>4.4072658358435497</v>
      </c>
      <c r="U562" s="45">
        <f t="shared" si="1295"/>
        <v>5.902346795666995</v>
      </c>
      <c r="V562" s="45">
        <f t="shared" si="1296"/>
        <v>128.19164730540109</v>
      </c>
      <c r="W562" s="45">
        <f t="shared" si="1297"/>
        <v>2.2373663190345661</v>
      </c>
      <c r="X562" s="45">
        <f t="shared" si="1298"/>
        <v>82.610741263973068</v>
      </c>
      <c r="Y562" s="45">
        <f t="shared" si="1299"/>
        <v>1.441829432569472</v>
      </c>
      <c r="Z562" s="45">
        <f t="shared" si="1300"/>
        <v>159.35358562737383</v>
      </c>
      <c r="AA562" s="45">
        <f t="shared" si="1301"/>
        <v>2.7812447440563872</v>
      </c>
      <c r="AB562" s="45">
        <f t="shared" si="1302"/>
        <v>-7796.705966864336</v>
      </c>
      <c r="AC562" s="45">
        <f t="shared" si="1303"/>
        <v>41.254405584692847</v>
      </c>
      <c r="AD562" s="45">
        <f t="shared" si="1304"/>
        <v>1476.7133994439002</v>
      </c>
      <c r="AE562" s="45">
        <f t="shared" si="1305"/>
        <v>-509.55362576213099</v>
      </c>
      <c r="AF562" s="45">
        <f t="shared" si="1306"/>
        <v>468.11331866882506</v>
      </c>
      <c r="AG562" s="45">
        <f t="shared" si="1307"/>
        <v>-148.35225005539394</v>
      </c>
      <c r="AH562" s="45">
        <f t="shared" si="1308"/>
        <v>-6468.5307189844425</v>
      </c>
      <c r="AI562" s="45">
        <f t="shared" si="1309"/>
        <v>-1.7968140886067896</v>
      </c>
      <c r="AJ562" s="45">
        <f t="shared" si="1310"/>
        <v>250.72091749742569</v>
      </c>
      <c r="AK562" s="45">
        <f t="shared" si="1311"/>
        <v>4.3759055139511398</v>
      </c>
      <c r="AL562" s="45">
        <f t="shared" si="1312"/>
        <v>250</v>
      </c>
      <c r="AM562" s="45">
        <f t="shared" si="1313"/>
        <v>43</v>
      </c>
      <c r="AN562" s="45">
        <f t="shared" si="1314"/>
        <v>15</v>
      </c>
      <c r="AO562" s="45"/>
      <c r="AP562" s="45">
        <f t="shared" si="1315"/>
        <v>4.2594361418634747</v>
      </c>
      <c r="AQ562" s="45">
        <f t="shared" si="1316"/>
        <v>7.4341184953961914E-2</v>
      </c>
      <c r="AR562" s="45" t="str">
        <f t="shared" si="1317"/>
        <v>POSITIF</v>
      </c>
      <c r="AS562" s="45">
        <f t="shared" si="1318"/>
        <v>4</v>
      </c>
      <c r="AT562" s="45">
        <f t="shared" si="1319"/>
        <v>15</v>
      </c>
      <c r="AU562" s="45">
        <f t="shared" si="1320"/>
        <v>33</v>
      </c>
      <c r="AV562" s="45">
        <f t="shared" si="1321"/>
        <v>1.0184262222433473</v>
      </c>
      <c r="AW562" s="145">
        <f t="shared" si="1322"/>
        <v>4.2434425926806137E-2</v>
      </c>
      <c r="AX562" s="45">
        <f t="shared" si="1323"/>
        <v>1.7774890766793922E-2</v>
      </c>
      <c r="AY562" s="45">
        <f t="shared" si="1324"/>
        <v>0.27750048844501268</v>
      </c>
      <c r="AZ562" s="145">
        <f t="shared" si="1325"/>
        <v>1.1562520351875528E-2</v>
      </c>
      <c r="BA562" s="45">
        <f t="shared" si="1326"/>
        <v>358839.66587756522</v>
      </c>
      <c r="BB562" s="45" t="s">
        <v>192</v>
      </c>
      <c r="BC562" s="45">
        <f t="shared" si="1327"/>
        <v>1.6700850996662513E-2</v>
      </c>
      <c r="BD562" s="45">
        <f t="shared" si="1328"/>
        <v>128.19622633585723</v>
      </c>
      <c r="BE562" s="45">
        <f t="shared" si="1329"/>
        <v>23.436891839601635</v>
      </c>
      <c r="BF562" s="45">
        <f t="shared" si="1330"/>
        <v>-1.7331797431935783E-3</v>
      </c>
      <c r="BG562" s="45">
        <f t="shared" si="1331"/>
        <v>23.435158659858441</v>
      </c>
      <c r="BH562" s="151">
        <f t="shared" si="1332"/>
        <v>0.18450007946396846</v>
      </c>
      <c r="BI562" s="45">
        <f t="shared" si="1333"/>
        <v>2.2567485891282559</v>
      </c>
      <c r="BJ562" s="45">
        <f t="shared" si="1334"/>
        <v>9.6777485891282566</v>
      </c>
      <c r="BK562" s="45">
        <f t="shared" si="1335"/>
        <v>252.8037480587881</v>
      </c>
      <c r="BL562" s="45">
        <f t="shared" si="1336"/>
        <v>4.4122577650080759</v>
      </c>
      <c r="BM562" s="45">
        <f t="shared" si="1337"/>
        <v>252.36248077813576</v>
      </c>
      <c r="BN562" s="45">
        <f t="shared" si="1338"/>
        <v>16.824165385209049</v>
      </c>
      <c r="BO562" s="45">
        <f t="shared" si="1339"/>
        <v>16</v>
      </c>
      <c r="BP562" s="45">
        <f t="shared" si="1340"/>
        <v>49</v>
      </c>
      <c r="BQ562" s="45">
        <f t="shared" si="1341"/>
        <v>26</v>
      </c>
      <c r="BR562" s="45">
        <f t="shared" si="1342"/>
        <v>-17.83188112273378</v>
      </c>
      <c r="BS562" s="45" t="str">
        <f t="shared" si="1343"/>
        <v>NEGATIF</v>
      </c>
      <c r="BT562" s="45">
        <f t="shared" si="1279"/>
        <v>-0.31122503741592755</v>
      </c>
      <c r="BU562" s="45">
        <f t="shared" si="1280"/>
        <v>17</v>
      </c>
      <c r="BV562" s="45">
        <f t="shared" si="1281"/>
        <v>-2090</v>
      </c>
      <c r="BW562" s="45">
        <f t="shared" si="1282"/>
        <v>5</v>
      </c>
      <c r="BX562" s="45" t="str">
        <f t="shared" si="1283"/>
        <v>NEGATIF</v>
      </c>
      <c r="BY562" s="45">
        <f t="shared" si="1344"/>
        <v>-69.597288990463284</v>
      </c>
      <c r="BZ562" s="45">
        <f t="shared" si="1345"/>
        <v>110.40271100953672</v>
      </c>
      <c r="CA562" s="45">
        <f t="shared" si="1346"/>
        <v>-14.005132916113679</v>
      </c>
      <c r="CB562" s="45" t="str">
        <f t="shared" si="1347"/>
        <v>NEGATIF</v>
      </c>
      <c r="CC562" s="45">
        <f t="shared" si="1348"/>
        <v>14</v>
      </c>
      <c r="CD562" s="45">
        <f t="shared" si="1349"/>
        <v>0</v>
      </c>
      <c r="CE562" s="45">
        <f t="shared" si="1350"/>
        <v>18</v>
      </c>
      <c r="CF562" s="45"/>
      <c r="CG562" s="45">
        <f t="shared" si="1351"/>
        <v>4.4045561980793702</v>
      </c>
      <c r="CH562" s="45">
        <f t="shared" si="1352"/>
        <v>0.40902067934179165</v>
      </c>
      <c r="CI562" s="45">
        <f t="shared" si="1353"/>
        <v>0.40905092903483931</v>
      </c>
    </row>
    <row r="563" spans="1:87">
      <c r="A563" s="45">
        <f t="shared" ref="A563:F563" si="1534">A269</f>
        <v>-7.0027777777777782</v>
      </c>
      <c r="B563" s="45">
        <f t="shared" si="1534"/>
        <v>111.315</v>
      </c>
      <c r="C563" s="45">
        <f t="shared" si="1534"/>
        <v>7</v>
      </c>
      <c r="D563" s="45">
        <f t="shared" si="1534"/>
        <v>2018</v>
      </c>
      <c r="E563" s="45">
        <f t="shared" si="1534"/>
        <v>6</v>
      </c>
      <c r="F563" s="45">
        <f t="shared" si="1534"/>
        <v>14</v>
      </c>
      <c r="G563" s="45">
        <f t="shared" si="1285"/>
        <v>-0.12222152900771403</v>
      </c>
      <c r="H563" s="45">
        <f t="shared" ref="H563:J563" si="1535">H269</f>
        <v>16</v>
      </c>
      <c r="I563" s="45">
        <f t="shared" si="1535"/>
        <v>0</v>
      </c>
      <c r="J563" s="45">
        <f t="shared" si="1535"/>
        <v>16</v>
      </c>
      <c r="K563" s="45"/>
      <c r="L563" s="45">
        <f t="shared" ref="L563:M563" si="1536">L269</f>
        <v>20</v>
      </c>
      <c r="M563" s="45">
        <f t="shared" si="1536"/>
        <v>-13</v>
      </c>
      <c r="N563" s="45">
        <f t="shared" si="1288"/>
        <v>2458283.875</v>
      </c>
      <c r="O563" s="45">
        <f t="shared" si="1289"/>
        <v>8.1908796641232031E-4</v>
      </c>
      <c r="P563" s="45">
        <f t="shared" si="1290"/>
        <v>2458283.875819088</v>
      </c>
      <c r="Q563" s="45">
        <f t="shared" si="1291"/>
        <v>0.18450036465675454</v>
      </c>
      <c r="R563" s="45">
        <f t="shared" si="1292"/>
        <v>252.51773158603248</v>
      </c>
      <c r="S563" s="45">
        <f t="shared" si="1293"/>
        <v>338.31565428353497</v>
      </c>
      <c r="T563" s="45">
        <f t="shared" si="1294"/>
        <v>4.4072658358435497</v>
      </c>
      <c r="U563" s="45">
        <f t="shared" si="1295"/>
        <v>5.9047220782865431</v>
      </c>
      <c r="V563" s="45">
        <f t="shared" si="1296"/>
        <v>128.19109570205546</v>
      </c>
      <c r="W563" s="45">
        <f t="shared" si="1297"/>
        <v>2.2373566917400196</v>
      </c>
      <c r="X563" s="45">
        <f t="shared" si="1298"/>
        <v>82.621008423584499</v>
      </c>
      <c r="Y563" s="45">
        <f t="shared" si="1299"/>
        <v>1.4420086283095193</v>
      </c>
      <c r="Z563" s="45">
        <f t="shared" si="1300"/>
        <v>159.36385229674033</v>
      </c>
      <c r="AA563" s="45">
        <f t="shared" si="1301"/>
        <v>2.7814239312400462</v>
      </c>
      <c r="AB563" s="45">
        <f t="shared" si="1302"/>
        <v>-7746.7587781173843</v>
      </c>
      <c r="AC563" s="45">
        <f t="shared" si="1303"/>
        <v>40.040767931935264</v>
      </c>
      <c r="AD563" s="45">
        <f t="shared" si="1304"/>
        <v>1438.3402069275251</v>
      </c>
      <c r="AE563" s="45">
        <f t="shared" si="1305"/>
        <v>-505.09218165118517</v>
      </c>
      <c r="AF563" s="45">
        <f t="shared" si="1306"/>
        <v>467.12150284195872</v>
      </c>
      <c r="AG563" s="45">
        <f t="shared" si="1307"/>
        <v>-160.06940680273871</v>
      </c>
      <c r="AH563" s="45">
        <f t="shared" si="1308"/>
        <v>-6466.4178888698898</v>
      </c>
      <c r="AI563" s="45">
        <f t="shared" si="1309"/>
        <v>-1.7962271913527472</v>
      </c>
      <c r="AJ563" s="45">
        <f t="shared" si="1310"/>
        <v>250.72150439467973</v>
      </c>
      <c r="AK563" s="45">
        <f t="shared" si="1311"/>
        <v>4.3759157572405938</v>
      </c>
      <c r="AL563" s="45">
        <f t="shared" si="1312"/>
        <v>250</v>
      </c>
      <c r="AM563" s="45">
        <f t="shared" si="1313"/>
        <v>43</v>
      </c>
      <c r="AN563" s="45">
        <f t="shared" si="1314"/>
        <v>17</v>
      </c>
      <c r="AO563" s="45"/>
      <c r="AP563" s="45">
        <f t="shared" si="1315"/>
        <v>4.2696009420554839</v>
      </c>
      <c r="AQ563" s="45">
        <f t="shared" si="1316"/>
        <v>7.451859418511983E-2</v>
      </c>
      <c r="AR563" s="45" t="str">
        <f t="shared" si="1317"/>
        <v>POSITIF</v>
      </c>
      <c r="AS563" s="45">
        <f t="shared" si="1318"/>
        <v>4</v>
      </c>
      <c r="AT563" s="45">
        <f t="shared" si="1319"/>
        <v>16</v>
      </c>
      <c r="AU563" s="45">
        <f t="shared" si="1320"/>
        <v>10</v>
      </c>
      <c r="AV563" s="45">
        <f t="shared" si="1321"/>
        <v>1.0184818940177875</v>
      </c>
      <c r="AW563" s="145">
        <f t="shared" si="1322"/>
        <v>4.2436745584074481E-2</v>
      </c>
      <c r="AX563" s="45">
        <f t="shared" si="1323"/>
        <v>1.7775862422558332E-2</v>
      </c>
      <c r="AY563" s="45">
        <f t="shared" si="1324"/>
        <v>0.27751565639520526</v>
      </c>
      <c r="AZ563" s="145">
        <f t="shared" si="1325"/>
        <v>1.1563152349800218E-2</v>
      </c>
      <c r="BA563" s="45">
        <f t="shared" si="1326"/>
        <v>358820.05321970681</v>
      </c>
      <c r="BB563" s="45" t="s">
        <v>192</v>
      </c>
      <c r="BC563" s="45">
        <f t="shared" si="1327"/>
        <v>1.6700850984684417E-2</v>
      </c>
      <c r="BD563" s="45">
        <f t="shared" si="1328"/>
        <v>128.19567473414858</v>
      </c>
      <c r="BE563" s="45">
        <f t="shared" si="1329"/>
        <v>23.43689183589294</v>
      </c>
      <c r="BF563" s="45">
        <f t="shared" si="1330"/>
        <v>-1.7331748713446987E-3</v>
      </c>
      <c r="BG563" s="45">
        <f t="shared" si="1331"/>
        <v>23.435158661021596</v>
      </c>
      <c r="BH563" s="151">
        <f t="shared" si="1332"/>
        <v>0.18450036465675454</v>
      </c>
      <c r="BI563" s="45">
        <f t="shared" si="1333"/>
        <v>2.507433068752289</v>
      </c>
      <c r="BJ563" s="45">
        <f t="shared" si="1334"/>
        <v>9.9284330687522893</v>
      </c>
      <c r="BK563" s="45">
        <f t="shared" si="1335"/>
        <v>256.56348132849723</v>
      </c>
      <c r="BL563" s="45">
        <f t="shared" si="1336"/>
        <v>4.4778774895612719</v>
      </c>
      <c r="BM563" s="45">
        <f t="shared" si="1337"/>
        <v>252.3630147027871</v>
      </c>
      <c r="BN563" s="45">
        <f t="shared" si="1338"/>
        <v>16.824200980185807</v>
      </c>
      <c r="BO563" s="45">
        <f t="shared" si="1339"/>
        <v>16</v>
      </c>
      <c r="BP563" s="45">
        <f t="shared" si="1340"/>
        <v>49</v>
      </c>
      <c r="BQ563" s="45">
        <f t="shared" si="1341"/>
        <v>27</v>
      </c>
      <c r="BR563" s="45">
        <f t="shared" si="1342"/>
        <v>-17.821894211564775</v>
      </c>
      <c r="BS563" s="45" t="str">
        <f t="shared" si="1343"/>
        <v>NEGATIF</v>
      </c>
      <c r="BT563" s="45">
        <f t="shared" si="1279"/>
        <v>-0.31105073293392421</v>
      </c>
      <c r="BU563" s="45">
        <f t="shared" si="1280"/>
        <v>17</v>
      </c>
      <c r="BV563" s="45">
        <f t="shared" si="1281"/>
        <v>-2090</v>
      </c>
      <c r="BW563" s="45">
        <f t="shared" si="1282"/>
        <v>41</v>
      </c>
      <c r="BX563" s="45" t="str">
        <f t="shared" si="1283"/>
        <v>NEGATIF</v>
      </c>
      <c r="BY563" s="45">
        <f t="shared" si="1344"/>
        <v>-70.343521854705472</v>
      </c>
      <c r="BZ563" s="45">
        <f t="shared" si="1345"/>
        <v>109.65647814529453</v>
      </c>
      <c r="CA563" s="45">
        <f t="shared" si="1346"/>
        <v>-10.501015180551541</v>
      </c>
      <c r="CB563" s="45" t="str">
        <f t="shared" si="1347"/>
        <v>NEGATIF</v>
      </c>
      <c r="CC563" s="45">
        <f t="shared" si="1348"/>
        <v>10</v>
      </c>
      <c r="CD563" s="45">
        <f t="shared" si="1349"/>
        <v>30</v>
      </c>
      <c r="CE563" s="45">
        <f t="shared" si="1350"/>
        <v>3</v>
      </c>
      <c r="CF563" s="45"/>
      <c r="CG563" s="45">
        <f t="shared" si="1351"/>
        <v>4.404565516822494</v>
      </c>
      <c r="CH563" s="45">
        <f t="shared" si="1352"/>
        <v>0.40902067936209258</v>
      </c>
      <c r="CI563" s="45">
        <f t="shared" si="1353"/>
        <v>0.40905092897011036</v>
      </c>
    </row>
    <row r="564" spans="1:87">
      <c r="A564" s="45">
        <f t="shared" ref="A564:F564" si="1537">A270</f>
        <v>-7.0027777777777782</v>
      </c>
      <c r="B564" s="45">
        <f t="shared" si="1537"/>
        <v>111.315</v>
      </c>
      <c r="C564" s="45">
        <f t="shared" si="1537"/>
        <v>7</v>
      </c>
      <c r="D564" s="45">
        <f t="shared" si="1537"/>
        <v>2018</v>
      </c>
      <c r="E564" s="45">
        <f t="shared" si="1537"/>
        <v>6</v>
      </c>
      <c r="F564" s="45">
        <f t="shared" si="1537"/>
        <v>14</v>
      </c>
      <c r="G564" s="45">
        <f t="shared" si="1285"/>
        <v>-0.12222152900771403</v>
      </c>
      <c r="H564" s="45">
        <f t="shared" ref="H564:J564" si="1538">H270</f>
        <v>16</v>
      </c>
      <c r="I564" s="45">
        <f t="shared" si="1538"/>
        <v>15</v>
      </c>
      <c r="J564" s="45">
        <f t="shared" si="1538"/>
        <v>16.25</v>
      </c>
      <c r="K564" s="45"/>
      <c r="L564" s="45">
        <f t="shared" ref="L564:M564" si="1539">L270</f>
        <v>20</v>
      </c>
      <c r="M564" s="45">
        <f t="shared" si="1539"/>
        <v>-13</v>
      </c>
      <c r="N564" s="45">
        <f t="shared" si="1288"/>
        <v>2458283.885416667</v>
      </c>
      <c r="O564" s="45">
        <f t="shared" si="1289"/>
        <v>8.1908796641232031E-4</v>
      </c>
      <c r="P564" s="45">
        <f t="shared" si="1290"/>
        <v>2458283.8862357549</v>
      </c>
      <c r="Q564" s="45">
        <f t="shared" si="1291"/>
        <v>0.18450064984955336</v>
      </c>
      <c r="R564" s="45">
        <f t="shared" si="1292"/>
        <v>252.51773158603248</v>
      </c>
      <c r="S564" s="45">
        <f t="shared" si="1293"/>
        <v>338.45174795888306</v>
      </c>
      <c r="T564" s="45">
        <f t="shared" si="1294"/>
        <v>4.4072658358435497</v>
      </c>
      <c r="U564" s="45">
        <f t="shared" si="1295"/>
        <v>5.9070973610125073</v>
      </c>
      <c r="V564" s="45">
        <f t="shared" si="1296"/>
        <v>128.19054409868517</v>
      </c>
      <c r="W564" s="45">
        <f t="shared" si="1297"/>
        <v>2.2373470644450428</v>
      </c>
      <c r="X564" s="45">
        <f t="shared" si="1298"/>
        <v>82.631275583656134</v>
      </c>
      <c r="Y564" s="45">
        <f t="shared" si="1299"/>
        <v>1.4421878240575987</v>
      </c>
      <c r="Z564" s="45">
        <f t="shared" si="1300"/>
        <v>159.37411896656431</v>
      </c>
      <c r="AA564" s="45">
        <f t="shared" si="1301"/>
        <v>2.7816031184316898</v>
      </c>
      <c r="AB564" s="45">
        <f t="shared" si="1302"/>
        <v>-7696.7643902938489</v>
      </c>
      <c r="AC564" s="45">
        <f t="shared" si="1303"/>
        <v>38.822909381382047</v>
      </c>
      <c r="AD564" s="45">
        <f t="shared" si="1304"/>
        <v>1399.3605459237169</v>
      </c>
      <c r="AE564" s="45">
        <f t="shared" si="1305"/>
        <v>-500.57749881672231</v>
      </c>
      <c r="AF564" s="45">
        <f t="shared" si="1306"/>
        <v>466.12751031488233</v>
      </c>
      <c r="AG564" s="45">
        <f t="shared" si="1307"/>
        <v>-171.78579785546381</v>
      </c>
      <c r="AH564" s="45">
        <f t="shared" si="1308"/>
        <v>-6464.8167213460529</v>
      </c>
      <c r="AI564" s="45">
        <f t="shared" si="1309"/>
        <v>-1.7957824225961259</v>
      </c>
      <c r="AJ564" s="45">
        <f t="shared" si="1310"/>
        <v>250.72194916343636</v>
      </c>
      <c r="AK564" s="45">
        <f t="shared" si="1311"/>
        <v>4.375923519919807</v>
      </c>
      <c r="AL564" s="45">
        <f t="shared" si="1312"/>
        <v>250</v>
      </c>
      <c r="AM564" s="45">
        <f t="shared" si="1313"/>
        <v>43</v>
      </c>
      <c r="AN564" s="45">
        <f t="shared" si="1314"/>
        <v>19</v>
      </c>
      <c r="AO564" s="45"/>
      <c r="AP564" s="45">
        <f t="shared" si="1315"/>
        <v>4.2571051388815571</v>
      </c>
      <c r="AQ564" s="45">
        <f t="shared" si="1316"/>
        <v>7.4300501277053649E-2</v>
      </c>
      <c r="AR564" s="45" t="str">
        <f t="shared" si="1317"/>
        <v>POSITIF</v>
      </c>
      <c r="AS564" s="45">
        <f t="shared" si="1318"/>
        <v>4</v>
      </c>
      <c r="AT564" s="45">
        <f t="shared" si="1319"/>
        <v>15</v>
      </c>
      <c r="AU564" s="45">
        <f t="shared" si="1320"/>
        <v>25</v>
      </c>
      <c r="AV564" s="45">
        <f t="shared" si="1321"/>
        <v>1.0185371738784768</v>
      </c>
      <c r="AW564" s="145">
        <f t="shared" si="1322"/>
        <v>4.2439048911603196E-2</v>
      </c>
      <c r="AX564" s="45">
        <f t="shared" si="1323"/>
        <v>1.7776827238137401E-2</v>
      </c>
      <c r="AY564" s="45">
        <f t="shared" si="1324"/>
        <v>0.27753071756702274</v>
      </c>
      <c r="AZ564" s="145">
        <f t="shared" si="1325"/>
        <v>1.1563779898625948E-2</v>
      </c>
      <c r="BA564" s="45">
        <f t="shared" si="1326"/>
        <v>358800.58075100911</v>
      </c>
      <c r="BB564" s="45" t="s">
        <v>192</v>
      </c>
      <c r="BC564" s="45">
        <f t="shared" si="1327"/>
        <v>1.6700850972706318E-2</v>
      </c>
      <c r="BD564" s="45">
        <f t="shared" si="1328"/>
        <v>128.19512313241532</v>
      </c>
      <c r="BE564" s="45">
        <f t="shared" si="1329"/>
        <v>23.436891832184244</v>
      </c>
      <c r="BF564" s="45">
        <f t="shared" si="1330"/>
        <v>-1.7331699796830258E-3</v>
      </c>
      <c r="BG564" s="45">
        <f t="shared" si="1331"/>
        <v>23.435158662204561</v>
      </c>
      <c r="BH564" s="151">
        <f t="shared" si="1332"/>
        <v>0.18450064984955336</v>
      </c>
      <c r="BI564" s="45">
        <f t="shared" si="1333"/>
        <v>2.7581175595832366</v>
      </c>
      <c r="BJ564" s="45">
        <f t="shared" si="1334"/>
        <v>10.179117559583236</v>
      </c>
      <c r="BK564" s="45">
        <f t="shared" si="1335"/>
        <v>260.32334406641149</v>
      </c>
      <c r="BL564" s="45">
        <f t="shared" si="1336"/>
        <v>4.5434994737609244</v>
      </c>
      <c r="BM564" s="45">
        <f t="shared" si="1337"/>
        <v>252.36341932733703</v>
      </c>
      <c r="BN564" s="45">
        <f t="shared" si="1338"/>
        <v>16.824227955155802</v>
      </c>
      <c r="BO564" s="45">
        <f t="shared" si="1339"/>
        <v>16</v>
      </c>
      <c r="BP564" s="45">
        <f t="shared" si="1340"/>
        <v>49</v>
      </c>
      <c r="BQ564" s="45">
        <f t="shared" si="1341"/>
        <v>27</v>
      </c>
      <c r="BR564" s="45">
        <f t="shared" si="1342"/>
        <v>-17.834331757426579</v>
      </c>
      <c r="BS564" s="45" t="str">
        <f t="shared" si="1343"/>
        <v>NEGATIF</v>
      </c>
      <c r="BT564" s="45">
        <f t="shared" si="1279"/>
        <v>-0.3112678090600805</v>
      </c>
      <c r="BU564" s="45">
        <f t="shared" si="1280"/>
        <v>17</v>
      </c>
      <c r="BV564" s="45">
        <f t="shared" si="1281"/>
        <v>-2091</v>
      </c>
      <c r="BW564" s="45">
        <f t="shared" si="1282"/>
        <v>56</v>
      </c>
      <c r="BX564" s="45" t="str">
        <f t="shared" si="1283"/>
        <v>NEGATIF</v>
      </c>
      <c r="BY564" s="45">
        <f t="shared" si="1344"/>
        <v>-70.979722949026794</v>
      </c>
      <c r="BZ564" s="45">
        <f t="shared" si="1345"/>
        <v>109.02027705097321</v>
      </c>
      <c r="CA564" s="45">
        <f t="shared" si="1346"/>
        <v>-6.9773921473658493</v>
      </c>
      <c r="CB564" s="45" t="str">
        <f t="shared" si="1347"/>
        <v>NEGATIF</v>
      </c>
      <c r="CC564" s="45">
        <f t="shared" si="1348"/>
        <v>6</v>
      </c>
      <c r="CD564" s="45">
        <f t="shared" si="1349"/>
        <v>58</v>
      </c>
      <c r="CE564" s="45">
        <f t="shared" si="1350"/>
        <v>38</v>
      </c>
      <c r="CF564" s="45"/>
      <c r="CG564" s="45">
        <f t="shared" si="1351"/>
        <v>4.4045725788531245</v>
      </c>
      <c r="CH564" s="45">
        <f t="shared" si="1352"/>
        <v>0.40902067938273917</v>
      </c>
      <c r="CI564" s="45">
        <f t="shared" si="1353"/>
        <v>0.40905092890538136</v>
      </c>
    </row>
    <row r="565" spans="1:87">
      <c r="A565" s="45">
        <f t="shared" ref="A565:F565" si="1540">A271</f>
        <v>-7.0027777777777782</v>
      </c>
      <c r="B565" s="45">
        <f t="shared" si="1540"/>
        <v>111.315</v>
      </c>
      <c r="C565" s="45">
        <f t="shared" si="1540"/>
        <v>7</v>
      </c>
      <c r="D565" s="45">
        <f t="shared" si="1540"/>
        <v>2018</v>
      </c>
      <c r="E565" s="45">
        <f t="shared" si="1540"/>
        <v>6</v>
      </c>
      <c r="F565" s="45">
        <f t="shared" si="1540"/>
        <v>14</v>
      </c>
      <c r="G565" s="45">
        <f t="shared" si="1285"/>
        <v>-0.12222152900771403</v>
      </c>
      <c r="H565" s="45">
        <f t="shared" ref="H565:J565" si="1541">H271</f>
        <v>16</v>
      </c>
      <c r="I565" s="45">
        <f t="shared" si="1541"/>
        <v>30</v>
      </c>
      <c r="J565" s="45">
        <f t="shared" si="1541"/>
        <v>16.5</v>
      </c>
      <c r="K565" s="45"/>
      <c r="L565" s="45">
        <f t="shared" ref="L565:M565" si="1542">L271</f>
        <v>20</v>
      </c>
      <c r="M565" s="45">
        <f t="shared" si="1542"/>
        <v>-13</v>
      </c>
      <c r="N565" s="45">
        <f t="shared" si="1288"/>
        <v>2458283.8958333335</v>
      </c>
      <c r="O565" s="45">
        <f t="shared" si="1289"/>
        <v>8.1908796641232031E-4</v>
      </c>
      <c r="P565" s="45">
        <f t="shared" si="1290"/>
        <v>2458283.8966524214</v>
      </c>
      <c r="Q565" s="45">
        <f t="shared" si="1291"/>
        <v>0.18450093504233944</v>
      </c>
      <c r="R565" s="45">
        <f t="shared" si="1292"/>
        <v>252.51773158603248</v>
      </c>
      <c r="S565" s="45">
        <f t="shared" si="1293"/>
        <v>338.58784162814845</v>
      </c>
      <c r="T565" s="45">
        <f t="shared" si="1294"/>
        <v>4.4072658358435497</v>
      </c>
      <c r="U565" s="45">
        <f t="shared" si="1295"/>
        <v>5.9094726436323084</v>
      </c>
      <c r="V565" s="45">
        <f t="shared" si="1296"/>
        <v>128.18999249533948</v>
      </c>
      <c r="W565" s="45">
        <f t="shared" si="1297"/>
        <v>2.2373374371504959</v>
      </c>
      <c r="X565" s="45">
        <f t="shared" si="1298"/>
        <v>82.641542743267564</v>
      </c>
      <c r="Y565" s="45">
        <f t="shared" si="1299"/>
        <v>1.4423670197976459</v>
      </c>
      <c r="Z565" s="45">
        <f t="shared" si="1300"/>
        <v>159.3843856359299</v>
      </c>
      <c r="AA565" s="45">
        <f t="shared" si="1301"/>
        <v>2.7817823056153328</v>
      </c>
      <c r="AB565" s="45">
        <f t="shared" si="1302"/>
        <v>-7646.7230899346159</v>
      </c>
      <c r="AC565" s="45">
        <f t="shared" si="1303"/>
        <v>37.600958421111649</v>
      </c>
      <c r="AD565" s="45">
        <f t="shared" si="1304"/>
        <v>1359.7908554454593</v>
      </c>
      <c r="AE565" s="45">
        <f t="shared" si="1305"/>
        <v>-496.01005352519485</v>
      </c>
      <c r="AF565" s="45">
        <f t="shared" si="1306"/>
        <v>465.13136719651231</v>
      </c>
      <c r="AG565" s="45">
        <f t="shared" si="1307"/>
        <v>-183.5013342157153</v>
      </c>
      <c r="AH565" s="45">
        <f t="shared" si="1308"/>
        <v>-6463.7112966124432</v>
      </c>
      <c r="AI565" s="45">
        <f t="shared" si="1309"/>
        <v>-1.7954753601701232</v>
      </c>
      <c r="AJ565" s="45">
        <f t="shared" si="1310"/>
        <v>250.72225622586237</v>
      </c>
      <c r="AK565" s="45">
        <f t="shared" si="1311"/>
        <v>4.3759288791701501</v>
      </c>
      <c r="AL565" s="45">
        <f t="shared" si="1312"/>
        <v>250</v>
      </c>
      <c r="AM565" s="45">
        <f t="shared" si="1313"/>
        <v>43</v>
      </c>
      <c r="AN565" s="45">
        <f t="shared" si="1314"/>
        <v>20</v>
      </c>
      <c r="AO565" s="45"/>
      <c r="AP565" s="45">
        <f t="shared" si="1315"/>
        <v>4.2730871562707087</v>
      </c>
      <c r="AQ565" s="45">
        <f t="shared" si="1316"/>
        <v>7.4579440101605332E-2</v>
      </c>
      <c r="AR565" s="45" t="str">
        <f t="shared" si="1317"/>
        <v>POSITIF</v>
      </c>
      <c r="AS565" s="45">
        <f t="shared" si="1318"/>
        <v>4</v>
      </c>
      <c r="AT565" s="45">
        <f t="shared" si="1319"/>
        <v>16</v>
      </c>
      <c r="AU565" s="45">
        <f t="shared" si="1320"/>
        <v>23</v>
      </c>
      <c r="AV565" s="45">
        <f t="shared" si="1321"/>
        <v>1.018592061350891</v>
      </c>
      <c r="AW565" s="145">
        <f t="shared" si="1322"/>
        <v>4.2441335889620457E-2</v>
      </c>
      <c r="AX565" s="45">
        <f t="shared" si="1323"/>
        <v>1.7777785205249128E-2</v>
      </c>
      <c r="AY565" s="45">
        <f t="shared" si="1324"/>
        <v>0.27754567183118456</v>
      </c>
      <c r="AZ565" s="145">
        <f t="shared" si="1325"/>
        <v>1.1564402992966023E-2</v>
      </c>
      <c r="BA565" s="45">
        <f t="shared" si="1326"/>
        <v>358781.24859329365</v>
      </c>
      <c r="BB565" s="45" t="s">
        <v>192</v>
      </c>
      <c r="BC565" s="45">
        <f t="shared" si="1327"/>
        <v>1.6700850960728222E-2</v>
      </c>
      <c r="BD565" s="45">
        <f t="shared" si="1328"/>
        <v>128.19457153070667</v>
      </c>
      <c r="BE565" s="45">
        <f t="shared" si="1329"/>
        <v>23.436891828475549</v>
      </c>
      <c r="BF565" s="45">
        <f t="shared" si="1330"/>
        <v>-1.7331650682071381E-3</v>
      </c>
      <c r="BG565" s="45">
        <f t="shared" si="1331"/>
        <v>23.435158663407343</v>
      </c>
      <c r="BH565" s="151">
        <f t="shared" si="1332"/>
        <v>0.18450093504233944</v>
      </c>
      <c r="BI565" s="45">
        <f t="shared" si="1333"/>
        <v>3.0088020392693577</v>
      </c>
      <c r="BJ565" s="45">
        <f t="shared" si="1334"/>
        <v>10.429802039269358</v>
      </c>
      <c r="BK565" s="45">
        <f t="shared" si="1335"/>
        <v>264.0833319143639</v>
      </c>
      <c r="BL565" s="45">
        <f t="shared" si="1336"/>
        <v>4.60912364154267</v>
      </c>
      <c r="BM565" s="45">
        <f t="shared" si="1337"/>
        <v>252.36369867467647</v>
      </c>
      <c r="BN565" s="45">
        <f t="shared" si="1338"/>
        <v>16.824246578311765</v>
      </c>
      <c r="BO565" s="45">
        <f t="shared" si="1339"/>
        <v>16</v>
      </c>
      <c r="BP565" s="45">
        <f t="shared" si="1340"/>
        <v>49</v>
      </c>
      <c r="BQ565" s="45">
        <f t="shared" si="1341"/>
        <v>27</v>
      </c>
      <c r="BR565" s="45">
        <f t="shared" si="1342"/>
        <v>-17.818544724550019</v>
      </c>
      <c r="BS565" s="45" t="str">
        <f t="shared" si="1343"/>
        <v>NEGATIF</v>
      </c>
      <c r="BT565" s="45">
        <f t="shared" ref="BT565:BT582" si="1543">RADIANS(BR565)</f>
        <v>-0.31099227335726393</v>
      </c>
      <c r="BU565" s="45">
        <f t="shared" ref="BU565:BU598" si="1544">INT(ABS(BR565))</f>
        <v>17</v>
      </c>
      <c r="BV565" s="45">
        <f t="shared" ref="BV565:BV598" si="1545">INT(60*(BR565-BU565))</f>
        <v>-2090</v>
      </c>
      <c r="BW565" s="45">
        <f t="shared" ref="BW565:BW598" si="1546">INT(3600*(BR565-BU565)-60*BV565)</f>
        <v>53</v>
      </c>
      <c r="BX565" s="45" t="str">
        <f t="shared" ref="BX565:BX598" si="1547">IF(BR565&lt;0, "NEGATIF", "POSITIF")</f>
        <v>NEGATIF</v>
      </c>
      <c r="BY565" s="45">
        <f t="shared" si="1344"/>
        <v>-71.563284709548483</v>
      </c>
      <c r="BZ565" s="45">
        <f t="shared" si="1345"/>
        <v>108.43671529045152</v>
      </c>
      <c r="CA565" s="45">
        <f t="shared" si="1346"/>
        <v>-3.4454299727303939</v>
      </c>
      <c r="CB565" s="45" t="str">
        <f t="shared" si="1347"/>
        <v>NEGATIF</v>
      </c>
      <c r="CC565" s="45">
        <f t="shared" si="1348"/>
        <v>3</v>
      </c>
      <c r="CD565" s="45">
        <f t="shared" si="1349"/>
        <v>26</v>
      </c>
      <c r="CE565" s="45">
        <f t="shared" si="1350"/>
        <v>43</v>
      </c>
      <c r="CF565" s="45"/>
      <c r="CG565" s="45">
        <f t="shared" si="1351"/>
        <v>4.4045774543839542</v>
      </c>
      <c r="CH565" s="45">
        <f t="shared" si="1352"/>
        <v>0.40902067940373171</v>
      </c>
      <c r="CI565" s="45">
        <f t="shared" si="1353"/>
        <v>0.40905092884065242</v>
      </c>
    </row>
    <row r="566" spans="1:87">
      <c r="A566" s="45">
        <f t="shared" ref="A566:F566" si="1548">A272</f>
        <v>-7.0027777777777782</v>
      </c>
      <c r="B566" s="45">
        <f t="shared" si="1548"/>
        <v>111.315</v>
      </c>
      <c r="C566" s="45">
        <f t="shared" si="1548"/>
        <v>7</v>
      </c>
      <c r="D566" s="45">
        <f t="shared" si="1548"/>
        <v>2018</v>
      </c>
      <c r="E566" s="45">
        <f t="shared" si="1548"/>
        <v>20</v>
      </c>
      <c r="F566" s="45">
        <f t="shared" si="1548"/>
        <v>14</v>
      </c>
      <c r="G566" s="45">
        <f t="shared" ref="G566:G598" si="1549">RADIANS(A566)</f>
        <v>-0.12222152900771403</v>
      </c>
      <c r="H566" s="45">
        <f t="shared" ref="H566:J566" si="1550">H272</f>
        <v>16</v>
      </c>
      <c r="I566" s="45">
        <f t="shared" si="1550"/>
        <v>45</v>
      </c>
      <c r="J566" s="45">
        <f t="shared" si="1550"/>
        <v>16.75</v>
      </c>
      <c r="K566" s="45"/>
      <c r="L566" s="45">
        <f t="shared" ref="L566:M566" si="1551">L272</f>
        <v>20</v>
      </c>
      <c r="M566" s="45">
        <f t="shared" si="1551"/>
        <v>-13</v>
      </c>
      <c r="N566" s="45">
        <f t="shared" ref="N566:N602" si="1552">1720994.5+INT(365.25*D566)+INT(30.60001*(E566+1))+M566+F566+(H566+I566/60)/24 -C566/24</f>
        <v>2458711.90625</v>
      </c>
      <c r="O566" s="45">
        <f t="shared" ref="O566:O629" si="1553">O272</f>
        <v>8.1908796641232031E-4</v>
      </c>
      <c r="P566" s="45">
        <f t="shared" ref="P566:P598" si="1554">N566+O566</f>
        <v>2458711.907069088</v>
      </c>
      <c r="Q566" s="45">
        <f t="shared" ref="Q566:Q598" si="1555">(P566-2451545)/36525</f>
        <v>0.19621922160405092</v>
      </c>
      <c r="R566" s="45">
        <f t="shared" ref="R566:R598" si="1556" xml:space="preserve"> MOD(218.317 + 481267.883*O566, 360)</f>
        <v>252.51773158603248</v>
      </c>
      <c r="S566" s="45">
        <f t="shared" ref="S566:S598" si="1557" xml:space="preserve"> MOD(134.954 + 477198.849*Q566, 360)</f>
        <v>170.54070112902264</v>
      </c>
      <c r="T566" s="45">
        <f t="shared" ref="T566:T598" si="1558">RADIANS(R566)</f>
        <v>4.4072658358435497</v>
      </c>
      <c r="U566" s="45">
        <f t="shared" ref="U566:U598" si="1559">RADIANS(S566)</f>
        <v>2.9764967433610559</v>
      </c>
      <c r="V566" s="45">
        <f t="shared" ref="V566:V598" si="1560" xml:space="preserve"> MOD(125.041 - 1934.142*Q566, 360)</f>
        <v>105.52516228829774</v>
      </c>
      <c r="W566" s="45">
        <f t="shared" ref="W566:W598" si="1561">RADIANS(V566)</f>
        <v>1.8417615256321491</v>
      </c>
      <c r="X566" s="45">
        <f t="shared" ref="X566:X598" si="1562" xml:space="preserve"> MOD(280.466 + 36000.769*Q566, 360)</f>
        <v>144.50887032724677</v>
      </c>
      <c r="Y566" s="45">
        <f t="shared" ref="Y566:Y598" si="1563">RADIANS(X566)</f>
        <v>2.5221555855479916</v>
      </c>
      <c r="Z566" s="45">
        <f t="shared" ref="Z566:Z598" si="1564" xml:space="preserve"> MOD(357.526 + 35999.05*Q566, 360)</f>
        <v>221.23156948530959</v>
      </c>
      <c r="AA566" s="45">
        <f t="shared" ref="AA566:AA598" si="1565">RADIANS(Z566)</f>
        <v>3.8612192968732693</v>
      </c>
      <c r="AB566" s="45">
        <f t="shared" ref="AB566:AB598" si="1566" xml:space="preserve"> 22640*SIN(U566) + 769*SIN(2*D292) + 36*SIN(3*D292)</f>
        <v>4339.374856367629</v>
      </c>
      <c r="AC566" s="45">
        <f t="shared" ref="AC566:AC598" si="1567" xml:space="preserve"> -125*SIN(T566 - X566)</f>
        <v>119.39001102087356</v>
      </c>
      <c r="AD566" s="45">
        <f t="shared" ref="AD566:AD598" si="1568" xml:space="preserve"> 2370*SIN(2*(T566 - X566))</f>
        <v>1341.0625584339923</v>
      </c>
      <c r="AE566" s="45">
        <f t="shared" ref="AE566:AE598" si="1569" xml:space="preserve"> -668*SIN(Z566)</f>
        <v>-647.11556613757796</v>
      </c>
      <c r="AF566" s="45">
        <f t="shared" ref="AF566:AF598" si="1570" xml:space="preserve"> -412*SIN(2*(T566 - W566)) + 212*SIN(2*(T566 - Y566 - U566))</f>
        <v>202.89920234861816</v>
      </c>
      <c r="AG566" s="45">
        <f t="shared" ref="AG566:AG598" si="1571" xml:space="preserve"> 4586*SIN(2*(T566 - Y566) - U566) + 206*SIN(2*(T566 - Y566) - U566 -AA566) + 192*SIN(2*(T566 - Y566) + U566) + 165*SIN(2*(T566 - Y566) - AA566) + 148*SIN(U566 - AA566) - 110*SIN(U566 + AA566)</f>
        <v>3152.8448871433343</v>
      </c>
      <c r="AH566" s="45">
        <f t="shared" ref="AH566:AH598" si="1572" xml:space="preserve"> SUM(AB566:AG566)</f>
        <v>8508.4559491768687</v>
      </c>
      <c r="AI566" s="45">
        <f t="shared" ref="AI566:AI598" si="1573">AH566/3600</f>
        <v>2.3634599858824634</v>
      </c>
      <c r="AJ566" s="45">
        <f t="shared" ref="AJ566:AJ598" si="1574">MOD(R566+AI566,360)</f>
        <v>254.88119157191494</v>
      </c>
      <c r="AK566" s="45">
        <f t="shared" ref="AK566:AK598" si="1575">RADIANS(AJ566)</f>
        <v>4.4485159943363373</v>
      </c>
      <c r="AL566" s="45">
        <f t="shared" ref="AL566:AL598" si="1576">INT(AJ566)</f>
        <v>254</v>
      </c>
      <c r="AM566" s="45">
        <f t="shared" ref="AM566:AM598" si="1577">INT(60*(AJ566-AL566))</f>
        <v>52</v>
      </c>
      <c r="AN566" s="45">
        <f t="shared" ref="AN566:AN598" si="1578">INT(3600*(AJ566-AL566)-60*AM566)</f>
        <v>52</v>
      </c>
      <c r="AO566" s="45"/>
      <c r="AP566" s="45">
        <f t="shared" ref="AP566:AP598" si="1579">(18520*SIN(AK566-W566+0.114*SIN(2*(T566-W566))*PI()/180+0.15*SIN(AA566)*PI()/180)-526*SIN(2*Y566-T566-W566)+44*SIN(2*Y566-T566-W566+U566)-31*SIN((2*Y566-T566-W566-U566)-23*SIN((2*Y566-T566-W566+AA566)+11*SIN((2*Y566-T566-W566-AA566)-25*SIN(T566-W566-2*U566)+21*SIN(T566-W566-U566)))))/3600</f>
        <v>2.791412529595747</v>
      </c>
      <c r="AQ566" s="45">
        <f t="shared" ref="AQ566:AQ598" si="1580">RADIANS(AP566)</f>
        <v>4.8719339422869441E-2</v>
      </c>
      <c r="AR566" s="45" t="str">
        <f t="shared" ref="AR566:AR598" si="1581">IF(B308&lt;0, "NEGATIF", "POSITIF")</f>
        <v>POSITIF</v>
      </c>
      <c r="AS566" s="45">
        <f t="shared" ref="AS566:AS598" si="1582">INT(ABS(AP566))</f>
        <v>2</v>
      </c>
      <c r="AT566" s="45">
        <f t="shared" ref="AT566:AT598" si="1583">INT(60*(ABS(AP566)-AS566))</f>
        <v>47</v>
      </c>
      <c r="AU566" s="45">
        <f t="shared" ref="AU566:AU598" si="1584">INT(3600*(ABS(AP566)-AS566)-60*AT566)</f>
        <v>29</v>
      </c>
      <c r="AV566" s="45">
        <f t="shared" ref="AV566:AV598" si="1585">(3423 + 187*COS(U566)+10*COS(2*U566)+34*COS(2*(T566-Y566)-U566)+28*COS(2*(T566-Y566))+3*COS(2*(T566-Y566)+U566))/3600</f>
        <v>0.9032997798575223</v>
      </c>
      <c r="AW566" s="145">
        <f t="shared" ref="AW566:AW598" si="1586">AV566/24</f>
        <v>3.7637490827396765E-2</v>
      </c>
      <c r="AX566" s="45">
        <f t="shared" ref="AX566:AX598" si="1587">RADIANS(AV566)</f>
        <v>1.576555529105372E-2</v>
      </c>
      <c r="AY566" s="45">
        <f t="shared" ref="AY566:AY598" si="1588">DEGREES(ASIN(0.272493*SIN(AX566)))</f>
        <v>0.24613342749215231</v>
      </c>
      <c r="AZ566" s="145">
        <f t="shared" ref="AZ566:AZ598" si="1589">AY566/24</f>
        <v>1.0255559478839679E-2</v>
      </c>
      <c r="BA566" s="45">
        <f t="shared" ref="BA566:BA598" si="1590">6378/SIN(AX566)</f>
        <v>404569.58866758132</v>
      </c>
      <c r="BB566" s="45" t="s">
        <v>192</v>
      </c>
      <c r="BC566" s="45">
        <f t="shared" ref="BC566:BC598" si="1591">0.0167086 - 0.000042*Q566</f>
        <v>1.6700358792692629E-2</v>
      </c>
      <c r="BD566" s="45">
        <f t="shared" ref="BD566:BD598" si="1592">MOD(125.04452-1934.13626*Q566, 360)</f>
        <v>105.52980858662974</v>
      </c>
      <c r="BE566" s="45">
        <f t="shared" ref="BE566:BE598" si="1593">23.43929111 - 0.01300417*Q566</f>
        <v>23.436739441884992</v>
      </c>
      <c r="BF566" s="45">
        <f t="shared" ref="BF566:BF598" si="1594">9.2*COS(W566)/3600 + 0.57*COS(2*Y566)/3600</f>
        <v>-6.3242929994806617E-4</v>
      </c>
      <c r="BG566" s="45">
        <f t="shared" ref="BG566:BG598" si="1595">BE566+BF566</f>
        <v>23.436107012585044</v>
      </c>
      <c r="BH566" s="151">
        <f t="shared" ref="BH566:BH598" si="1596">(P566-2451545)/36525</f>
        <v>0.19621922160405092</v>
      </c>
      <c r="BI566" s="45">
        <f t="shared" ref="BI566:BI598" si="1597">MOD(280.46061837+360.98564736629*(N566-2451545)+0.000387933*BH566*BH566+(-17.2*SIN(W566)-1.32*SIN(2*Y566))*COS(CH566)/3600,360)/15</f>
        <v>7.3832664957580469</v>
      </c>
      <c r="BJ566" s="45">
        <f t="shared" ref="BJ566:BJ598" si="1598">MOD(BI566+B566/15,24)</f>
        <v>14.804266495758046</v>
      </c>
      <c r="BK566" s="45">
        <f t="shared" ref="BK566:BK598" si="1599">MOD(BJ566-BN566,24)*15</f>
        <v>325.91056808127263</v>
      </c>
      <c r="BL566" s="45">
        <f t="shared" ref="BL566:BL598" si="1600">RADIANS(BK566)</f>
        <v>5.6882124800633456</v>
      </c>
      <c r="BM566" s="45">
        <f t="shared" ref="BM566:BM598" si="1601">MOD(DEGREES(ATAN2(COS(AK566),SIN(AK566)*COS(CH566)-TAN(CI566)*SIN(CH566))),360)</f>
        <v>256.15342935509807</v>
      </c>
      <c r="BN566" s="45">
        <f t="shared" ref="BN566:BN598" si="1602">BM566/15</f>
        <v>17.07689529033987</v>
      </c>
      <c r="BO566" s="45">
        <f t="shared" ref="BO566:BO598" si="1603">INT(BN566)</f>
        <v>17</v>
      </c>
      <c r="BP566" s="45">
        <f t="shared" ref="BP566:BP598" si="1604">INT(60*(BN566-BO566))</f>
        <v>4</v>
      </c>
      <c r="BQ566" s="45">
        <f t="shared" ref="BQ566:BQ598" si="1605">INT(3600*(BN566-BO566)-60*BP566)</f>
        <v>36</v>
      </c>
      <c r="BR566" s="45">
        <f t="shared" ref="BR566:BR598" si="1606">DEGREES(ASIN(SIN(AQ566)*COS(CH566)+COS(AQ566)*SIN(CH566)*SIN(AK566)))</f>
        <v>-19.805095430649629</v>
      </c>
      <c r="BS566" s="45" t="str">
        <f t="shared" ref="BS566:BS598" si="1607">IF(BR566&lt;0, "NEGATIF", "POSITIF")</f>
        <v>NEGATIF</v>
      </c>
      <c r="BT566" s="45">
        <f t="shared" si="1543"/>
        <v>-0.3456641239365203</v>
      </c>
      <c r="BU566" s="45">
        <f t="shared" si="1544"/>
        <v>19</v>
      </c>
      <c r="BV566" s="45">
        <f t="shared" si="1545"/>
        <v>-2329</v>
      </c>
      <c r="BW566" s="45">
        <f t="shared" si="1546"/>
        <v>41</v>
      </c>
      <c r="BX566" s="45" t="str">
        <f t="shared" si="1547"/>
        <v>NEGATIF</v>
      </c>
      <c r="BY566" s="45">
        <f t="shared" ref="BY566:BY598" si="1608">DEGREES(ATAN2(COS(BL566)*SIN(G566)-TAN(BT566)*COS(G566),SIN(BL566)))</f>
        <v>-65.412007912877655</v>
      </c>
      <c r="BZ566" s="45">
        <f t="shared" ref="BZ566:BZ598" si="1609">MOD(BY566+180,360)</f>
        <v>114.58799208712234</v>
      </c>
      <c r="CA566" s="45">
        <f t="shared" ref="CA566:CA598" si="1610">DEGREES(ASIN(SIN(G566)*SIN(BT566)+COS(G566)*COS(BT566)*COS(BL566)))</f>
        <v>54.555156518226759</v>
      </c>
      <c r="CB566" s="45" t="str">
        <f t="shared" ref="CB566:CB598" si="1611">IF(CA566&lt;0, "NEGATIF", "POSITIF")</f>
        <v>POSITIF</v>
      </c>
      <c r="CC566" s="45">
        <f t="shared" ref="CC566:CC598" si="1612">INT(ABS(CA566))</f>
        <v>54</v>
      </c>
      <c r="CD566" s="45">
        <f t="shared" ref="CD566:CD598" si="1613">INT(60*(ABS(CA566)-CC566))</f>
        <v>33</v>
      </c>
      <c r="CE566" s="45">
        <f t="shared" ref="CE566:CE598" si="1614">INT(3600*(ABS(CA566)-CC566)-60*CD566)</f>
        <v>18</v>
      </c>
      <c r="CF566" s="45"/>
      <c r="CG566" s="45">
        <f t="shared" ref="CG566:CG598" si="1615">RADIANS(BM566)</f>
        <v>4.4707207325211566</v>
      </c>
      <c r="CH566" s="45">
        <f t="shared" ref="CH566:CH598" si="1616">RADIANS(BG566)</f>
        <v>0.40903723121934116</v>
      </c>
      <c r="CI566" s="45">
        <f t="shared" ref="CI566:CI598" si="1617">RADIANS(BE566)</f>
        <v>0.40904826919291132</v>
      </c>
    </row>
    <row r="567" spans="1:87">
      <c r="A567" s="45">
        <f t="shared" ref="A567:F567" si="1618">A273</f>
        <v>-7.0027777777777782</v>
      </c>
      <c r="B567" s="45">
        <f t="shared" si="1618"/>
        <v>111.315</v>
      </c>
      <c r="C567" s="45">
        <f t="shared" si="1618"/>
        <v>7</v>
      </c>
      <c r="D567" s="45">
        <f t="shared" si="1618"/>
        <v>2018</v>
      </c>
      <c r="E567" s="45">
        <f t="shared" si="1618"/>
        <v>6</v>
      </c>
      <c r="F567" s="45">
        <f t="shared" si="1618"/>
        <v>14</v>
      </c>
      <c r="G567" s="45">
        <f t="shared" si="1549"/>
        <v>-0.12222152900771403</v>
      </c>
      <c r="H567" s="136">
        <f t="shared" ref="H567:J567" si="1619">H273</f>
        <v>17</v>
      </c>
      <c r="I567" s="136">
        <f t="shared" si="1619"/>
        <v>0</v>
      </c>
      <c r="J567" s="136">
        <f t="shared" si="1619"/>
        <v>17</v>
      </c>
      <c r="K567" s="136"/>
      <c r="L567" s="136">
        <f t="shared" ref="L567:M567" si="1620">L273</f>
        <v>20</v>
      </c>
      <c r="M567" s="136">
        <f t="shared" si="1620"/>
        <v>-13</v>
      </c>
      <c r="N567" s="136">
        <f t="shared" si="1552"/>
        <v>2458283.916666667</v>
      </c>
      <c r="O567" s="136">
        <f t="shared" si="1553"/>
        <v>8.1908796641232031E-4</v>
      </c>
      <c r="P567" s="136">
        <f t="shared" si="1554"/>
        <v>2458283.9174857549</v>
      </c>
      <c r="Q567" s="136">
        <f t="shared" si="1555"/>
        <v>0.18450150542792434</v>
      </c>
      <c r="R567" s="136">
        <f t="shared" si="1556"/>
        <v>252.51773158603248</v>
      </c>
      <c r="S567" s="136">
        <f t="shared" si="1557"/>
        <v>338.86002897274739</v>
      </c>
      <c r="T567" s="136">
        <f t="shared" si="1558"/>
        <v>4.4072658358435497</v>
      </c>
      <c r="U567" s="136">
        <f t="shared" si="1559"/>
        <v>5.9142232089778206</v>
      </c>
      <c r="V567" s="136">
        <f t="shared" si="1560"/>
        <v>128.18888928862356</v>
      </c>
      <c r="W567" s="136">
        <f t="shared" si="1561"/>
        <v>2.2373181825609727</v>
      </c>
      <c r="X567" s="136">
        <f t="shared" si="1562"/>
        <v>82.66207706295063</v>
      </c>
      <c r="Y567" s="136">
        <f t="shared" si="1563"/>
        <v>1.4427254112857726</v>
      </c>
      <c r="Z567" s="136">
        <f t="shared" si="1564"/>
        <v>159.40491897512038</v>
      </c>
      <c r="AA567" s="136">
        <f t="shared" si="1565"/>
        <v>2.7821406799906359</v>
      </c>
      <c r="AB567" s="136">
        <f t="shared" si="1566"/>
        <v>-7546.5008722604316</v>
      </c>
      <c r="AC567" s="136">
        <f t="shared" si="1567"/>
        <v>35.145294711751198</v>
      </c>
      <c r="AD567" s="136">
        <f t="shared" si="1568"/>
        <v>1278.9483579791497</v>
      </c>
      <c r="AE567" s="136">
        <f t="shared" si="1569"/>
        <v>-486.71880597050858</v>
      </c>
      <c r="AF567" s="136">
        <f t="shared" si="1570"/>
        <v>463.13273336782305</v>
      </c>
      <c r="AG567" s="136">
        <f t="shared" si="1571"/>
        <v>-206.92949318186714</v>
      </c>
      <c r="AH567" s="136">
        <f t="shared" si="1572"/>
        <v>-6462.9227853540833</v>
      </c>
      <c r="AI567" s="136">
        <f t="shared" si="1573"/>
        <v>-1.7952563292650232</v>
      </c>
      <c r="AJ567" s="136">
        <f t="shared" si="1574"/>
        <v>250.72247525676747</v>
      </c>
      <c r="AK567" s="136">
        <f t="shared" si="1575"/>
        <v>4.3759327019806076</v>
      </c>
      <c r="AL567" s="136">
        <f t="shared" si="1576"/>
        <v>250</v>
      </c>
      <c r="AM567" s="136">
        <f t="shared" si="1577"/>
        <v>43</v>
      </c>
      <c r="AN567" s="136">
        <f t="shared" si="1578"/>
        <v>20</v>
      </c>
      <c r="AO567" s="136"/>
      <c r="AP567" s="136">
        <f t="shared" si="1579"/>
        <v>4.2668653817229441</v>
      </c>
      <c r="AQ567" s="136">
        <f t="shared" si="1580"/>
        <v>7.4470849650430049E-2</v>
      </c>
      <c r="AR567" s="136" t="str">
        <f t="shared" si="1581"/>
        <v>POSITIF</v>
      </c>
      <c r="AS567" s="136">
        <f t="shared" si="1582"/>
        <v>4</v>
      </c>
      <c r="AT567" s="136">
        <f t="shared" si="1583"/>
        <v>16</v>
      </c>
      <c r="AU567" s="136">
        <f t="shared" si="1584"/>
        <v>0</v>
      </c>
      <c r="AV567" s="136">
        <f t="shared" si="1585"/>
        <v>1.0187006572779782</v>
      </c>
      <c r="AW567" s="153">
        <f t="shared" si="1586"/>
        <v>4.2445860719915761E-2</v>
      </c>
      <c r="AX567" s="136">
        <f t="shared" si="1587"/>
        <v>1.7779680561731057E-2</v>
      </c>
      <c r="AY567" s="136">
        <f t="shared" si="1588"/>
        <v>0.27757525913172865</v>
      </c>
      <c r="AZ567" s="153">
        <f t="shared" si="1589"/>
        <v>1.156563579715536E-2</v>
      </c>
      <c r="BA567" s="136">
        <f t="shared" si="1590"/>
        <v>358743.00568349718</v>
      </c>
      <c r="BB567" s="136" t="s">
        <v>192</v>
      </c>
      <c r="BC567" s="136">
        <f t="shared" si="1591"/>
        <v>1.6700850936772028E-2</v>
      </c>
      <c r="BD567" s="136">
        <f t="shared" si="1592"/>
        <v>128.1934683272647</v>
      </c>
      <c r="BE567" s="136">
        <f t="shared" si="1593"/>
        <v>23.436891821058158</v>
      </c>
      <c r="BF567" s="136">
        <f t="shared" si="1594"/>
        <v>-1.7331551858044522E-3</v>
      </c>
      <c r="BG567" s="136">
        <f t="shared" si="1595"/>
        <v>23.435158665872354</v>
      </c>
      <c r="BH567" s="151">
        <f t="shared" si="1596"/>
        <v>0.18450150542792434</v>
      </c>
      <c r="BI567" s="45">
        <f t="shared" si="1597"/>
        <v>3.5101710097864269</v>
      </c>
      <c r="BJ567" s="45">
        <f t="shared" si="1598"/>
        <v>10.931171009786427</v>
      </c>
      <c r="BK567" s="45">
        <f t="shared" si="1599"/>
        <v>271.6036672112549</v>
      </c>
      <c r="BL567" s="136">
        <f t="shared" si="1600"/>
        <v>4.7403782533273633</v>
      </c>
      <c r="BM567" s="45">
        <f t="shared" si="1601"/>
        <v>252.36389793554144</v>
      </c>
      <c r="BN567" s="136">
        <f t="shared" si="1602"/>
        <v>16.824259862369431</v>
      </c>
      <c r="BO567" s="136">
        <f t="shared" si="1603"/>
        <v>16</v>
      </c>
      <c r="BP567" s="136">
        <f t="shared" si="1604"/>
        <v>49</v>
      </c>
      <c r="BQ567" s="136">
        <f t="shared" si="1605"/>
        <v>27</v>
      </c>
      <c r="BR567" s="45">
        <f t="shared" si="1606"/>
        <v>-17.824737166494184</v>
      </c>
      <c r="BS567" s="136" t="str">
        <f t="shared" si="1607"/>
        <v>NEGATIF</v>
      </c>
      <c r="BT567" s="136">
        <f t="shared" si="1543"/>
        <v>-0.31110035185792823</v>
      </c>
      <c r="BU567" s="136">
        <f t="shared" si="1544"/>
        <v>17</v>
      </c>
      <c r="BV567" s="136">
        <f t="shared" si="1545"/>
        <v>-2090</v>
      </c>
      <c r="BW567" s="136">
        <f t="shared" si="1546"/>
        <v>30</v>
      </c>
      <c r="BX567" s="136" t="str">
        <f t="shared" si="1547"/>
        <v>NEGATIF</v>
      </c>
      <c r="BY567" s="45">
        <f t="shared" si="1608"/>
        <v>-72.471051678168379</v>
      </c>
      <c r="BZ567" s="136">
        <f t="shared" si="1609"/>
        <v>107.52894832183162</v>
      </c>
      <c r="CA567" s="45">
        <f t="shared" si="1610"/>
        <v>3.6558423650780068</v>
      </c>
      <c r="CB567" s="136" t="str">
        <f t="shared" si="1611"/>
        <v>POSITIF</v>
      </c>
      <c r="CC567" s="136">
        <f t="shared" si="1612"/>
        <v>3</v>
      </c>
      <c r="CD567" s="136">
        <f t="shared" si="1613"/>
        <v>39</v>
      </c>
      <c r="CE567" s="136">
        <f t="shared" si="1614"/>
        <v>21</v>
      </c>
      <c r="CF567" s="136"/>
      <c r="CG567" s="45">
        <f t="shared" si="1615"/>
        <v>4.4045809321421192</v>
      </c>
      <c r="CH567" s="45">
        <f t="shared" si="1616"/>
        <v>0.40902067944675424</v>
      </c>
      <c r="CI567" s="45">
        <f t="shared" si="1617"/>
        <v>0.40905092871119453</v>
      </c>
    </row>
    <row r="568" spans="1:87">
      <c r="A568" s="45">
        <f t="shared" ref="A568:F568" si="1621">A274</f>
        <v>-7.0027777777777782</v>
      </c>
      <c r="B568" s="45">
        <f t="shared" si="1621"/>
        <v>111.315</v>
      </c>
      <c r="C568" s="45">
        <f t="shared" si="1621"/>
        <v>7</v>
      </c>
      <c r="D568" s="45">
        <f t="shared" si="1621"/>
        <v>2018</v>
      </c>
      <c r="E568" s="45">
        <f t="shared" si="1621"/>
        <v>6</v>
      </c>
      <c r="F568" s="45">
        <f t="shared" si="1621"/>
        <v>14</v>
      </c>
      <c r="G568" s="45">
        <f t="shared" si="1549"/>
        <v>-0.12222152900771403</v>
      </c>
      <c r="H568" s="136">
        <f t="shared" ref="H568:J568" si="1622">H274</f>
        <v>17</v>
      </c>
      <c r="I568" s="136">
        <f t="shared" si="1622"/>
        <v>15</v>
      </c>
      <c r="J568" s="136">
        <f t="shared" si="1622"/>
        <v>17.25</v>
      </c>
      <c r="K568" s="136"/>
      <c r="L568" s="136">
        <f t="shared" ref="L568:M568" si="1623">L274</f>
        <v>20</v>
      </c>
      <c r="M568" s="136">
        <f t="shared" si="1623"/>
        <v>-13</v>
      </c>
      <c r="N568" s="136">
        <f t="shared" si="1552"/>
        <v>2458283.9270833335</v>
      </c>
      <c r="O568" s="136">
        <f t="shared" si="1553"/>
        <v>8.1908796641232031E-4</v>
      </c>
      <c r="P568" s="136">
        <f t="shared" si="1554"/>
        <v>2458283.9279024214</v>
      </c>
      <c r="Q568" s="136">
        <f t="shared" si="1555"/>
        <v>0.18450179062071043</v>
      </c>
      <c r="R568" s="136">
        <f t="shared" si="1556"/>
        <v>252.51773158603248</v>
      </c>
      <c r="S568" s="136">
        <f t="shared" si="1557"/>
        <v>338.99612264201278</v>
      </c>
      <c r="T568" s="136">
        <f t="shared" si="1558"/>
        <v>4.4072658358435497</v>
      </c>
      <c r="U568" s="136">
        <f t="shared" si="1559"/>
        <v>5.9165984915976217</v>
      </c>
      <c r="V568" s="136">
        <f t="shared" si="1560"/>
        <v>128.18833768527787</v>
      </c>
      <c r="W568" s="136">
        <f t="shared" si="1561"/>
        <v>2.2373085552664254</v>
      </c>
      <c r="X568" s="136">
        <f t="shared" si="1562"/>
        <v>82.67234422256297</v>
      </c>
      <c r="Y568" s="136">
        <f t="shared" si="1563"/>
        <v>1.4429046070258356</v>
      </c>
      <c r="Z568" s="136">
        <f t="shared" si="1564"/>
        <v>159.41518564448597</v>
      </c>
      <c r="AA568" s="136">
        <f t="shared" si="1565"/>
        <v>2.7823198671742788</v>
      </c>
      <c r="AB568" s="136">
        <f t="shared" si="1566"/>
        <v>-7496.320522630087</v>
      </c>
      <c r="AC568" s="136">
        <f t="shared" si="1567"/>
        <v>33.911840878039108</v>
      </c>
      <c r="AD568" s="136">
        <f t="shared" si="1568"/>
        <v>1237.7096395088738</v>
      </c>
      <c r="AE568" s="136">
        <f t="shared" si="1569"/>
        <v>-481.99598324588186</v>
      </c>
      <c r="AF568" s="136">
        <f t="shared" si="1570"/>
        <v>462.13029501989672</v>
      </c>
      <c r="AG568" s="136">
        <f t="shared" si="1571"/>
        <v>-218.64193939403458</v>
      </c>
      <c r="AH568" s="136">
        <f t="shared" si="1572"/>
        <v>-6463.2066698631934</v>
      </c>
      <c r="AI568" s="136">
        <f t="shared" si="1573"/>
        <v>-1.7953351860731093</v>
      </c>
      <c r="AJ568" s="136">
        <f t="shared" si="1574"/>
        <v>250.72239639995936</v>
      </c>
      <c r="AK568" s="136">
        <f t="shared" si="1575"/>
        <v>4.3759313256696686</v>
      </c>
      <c r="AL568" s="136">
        <f t="shared" si="1576"/>
        <v>250</v>
      </c>
      <c r="AM568" s="136">
        <f t="shared" si="1577"/>
        <v>43</v>
      </c>
      <c r="AN568" s="136">
        <f t="shared" si="1578"/>
        <v>20</v>
      </c>
      <c r="AO568" s="136"/>
      <c r="AP568" s="136">
        <f t="shared" si="1579"/>
        <v>4.2598528114197771</v>
      </c>
      <c r="AQ568" s="136">
        <f t="shared" si="1580"/>
        <v>7.4348457209612209E-2</v>
      </c>
      <c r="AR568" s="136" t="str">
        <f t="shared" si="1581"/>
        <v>POSITIF</v>
      </c>
      <c r="AS568" s="136">
        <f t="shared" si="1582"/>
        <v>4</v>
      </c>
      <c r="AT568" s="136">
        <f t="shared" si="1583"/>
        <v>15</v>
      </c>
      <c r="AU568" s="136">
        <f t="shared" si="1584"/>
        <v>35</v>
      </c>
      <c r="AV568" s="136">
        <f t="shared" si="1585"/>
        <v>1.0187543648066439</v>
      </c>
      <c r="AW568" s="153">
        <f t="shared" si="1586"/>
        <v>4.2448098533610167E-2</v>
      </c>
      <c r="AX568" s="136">
        <f t="shared" si="1587"/>
        <v>1.7780617934939381E-2</v>
      </c>
      <c r="AY568" s="136">
        <f t="shared" si="1588"/>
        <v>0.27758989191582734</v>
      </c>
      <c r="AZ568" s="153">
        <f t="shared" si="1589"/>
        <v>1.1566245496492806E-2</v>
      </c>
      <c r="BA568" s="136">
        <f t="shared" si="1590"/>
        <v>358724.09516826365</v>
      </c>
      <c r="BB568" s="136" t="s">
        <v>192</v>
      </c>
      <c r="BC568" s="136">
        <f t="shared" si="1591"/>
        <v>1.6700850924793932E-2</v>
      </c>
      <c r="BD568" s="136">
        <f t="shared" si="1592"/>
        <v>128.19291672555605</v>
      </c>
      <c r="BE568" s="136">
        <f t="shared" si="1593"/>
        <v>23.436891817349462</v>
      </c>
      <c r="BF568" s="136">
        <f t="shared" si="1594"/>
        <v>-1.733150214874177E-3</v>
      </c>
      <c r="BG568" s="136">
        <f t="shared" si="1595"/>
        <v>23.435158667134587</v>
      </c>
      <c r="BH568" s="151">
        <f t="shared" si="1596"/>
        <v>0.18450179062071043</v>
      </c>
      <c r="BI568" s="45">
        <f t="shared" si="1597"/>
        <v>3.76085548941046</v>
      </c>
      <c r="BJ568" s="45">
        <f t="shared" si="1598"/>
        <v>11.181855489410459</v>
      </c>
      <c r="BK568" s="45">
        <f t="shared" si="1599"/>
        <v>275.36400614552502</v>
      </c>
      <c r="BL568" s="136">
        <f t="shared" si="1600"/>
        <v>4.8060085487213113</v>
      </c>
      <c r="BM568" s="45">
        <f t="shared" si="1601"/>
        <v>252.36382619563187</v>
      </c>
      <c r="BN568" s="136">
        <f t="shared" si="1602"/>
        <v>16.824255079708792</v>
      </c>
      <c r="BO568" s="136">
        <f t="shared" si="1603"/>
        <v>16</v>
      </c>
      <c r="BP568" s="136">
        <f t="shared" si="1604"/>
        <v>49</v>
      </c>
      <c r="BQ568" s="136">
        <f t="shared" si="1605"/>
        <v>27</v>
      </c>
      <c r="BR568" s="45">
        <f t="shared" si="1606"/>
        <v>-17.831671869752672</v>
      </c>
      <c r="BS568" s="136" t="str">
        <f t="shared" si="1607"/>
        <v>NEGATIF</v>
      </c>
      <c r="BT568" s="136">
        <f t="shared" si="1543"/>
        <v>-0.31122138526243759</v>
      </c>
      <c r="BU568" s="136">
        <f t="shared" si="1544"/>
        <v>17</v>
      </c>
      <c r="BV568" s="136">
        <f t="shared" si="1545"/>
        <v>-2090</v>
      </c>
      <c r="BW568" s="136">
        <f t="shared" si="1546"/>
        <v>5</v>
      </c>
      <c r="BX568" s="136" t="str">
        <f t="shared" si="1547"/>
        <v>NEGATIF</v>
      </c>
      <c r="BY568" s="45">
        <f t="shared" si="1608"/>
        <v>-72.816712719361107</v>
      </c>
      <c r="BZ568" s="136">
        <f t="shared" si="1609"/>
        <v>107.18328728063889</v>
      </c>
      <c r="CA568" s="45">
        <f t="shared" si="1610"/>
        <v>7.2189800072721066</v>
      </c>
      <c r="CB568" s="136" t="str">
        <f t="shared" si="1611"/>
        <v>POSITIF</v>
      </c>
      <c r="CC568" s="136">
        <f t="shared" si="1612"/>
        <v>7</v>
      </c>
      <c r="CD568" s="136">
        <f t="shared" si="1613"/>
        <v>13</v>
      </c>
      <c r="CE568" s="136">
        <f t="shared" si="1614"/>
        <v>8</v>
      </c>
      <c r="CF568" s="136"/>
      <c r="CG568" s="45">
        <f t="shared" si="1615"/>
        <v>4.4045796800444919</v>
      </c>
      <c r="CH568" s="45">
        <f t="shared" si="1616"/>
        <v>0.4090206794687844</v>
      </c>
      <c r="CI568" s="45">
        <f t="shared" si="1617"/>
        <v>0.40905092864646558</v>
      </c>
    </row>
    <row r="569" spans="1:87">
      <c r="A569" s="45">
        <f t="shared" ref="A569:F569" si="1624">A275</f>
        <v>-7.0027777777777782</v>
      </c>
      <c r="B569" s="45">
        <f t="shared" si="1624"/>
        <v>111.315</v>
      </c>
      <c r="C569" s="45">
        <f t="shared" si="1624"/>
        <v>7</v>
      </c>
      <c r="D569" s="45">
        <f t="shared" si="1624"/>
        <v>2018</v>
      </c>
      <c r="E569" s="45">
        <f t="shared" si="1624"/>
        <v>6</v>
      </c>
      <c r="F569" s="45">
        <f t="shared" si="1624"/>
        <v>14</v>
      </c>
      <c r="G569" s="45">
        <f t="shared" si="1549"/>
        <v>-0.12222152900771403</v>
      </c>
      <c r="H569" s="136">
        <f t="shared" ref="H569:J569" si="1625">H275</f>
        <v>17</v>
      </c>
      <c r="I569" s="136">
        <f t="shared" si="1625"/>
        <v>30</v>
      </c>
      <c r="J569" s="136">
        <f t="shared" si="1625"/>
        <v>17.5</v>
      </c>
      <c r="K569" s="136"/>
      <c r="L569" s="136">
        <f t="shared" ref="L569:M569" si="1626">L275</f>
        <v>20</v>
      </c>
      <c r="M569" s="136">
        <f t="shared" si="1626"/>
        <v>-13</v>
      </c>
      <c r="N569" s="136">
        <f t="shared" si="1552"/>
        <v>2458283.9375</v>
      </c>
      <c r="O569" s="136">
        <f t="shared" si="1553"/>
        <v>8.1908796641232031E-4</v>
      </c>
      <c r="P569" s="136">
        <f t="shared" si="1554"/>
        <v>2458283.938319088</v>
      </c>
      <c r="Q569" s="136">
        <f t="shared" si="1555"/>
        <v>0.18450207581349651</v>
      </c>
      <c r="R569" s="136">
        <f t="shared" si="1556"/>
        <v>252.51773158603248</v>
      </c>
      <c r="S569" s="136">
        <f t="shared" si="1557"/>
        <v>339.13221631126362</v>
      </c>
      <c r="T569" s="136">
        <f t="shared" si="1558"/>
        <v>4.4072658358435497</v>
      </c>
      <c r="U569" s="136">
        <f t="shared" si="1559"/>
        <v>5.9189737742171689</v>
      </c>
      <c r="V569" s="136">
        <f t="shared" si="1560"/>
        <v>128.18778608193224</v>
      </c>
      <c r="W569" s="136">
        <f t="shared" si="1561"/>
        <v>2.2372989279718793</v>
      </c>
      <c r="X569" s="136">
        <f t="shared" si="1562"/>
        <v>82.68261138217531</v>
      </c>
      <c r="Y569" s="136">
        <f t="shared" si="1563"/>
        <v>1.4430838027658988</v>
      </c>
      <c r="Z569" s="136">
        <f t="shared" si="1564"/>
        <v>159.42545231385157</v>
      </c>
      <c r="AA569" s="136">
        <f t="shared" si="1565"/>
        <v>2.7824990543579222</v>
      </c>
      <c r="AB569" s="136">
        <f t="shared" si="1566"/>
        <v>-7446.0943891332363</v>
      </c>
      <c r="AC569" s="136">
        <f t="shared" si="1567"/>
        <v>32.67481227372437</v>
      </c>
      <c r="AD569" s="136">
        <f t="shared" si="1568"/>
        <v>1195.9490488761946</v>
      </c>
      <c r="AE569" s="136">
        <f t="shared" si="1569"/>
        <v>-477.22235642195619</v>
      </c>
      <c r="AF569" s="136">
        <f t="shared" si="1570"/>
        <v>461.12581067067146</v>
      </c>
      <c r="AG569" s="136">
        <f t="shared" si="1571"/>
        <v>-230.3531796954274</v>
      </c>
      <c r="AH569" s="136">
        <f t="shared" si="1572"/>
        <v>-6463.9202534300284</v>
      </c>
      <c r="AI569" s="136">
        <f t="shared" si="1573"/>
        <v>-1.7955334037305635</v>
      </c>
      <c r="AJ569" s="136">
        <f t="shared" si="1574"/>
        <v>250.72219818230192</v>
      </c>
      <c r="AK569" s="136">
        <f t="shared" si="1575"/>
        <v>4.3759278661189107</v>
      </c>
      <c r="AL569" s="136">
        <f t="shared" si="1576"/>
        <v>250</v>
      </c>
      <c r="AM569" s="136">
        <f t="shared" si="1577"/>
        <v>43</v>
      </c>
      <c r="AN569" s="136">
        <f t="shared" si="1578"/>
        <v>19</v>
      </c>
      <c r="AO569" s="136"/>
      <c r="AP569" s="136">
        <f t="shared" si="1579"/>
        <v>4.273932094264322</v>
      </c>
      <c r="AQ569" s="136">
        <f t="shared" si="1580"/>
        <v>7.4594187051569075E-2</v>
      </c>
      <c r="AR569" s="136" t="str">
        <f t="shared" si="1581"/>
        <v>POSITIF</v>
      </c>
      <c r="AS569" s="136">
        <f t="shared" si="1582"/>
        <v>4</v>
      </c>
      <c r="AT569" s="136">
        <f t="shared" si="1583"/>
        <v>16</v>
      </c>
      <c r="AU569" s="136">
        <f t="shared" si="1584"/>
        <v>26</v>
      </c>
      <c r="AV569" s="136">
        <f t="shared" si="1585"/>
        <v>1.0188076781023481</v>
      </c>
      <c r="AW569" s="153">
        <f t="shared" si="1586"/>
        <v>4.2450319920931172E-2</v>
      </c>
      <c r="AX569" s="136">
        <f t="shared" si="1587"/>
        <v>1.7781548427484507E-2</v>
      </c>
      <c r="AY569" s="136">
        <f t="shared" si="1588"/>
        <v>0.27760441728969981</v>
      </c>
      <c r="AZ569" s="153">
        <f t="shared" si="1589"/>
        <v>1.1566850720404158E-2</v>
      </c>
      <c r="BA569" s="136">
        <f t="shared" si="1590"/>
        <v>358705.32543512952</v>
      </c>
      <c r="BB569" s="136" t="s">
        <v>192</v>
      </c>
      <c r="BC569" s="136">
        <f t="shared" si="1591"/>
        <v>1.6700850912815833E-2</v>
      </c>
      <c r="BD569" s="136">
        <f t="shared" si="1592"/>
        <v>128.1923651238474</v>
      </c>
      <c r="BE569" s="136">
        <f t="shared" si="1593"/>
        <v>23.436891813640766</v>
      </c>
      <c r="BF569" s="136">
        <f t="shared" si="1594"/>
        <v>-1.7331452241220848E-3</v>
      </c>
      <c r="BG569" s="136">
        <f t="shared" si="1595"/>
        <v>23.435158668416644</v>
      </c>
      <c r="BH569" s="151">
        <f t="shared" si="1596"/>
        <v>0.18450207581349651</v>
      </c>
      <c r="BI569" s="45">
        <f t="shared" si="1597"/>
        <v>4.0115399690655371</v>
      </c>
      <c r="BJ569" s="45">
        <f t="shared" si="1598"/>
        <v>11.432539969065537</v>
      </c>
      <c r="BK569" s="45">
        <f t="shared" si="1599"/>
        <v>279.12445366793855</v>
      </c>
      <c r="BL569" s="136">
        <f t="shared" si="1600"/>
        <v>4.8716407393358905</v>
      </c>
      <c r="BM569" s="45">
        <f t="shared" si="1601"/>
        <v>252.3636458680445</v>
      </c>
      <c r="BN569" s="136">
        <f t="shared" si="1602"/>
        <v>16.824243057869634</v>
      </c>
      <c r="BO569" s="136">
        <f t="shared" si="1603"/>
        <v>16</v>
      </c>
      <c r="BP569" s="136">
        <f t="shared" si="1604"/>
        <v>49</v>
      </c>
      <c r="BQ569" s="136">
        <f t="shared" si="1605"/>
        <v>27</v>
      </c>
      <c r="BR569" s="45">
        <f t="shared" si="1606"/>
        <v>-17.81769988285593</v>
      </c>
      <c r="BS569" s="136" t="str">
        <f t="shared" si="1607"/>
        <v>NEGATIF</v>
      </c>
      <c r="BT569" s="136">
        <f t="shared" si="1543"/>
        <v>-0.31097752808804391</v>
      </c>
      <c r="BU569" s="136">
        <f t="shared" si="1544"/>
        <v>17</v>
      </c>
      <c r="BV569" s="136">
        <f t="shared" si="1545"/>
        <v>-2090</v>
      </c>
      <c r="BW569" s="136">
        <f t="shared" si="1546"/>
        <v>56</v>
      </c>
      <c r="BX569" s="136" t="str">
        <f t="shared" si="1547"/>
        <v>NEGATIF</v>
      </c>
      <c r="BY569" s="45">
        <f t="shared" si="1608"/>
        <v>-73.116165396502666</v>
      </c>
      <c r="BZ569" s="136">
        <f t="shared" si="1609"/>
        <v>106.88383460349733</v>
      </c>
      <c r="CA569" s="45">
        <f t="shared" si="1610"/>
        <v>10.786649710052837</v>
      </c>
      <c r="CB569" s="136" t="str">
        <f t="shared" si="1611"/>
        <v>POSITIF</v>
      </c>
      <c r="CC569" s="136">
        <f t="shared" si="1612"/>
        <v>10</v>
      </c>
      <c r="CD569" s="136">
        <f t="shared" si="1613"/>
        <v>47</v>
      </c>
      <c r="CE569" s="136">
        <f t="shared" si="1614"/>
        <v>11</v>
      </c>
      <c r="CF569" s="136"/>
      <c r="CG569" s="45">
        <f t="shared" si="1615"/>
        <v>4.4045765327343602</v>
      </c>
      <c r="CH569" s="45">
        <f t="shared" si="1616"/>
        <v>0.4090206794911605</v>
      </c>
      <c r="CI569" s="45">
        <f t="shared" si="1617"/>
        <v>0.40905092858173664</v>
      </c>
    </row>
    <row r="570" spans="1:87">
      <c r="A570" s="45">
        <f t="shared" ref="A570:F570" si="1627">A276</f>
        <v>-7.0027777777777782</v>
      </c>
      <c r="B570" s="45">
        <f t="shared" si="1627"/>
        <v>111.315</v>
      </c>
      <c r="C570" s="45">
        <f t="shared" si="1627"/>
        <v>7</v>
      </c>
      <c r="D570" s="45">
        <f t="shared" si="1627"/>
        <v>2018</v>
      </c>
      <c r="E570" s="45">
        <f t="shared" si="1627"/>
        <v>6</v>
      </c>
      <c r="F570" s="45">
        <f t="shared" si="1627"/>
        <v>14</v>
      </c>
      <c r="G570" s="45">
        <f t="shared" si="1549"/>
        <v>-0.12222152900771403</v>
      </c>
      <c r="H570" s="136">
        <f t="shared" ref="H570:J570" si="1628">H276</f>
        <v>17</v>
      </c>
      <c r="I570" s="136">
        <f t="shared" si="1628"/>
        <v>45</v>
      </c>
      <c r="J570" s="136">
        <f t="shared" si="1628"/>
        <v>17.75</v>
      </c>
      <c r="K570" s="136"/>
      <c r="L570" s="136">
        <f t="shared" ref="L570:M570" si="1629">L276</f>
        <v>20</v>
      </c>
      <c r="M570" s="136">
        <f t="shared" si="1629"/>
        <v>-13</v>
      </c>
      <c r="N570" s="136">
        <f t="shared" si="1552"/>
        <v>2458283.947916667</v>
      </c>
      <c r="O570" s="136">
        <f t="shared" si="1553"/>
        <v>8.1908796641232031E-4</v>
      </c>
      <c r="P570" s="136">
        <f t="shared" si="1554"/>
        <v>2458283.9487357549</v>
      </c>
      <c r="Q570" s="136">
        <f t="shared" si="1555"/>
        <v>0.18450236100629533</v>
      </c>
      <c r="R570" s="136">
        <f t="shared" si="1556"/>
        <v>252.51773158603248</v>
      </c>
      <c r="S570" s="136">
        <f t="shared" si="1557"/>
        <v>339.26830998661171</v>
      </c>
      <c r="T570" s="136">
        <f t="shared" si="1558"/>
        <v>4.4072658358435497</v>
      </c>
      <c r="U570" s="136">
        <f t="shared" si="1559"/>
        <v>5.9213490569431331</v>
      </c>
      <c r="V570" s="136">
        <f t="shared" si="1560"/>
        <v>128.18723447856195</v>
      </c>
      <c r="W570" s="136">
        <f t="shared" si="1561"/>
        <v>2.2372893006769026</v>
      </c>
      <c r="X570" s="136">
        <f t="shared" si="1562"/>
        <v>82.692878542246035</v>
      </c>
      <c r="Y570" s="136">
        <f t="shared" si="1563"/>
        <v>1.4432629985139622</v>
      </c>
      <c r="Z570" s="136">
        <f t="shared" si="1564"/>
        <v>159.43571898367645</v>
      </c>
      <c r="AA570" s="136">
        <f t="shared" si="1565"/>
        <v>2.7826782415495814</v>
      </c>
      <c r="AB570" s="136">
        <f t="shared" si="1566"/>
        <v>-7395.8227528853195</v>
      </c>
      <c r="AC570" s="136">
        <f t="shared" si="1567"/>
        <v>31.434339243038735</v>
      </c>
      <c r="AD570" s="136">
        <f t="shared" si="1568"/>
        <v>1153.684192262677</v>
      </c>
      <c r="AE570" s="136">
        <f t="shared" si="1569"/>
        <v>-472.39842843913658</v>
      </c>
      <c r="AF570" s="136">
        <f t="shared" si="1570"/>
        <v>460.11930656870129</v>
      </c>
      <c r="AG570" s="136">
        <f t="shared" si="1571"/>
        <v>-242.06312669322932</v>
      </c>
      <c r="AH570" s="136">
        <f t="shared" si="1572"/>
        <v>-6465.0464699432678</v>
      </c>
      <c r="AI570" s="136">
        <f t="shared" si="1573"/>
        <v>-1.7958462416509078</v>
      </c>
      <c r="AJ570" s="136">
        <f t="shared" si="1574"/>
        <v>250.72188534438158</v>
      </c>
      <c r="AK570" s="136">
        <f t="shared" si="1575"/>
        <v>4.3759224060671755</v>
      </c>
      <c r="AL570" s="136">
        <f t="shared" si="1576"/>
        <v>250</v>
      </c>
      <c r="AM570" s="136">
        <f t="shared" si="1577"/>
        <v>43</v>
      </c>
      <c r="AN570" s="136">
        <f t="shared" si="1578"/>
        <v>18</v>
      </c>
      <c r="AO570" s="136"/>
      <c r="AP570" s="136">
        <f t="shared" si="1579"/>
        <v>4.2638824918532947</v>
      </c>
      <c r="AQ570" s="136">
        <f t="shared" si="1580"/>
        <v>7.441878840098029E-2</v>
      </c>
      <c r="AR570" s="136" t="str">
        <f t="shared" si="1581"/>
        <v>POSITIF</v>
      </c>
      <c r="AS570" s="136">
        <f t="shared" si="1582"/>
        <v>4</v>
      </c>
      <c r="AT570" s="136">
        <f t="shared" si="1583"/>
        <v>15</v>
      </c>
      <c r="AU570" s="136">
        <f t="shared" si="1584"/>
        <v>49</v>
      </c>
      <c r="AV570" s="136">
        <f t="shared" si="1585"/>
        <v>1.0188605967134858</v>
      </c>
      <c r="AW570" s="153">
        <f t="shared" si="1586"/>
        <v>4.2452524863061912E-2</v>
      </c>
      <c r="AX570" s="136">
        <f t="shared" si="1587"/>
        <v>1.7782472031484444E-2</v>
      </c>
      <c r="AY570" s="136">
        <f t="shared" si="1588"/>
        <v>0.27761883513030977</v>
      </c>
      <c r="AZ570" s="153">
        <f t="shared" si="1589"/>
        <v>1.1567451463762908E-2</v>
      </c>
      <c r="BA570" s="136">
        <f t="shared" si="1590"/>
        <v>358686.69659917412</v>
      </c>
      <c r="BB570" s="136" t="s">
        <v>192</v>
      </c>
      <c r="BC570" s="136">
        <f t="shared" si="1591"/>
        <v>1.6700850900837737E-2</v>
      </c>
      <c r="BD570" s="136">
        <f t="shared" si="1592"/>
        <v>128.19181352211413</v>
      </c>
      <c r="BE570" s="136">
        <f t="shared" si="1593"/>
        <v>23.436891809932071</v>
      </c>
      <c r="BF570" s="136">
        <f t="shared" si="1594"/>
        <v>-1.7331402135461066E-3</v>
      </c>
      <c r="BG570" s="136">
        <f t="shared" si="1595"/>
        <v>23.435158669718525</v>
      </c>
      <c r="BH570" s="151">
        <f t="shared" si="1596"/>
        <v>0.18450236100629533</v>
      </c>
      <c r="BI570" s="45">
        <f t="shared" si="1597"/>
        <v>4.2622244598964851</v>
      </c>
      <c r="BJ570" s="45">
        <f t="shared" si="1598"/>
        <v>11.683224459896486</v>
      </c>
      <c r="BK570" s="45">
        <f t="shared" si="1599"/>
        <v>282.8850056329008</v>
      </c>
      <c r="BL570" s="136">
        <f t="shared" si="1600"/>
        <v>4.9372747528168244</v>
      </c>
      <c r="BM570" s="45">
        <f t="shared" si="1601"/>
        <v>252.3633612655465</v>
      </c>
      <c r="BN570" s="136">
        <f t="shared" si="1602"/>
        <v>16.824224084369767</v>
      </c>
      <c r="BO570" s="136">
        <f t="shared" si="1603"/>
        <v>16</v>
      </c>
      <c r="BP570" s="136">
        <f t="shared" si="1604"/>
        <v>49</v>
      </c>
      <c r="BQ570" s="136">
        <f t="shared" si="1605"/>
        <v>27</v>
      </c>
      <c r="BR570" s="45">
        <f t="shared" si="1606"/>
        <v>-17.827610412466235</v>
      </c>
      <c r="BS570" s="136" t="str">
        <f t="shared" si="1607"/>
        <v>NEGATIF</v>
      </c>
      <c r="BT570" s="136">
        <f t="shared" si="1543"/>
        <v>-0.31115049946036016</v>
      </c>
      <c r="BU570" s="136">
        <f t="shared" si="1544"/>
        <v>17</v>
      </c>
      <c r="BV570" s="136">
        <f t="shared" si="1545"/>
        <v>-2090</v>
      </c>
      <c r="BW570" s="136">
        <f t="shared" si="1546"/>
        <v>20</v>
      </c>
      <c r="BX570" s="136" t="str">
        <f t="shared" si="1547"/>
        <v>NEGATIF</v>
      </c>
      <c r="BY570" s="45">
        <f t="shared" si="1608"/>
        <v>-73.324234933089102</v>
      </c>
      <c r="BZ570" s="136">
        <f t="shared" si="1609"/>
        <v>106.6757650669109</v>
      </c>
      <c r="CA570" s="45">
        <f t="shared" si="1610"/>
        <v>14.360918040837626</v>
      </c>
      <c r="CB570" s="136" t="str">
        <f t="shared" si="1611"/>
        <v>POSITIF</v>
      </c>
      <c r="CC570" s="136">
        <f t="shared" si="1612"/>
        <v>14</v>
      </c>
      <c r="CD570" s="136">
        <f t="shared" si="1613"/>
        <v>21</v>
      </c>
      <c r="CE570" s="136">
        <f t="shared" si="1614"/>
        <v>39</v>
      </c>
      <c r="CF570" s="136"/>
      <c r="CG570" s="45">
        <f t="shared" si="1615"/>
        <v>4.4045715654837103</v>
      </c>
      <c r="CH570" s="45">
        <f t="shared" si="1616"/>
        <v>0.4090206795138826</v>
      </c>
      <c r="CI570" s="45">
        <f t="shared" si="1617"/>
        <v>0.40905092851700769</v>
      </c>
    </row>
    <row r="571" spans="1:87">
      <c r="A571" s="45">
        <f t="shared" ref="A571:F571" si="1630">A277</f>
        <v>-7.0027777777777782</v>
      </c>
      <c r="B571" s="45">
        <f t="shared" si="1630"/>
        <v>111.315</v>
      </c>
      <c r="C571" s="45">
        <f t="shared" si="1630"/>
        <v>7</v>
      </c>
      <c r="D571" s="45">
        <f t="shared" si="1630"/>
        <v>2018</v>
      </c>
      <c r="E571" s="45">
        <f t="shared" si="1630"/>
        <v>6</v>
      </c>
      <c r="F571" s="45">
        <f t="shared" si="1630"/>
        <v>14</v>
      </c>
      <c r="G571" s="45">
        <f t="shared" si="1549"/>
        <v>-0.12222152900771403</v>
      </c>
      <c r="H571" s="136">
        <f t="shared" ref="H571:J571" si="1631">H277</f>
        <v>18</v>
      </c>
      <c r="I571" s="136">
        <f t="shared" si="1631"/>
        <v>0</v>
      </c>
      <c r="J571" s="136">
        <f t="shared" si="1631"/>
        <v>18</v>
      </c>
      <c r="K571" s="136"/>
      <c r="L571" s="136">
        <f t="shared" ref="L571:M571" si="1632">L277</f>
        <v>20</v>
      </c>
      <c r="M571" s="136">
        <f t="shared" si="1632"/>
        <v>-13</v>
      </c>
      <c r="N571" s="136">
        <f t="shared" si="1552"/>
        <v>2458283.9583333335</v>
      </c>
      <c r="O571" s="136">
        <f t="shared" si="1553"/>
        <v>8.1908796641232031E-4</v>
      </c>
      <c r="P571" s="136">
        <f t="shared" si="1554"/>
        <v>2458283.9591524214</v>
      </c>
      <c r="Q571" s="136">
        <f t="shared" si="1555"/>
        <v>0.18450264619908141</v>
      </c>
      <c r="R571" s="136">
        <f t="shared" si="1556"/>
        <v>252.51773158603248</v>
      </c>
      <c r="S571" s="136">
        <f t="shared" si="1557"/>
        <v>339.40440365586255</v>
      </c>
      <c r="T571" s="136">
        <f t="shared" si="1558"/>
        <v>4.4072658358435497</v>
      </c>
      <c r="U571" s="136">
        <f t="shared" si="1559"/>
        <v>5.9237243395626811</v>
      </c>
      <c r="V571" s="136">
        <f t="shared" si="1560"/>
        <v>128.18668287521626</v>
      </c>
      <c r="W571" s="136">
        <f t="shared" si="1561"/>
        <v>2.2372796733823552</v>
      </c>
      <c r="X571" s="136">
        <f t="shared" si="1562"/>
        <v>82.703145701858375</v>
      </c>
      <c r="Y571" s="136">
        <f t="shared" si="1563"/>
        <v>1.4434421942540252</v>
      </c>
      <c r="Z571" s="136">
        <f t="shared" si="1564"/>
        <v>159.44598565304204</v>
      </c>
      <c r="AA571" s="136">
        <f t="shared" si="1565"/>
        <v>2.7828574287332248</v>
      </c>
      <c r="AB571" s="136">
        <f t="shared" si="1566"/>
        <v>-7345.5059020216468</v>
      </c>
      <c r="AC571" s="136">
        <f t="shared" si="1567"/>
        <v>30.190552659523075</v>
      </c>
      <c r="AD571" s="136">
        <f t="shared" si="1568"/>
        <v>1110.9328941420365</v>
      </c>
      <c r="AE571" s="136">
        <f t="shared" si="1569"/>
        <v>-467.52470818828084</v>
      </c>
      <c r="AF571" s="136">
        <f t="shared" si="1570"/>
        <v>459.11080915064503</v>
      </c>
      <c r="AG571" s="136">
        <f t="shared" si="1571"/>
        <v>-253.77169142851997</v>
      </c>
      <c r="AH571" s="136">
        <f t="shared" si="1572"/>
        <v>-6466.5680456862437</v>
      </c>
      <c r="AI571" s="136">
        <f t="shared" si="1573"/>
        <v>-1.7962689015795121</v>
      </c>
      <c r="AJ571" s="136">
        <f t="shared" si="1574"/>
        <v>250.72146268445297</v>
      </c>
      <c r="AK571" s="136">
        <f t="shared" si="1575"/>
        <v>4.3759150292598052</v>
      </c>
      <c r="AL571" s="136">
        <f t="shared" si="1576"/>
        <v>250</v>
      </c>
      <c r="AM571" s="136">
        <f t="shared" si="1577"/>
        <v>43</v>
      </c>
      <c r="AN571" s="136">
        <f t="shared" si="1578"/>
        <v>17</v>
      </c>
      <c r="AO571" s="136"/>
      <c r="AP571" s="136">
        <f t="shared" si="1579"/>
        <v>4.2730123686066648</v>
      </c>
      <c r="AQ571" s="136">
        <f t="shared" si="1580"/>
        <v>7.4578134810627889E-2</v>
      </c>
      <c r="AR571" s="136" t="str">
        <f t="shared" si="1581"/>
        <v>POSITIF</v>
      </c>
      <c r="AS571" s="136">
        <f t="shared" si="1582"/>
        <v>4</v>
      </c>
      <c r="AT571" s="136">
        <f t="shared" si="1583"/>
        <v>16</v>
      </c>
      <c r="AU571" s="136">
        <f t="shared" si="1584"/>
        <v>22</v>
      </c>
      <c r="AV571" s="136">
        <f t="shared" si="1585"/>
        <v>1.0189131201844797</v>
      </c>
      <c r="AW571" s="153">
        <f t="shared" si="1586"/>
        <v>4.2454713341019988E-2</v>
      </c>
      <c r="AX571" s="136">
        <f t="shared" si="1587"/>
        <v>1.7783388738987861E-2</v>
      </c>
      <c r="AY571" s="136">
        <f t="shared" si="1588"/>
        <v>0.27763314531353861</v>
      </c>
      <c r="AZ571" s="153">
        <f t="shared" si="1589"/>
        <v>1.1568047721397441E-2</v>
      </c>
      <c r="BA571" s="136">
        <f t="shared" si="1590"/>
        <v>358668.20877714502</v>
      </c>
      <c r="BB571" s="136" t="s">
        <v>192</v>
      </c>
      <c r="BC571" s="136">
        <f t="shared" si="1591"/>
        <v>1.6700850888859638E-2</v>
      </c>
      <c r="BD571" s="136">
        <f t="shared" si="1592"/>
        <v>128.19126192040548</v>
      </c>
      <c r="BE571" s="136">
        <f t="shared" si="1593"/>
        <v>23.436891806223375</v>
      </c>
      <c r="BF571" s="136">
        <f t="shared" si="1594"/>
        <v>-1.7331351831448517E-3</v>
      </c>
      <c r="BG571" s="136">
        <f t="shared" si="1595"/>
        <v>23.435158671040231</v>
      </c>
      <c r="BH571" s="151">
        <f t="shared" si="1596"/>
        <v>0.18450264619908141</v>
      </c>
      <c r="BI571" s="45">
        <f t="shared" si="1597"/>
        <v>4.5129089395515622</v>
      </c>
      <c r="BJ571" s="45">
        <f t="shared" si="1598"/>
        <v>11.933908939551563</v>
      </c>
      <c r="BK571" s="45">
        <f t="shared" si="1599"/>
        <v>286.64565733987888</v>
      </c>
      <c r="BL571" s="136">
        <f t="shared" si="1600"/>
        <v>5.0029105071243372</v>
      </c>
      <c r="BM571" s="45">
        <f t="shared" si="1601"/>
        <v>252.36297675339455</v>
      </c>
      <c r="BN571" s="136">
        <f t="shared" si="1602"/>
        <v>16.824198450226302</v>
      </c>
      <c r="BO571" s="136">
        <f t="shared" si="1603"/>
        <v>16</v>
      </c>
      <c r="BP571" s="136">
        <f t="shared" si="1604"/>
        <v>49</v>
      </c>
      <c r="BQ571" s="136">
        <f t="shared" si="1605"/>
        <v>27</v>
      </c>
      <c r="BR571" s="45">
        <f t="shared" si="1606"/>
        <v>-17.818509662018005</v>
      </c>
      <c r="BS571" s="136" t="str">
        <f t="shared" si="1607"/>
        <v>NEGATIF</v>
      </c>
      <c r="BT571" s="136">
        <f t="shared" si="1543"/>
        <v>-0.31099166140063617</v>
      </c>
      <c r="BU571" s="136">
        <f t="shared" si="1544"/>
        <v>17</v>
      </c>
      <c r="BV571" s="136">
        <f t="shared" si="1545"/>
        <v>-2090</v>
      </c>
      <c r="BW571" s="136">
        <f t="shared" si="1546"/>
        <v>53</v>
      </c>
      <c r="BX571" s="136" t="str">
        <f t="shared" si="1547"/>
        <v>NEGATIF</v>
      </c>
      <c r="BY571" s="45">
        <f t="shared" si="1608"/>
        <v>-73.483535730755236</v>
      </c>
      <c r="BZ571" s="136">
        <f t="shared" si="1609"/>
        <v>106.51646426924476</v>
      </c>
      <c r="CA571" s="45">
        <f t="shared" si="1610"/>
        <v>17.937763317099286</v>
      </c>
      <c r="CB571" s="136" t="str">
        <f t="shared" si="1611"/>
        <v>POSITIF</v>
      </c>
      <c r="CC571" s="136">
        <f t="shared" si="1612"/>
        <v>17</v>
      </c>
      <c r="CD571" s="136">
        <f t="shared" si="1613"/>
        <v>56</v>
      </c>
      <c r="CE571" s="136">
        <f t="shared" si="1614"/>
        <v>15</v>
      </c>
      <c r="CF571" s="136"/>
      <c r="CG571" s="45">
        <f t="shared" si="1615"/>
        <v>4.4045648544806451</v>
      </c>
      <c r="CH571" s="45">
        <f t="shared" si="1616"/>
        <v>0.4090206795369507</v>
      </c>
      <c r="CI571" s="45">
        <f t="shared" si="1617"/>
        <v>0.40905092845227875</v>
      </c>
    </row>
    <row r="572" spans="1:87">
      <c r="A572" s="45">
        <f t="shared" ref="A572:F572" si="1633">A278</f>
        <v>-7.0027777777777782</v>
      </c>
      <c r="B572" s="45">
        <f t="shared" si="1633"/>
        <v>111.315</v>
      </c>
      <c r="C572" s="45">
        <f t="shared" si="1633"/>
        <v>7</v>
      </c>
      <c r="D572" s="45">
        <f t="shared" si="1633"/>
        <v>2018</v>
      </c>
      <c r="E572" s="45">
        <f t="shared" si="1633"/>
        <v>6</v>
      </c>
      <c r="F572" s="45">
        <f t="shared" si="1633"/>
        <v>14</v>
      </c>
      <c r="G572" s="45">
        <f t="shared" si="1549"/>
        <v>-0.12222152900771403</v>
      </c>
      <c r="H572" s="136">
        <f t="shared" ref="H572:J572" si="1634">H278</f>
        <v>18</v>
      </c>
      <c r="I572" s="136">
        <f t="shared" si="1634"/>
        <v>15</v>
      </c>
      <c r="J572" s="136">
        <f t="shared" si="1634"/>
        <v>18.25</v>
      </c>
      <c r="K572" s="136"/>
      <c r="L572" s="136">
        <f t="shared" ref="L572:M572" si="1635">L278</f>
        <v>20</v>
      </c>
      <c r="M572" s="136">
        <f t="shared" si="1635"/>
        <v>-13</v>
      </c>
      <c r="N572" s="136">
        <f t="shared" si="1552"/>
        <v>2458283.96875</v>
      </c>
      <c r="O572" s="136">
        <f t="shared" si="1553"/>
        <v>8.1908796641232031E-4</v>
      </c>
      <c r="P572" s="136">
        <f t="shared" si="1554"/>
        <v>2458283.969569088</v>
      </c>
      <c r="Q572" s="136">
        <f t="shared" si="1555"/>
        <v>0.18450293139186749</v>
      </c>
      <c r="R572" s="136">
        <f t="shared" si="1556"/>
        <v>252.51773158603248</v>
      </c>
      <c r="S572" s="136">
        <f t="shared" si="1557"/>
        <v>339.54049732512794</v>
      </c>
      <c r="T572" s="136">
        <f t="shared" si="1558"/>
        <v>4.4072658358435497</v>
      </c>
      <c r="U572" s="136">
        <f t="shared" si="1559"/>
        <v>5.9260996221824822</v>
      </c>
      <c r="V572" s="136">
        <f t="shared" si="1560"/>
        <v>128.18613127187064</v>
      </c>
      <c r="W572" s="136">
        <f t="shared" si="1561"/>
        <v>2.2372700460878092</v>
      </c>
      <c r="X572" s="136">
        <f t="shared" si="1562"/>
        <v>82.713412861470715</v>
      </c>
      <c r="Y572" s="136">
        <f t="shared" si="1563"/>
        <v>1.4436213899940884</v>
      </c>
      <c r="Z572" s="136">
        <f t="shared" si="1564"/>
        <v>159.45625232240764</v>
      </c>
      <c r="AA572" s="136">
        <f t="shared" si="1565"/>
        <v>2.7830366159168678</v>
      </c>
      <c r="AB572" s="136">
        <f t="shared" si="1566"/>
        <v>-7295.1441181715281</v>
      </c>
      <c r="AC572" s="136">
        <f t="shared" si="1567"/>
        <v>28.943583579943191</v>
      </c>
      <c r="AD572" s="136">
        <f t="shared" si="1568"/>
        <v>1067.7131784432786</v>
      </c>
      <c r="AE572" s="136">
        <f t="shared" si="1569"/>
        <v>-462.60170916223785</v>
      </c>
      <c r="AF572" s="136">
        <f t="shared" si="1570"/>
        <v>458.1003447698842</v>
      </c>
      <c r="AG572" s="136">
        <f t="shared" si="1571"/>
        <v>-265.47878652541607</v>
      </c>
      <c r="AH572" s="136">
        <f t="shared" si="1572"/>
        <v>-6468.467507066076</v>
      </c>
      <c r="AI572" s="136">
        <f t="shared" si="1573"/>
        <v>-1.7967965297405766</v>
      </c>
      <c r="AJ572" s="136">
        <f t="shared" si="1574"/>
        <v>250.72093505629189</v>
      </c>
      <c r="AK572" s="136">
        <f t="shared" si="1575"/>
        <v>4.3759058204111678</v>
      </c>
      <c r="AL572" s="136">
        <f t="shared" si="1576"/>
        <v>250</v>
      </c>
      <c r="AM572" s="136">
        <f t="shared" si="1577"/>
        <v>43</v>
      </c>
      <c r="AN572" s="136">
        <f t="shared" si="1578"/>
        <v>15</v>
      </c>
      <c r="AO572" s="136"/>
      <c r="AP572" s="136">
        <f t="shared" si="1579"/>
        <v>4.2634727359480786</v>
      </c>
      <c r="AQ572" s="136">
        <f t="shared" si="1580"/>
        <v>7.4411636811304777E-2</v>
      </c>
      <c r="AR572" s="136" t="str">
        <f t="shared" si="1581"/>
        <v>POSITIF</v>
      </c>
      <c r="AS572" s="136">
        <f t="shared" si="1582"/>
        <v>4</v>
      </c>
      <c r="AT572" s="136">
        <f t="shared" si="1583"/>
        <v>15</v>
      </c>
      <c r="AU572" s="136">
        <f t="shared" si="1584"/>
        <v>48</v>
      </c>
      <c r="AV572" s="136">
        <f t="shared" si="1585"/>
        <v>1.018965248070026</v>
      </c>
      <c r="AW572" s="153">
        <f t="shared" si="1586"/>
        <v>4.2456885336251082E-2</v>
      </c>
      <c r="AX572" s="136">
        <f t="shared" si="1587"/>
        <v>1.778429854222275E-2</v>
      </c>
      <c r="AY572" s="136">
        <f t="shared" si="1588"/>
        <v>0.27764734771806693</v>
      </c>
      <c r="AZ572" s="153">
        <f t="shared" si="1589"/>
        <v>1.1568639488252789E-2</v>
      </c>
      <c r="BA572" s="136">
        <f t="shared" si="1590"/>
        <v>358649.86208244512</v>
      </c>
      <c r="BB572" s="136" t="s">
        <v>192</v>
      </c>
      <c r="BC572" s="136">
        <f t="shared" si="1591"/>
        <v>1.6700850876881543E-2</v>
      </c>
      <c r="BD572" s="136">
        <f t="shared" si="1592"/>
        <v>128.19071031869683</v>
      </c>
      <c r="BE572" s="136">
        <f t="shared" si="1593"/>
        <v>23.43689180251468</v>
      </c>
      <c r="BF572" s="136">
        <f t="shared" si="1594"/>
        <v>-1.7331301329162648E-3</v>
      </c>
      <c r="BG572" s="136">
        <f t="shared" si="1595"/>
        <v>23.435158672381764</v>
      </c>
      <c r="BH572" s="151">
        <f t="shared" si="1596"/>
        <v>0.18450293139186749</v>
      </c>
      <c r="BI572" s="45">
        <f t="shared" si="1597"/>
        <v>4.7635934191755949</v>
      </c>
      <c r="BJ572" s="45">
        <f t="shared" si="1598"/>
        <v>12.184593419175595</v>
      </c>
      <c r="BK572" s="45">
        <f t="shared" si="1599"/>
        <v>290.40640454025663</v>
      </c>
      <c r="BL572" s="136">
        <f t="shared" si="1600"/>
        <v>5.0685479281060877</v>
      </c>
      <c r="BM572" s="45">
        <f t="shared" si="1601"/>
        <v>252.36249674737729</v>
      </c>
      <c r="BN572" s="136">
        <f t="shared" si="1602"/>
        <v>16.824166449825153</v>
      </c>
      <c r="BO572" s="136">
        <f t="shared" si="1603"/>
        <v>16</v>
      </c>
      <c r="BP572" s="136">
        <f t="shared" si="1604"/>
        <v>49</v>
      </c>
      <c r="BQ572" s="136">
        <f t="shared" si="1605"/>
        <v>26</v>
      </c>
      <c r="BR572" s="45">
        <f t="shared" si="1606"/>
        <v>-17.827885541650186</v>
      </c>
      <c r="BS572" s="136" t="str">
        <f t="shared" si="1607"/>
        <v>NEGATIF</v>
      </c>
      <c r="BT572" s="136">
        <f t="shared" si="1543"/>
        <v>-0.31115530137048841</v>
      </c>
      <c r="BU572" s="136">
        <f t="shared" si="1544"/>
        <v>17</v>
      </c>
      <c r="BV572" s="136">
        <f t="shared" si="1545"/>
        <v>-2090</v>
      </c>
      <c r="BW572" s="136">
        <f t="shared" si="1546"/>
        <v>19</v>
      </c>
      <c r="BX572" s="136" t="str">
        <f t="shared" si="1547"/>
        <v>NEGATIF</v>
      </c>
      <c r="BY572" s="45">
        <f t="shared" si="1608"/>
        <v>-73.552341324746038</v>
      </c>
      <c r="BZ572" s="136">
        <f t="shared" si="1609"/>
        <v>106.44765867525396</v>
      </c>
      <c r="CA572" s="45">
        <f t="shared" si="1610"/>
        <v>21.517381931683513</v>
      </c>
      <c r="CB572" s="136" t="str">
        <f t="shared" si="1611"/>
        <v>POSITIF</v>
      </c>
      <c r="CC572" s="136">
        <f t="shared" si="1612"/>
        <v>21</v>
      </c>
      <c r="CD572" s="136">
        <f t="shared" si="1613"/>
        <v>31</v>
      </c>
      <c r="CE572" s="136">
        <f t="shared" si="1614"/>
        <v>2</v>
      </c>
      <c r="CF572" s="136"/>
      <c r="CG572" s="45">
        <f t="shared" si="1615"/>
        <v>4.4045564767952143</v>
      </c>
      <c r="CH572" s="45">
        <f t="shared" si="1616"/>
        <v>0.40902067956036492</v>
      </c>
      <c r="CI572" s="45">
        <f t="shared" si="1617"/>
        <v>0.40905092838754981</v>
      </c>
    </row>
    <row r="573" spans="1:87">
      <c r="A573" s="45">
        <f t="shared" ref="A573:F573" si="1636">A279</f>
        <v>-7.0027777777777782</v>
      </c>
      <c r="B573" s="45">
        <f t="shared" si="1636"/>
        <v>111.315</v>
      </c>
      <c r="C573" s="45">
        <f t="shared" si="1636"/>
        <v>7</v>
      </c>
      <c r="D573" s="45">
        <f t="shared" si="1636"/>
        <v>2018</v>
      </c>
      <c r="E573" s="45">
        <f t="shared" si="1636"/>
        <v>6</v>
      </c>
      <c r="F573" s="45">
        <f t="shared" si="1636"/>
        <v>14</v>
      </c>
      <c r="G573" s="45">
        <f t="shared" si="1549"/>
        <v>-0.12222152900771403</v>
      </c>
      <c r="H573" s="136">
        <f t="shared" ref="H573:J573" si="1637">H279</f>
        <v>18</v>
      </c>
      <c r="I573" s="136">
        <f t="shared" si="1637"/>
        <v>30</v>
      </c>
      <c r="J573" s="136">
        <f t="shared" si="1637"/>
        <v>18.5</v>
      </c>
      <c r="K573" s="136"/>
      <c r="L573" s="136">
        <f t="shared" ref="L573:M573" si="1638">L279</f>
        <v>20</v>
      </c>
      <c r="M573" s="136">
        <f t="shared" si="1638"/>
        <v>-13</v>
      </c>
      <c r="N573" s="136">
        <f t="shared" si="1552"/>
        <v>2458283.979166667</v>
      </c>
      <c r="O573" s="136">
        <f t="shared" si="1553"/>
        <v>8.1908796641232031E-4</v>
      </c>
      <c r="P573" s="136">
        <f t="shared" si="1554"/>
        <v>2458283.9799857549</v>
      </c>
      <c r="Q573" s="136">
        <f t="shared" si="1555"/>
        <v>0.18450321658466631</v>
      </c>
      <c r="R573" s="136">
        <f t="shared" si="1556"/>
        <v>252.51773158603248</v>
      </c>
      <c r="S573" s="136">
        <f t="shared" si="1557"/>
        <v>339.67659100047604</v>
      </c>
      <c r="T573" s="136">
        <f t="shared" si="1558"/>
        <v>4.4072658358435497</v>
      </c>
      <c r="U573" s="136">
        <f t="shared" si="1559"/>
        <v>5.9284749049084464</v>
      </c>
      <c r="V573" s="136">
        <f t="shared" si="1560"/>
        <v>128.18557966850034</v>
      </c>
      <c r="W573" s="136">
        <f t="shared" si="1561"/>
        <v>2.2372604187928324</v>
      </c>
      <c r="X573" s="136">
        <f t="shared" si="1562"/>
        <v>82.723680021541441</v>
      </c>
      <c r="Y573" s="136">
        <f t="shared" si="1563"/>
        <v>1.4438005857421519</v>
      </c>
      <c r="Z573" s="136">
        <f t="shared" si="1564"/>
        <v>159.46651899223252</v>
      </c>
      <c r="AA573" s="136">
        <f t="shared" si="1565"/>
        <v>2.7832158031085275</v>
      </c>
      <c r="AB573" s="136">
        <f t="shared" si="1566"/>
        <v>-7244.7376832258306</v>
      </c>
      <c r="AC573" s="136">
        <f t="shared" si="1567"/>
        <v>27.693563395975069</v>
      </c>
      <c r="AD573" s="136">
        <f t="shared" si="1568"/>
        <v>1024.0432665169817</v>
      </c>
      <c r="AE573" s="136">
        <f t="shared" si="1569"/>
        <v>-457.62995003919798</v>
      </c>
      <c r="AF573" s="136">
        <f t="shared" si="1570"/>
        <v>457.08793983108626</v>
      </c>
      <c r="AG573" s="136">
        <f t="shared" si="1571"/>
        <v>-277.18432461392871</v>
      </c>
      <c r="AH573" s="136">
        <f t="shared" si="1572"/>
        <v>-6470.7271881349143</v>
      </c>
      <c r="AI573" s="136">
        <f t="shared" si="1573"/>
        <v>-1.7974242189263652</v>
      </c>
      <c r="AJ573" s="136">
        <f t="shared" si="1574"/>
        <v>250.72030736710613</v>
      </c>
      <c r="AK573" s="136">
        <f t="shared" si="1575"/>
        <v>4.3758948651681973</v>
      </c>
      <c r="AL573" s="136">
        <f t="shared" si="1576"/>
        <v>250</v>
      </c>
      <c r="AM573" s="136">
        <f t="shared" si="1577"/>
        <v>43</v>
      </c>
      <c r="AN573" s="136">
        <f t="shared" si="1578"/>
        <v>13</v>
      </c>
      <c r="AO573" s="136"/>
      <c r="AP573" s="136">
        <f t="shared" si="1579"/>
        <v>4.2699043020466183</v>
      </c>
      <c r="AQ573" s="136">
        <f t="shared" si="1580"/>
        <v>7.4523888815783937E-2</v>
      </c>
      <c r="AR573" s="136" t="str">
        <f t="shared" si="1581"/>
        <v>POSITIF</v>
      </c>
      <c r="AS573" s="136">
        <f t="shared" si="1582"/>
        <v>4</v>
      </c>
      <c r="AT573" s="136">
        <f t="shared" si="1583"/>
        <v>16</v>
      </c>
      <c r="AU573" s="136">
        <f t="shared" si="1584"/>
        <v>11</v>
      </c>
      <c r="AV573" s="136">
        <f t="shared" si="1585"/>
        <v>1.0190169799278821</v>
      </c>
      <c r="AW573" s="153">
        <f t="shared" si="1586"/>
        <v>4.2459040830328421E-2</v>
      </c>
      <c r="AX573" s="136">
        <f t="shared" si="1587"/>
        <v>1.7785201433470513E-2</v>
      </c>
      <c r="AY573" s="136">
        <f t="shared" si="1588"/>
        <v>0.27766144222340899</v>
      </c>
      <c r="AZ573" s="153">
        <f t="shared" si="1589"/>
        <v>1.1569226759308708E-2</v>
      </c>
      <c r="BA573" s="136">
        <f t="shared" si="1590"/>
        <v>358631.65662767319</v>
      </c>
      <c r="BB573" s="136" t="s">
        <v>192</v>
      </c>
      <c r="BC573" s="136">
        <f t="shared" si="1591"/>
        <v>1.6700850864903444E-2</v>
      </c>
      <c r="BD573" s="136">
        <f t="shared" si="1592"/>
        <v>128.19015871696351</v>
      </c>
      <c r="BE573" s="136">
        <f t="shared" si="1593"/>
        <v>23.436891798805984</v>
      </c>
      <c r="BF573" s="136">
        <f t="shared" si="1594"/>
        <v>-1.7331250628582812E-3</v>
      </c>
      <c r="BG573" s="136">
        <f t="shared" si="1595"/>
        <v>23.435158673743125</v>
      </c>
      <c r="BH573" s="151">
        <f t="shared" si="1596"/>
        <v>0.18450321658466631</v>
      </c>
      <c r="BI573" s="45">
        <f t="shared" si="1597"/>
        <v>5.0142779100375874</v>
      </c>
      <c r="BJ573" s="45">
        <f t="shared" si="1598"/>
        <v>12.435277910037588</v>
      </c>
      <c r="BK573" s="45">
        <f t="shared" si="1599"/>
        <v>294.16724293865303</v>
      </c>
      <c r="BL573" s="136">
        <f t="shared" si="1600"/>
        <v>5.1341869407935352</v>
      </c>
      <c r="BM573" s="45">
        <f t="shared" si="1601"/>
        <v>252.36192571191077</v>
      </c>
      <c r="BN573" s="136">
        <f t="shared" si="1602"/>
        <v>16.82412838079405</v>
      </c>
      <c r="BO573" s="136">
        <f t="shared" si="1603"/>
        <v>16</v>
      </c>
      <c r="BP573" s="136">
        <f t="shared" si="1604"/>
        <v>49</v>
      </c>
      <c r="BQ573" s="136">
        <f t="shared" si="1605"/>
        <v>26</v>
      </c>
      <c r="BR573" s="45">
        <f t="shared" si="1606"/>
        <v>-17.821429114073858</v>
      </c>
      <c r="BS573" s="136" t="str">
        <f t="shared" si="1607"/>
        <v>NEGATIF</v>
      </c>
      <c r="BT573" s="136">
        <f t="shared" si="1543"/>
        <v>-0.31104261545136491</v>
      </c>
      <c r="BU573" s="136">
        <f t="shared" si="1544"/>
        <v>17</v>
      </c>
      <c r="BV573" s="136">
        <f t="shared" si="1545"/>
        <v>-2090</v>
      </c>
      <c r="BW573" s="136">
        <f t="shared" si="1546"/>
        <v>42</v>
      </c>
      <c r="BX573" s="136" t="str">
        <f t="shared" si="1547"/>
        <v>NEGATIF</v>
      </c>
      <c r="BY573" s="45">
        <f t="shared" si="1608"/>
        <v>-73.562691436883227</v>
      </c>
      <c r="BZ573" s="136">
        <f t="shared" si="1609"/>
        <v>106.43730856311677</v>
      </c>
      <c r="CA573" s="45">
        <f t="shared" si="1610"/>
        <v>25.097624577204716</v>
      </c>
      <c r="CB573" s="136" t="str">
        <f t="shared" si="1611"/>
        <v>POSITIF</v>
      </c>
      <c r="CC573" s="136">
        <f t="shared" si="1612"/>
        <v>25</v>
      </c>
      <c r="CD573" s="136">
        <f t="shared" si="1613"/>
        <v>5</v>
      </c>
      <c r="CE573" s="136">
        <f t="shared" si="1614"/>
        <v>51</v>
      </c>
      <c r="CF573" s="136"/>
      <c r="CG573" s="45">
        <f t="shared" si="1615"/>
        <v>4.4045465103461776</v>
      </c>
      <c r="CH573" s="45">
        <f t="shared" si="1616"/>
        <v>0.40902067958412514</v>
      </c>
      <c r="CI573" s="45">
        <f t="shared" si="1617"/>
        <v>0.40905092832282086</v>
      </c>
    </row>
    <row r="574" spans="1:87">
      <c r="A574" s="45">
        <f t="shared" ref="A574:F574" si="1639">A280</f>
        <v>-7.0027777777777782</v>
      </c>
      <c r="B574" s="45">
        <f t="shared" si="1639"/>
        <v>111.315</v>
      </c>
      <c r="C574" s="45">
        <f t="shared" si="1639"/>
        <v>7</v>
      </c>
      <c r="D574" s="45">
        <f t="shared" si="1639"/>
        <v>2018</v>
      </c>
      <c r="E574" s="45">
        <f t="shared" si="1639"/>
        <v>6</v>
      </c>
      <c r="F574" s="45">
        <f t="shared" si="1639"/>
        <v>14</v>
      </c>
      <c r="G574" s="45">
        <f t="shared" si="1549"/>
        <v>-0.12222152900771403</v>
      </c>
      <c r="H574" s="136">
        <f t="shared" ref="H574:J574" si="1640">H280</f>
        <v>18</v>
      </c>
      <c r="I574" s="136">
        <f t="shared" si="1640"/>
        <v>45</v>
      </c>
      <c r="J574" s="136">
        <f t="shared" si="1640"/>
        <v>18.75</v>
      </c>
      <c r="K574" s="136"/>
      <c r="L574" s="136">
        <f t="shared" ref="L574:M574" si="1641">L280</f>
        <v>20</v>
      </c>
      <c r="M574" s="136">
        <f t="shared" si="1641"/>
        <v>-13</v>
      </c>
      <c r="N574" s="136">
        <f t="shared" si="1552"/>
        <v>2458283.9895833335</v>
      </c>
      <c r="O574" s="136">
        <f t="shared" si="1553"/>
        <v>8.1908796641232031E-4</v>
      </c>
      <c r="P574" s="136">
        <f t="shared" si="1554"/>
        <v>2458283.9904024214</v>
      </c>
      <c r="Q574" s="136">
        <f t="shared" si="1555"/>
        <v>0.18450350177745239</v>
      </c>
      <c r="R574" s="136">
        <f t="shared" si="1556"/>
        <v>252.51773158603248</v>
      </c>
      <c r="S574" s="136">
        <f t="shared" si="1557"/>
        <v>339.81268466972688</v>
      </c>
      <c r="T574" s="136">
        <f t="shared" si="1558"/>
        <v>4.4072658358435497</v>
      </c>
      <c r="U574" s="136">
        <f t="shared" si="1559"/>
        <v>5.9308501875279935</v>
      </c>
      <c r="V574" s="136">
        <f t="shared" si="1560"/>
        <v>128.18502806515465</v>
      </c>
      <c r="W574" s="136">
        <f t="shared" si="1561"/>
        <v>2.2372507914982851</v>
      </c>
      <c r="X574" s="136">
        <f t="shared" si="1562"/>
        <v>82.733947181153781</v>
      </c>
      <c r="Y574" s="136">
        <f t="shared" si="1563"/>
        <v>1.4439797814822151</v>
      </c>
      <c r="Z574" s="136">
        <f t="shared" si="1564"/>
        <v>159.47678566159811</v>
      </c>
      <c r="AA574" s="136">
        <f t="shared" si="1565"/>
        <v>2.7833949902921704</v>
      </c>
      <c r="AB574" s="136">
        <f t="shared" si="1566"/>
        <v>-7194.2868860871104</v>
      </c>
      <c r="AC574" s="136">
        <f t="shared" si="1567"/>
        <v>26.440623988412252</v>
      </c>
      <c r="AD574" s="136">
        <f t="shared" si="1568"/>
        <v>979.94157539468563</v>
      </c>
      <c r="AE574" s="136">
        <f t="shared" si="1569"/>
        <v>-452.60995530517619</v>
      </c>
      <c r="AF574" s="136">
        <f t="shared" si="1570"/>
        <v>456.07362092534805</v>
      </c>
      <c r="AG574" s="136">
        <f t="shared" si="1571"/>
        <v>-288.88821676486765</v>
      </c>
      <c r="AH574" s="136">
        <f t="shared" si="1572"/>
        <v>-6473.3292378487085</v>
      </c>
      <c r="AI574" s="136">
        <f t="shared" si="1573"/>
        <v>-1.7981470105135302</v>
      </c>
      <c r="AJ574" s="136">
        <f t="shared" si="1574"/>
        <v>250.71958457551895</v>
      </c>
      <c r="AK574" s="136">
        <f t="shared" si="1575"/>
        <v>4.375882250075195</v>
      </c>
      <c r="AL574" s="136">
        <f t="shared" si="1576"/>
        <v>250</v>
      </c>
      <c r="AM574" s="136">
        <f t="shared" si="1577"/>
        <v>43</v>
      </c>
      <c r="AN574" s="136">
        <f t="shared" si="1578"/>
        <v>10</v>
      </c>
      <c r="AO574" s="136"/>
      <c r="AP574" s="136">
        <f t="shared" si="1579"/>
        <v>4.2731989407601425</v>
      </c>
      <c r="AQ574" s="136">
        <f t="shared" si="1580"/>
        <v>7.4581391108998613E-2</v>
      </c>
      <c r="AR574" s="136" t="str">
        <f t="shared" si="1581"/>
        <v>POSITIF</v>
      </c>
      <c r="AS574" s="136">
        <f t="shared" si="1582"/>
        <v>4</v>
      </c>
      <c r="AT574" s="136">
        <f t="shared" si="1583"/>
        <v>16</v>
      </c>
      <c r="AU574" s="136">
        <f t="shared" si="1584"/>
        <v>23</v>
      </c>
      <c r="AV574" s="136">
        <f t="shared" si="1585"/>
        <v>1.019068315312035</v>
      </c>
      <c r="AW574" s="153">
        <f t="shared" si="1586"/>
        <v>4.2461179804668125E-2</v>
      </c>
      <c r="AX574" s="136">
        <f t="shared" si="1587"/>
        <v>1.7786097404946757E-2</v>
      </c>
      <c r="AY574" s="136">
        <f t="shared" si="1588"/>
        <v>0.27767542870805229</v>
      </c>
      <c r="AZ574" s="153">
        <f t="shared" si="1589"/>
        <v>1.1569809529502179E-2</v>
      </c>
      <c r="BA574" s="136">
        <f t="shared" si="1590"/>
        <v>358613.59252702951</v>
      </c>
      <c r="BB574" s="136" t="s">
        <v>192</v>
      </c>
      <c r="BC574" s="136">
        <f t="shared" si="1591"/>
        <v>1.6700850852925348E-2</v>
      </c>
      <c r="BD574" s="136">
        <f t="shared" si="1592"/>
        <v>128.18960711525486</v>
      </c>
      <c r="BE574" s="136">
        <f t="shared" si="1593"/>
        <v>23.436891795097289</v>
      </c>
      <c r="BF574" s="136">
        <f t="shared" si="1594"/>
        <v>-1.7331199729695235E-3</v>
      </c>
      <c r="BG574" s="136">
        <f t="shared" si="1595"/>
        <v>23.43515867512432</v>
      </c>
      <c r="BH574" s="151">
        <f t="shared" si="1596"/>
        <v>0.18450350177745239</v>
      </c>
      <c r="BI574" s="45">
        <f t="shared" si="1597"/>
        <v>5.26496238966162</v>
      </c>
      <c r="BJ574" s="45">
        <f t="shared" si="1598"/>
        <v>12.68596238966162</v>
      </c>
      <c r="BK574" s="45">
        <f t="shared" si="1599"/>
        <v>297.92816768672429</v>
      </c>
      <c r="BL574" s="136">
        <f t="shared" si="1600"/>
        <v>5.1998274605671169</v>
      </c>
      <c r="BM574" s="45">
        <f t="shared" si="1601"/>
        <v>252.36126815820001</v>
      </c>
      <c r="BN574" s="136">
        <f t="shared" si="1602"/>
        <v>16.824084543880002</v>
      </c>
      <c r="BO574" s="136">
        <f t="shared" si="1603"/>
        <v>16</v>
      </c>
      <c r="BP574" s="136">
        <f t="shared" si="1604"/>
        <v>49</v>
      </c>
      <c r="BQ574" s="136">
        <f t="shared" si="1605"/>
        <v>26</v>
      </c>
      <c r="BR574" s="45">
        <f t="shared" si="1606"/>
        <v>-17.818066547552611</v>
      </c>
      <c r="BS574" s="136" t="str">
        <f t="shared" si="1607"/>
        <v>NEGATIF</v>
      </c>
      <c r="BT574" s="136">
        <f t="shared" si="1543"/>
        <v>-0.31098392759425186</v>
      </c>
      <c r="BU574" s="136">
        <f t="shared" si="1544"/>
        <v>17</v>
      </c>
      <c r="BV574" s="136">
        <f t="shared" si="1545"/>
        <v>-2090</v>
      </c>
      <c r="BW574" s="136">
        <f t="shared" si="1546"/>
        <v>54</v>
      </c>
      <c r="BX574" s="136" t="str">
        <f t="shared" si="1547"/>
        <v>NEGATIF</v>
      </c>
      <c r="BY574" s="45">
        <f t="shared" si="1608"/>
        <v>-73.488186792348429</v>
      </c>
      <c r="BZ574" s="136">
        <f t="shared" si="1609"/>
        <v>106.51181320765157</v>
      </c>
      <c r="CA574" s="45">
        <f t="shared" si="1610"/>
        <v>28.677440123043098</v>
      </c>
      <c r="CB574" s="136" t="str">
        <f t="shared" si="1611"/>
        <v>POSITIF</v>
      </c>
      <c r="CC574" s="136">
        <f t="shared" si="1612"/>
        <v>28</v>
      </c>
      <c r="CD574" s="136">
        <f t="shared" si="1613"/>
        <v>40</v>
      </c>
      <c r="CE574" s="136">
        <f t="shared" si="1614"/>
        <v>38</v>
      </c>
      <c r="CF574" s="136"/>
      <c r="CG574" s="45">
        <f t="shared" si="1615"/>
        <v>4.4045350338689166</v>
      </c>
      <c r="CH574" s="45">
        <f t="shared" si="1616"/>
        <v>0.40902067960823152</v>
      </c>
      <c r="CI574" s="45">
        <f t="shared" si="1617"/>
        <v>0.40905092825809192</v>
      </c>
    </row>
    <row r="575" spans="1:87">
      <c r="A575" s="45">
        <f t="shared" ref="A575:F575" si="1642">A281</f>
        <v>-7.0027777777777782</v>
      </c>
      <c r="B575" s="45">
        <f t="shared" si="1642"/>
        <v>111.315</v>
      </c>
      <c r="C575" s="45">
        <f t="shared" si="1642"/>
        <v>7</v>
      </c>
      <c r="D575" s="45">
        <f t="shared" si="1642"/>
        <v>2018</v>
      </c>
      <c r="E575" s="45">
        <f t="shared" si="1642"/>
        <v>6</v>
      </c>
      <c r="F575" s="45">
        <f t="shared" si="1642"/>
        <v>14</v>
      </c>
      <c r="G575" s="45">
        <f t="shared" si="1549"/>
        <v>-0.12222152900771403</v>
      </c>
      <c r="H575" s="136">
        <f t="shared" ref="H575:J575" si="1643">H281</f>
        <v>19</v>
      </c>
      <c r="I575" s="136">
        <f t="shared" si="1643"/>
        <v>0</v>
      </c>
      <c r="J575" s="136">
        <f t="shared" si="1643"/>
        <v>19</v>
      </c>
      <c r="K575" s="136"/>
      <c r="L575" s="136">
        <f t="shared" ref="L575:M575" si="1644">L281</f>
        <v>20</v>
      </c>
      <c r="M575" s="136">
        <f t="shared" si="1644"/>
        <v>-13</v>
      </c>
      <c r="N575" s="136">
        <f t="shared" si="1552"/>
        <v>2458284</v>
      </c>
      <c r="O575" s="136">
        <f t="shared" si="1553"/>
        <v>8.1908796641232031E-4</v>
      </c>
      <c r="P575" s="136">
        <f t="shared" si="1554"/>
        <v>2458284.000819088</v>
      </c>
      <c r="Q575" s="136">
        <f t="shared" si="1555"/>
        <v>0.18450378697023848</v>
      </c>
      <c r="R575" s="136">
        <f t="shared" si="1556"/>
        <v>252.51773158603248</v>
      </c>
      <c r="S575" s="136">
        <f t="shared" si="1557"/>
        <v>339.94877833899227</v>
      </c>
      <c r="T575" s="136">
        <f t="shared" si="1558"/>
        <v>4.4072658358435497</v>
      </c>
      <c r="U575" s="136">
        <f t="shared" si="1559"/>
        <v>5.9332254701477956</v>
      </c>
      <c r="V575" s="136">
        <f t="shared" si="1560"/>
        <v>128.18447646180903</v>
      </c>
      <c r="W575" s="136">
        <f t="shared" si="1561"/>
        <v>2.2372411642037391</v>
      </c>
      <c r="X575" s="136">
        <f t="shared" si="1562"/>
        <v>82.744214340765211</v>
      </c>
      <c r="Y575" s="136">
        <f t="shared" si="1563"/>
        <v>1.4441589772222623</v>
      </c>
      <c r="Z575" s="136">
        <f t="shared" si="1564"/>
        <v>159.48705233096371</v>
      </c>
      <c r="AA575" s="136">
        <f t="shared" si="1565"/>
        <v>2.7835741774758138</v>
      </c>
      <c r="AB575" s="136">
        <f t="shared" si="1566"/>
        <v>-7143.7920091342676</v>
      </c>
      <c r="AC575" s="136">
        <f t="shared" si="1567"/>
        <v>25.18489737852936</v>
      </c>
      <c r="AD575" s="136">
        <f t="shared" si="1568"/>
        <v>935.42669832977947</v>
      </c>
      <c r="AE575" s="136">
        <f t="shared" si="1569"/>
        <v>-447.54225386422661</v>
      </c>
      <c r="AF575" s="136">
        <f t="shared" si="1570"/>
        <v>455.05741455772687</v>
      </c>
      <c r="AG575" s="136">
        <f t="shared" si="1571"/>
        <v>-300.59037563225633</v>
      </c>
      <c r="AH575" s="136">
        <f t="shared" si="1572"/>
        <v>-6476.2556283647154</v>
      </c>
      <c r="AI575" s="136">
        <f t="shared" si="1573"/>
        <v>-1.7989598967679765</v>
      </c>
      <c r="AJ575" s="136">
        <f t="shared" si="1574"/>
        <v>250.71877168926451</v>
      </c>
      <c r="AK575" s="136">
        <f t="shared" si="1575"/>
        <v>4.3758680625336108</v>
      </c>
      <c r="AL575" s="136">
        <f t="shared" si="1576"/>
        <v>250</v>
      </c>
      <c r="AM575" s="136">
        <f t="shared" si="1577"/>
        <v>43</v>
      </c>
      <c r="AN575" s="136">
        <f t="shared" si="1578"/>
        <v>7</v>
      </c>
      <c r="AO575" s="136"/>
      <c r="AP575" s="136">
        <f t="shared" si="1579"/>
        <v>4.2687709760212247</v>
      </c>
      <c r="AQ575" s="136">
        <f t="shared" si="1580"/>
        <v>7.4504108545142278E-2</v>
      </c>
      <c r="AR575" s="136" t="str">
        <f t="shared" si="1581"/>
        <v>POSITIF</v>
      </c>
      <c r="AS575" s="136">
        <f t="shared" si="1582"/>
        <v>4</v>
      </c>
      <c r="AT575" s="136">
        <f t="shared" si="1583"/>
        <v>16</v>
      </c>
      <c r="AU575" s="136">
        <f t="shared" si="1584"/>
        <v>7</v>
      </c>
      <c r="AV575" s="136">
        <f t="shared" si="1585"/>
        <v>1.0191192537865952</v>
      </c>
      <c r="AW575" s="153">
        <f t="shared" si="1586"/>
        <v>4.2463302241108135E-2</v>
      </c>
      <c r="AX575" s="136">
        <f t="shared" si="1587"/>
        <v>1.7786986449043776E-2</v>
      </c>
      <c r="AY575" s="136">
        <f t="shared" si="1588"/>
        <v>0.27768930705324185</v>
      </c>
      <c r="AZ575" s="153">
        <f t="shared" si="1589"/>
        <v>1.1570387793885077E-2</v>
      </c>
      <c r="BA575" s="136">
        <f t="shared" si="1590"/>
        <v>358595.6698914275</v>
      </c>
      <c r="BB575" s="136" t="s">
        <v>192</v>
      </c>
      <c r="BC575" s="136">
        <f t="shared" si="1591"/>
        <v>1.6700850840947249E-2</v>
      </c>
      <c r="BD575" s="136">
        <f t="shared" si="1592"/>
        <v>128.18905551354621</v>
      </c>
      <c r="BE575" s="136">
        <f t="shared" si="1593"/>
        <v>23.436891791388593</v>
      </c>
      <c r="BF575" s="136">
        <f t="shared" si="1594"/>
        <v>-1.7331148632479397E-3</v>
      </c>
      <c r="BG575" s="136">
        <f t="shared" si="1595"/>
        <v>23.435158676525344</v>
      </c>
      <c r="BH575" s="151">
        <f t="shared" si="1596"/>
        <v>0.18450378697023848</v>
      </c>
      <c r="BI575" s="45">
        <f t="shared" si="1597"/>
        <v>5.5156468693166971</v>
      </c>
      <c r="BJ575" s="45">
        <f t="shared" si="1598"/>
        <v>12.936646869316696</v>
      </c>
      <c r="BK575" s="45">
        <f t="shared" si="1599"/>
        <v>301.68917439761179</v>
      </c>
      <c r="BL575" s="136">
        <f t="shared" si="1600"/>
        <v>5.2654694108617059</v>
      </c>
      <c r="BM575" s="45">
        <f t="shared" si="1601"/>
        <v>252.36052864213866</v>
      </c>
      <c r="BN575" s="136">
        <f t="shared" si="1602"/>
        <v>16.824035242809245</v>
      </c>
      <c r="BO575" s="136">
        <f t="shared" si="1603"/>
        <v>16</v>
      </c>
      <c r="BP575" s="136">
        <f t="shared" si="1604"/>
        <v>49</v>
      </c>
      <c r="BQ575" s="136">
        <f t="shared" si="1605"/>
        <v>26</v>
      </c>
      <c r="BR575" s="45">
        <f t="shared" si="1606"/>
        <v>-17.822340364164258</v>
      </c>
      <c r="BS575" s="136" t="str">
        <f t="shared" si="1607"/>
        <v>NEGATIF</v>
      </c>
      <c r="BT575" s="136">
        <f t="shared" si="1543"/>
        <v>-0.3110585197657515</v>
      </c>
      <c r="BU575" s="136">
        <f t="shared" si="1544"/>
        <v>17</v>
      </c>
      <c r="BV575" s="136">
        <f t="shared" si="1545"/>
        <v>-2090</v>
      </c>
      <c r="BW575" s="136">
        <f t="shared" si="1546"/>
        <v>39</v>
      </c>
      <c r="BX575" s="136" t="str">
        <f t="shared" si="1547"/>
        <v>NEGATIF</v>
      </c>
      <c r="BY575" s="45">
        <f t="shared" si="1608"/>
        <v>-73.31440429617561</v>
      </c>
      <c r="BZ575" s="136">
        <f t="shared" si="1609"/>
        <v>106.68559570382439</v>
      </c>
      <c r="CA575" s="45">
        <f t="shared" si="1610"/>
        <v>32.25480940089453</v>
      </c>
      <c r="CB575" s="136" t="str">
        <f t="shared" si="1611"/>
        <v>POSITIF</v>
      </c>
      <c r="CC575" s="136">
        <f t="shared" si="1612"/>
        <v>32</v>
      </c>
      <c r="CD575" s="136">
        <f t="shared" si="1613"/>
        <v>15</v>
      </c>
      <c r="CE575" s="136">
        <f t="shared" si="1614"/>
        <v>17</v>
      </c>
      <c r="CF575" s="136"/>
      <c r="CG575" s="45">
        <f t="shared" si="1615"/>
        <v>4.4045221268787742</v>
      </c>
      <c r="CH575" s="45">
        <f t="shared" si="1616"/>
        <v>0.40902067963268401</v>
      </c>
      <c r="CI575" s="45">
        <f t="shared" si="1617"/>
        <v>0.40905092819336297</v>
      </c>
    </row>
    <row r="576" spans="1:87">
      <c r="A576" s="45">
        <f t="shared" ref="A576:F576" si="1645">A282</f>
        <v>-7.0027777777777782</v>
      </c>
      <c r="B576" s="45">
        <f t="shared" si="1645"/>
        <v>111.315</v>
      </c>
      <c r="C576" s="45">
        <f t="shared" si="1645"/>
        <v>7</v>
      </c>
      <c r="D576" s="45">
        <f t="shared" si="1645"/>
        <v>2018</v>
      </c>
      <c r="E576" s="45">
        <f t="shared" si="1645"/>
        <v>6</v>
      </c>
      <c r="F576" s="45">
        <f t="shared" si="1645"/>
        <v>14</v>
      </c>
      <c r="G576" s="45">
        <f t="shared" si="1549"/>
        <v>-0.12222152900771403</v>
      </c>
      <c r="H576" s="45">
        <f t="shared" ref="H576:J576" si="1646">H282</f>
        <v>19</v>
      </c>
      <c r="I576" s="45">
        <f t="shared" si="1646"/>
        <v>15</v>
      </c>
      <c r="J576" s="45">
        <f t="shared" si="1646"/>
        <v>19.25</v>
      </c>
      <c r="K576" s="45"/>
      <c r="L576" s="45">
        <f t="shared" ref="L576:M576" si="1647">L282</f>
        <v>20</v>
      </c>
      <c r="M576" s="45">
        <f t="shared" si="1647"/>
        <v>-13</v>
      </c>
      <c r="N576" s="45">
        <f t="shared" si="1552"/>
        <v>2458284.010416667</v>
      </c>
      <c r="O576" s="45">
        <f t="shared" si="1553"/>
        <v>8.1908796641232031E-4</v>
      </c>
      <c r="P576" s="45">
        <f t="shared" si="1554"/>
        <v>2458284.0112357549</v>
      </c>
      <c r="Q576" s="45">
        <f t="shared" si="1555"/>
        <v>0.1845040721630373</v>
      </c>
      <c r="R576" s="45">
        <f t="shared" si="1556"/>
        <v>252.51773158603248</v>
      </c>
      <c r="S576" s="45">
        <f t="shared" si="1557"/>
        <v>340.08487201434036</v>
      </c>
      <c r="T576" s="45">
        <f t="shared" si="1558"/>
        <v>4.4072658358435497</v>
      </c>
      <c r="U576" s="45">
        <f t="shared" si="1559"/>
        <v>5.9356007528737598</v>
      </c>
      <c r="V576" s="45">
        <f t="shared" si="1560"/>
        <v>128.18392485843873</v>
      </c>
      <c r="W576" s="45">
        <f t="shared" si="1561"/>
        <v>2.2372315369087623</v>
      </c>
      <c r="X576" s="45">
        <f t="shared" si="1562"/>
        <v>82.754481500836846</v>
      </c>
      <c r="Y576" s="45">
        <f t="shared" si="1563"/>
        <v>1.4443381729703415</v>
      </c>
      <c r="Z576" s="45">
        <f t="shared" si="1564"/>
        <v>159.49731900078859</v>
      </c>
      <c r="AA576" s="45">
        <f t="shared" si="1565"/>
        <v>2.783753364667473</v>
      </c>
      <c r="AB576" s="45">
        <f t="shared" si="1566"/>
        <v>-7093.2533350032563</v>
      </c>
      <c r="AC576" s="45">
        <f t="shared" si="1567"/>
        <v>23.926515880467047</v>
      </c>
      <c r="AD576" s="45">
        <f t="shared" si="1568"/>
        <v>890.5174027031868</v>
      </c>
      <c r="AE576" s="45">
        <f t="shared" si="1569"/>
        <v>-442.42737964032477</v>
      </c>
      <c r="AF576" s="45">
        <f t="shared" si="1570"/>
        <v>454.03934728248441</v>
      </c>
      <c r="AG576" s="45">
        <f t="shared" si="1571"/>
        <v>-312.2907138784467</v>
      </c>
      <c r="AH576" s="45">
        <f t="shared" si="1572"/>
        <v>-6479.488162655889</v>
      </c>
      <c r="AI576" s="45">
        <f t="shared" si="1573"/>
        <v>-1.7998578229599691</v>
      </c>
      <c r="AJ576" s="45">
        <f t="shared" si="1574"/>
        <v>250.7178737630725</v>
      </c>
      <c r="AK576" s="45">
        <f t="shared" si="1575"/>
        <v>4.3758523907651208</v>
      </c>
      <c r="AL576" s="45">
        <f t="shared" si="1576"/>
        <v>250</v>
      </c>
      <c r="AM576" s="45">
        <f t="shared" si="1577"/>
        <v>43</v>
      </c>
      <c r="AN576" s="45">
        <f t="shared" si="1578"/>
        <v>4</v>
      </c>
      <c r="AO576" s="45"/>
      <c r="AP576" s="45">
        <f t="shared" si="1579"/>
        <v>4.2696987847090329</v>
      </c>
      <c r="AQ576" s="45">
        <f t="shared" si="1580"/>
        <v>7.4520301861573143E-2</v>
      </c>
      <c r="AR576" s="45" t="str">
        <f t="shared" si="1581"/>
        <v>POSITIF</v>
      </c>
      <c r="AS576" s="45">
        <f t="shared" si="1582"/>
        <v>4</v>
      </c>
      <c r="AT576" s="45">
        <f t="shared" si="1583"/>
        <v>16</v>
      </c>
      <c r="AU576" s="45">
        <f t="shared" si="1584"/>
        <v>10</v>
      </c>
      <c r="AV576" s="45">
        <f t="shared" si="1585"/>
        <v>1.0191697949187533</v>
      </c>
      <c r="AW576" s="145">
        <f t="shared" si="1586"/>
        <v>4.2465408121614721E-2</v>
      </c>
      <c r="AX576" s="45">
        <f t="shared" si="1587"/>
        <v>1.7787868558207617E-2</v>
      </c>
      <c r="AY576" s="45">
        <f t="shared" si="1588"/>
        <v>0.27770307714106229</v>
      </c>
      <c r="AZ576" s="145">
        <f t="shared" si="1589"/>
        <v>1.1570961547544263E-2</v>
      </c>
      <c r="BA576" s="45">
        <f t="shared" si="1590"/>
        <v>358577.88883097464</v>
      </c>
      <c r="BB576" s="45" t="s">
        <v>192</v>
      </c>
      <c r="BC576" s="45">
        <f t="shared" si="1591"/>
        <v>1.6700850828969153E-2</v>
      </c>
      <c r="BD576" s="45">
        <f t="shared" si="1592"/>
        <v>128.18850391181294</v>
      </c>
      <c r="BE576" s="45">
        <f t="shared" si="1593"/>
        <v>23.436891787679897</v>
      </c>
      <c r="BF576" s="45">
        <f t="shared" si="1594"/>
        <v>-1.7331097336914739E-3</v>
      </c>
      <c r="BG576" s="45">
        <f t="shared" si="1595"/>
        <v>23.435158677946205</v>
      </c>
      <c r="BH576" s="151">
        <f t="shared" si="1596"/>
        <v>0.1845040721630373</v>
      </c>
      <c r="BI576" s="45">
        <f t="shared" si="1597"/>
        <v>5.7663313601786887</v>
      </c>
      <c r="BJ576" s="45">
        <f t="shared" si="1598"/>
        <v>13.187331360178689</v>
      </c>
      <c r="BK576" s="45">
        <f t="shared" si="1599"/>
        <v>305.45025864029947</v>
      </c>
      <c r="BL576" s="45">
        <f t="shared" si="1600"/>
        <v>5.3311127143414838</v>
      </c>
      <c r="BM576" s="45">
        <f t="shared" si="1601"/>
        <v>252.35971176238087</v>
      </c>
      <c r="BN576" s="45">
        <f t="shared" si="1602"/>
        <v>16.823980784158724</v>
      </c>
      <c r="BO576" s="45">
        <f t="shared" si="1603"/>
        <v>16</v>
      </c>
      <c r="BP576" s="45">
        <f t="shared" si="1604"/>
        <v>49</v>
      </c>
      <c r="BQ576" s="45">
        <f t="shared" si="1605"/>
        <v>26</v>
      </c>
      <c r="BR576" s="45">
        <f t="shared" si="1606"/>
        <v>-17.821297903017193</v>
      </c>
      <c r="BS576" s="45" t="str">
        <f t="shared" si="1607"/>
        <v>NEGATIF</v>
      </c>
      <c r="BT576" s="45">
        <f t="shared" si="1543"/>
        <v>-0.31104032538641113</v>
      </c>
      <c r="BU576" s="45">
        <f t="shared" si="1544"/>
        <v>17</v>
      </c>
      <c r="BV576" s="45">
        <f t="shared" si="1545"/>
        <v>-2090</v>
      </c>
      <c r="BW576" s="45">
        <f t="shared" si="1546"/>
        <v>43</v>
      </c>
      <c r="BX576" s="45" t="str">
        <f t="shared" si="1547"/>
        <v>NEGATIF</v>
      </c>
      <c r="BY576" s="45">
        <f t="shared" si="1608"/>
        <v>-73.044323914205094</v>
      </c>
      <c r="BZ576" s="45">
        <f t="shared" si="1609"/>
        <v>106.95567608579491</v>
      </c>
      <c r="CA576" s="45">
        <f t="shared" si="1610"/>
        <v>35.828354532079146</v>
      </c>
      <c r="CB576" s="45" t="str">
        <f t="shared" si="1611"/>
        <v>POSITIF</v>
      </c>
      <c r="CC576" s="45">
        <f t="shared" si="1612"/>
        <v>35</v>
      </c>
      <c r="CD576" s="45">
        <f t="shared" si="1613"/>
        <v>49</v>
      </c>
      <c r="CE576" s="45">
        <f t="shared" si="1614"/>
        <v>42</v>
      </c>
      <c r="CF576" s="45"/>
      <c r="CG576" s="45">
        <f t="shared" si="1615"/>
        <v>4.404507869637408</v>
      </c>
      <c r="CH576" s="45">
        <f t="shared" si="1616"/>
        <v>0.40902067965748273</v>
      </c>
      <c r="CI576" s="45">
        <f t="shared" si="1617"/>
        <v>0.40905092812863403</v>
      </c>
    </row>
    <row r="577" spans="1:87">
      <c r="A577" s="45">
        <f t="shared" ref="A577:F577" si="1648">A283</f>
        <v>-7.0027777777777782</v>
      </c>
      <c r="B577" s="45">
        <f t="shared" si="1648"/>
        <v>111.315</v>
      </c>
      <c r="C577" s="45">
        <f t="shared" si="1648"/>
        <v>7</v>
      </c>
      <c r="D577" s="45">
        <f t="shared" si="1648"/>
        <v>2018</v>
      </c>
      <c r="E577" s="45">
        <f t="shared" si="1648"/>
        <v>6</v>
      </c>
      <c r="F577" s="45">
        <f t="shared" si="1648"/>
        <v>14</v>
      </c>
      <c r="G577" s="45">
        <f t="shared" si="1549"/>
        <v>-0.12222152900771403</v>
      </c>
      <c r="H577" s="45">
        <f t="shared" ref="H577:J577" si="1649">H283</f>
        <v>19</v>
      </c>
      <c r="I577" s="45">
        <f t="shared" si="1649"/>
        <v>30</v>
      </c>
      <c r="J577" s="45">
        <f t="shared" si="1649"/>
        <v>19.5</v>
      </c>
      <c r="K577" s="45"/>
      <c r="L577" s="45">
        <f t="shared" ref="L577:M577" si="1650">L283</f>
        <v>20</v>
      </c>
      <c r="M577" s="45">
        <f t="shared" si="1650"/>
        <v>-13</v>
      </c>
      <c r="N577" s="45">
        <f t="shared" si="1552"/>
        <v>2458284.0208333335</v>
      </c>
      <c r="O577" s="45">
        <f t="shared" si="1553"/>
        <v>8.1908796641232031E-4</v>
      </c>
      <c r="P577" s="45">
        <f t="shared" si="1554"/>
        <v>2458284.0216524214</v>
      </c>
      <c r="Q577" s="45">
        <f t="shared" si="1555"/>
        <v>0.18450435735582335</v>
      </c>
      <c r="R577" s="45">
        <f t="shared" si="1556"/>
        <v>252.51773158603248</v>
      </c>
      <c r="S577" s="45">
        <f t="shared" si="1557"/>
        <v>340.22096568357665</v>
      </c>
      <c r="T577" s="45">
        <f t="shared" si="1558"/>
        <v>4.4072658358435497</v>
      </c>
      <c r="U577" s="45">
        <f t="shared" si="1559"/>
        <v>5.9379760354930529</v>
      </c>
      <c r="V577" s="45">
        <f t="shared" si="1560"/>
        <v>128.1833732550931</v>
      </c>
      <c r="W577" s="45">
        <f t="shared" si="1561"/>
        <v>2.2372219096142159</v>
      </c>
      <c r="X577" s="45">
        <f t="shared" si="1562"/>
        <v>82.764748660447367</v>
      </c>
      <c r="Y577" s="45">
        <f t="shared" si="1563"/>
        <v>1.444517368710373</v>
      </c>
      <c r="Z577" s="45">
        <f t="shared" si="1564"/>
        <v>159.50758567015328</v>
      </c>
      <c r="AA577" s="45">
        <f t="shared" si="1565"/>
        <v>2.7839325518511004</v>
      </c>
      <c r="AB577" s="45">
        <f t="shared" si="1566"/>
        <v>-7042.6711533599491</v>
      </c>
      <c r="AC577" s="45">
        <f t="shared" si="1567"/>
        <v>22.665612257719644</v>
      </c>
      <c r="AD577" s="45">
        <f t="shared" si="1568"/>
        <v>845.23262825506549</v>
      </c>
      <c r="AE577" s="45">
        <f t="shared" si="1569"/>
        <v>-437.26587221759274</v>
      </c>
      <c r="AF577" s="45">
        <f t="shared" si="1570"/>
        <v>453.01944583914042</v>
      </c>
      <c r="AG577" s="45">
        <f t="shared" si="1571"/>
        <v>-323.98914260708057</v>
      </c>
      <c r="AH577" s="45">
        <f t="shared" si="1572"/>
        <v>-6483.0084818326968</v>
      </c>
      <c r="AI577" s="45">
        <f t="shared" si="1573"/>
        <v>-1.8008356893979713</v>
      </c>
      <c r="AJ577" s="45">
        <f t="shared" si="1574"/>
        <v>250.7168958966345</v>
      </c>
      <c r="AK577" s="45">
        <f t="shared" si="1575"/>
        <v>4.3758353237761325</v>
      </c>
      <c r="AL577" s="45">
        <f t="shared" si="1576"/>
        <v>250</v>
      </c>
      <c r="AM577" s="45">
        <f t="shared" si="1577"/>
        <v>43</v>
      </c>
      <c r="AN577" s="45">
        <f t="shared" si="1578"/>
        <v>0</v>
      </c>
      <c r="AO577" s="45"/>
      <c r="AP577" s="45">
        <f t="shared" si="1579"/>
        <v>4.2736018953388228</v>
      </c>
      <c r="AQ577" s="45">
        <f t="shared" si="1580"/>
        <v>7.4588423993132563E-2</v>
      </c>
      <c r="AR577" s="45" t="str">
        <f t="shared" si="1581"/>
        <v>POSITIF</v>
      </c>
      <c r="AS577" s="45">
        <f t="shared" si="1582"/>
        <v>4</v>
      </c>
      <c r="AT577" s="45">
        <f t="shared" si="1583"/>
        <v>16</v>
      </c>
      <c r="AU577" s="45">
        <f t="shared" si="1584"/>
        <v>24</v>
      </c>
      <c r="AV577" s="45">
        <f t="shared" si="1585"/>
        <v>1.0192199382721001</v>
      </c>
      <c r="AW577" s="145">
        <f t="shared" si="1586"/>
        <v>4.2467497428004174E-2</v>
      </c>
      <c r="AX577" s="45">
        <f t="shared" si="1587"/>
        <v>1.7788743724821511E-2</v>
      </c>
      <c r="AY577" s="45">
        <f t="shared" si="1588"/>
        <v>0.27771673885261722</v>
      </c>
      <c r="AZ577" s="145">
        <f t="shared" si="1589"/>
        <v>1.1571530785525717E-2</v>
      </c>
      <c r="BA577" s="45">
        <f t="shared" si="1590"/>
        <v>358560.24945732363</v>
      </c>
      <c r="BB577" s="45" t="s">
        <v>192</v>
      </c>
      <c r="BC577" s="45">
        <f t="shared" si="1591"/>
        <v>1.6700850816991054E-2</v>
      </c>
      <c r="BD577" s="45">
        <f t="shared" si="1592"/>
        <v>128.18795231010435</v>
      </c>
      <c r="BE577" s="45">
        <f t="shared" si="1593"/>
        <v>23.436891783971202</v>
      </c>
      <c r="BF577" s="45">
        <f t="shared" si="1594"/>
        <v>-1.7331045842987572E-3</v>
      </c>
      <c r="BG577" s="45">
        <f t="shared" si="1595"/>
        <v>23.435158679386902</v>
      </c>
      <c r="BH577" s="151">
        <f t="shared" si="1596"/>
        <v>0.18450435735582335</v>
      </c>
      <c r="BI577" s="45">
        <f t="shared" si="1597"/>
        <v>6.0170158398337659</v>
      </c>
      <c r="BJ577" s="45">
        <f t="shared" si="1598"/>
        <v>13.438015839833767</v>
      </c>
      <c r="BK577" s="45">
        <f t="shared" si="1599"/>
        <v>309.21141543901894</v>
      </c>
      <c r="BL577" s="45">
        <f t="shared" si="1600"/>
        <v>5.3967572841629083</v>
      </c>
      <c r="BM577" s="45">
        <f t="shared" si="1601"/>
        <v>252.35882215848761</v>
      </c>
      <c r="BN577" s="45">
        <f t="shared" si="1602"/>
        <v>16.823921477232506</v>
      </c>
      <c r="BO577" s="45">
        <f t="shared" si="1603"/>
        <v>16</v>
      </c>
      <c r="BP577" s="45">
        <f t="shared" si="1604"/>
        <v>49</v>
      </c>
      <c r="BQ577" s="45">
        <f t="shared" si="1605"/>
        <v>26</v>
      </c>
      <c r="BR577" s="45">
        <f t="shared" si="1606"/>
        <v>-17.817297587194282</v>
      </c>
      <c r="BS577" s="45" t="str">
        <f t="shared" si="1607"/>
        <v>NEGATIF</v>
      </c>
      <c r="BT577" s="45">
        <f t="shared" si="1543"/>
        <v>-0.31097050670418169</v>
      </c>
      <c r="BU577" s="45">
        <f t="shared" si="1544"/>
        <v>17</v>
      </c>
      <c r="BV577" s="45">
        <f t="shared" si="1545"/>
        <v>-2090</v>
      </c>
      <c r="BW577" s="45">
        <f t="shared" si="1546"/>
        <v>57</v>
      </c>
      <c r="BX577" s="45" t="str">
        <f t="shared" si="1547"/>
        <v>NEGATIF</v>
      </c>
      <c r="BY577" s="45">
        <f t="shared" si="1608"/>
        <v>-72.65976339435251</v>
      </c>
      <c r="BZ577" s="45">
        <f t="shared" si="1609"/>
        <v>107.34023660564749</v>
      </c>
      <c r="CA577" s="45">
        <f t="shared" si="1610"/>
        <v>39.396046488909612</v>
      </c>
      <c r="CB577" s="45" t="str">
        <f t="shared" si="1611"/>
        <v>POSITIF</v>
      </c>
      <c r="CC577" s="45">
        <f t="shared" si="1612"/>
        <v>39</v>
      </c>
      <c r="CD577" s="45">
        <f t="shared" si="1613"/>
        <v>23</v>
      </c>
      <c r="CE577" s="45">
        <f t="shared" si="1614"/>
        <v>45</v>
      </c>
      <c r="CF577" s="45"/>
      <c r="CG577" s="45">
        <f t="shared" si="1615"/>
        <v>4.4044923431204319</v>
      </c>
      <c r="CH577" s="45">
        <f t="shared" si="1616"/>
        <v>0.40902067968262762</v>
      </c>
      <c r="CI577" s="45">
        <f t="shared" si="1617"/>
        <v>0.40905092806390503</v>
      </c>
    </row>
    <row r="578" spans="1:87">
      <c r="A578" s="45">
        <f t="shared" ref="A578:F578" si="1651">A284</f>
        <v>-7.0027777777777782</v>
      </c>
      <c r="B578" s="45">
        <f t="shared" si="1651"/>
        <v>111.315</v>
      </c>
      <c r="C578" s="45">
        <f t="shared" si="1651"/>
        <v>7</v>
      </c>
      <c r="D578" s="45">
        <f t="shared" si="1651"/>
        <v>2018</v>
      </c>
      <c r="E578" s="45">
        <f t="shared" si="1651"/>
        <v>6</v>
      </c>
      <c r="F578" s="45">
        <f t="shared" si="1651"/>
        <v>14</v>
      </c>
      <c r="G578" s="45">
        <f t="shared" si="1549"/>
        <v>-0.12222152900771403</v>
      </c>
      <c r="H578" s="45">
        <f t="shared" ref="H578:J578" si="1652">H284</f>
        <v>19</v>
      </c>
      <c r="I578" s="45">
        <f t="shared" si="1652"/>
        <v>45</v>
      </c>
      <c r="J578" s="45">
        <f t="shared" si="1652"/>
        <v>19.75</v>
      </c>
      <c r="K578" s="45"/>
      <c r="L578" s="45">
        <f t="shared" ref="L578:M578" si="1653">L284</f>
        <v>20</v>
      </c>
      <c r="M578" s="45">
        <f t="shared" si="1653"/>
        <v>-13</v>
      </c>
      <c r="N578" s="45">
        <f t="shared" si="1552"/>
        <v>2458284.03125</v>
      </c>
      <c r="O578" s="45">
        <f t="shared" si="1553"/>
        <v>8.1908796641232031E-4</v>
      </c>
      <c r="P578" s="45">
        <f t="shared" si="1554"/>
        <v>2458284.032069088</v>
      </c>
      <c r="Q578" s="45">
        <f t="shared" si="1555"/>
        <v>0.18450464254860943</v>
      </c>
      <c r="R578" s="45">
        <f t="shared" si="1556"/>
        <v>252.51773158603248</v>
      </c>
      <c r="S578" s="45">
        <f t="shared" si="1557"/>
        <v>340.35705935284204</v>
      </c>
      <c r="T578" s="45">
        <f t="shared" si="1558"/>
        <v>4.4072658358435497</v>
      </c>
      <c r="U578" s="45">
        <f t="shared" si="1559"/>
        <v>5.940351318112854</v>
      </c>
      <c r="V578" s="45">
        <f t="shared" si="1560"/>
        <v>128.18282165174742</v>
      </c>
      <c r="W578" s="45">
        <f t="shared" si="1561"/>
        <v>2.2372122823196685</v>
      </c>
      <c r="X578" s="45">
        <f t="shared" si="1562"/>
        <v>82.775015820059707</v>
      </c>
      <c r="Y578" s="45">
        <f t="shared" si="1563"/>
        <v>1.4446965644504359</v>
      </c>
      <c r="Z578" s="45">
        <f t="shared" si="1564"/>
        <v>159.51785233951887</v>
      </c>
      <c r="AA578" s="45">
        <f t="shared" si="1565"/>
        <v>2.7841117390347438</v>
      </c>
      <c r="AB578" s="45">
        <f t="shared" si="1566"/>
        <v>-6992.0457473077531</v>
      </c>
      <c r="AC578" s="45">
        <f t="shared" si="1567"/>
        <v>21.402319370047071</v>
      </c>
      <c r="AD578" s="45">
        <f t="shared" si="1568"/>
        <v>799.59146699759015</v>
      </c>
      <c r="AE578" s="45">
        <f t="shared" si="1569"/>
        <v>-432.05827540867529</v>
      </c>
      <c r="AF578" s="45">
        <f t="shared" si="1570"/>
        <v>451.99773687795687</v>
      </c>
      <c r="AG578" s="45">
        <f t="shared" si="1571"/>
        <v>-335.68557451104903</v>
      </c>
      <c r="AH578" s="45">
        <f t="shared" si="1572"/>
        <v>-6486.798073981884</v>
      </c>
      <c r="AI578" s="45">
        <f t="shared" si="1573"/>
        <v>-1.8018883538838566</v>
      </c>
      <c r="AJ578" s="45">
        <f t="shared" si="1574"/>
        <v>250.71584323214861</v>
      </c>
      <c r="AK578" s="45">
        <f t="shared" si="1575"/>
        <v>4.3758169513149356</v>
      </c>
      <c r="AL578" s="45">
        <f t="shared" si="1576"/>
        <v>250</v>
      </c>
      <c r="AM578" s="45">
        <f t="shared" si="1577"/>
        <v>42</v>
      </c>
      <c r="AN578" s="45">
        <f t="shared" si="1578"/>
        <v>57</v>
      </c>
      <c r="AO578" s="45"/>
      <c r="AP578" s="45">
        <f t="shared" si="1579"/>
        <v>4.2629213959210119</v>
      </c>
      <c r="AQ578" s="45">
        <f t="shared" si="1580"/>
        <v>7.4402014112534429E-2</v>
      </c>
      <c r="AR578" s="45" t="str">
        <f t="shared" si="1581"/>
        <v>POSITIF</v>
      </c>
      <c r="AS578" s="45">
        <f t="shared" si="1582"/>
        <v>4</v>
      </c>
      <c r="AT578" s="45">
        <f t="shared" si="1583"/>
        <v>15</v>
      </c>
      <c r="AU578" s="45">
        <f t="shared" si="1584"/>
        <v>46</v>
      </c>
      <c r="AV578" s="45">
        <f t="shared" si="1585"/>
        <v>1.0192696834202239</v>
      </c>
      <c r="AW578" s="145">
        <f t="shared" si="1586"/>
        <v>4.2469570142509329E-2</v>
      </c>
      <c r="AX578" s="45">
        <f t="shared" si="1587"/>
        <v>1.7789611941443167E-2</v>
      </c>
      <c r="AY578" s="45">
        <f t="shared" si="1588"/>
        <v>0.27773029207173422</v>
      </c>
      <c r="AZ578" s="145">
        <f t="shared" si="1589"/>
        <v>1.1572095502988926E-2</v>
      </c>
      <c r="BA578" s="45">
        <f t="shared" si="1590"/>
        <v>358542.75187889015</v>
      </c>
      <c r="BB578" s="45" t="s">
        <v>192</v>
      </c>
      <c r="BC578" s="45">
        <f t="shared" si="1591"/>
        <v>1.6700850805012959E-2</v>
      </c>
      <c r="BD578" s="45">
        <f t="shared" si="1592"/>
        <v>128.1874007083957</v>
      </c>
      <c r="BE578" s="45">
        <f t="shared" si="1593"/>
        <v>23.436891780262506</v>
      </c>
      <c r="BF578" s="45">
        <f t="shared" si="1594"/>
        <v>-1.7330994150677442E-3</v>
      </c>
      <c r="BG578" s="45">
        <f t="shared" si="1595"/>
        <v>23.43515868084744</v>
      </c>
      <c r="BH578" s="151">
        <f t="shared" si="1596"/>
        <v>0.18450464254860943</v>
      </c>
      <c r="BI578" s="45">
        <f t="shared" si="1597"/>
        <v>6.267700319488843</v>
      </c>
      <c r="BJ578" s="45">
        <f t="shared" si="1598"/>
        <v>13.688700319488843</v>
      </c>
      <c r="BK578" s="45">
        <f t="shared" si="1599"/>
        <v>312.97264028364259</v>
      </c>
      <c r="BL578" s="45">
        <f t="shared" si="1600"/>
        <v>5.4624030416094032</v>
      </c>
      <c r="BM578" s="45">
        <f t="shared" si="1601"/>
        <v>252.35786450869003</v>
      </c>
      <c r="BN578" s="45">
        <f t="shared" si="1602"/>
        <v>16.82385763391267</v>
      </c>
      <c r="BO578" s="45">
        <f t="shared" si="1603"/>
        <v>16</v>
      </c>
      <c r="BP578" s="45">
        <f t="shared" si="1604"/>
        <v>49</v>
      </c>
      <c r="BQ578" s="45">
        <f t="shared" si="1605"/>
        <v>25</v>
      </c>
      <c r="BR578" s="45">
        <f t="shared" si="1606"/>
        <v>-17.827731128735469</v>
      </c>
      <c r="BS578" s="45" t="str">
        <f t="shared" si="1607"/>
        <v>NEGATIF</v>
      </c>
      <c r="BT578" s="45">
        <f t="shared" si="1543"/>
        <v>-0.31115260635671899</v>
      </c>
      <c r="BU578" s="45">
        <f t="shared" si="1544"/>
        <v>17</v>
      </c>
      <c r="BV578" s="45">
        <f t="shared" si="1545"/>
        <v>-2090</v>
      </c>
      <c r="BW578" s="45">
        <f t="shared" si="1546"/>
        <v>20</v>
      </c>
      <c r="BX578" s="45" t="str">
        <f t="shared" si="1547"/>
        <v>NEGATIF</v>
      </c>
      <c r="BY578" s="45">
        <f t="shared" si="1608"/>
        <v>-72.116388170036316</v>
      </c>
      <c r="BZ578" s="45">
        <f t="shared" si="1609"/>
        <v>107.88361182996368</v>
      </c>
      <c r="CA578" s="45">
        <f t="shared" si="1610"/>
        <v>42.953311286442215</v>
      </c>
      <c r="CB578" s="45" t="str">
        <f t="shared" si="1611"/>
        <v>POSITIF</v>
      </c>
      <c r="CC578" s="45">
        <f t="shared" si="1612"/>
        <v>42</v>
      </c>
      <c r="CD578" s="45">
        <f t="shared" si="1613"/>
        <v>57</v>
      </c>
      <c r="CE578" s="45">
        <f t="shared" si="1614"/>
        <v>11</v>
      </c>
      <c r="CF578" s="45"/>
      <c r="CG578" s="45">
        <f t="shared" si="1615"/>
        <v>4.4044756289783837</v>
      </c>
      <c r="CH578" s="45">
        <f t="shared" si="1616"/>
        <v>0.40902067970811884</v>
      </c>
      <c r="CI578" s="45">
        <f t="shared" si="1617"/>
        <v>0.40905092799917608</v>
      </c>
    </row>
    <row r="579" spans="1:87">
      <c r="A579" s="45">
        <f t="shared" ref="A579:F579" si="1654">A285</f>
        <v>-7.0027777777777782</v>
      </c>
      <c r="B579" s="45">
        <f t="shared" si="1654"/>
        <v>111.315</v>
      </c>
      <c r="C579" s="45">
        <f t="shared" si="1654"/>
        <v>7</v>
      </c>
      <c r="D579" s="45">
        <f t="shared" si="1654"/>
        <v>2018</v>
      </c>
      <c r="E579" s="45">
        <f t="shared" si="1654"/>
        <v>6</v>
      </c>
      <c r="F579" s="45">
        <f t="shared" si="1654"/>
        <v>14</v>
      </c>
      <c r="G579" s="45">
        <f t="shared" si="1549"/>
        <v>-0.12222152900771403</v>
      </c>
      <c r="H579" s="45">
        <f t="shared" ref="H579:J579" si="1655">H285</f>
        <v>20</v>
      </c>
      <c r="I579" s="45">
        <f t="shared" si="1655"/>
        <v>0</v>
      </c>
      <c r="J579" s="45">
        <f t="shared" si="1655"/>
        <v>20</v>
      </c>
      <c r="K579" s="45"/>
      <c r="L579" s="45">
        <f t="shared" ref="L579:M579" si="1656">L285</f>
        <v>20</v>
      </c>
      <c r="M579" s="45">
        <f t="shared" si="1656"/>
        <v>-13</v>
      </c>
      <c r="N579" s="45">
        <f t="shared" si="1552"/>
        <v>2458284.041666667</v>
      </c>
      <c r="O579" s="45">
        <f t="shared" si="1553"/>
        <v>8.1908796641232031E-4</v>
      </c>
      <c r="P579" s="45">
        <f t="shared" si="1554"/>
        <v>2458284.0424857549</v>
      </c>
      <c r="Q579" s="45">
        <f t="shared" si="1555"/>
        <v>0.18450492774140825</v>
      </c>
      <c r="R579" s="45">
        <f t="shared" si="1556"/>
        <v>252.51773158603248</v>
      </c>
      <c r="S579" s="45">
        <f t="shared" si="1557"/>
        <v>340.49315302819014</v>
      </c>
      <c r="T579" s="45">
        <f t="shared" si="1558"/>
        <v>4.4072658358435497</v>
      </c>
      <c r="U579" s="45">
        <f t="shared" si="1559"/>
        <v>5.9427266008388191</v>
      </c>
      <c r="V579" s="45">
        <f t="shared" si="1560"/>
        <v>128.18227004837712</v>
      </c>
      <c r="W579" s="45">
        <f t="shared" si="1561"/>
        <v>2.2372026550246917</v>
      </c>
      <c r="X579" s="45">
        <f t="shared" si="1562"/>
        <v>82.785282980130432</v>
      </c>
      <c r="Y579" s="45">
        <f t="shared" si="1563"/>
        <v>1.4448757601984994</v>
      </c>
      <c r="Z579" s="45">
        <f t="shared" si="1564"/>
        <v>159.52811900934284</v>
      </c>
      <c r="AA579" s="45">
        <f t="shared" si="1565"/>
        <v>2.7842909262263875</v>
      </c>
      <c r="AB579" s="45">
        <f t="shared" si="1566"/>
        <v>-7559.9375837762072</v>
      </c>
      <c r="AC579" s="45">
        <f t="shared" si="1567"/>
        <v>20.136770329424987</v>
      </c>
      <c r="AD579" s="45">
        <f t="shared" si="1568"/>
        <v>753.6131611754671</v>
      </c>
      <c r="AE579" s="45">
        <f t="shared" si="1569"/>
        <v>-426.80513787779353</v>
      </c>
      <c r="AF579" s="45">
        <f t="shared" si="1570"/>
        <v>450.97424709670133</v>
      </c>
      <c r="AG579" s="45">
        <f t="shared" si="1571"/>
        <v>-347.37992228871826</v>
      </c>
      <c r="AH579" s="45">
        <f t="shared" si="1572"/>
        <v>-7109.3984653411253</v>
      </c>
      <c r="AI579" s="45">
        <f t="shared" si="1573"/>
        <v>-1.9748329070392014</v>
      </c>
      <c r="AJ579" s="45">
        <f t="shared" si="1574"/>
        <v>250.54289867899328</v>
      </c>
      <c r="AK579" s="45">
        <f t="shared" si="1575"/>
        <v>4.3727984994389848</v>
      </c>
      <c r="AL579" s="45">
        <f t="shared" si="1576"/>
        <v>250</v>
      </c>
      <c r="AM579" s="45">
        <f t="shared" si="1577"/>
        <v>32</v>
      </c>
      <c r="AN579" s="45">
        <f t="shared" si="1578"/>
        <v>34</v>
      </c>
      <c r="AO579" s="45"/>
      <c r="AP579" s="45">
        <f t="shared" si="1579"/>
        <v>4.2715483604803479</v>
      </c>
      <c r="AQ579" s="45">
        <f t="shared" si="1580"/>
        <v>7.4552583048547699E-2</v>
      </c>
      <c r="AR579" s="45" t="str">
        <f t="shared" si="1581"/>
        <v>POSITIF</v>
      </c>
      <c r="AS579" s="45">
        <f t="shared" si="1582"/>
        <v>4</v>
      </c>
      <c r="AT579" s="45">
        <f t="shared" si="1583"/>
        <v>16</v>
      </c>
      <c r="AU579" s="45">
        <f t="shared" si="1584"/>
        <v>17</v>
      </c>
      <c r="AV579" s="45">
        <f t="shared" si="1585"/>
        <v>1.0193190299397943</v>
      </c>
      <c r="AW579" s="145">
        <f t="shared" si="1586"/>
        <v>4.2471626247491429E-2</v>
      </c>
      <c r="AX579" s="45">
        <f t="shared" si="1587"/>
        <v>1.7790473200684068E-2</v>
      </c>
      <c r="AY579" s="45">
        <f t="shared" si="1588"/>
        <v>0.27774373668308006</v>
      </c>
      <c r="AZ579" s="145">
        <f t="shared" si="1589"/>
        <v>1.1572655695128336E-2</v>
      </c>
      <c r="BA579" s="45">
        <f t="shared" si="1590"/>
        <v>358525.39620328805</v>
      </c>
      <c r="BB579" s="45" t="s">
        <v>192</v>
      </c>
      <c r="BC579" s="45">
        <f t="shared" si="1591"/>
        <v>1.670085079303486E-2</v>
      </c>
      <c r="BD579" s="45">
        <f t="shared" si="1592"/>
        <v>128.18684910666238</v>
      </c>
      <c r="BE579" s="45">
        <f t="shared" si="1593"/>
        <v>23.436891776553811</v>
      </c>
      <c r="BF579" s="45">
        <f t="shared" si="1594"/>
        <v>-1.7330942259963843E-3</v>
      </c>
      <c r="BG579" s="45">
        <f t="shared" si="1595"/>
        <v>23.435158682327813</v>
      </c>
      <c r="BH579" s="151">
        <f t="shared" si="1596"/>
        <v>0.18450492774140825</v>
      </c>
      <c r="BI579" s="45">
        <f t="shared" si="1597"/>
        <v>6.5183848103508355</v>
      </c>
      <c r="BJ579" s="45">
        <f t="shared" si="1598"/>
        <v>13.939384810350836</v>
      </c>
      <c r="BK579" s="45">
        <f t="shared" si="1599"/>
        <v>316.89023051375432</v>
      </c>
      <c r="BL579" s="45">
        <f t="shared" si="1600"/>
        <v>5.5307778898688147</v>
      </c>
      <c r="BM579" s="45">
        <f t="shared" si="1601"/>
        <v>252.20054164150821</v>
      </c>
      <c r="BN579" s="45">
        <f t="shared" si="1602"/>
        <v>16.813369442767215</v>
      </c>
      <c r="BO579" s="45">
        <f t="shared" si="1603"/>
        <v>16</v>
      </c>
      <c r="BP579" s="45">
        <f t="shared" si="1604"/>
        <v>48</v>
      </c>
      <c r="BQ579" s="45">
        <f t="shared" si="1605"/>
        <v>48</v>
      </c>
      <c r="BR579" s="45">
        <f t="shared" si="1606"/>
        <v>-17.795291832702375</v>
      </c>
      <c r="BS579" s="45" t="str">
        <f t="shared" si="1607"/>
        <v>NEGATIF</v>
      </c>
      <c r="BT579" s="45">
        <f t="shared" si="1543"/>
        <v>-0.31058643383391238</v>
      </c>
      <c r="BU579" s="45">
        <f t="shared" si="1544"/>
        <v>17</v>
      </c>
      <c r="BV579" s="45">
        <f t="shared" si="1545"/>
        <v>-2088</v>
      </c>
      <c r="BW579" s="45">
        <f t="shared" si="1546"/>
        <v>16</v>
      </c>
      <c r="BX579" s="45" t="str">
        <f t="shared" si="1547"/>
        <v>NEGATIF</v>
      </c>
      <c r="BY579" s="45">
        <f t="shared" si="1608"/>
        <v>-71.431214858577221</v>
      </c>
      <c r="BZ579" s="45">
        <f t="shared" si="1609"/>
        <v>108.56878514142278</v>
      </c>
      <c r="CA579" s="45">
        <f t="shared" si="1610"/>
        <v>46.651421440142109</v>
      </c>
      <c r="CB579" s="45" t="str">
        <f t="shared" si="1611"/>
        <v>POSITIF</v>
      </c>
      <c r="CC579" s="45">
        <f t="shared" si="1612"/>
        <v>46</v>
      </c>
      <c r="CD579" s="45">
        <f t="shared" si="1613"/>
        <v>39</v>
      </c>
      <c r="CE579" s="45">
        <f t="shared" si="1614"/>
        <v>5</v>
      </c>
      <c r="CF579" s="45"/>
      <c r="CG579" s="45">
        <f t="shared" si="1615"/>
        <v>4.401729826957383</v>
      </c>
      <c r="CH579" s="45">
        <f t="shared" si="1616"/>
        <v>0.40902067973395623</v>
      </c>
      <c r="CI579" s="45">
        <f t="shared" si="1617"/>
        <v>0.40905092793444714</v>
      </c>
    </row>
    <row r="580" spans="1:87">
      <c r="A580" s="45">
        <f t="shared" ref="A580:F580" si="1657">A286</f>
        <v>-7.0027777777777782</v>
      </c>
      <c r="B580" s="45">
        <f t="shared" si="1657"/>
        <v>111.315</v>
      </c>
      <c r="C580" s="45">
        <f t="shared" si="1657"/>
        <v>7</v>
      </c>
      <c r="D580" s="45">
        <f t="shared" si="1657"/>
        <v>2018</v>
      </c>
      <c r="E580" s="45">
        <f t="shared" si="1657"/>
        <v>6</v>
      </c>
      <c r="F580" s="45">
        <f t="shared" si="1657"/>
        <v>14</v>
      </c>
      <c r="G580" s="45">
        <f t="shared" si="1549"/>
        <v>-0.12222152900771403</v>
      </c>
      <c r="H580" s="45">
        <f t="shared" ref="H580:J580" si="1658">H286</f>
        <v>20</v>
      </c>
      <c r="I580" s="45">
        <f t="shared" si="1658"/>
        <v>15</v>
      </c>
      <c r="J580" s="45">
        <f t="shared" si="1658"/>
        <v>20.25</v>
      </c>
      <c r="K580" s="45"/>
      <c r="L580" s="45">
        <f t="shared" ref="L580:M580" si="1659">L286</f>
        <v>20</v>
      </c>
      <c r="M580" s="45">
        <f t="shared" si="1659"/>
        <v>-13</v>
      </c>
      <c r="N580" s="45">
        <f t="shared" si="1552"/>
        <v>2458284.0520833335</v>
      </c>
      <c r="O580" s="45">
        <f t="shared" si="1553"/>
        <v>8.1908796641232031E-4</v>
      </c>
      <c r="P580" s="45">
        <f t="shared" si="1554"/>
        <v>2458284.0529024214</v>
      </c>
      <c r="Q580" s="45">
        <f t="shared" si="1555"/>
        <v>0.18450521293419433</v>
      </c>
      <c r="R580" s="45">
        <f t="shared" si="1556"/>
        <v>252.51773158603248</v>
      </c>
      <c r="S580" s="45">
        <f t="shared" si="1557"/>
        <v>340.62924669744098</v>
      </c>
      <c r="T580" s="45">
        <f t="shared" si="1558"/>
        <v>4.4072658358435497</v>
      </c>
      <c r="U580" s="45">
        <f t="shared" si="1559"/>
        <v>5.9451018834583662</v>
      </c>
      <c r="V580" s="45">
        <f t="shared" si="1560"/>
        <v>128.18171844503149</v>
      </c>
      <c r="W580" s="45">
        <f t="shared" si="1561"/>
        <v>2.2371930277301457</v>
      </c>
      <c r="X580" s="45">
        <f t="shared" si="1562"/>
        <v>82.795550139742772</v>
      </c>
      <c r="Y580" s="45">
        <f t="shared" si="1563"/>
        <v>1.4450549559385626</v>
      </c>
      <c r="Z580" s="45">
        <f t="shared" si="1564"/>
        <v>159.53838567870935</v>
      </c>
      <c r="AA580" s="45">
        <f t="shared" si="1565"/>
        <v>2.7844701134100465</v>
      </c>
      <c r="AB580" s="45">
        <f t="shared" si="1566"/>
        <v>-7509.2265860539374</v>
      </c>
      <c r="AC580" s="45">
        <f t="shared" si="1567"/>
        <v>18.869098654986828</v>
      </c>
      <c r="AD580" s="45">
        <f t="shared" si="1568"/>
        <v>707.3171013455144</v>
      </c>
      <c r="AE580" s="45">
        <f t="shared" si="1569"/>
        <v>-421.50701379302564</v>
      </c>
      <c r="AF580" s="45">
        <f t="shared" si="1570"/>
        <v>449.94900337676995</v>
      </c>
      <c r="AG580" s="45">
        <f t="shared" si="1571"/>
        <v>-359.07209708603057</v>
      </c>
      <c r="AH580" s="45">
        <f t="shared" si="1572"/>
        <v>-7113.6704935557227</v>
      </c>
      <c r="AI580" s="45">
        <f t="shared" si="1573"/>
        <v>-1.9760195815432564</v>
      </c>
      <c r="AJ580" s="45">
        <f t="shared" si="1574"/>
        <v>250.54171200448923</v>
      </c>
      <c r="AK580" s="45">
        <f t="shared" si="1575"/>
        <v>4.3727777880617396</v>
      </c>
      <c r="AL580" s="45">
        <f t="shared" si="1576"/>
        <v>250</v>
      </c>
      <c r="AM580" s="45">
        <f t="shared" si="1577"/>
        <v>32</v>
      </c>
      <c r="AN580" s="45">
        <f t="shared" si="1578"/>
        <v>30</v>
      </c>
      <c r="AO580" s="45"/>
      <c r="AP580" s="45">
        <f t="shared" si="1579"/>
        <v>4.2803204802084514</v>
      </c>
      <c r="AQ580" s="45">
        <f t="shared" si="1580"/>
        <v>7.4705685420182258E-2</v>
      </c>
      <c r="AR580" s="45" t="str">
        <f t="shared" si="1581"/>
        <v>POSITIF</v>
      </c>
      <c r="AS580" s="45">
        <f t="shared" si="1582"/>
        <v>4</v>
      </c>
      <c r="AT580" s="45">
        <f t="shared" si="1583"/>
        <v>16</v>
      </c>
      <c r="AU580" s="45">
        <f t="shared" si="1584"/>
        <v>49</v>
      </c>
      <c r="AV580" s="45">
        <f t="shared" si="1585"/>
        <v>1.0193679774040676</v>
      </c>
      <c r="AW580" s="145">
        <f t="shared" si="1586"/>
        <v>4.2473665725169481E-2</v>
      </c>
      <c r="AX580" s="45">
        <f t="shared" si="1587"/>
        <v>1.779132749509614E-2</v>
      </c>
      <c r="AY580" s="45">
        <f t="shared" si="1588"/>
        <v>0.27775707257039212</v>
      </c>
      <c r="AZ580" s="145">
        <f t="shared" si="1589"/>
        <v>1.1573211357099671E-2</v>
      </c>
      <c r="BA580" s="45">
        <f t="shared" si="1590"/>
        <v>358508.18253961421</v>
      </c>
      <c r="BB580" s="45" t="s">
        <v>192</v>
      </c>
      <c r="BC580" s="45">
        <f t="shared" si="1591"/>
        <v>1.6700850781056764E-2</v>
      </c>
      <c r="BD580" s="45">
        <f t="shared" si="1592"/>
        <v>128.18629750495373</v>
      </c>
      <c r="BE580" s="45">
        <f t="shared" si="1593"/>
        <v>23.436891772845115</v>
      </c>
      <c r="BF580" s="45">
        <f t="shared" si="1594"/>
        <v>-1.733089017083326E-3</v>
      </c>
      <c r="BG580" s="45">
        <f t="shared" si="1595"/>
        <v>23.435158683828032</v>
      </c>
      <c r="BH580" s="151">
        <f t="shared" si="1596"/>
        <v>0.18450521293419433</v>
      </c>
      <c r="BI580" s="45">
        <f t="shared" si="1597"/>
        <v>6.7690692899748681</v>
      </c>
      <c r="BJ580" s="45">
        <f t="shared" si="1598"/>
        <v>14.190069289974868</v>
      </c>
      <c r="BK580" s="45">
        <f t="shared" si="1599"/>
        <v>320.65157711478918</v>
      </c>
      <c r="BL580" s="45">
        <f t="shared" si="1600"/>
        <v>5.5964257723655706</v>
      </c>
      <c r="BM580" s="45">
        <f t="shared" si="1601"/>
        <v>252.19946223483382</v>
      </c>
      <c r="BN580" s="45">
        <f t="shared" si="1602"/>
        <v>16.813297482322255</v>
      </c>
      <c r="BO580" s="45">
        <f t="shared" si="1603"/>
        <v>16</v>
      </c>
      <c r="BP580" s="45">
        <f t="shared" si="1604"/>
        <v>48</v>
      </c>
      <c r="BQ580" s="45">
        <f t="shared" si="1605"/>
        <v>47</v>
      </c>
      <c r="BR580" s="45">
        <f t="shared" si="1606"/>
        <v>-17.786440388721189</v>
      </c>
      <c r="BS580" s="45" t="str">
        <f t="shared" si="1607"/>
        <v>NEGATIF</v>
      </c>
      <c r="BT580" s="45">
        <f t="shared" si="1543"/>
        <v>-0.31043194699288484</v>
      </c>
      <c r="BU580" s="45">
        <f t="shared" si="1544"/>
        <v>17</v>
      </c>
      <c r="BV580" s="45">
        <f t="shared" si="1545"/>
        <v>-2088</v>
      </c>
      <c r="BW580" s="45">
        <f t="shared" si="1546"/>
        <v>48</v>
      </c>
      <c r="BX580" s="45" t="str">
        <f t="shared" si="1547"/>
        <v>NEGATIF</v>
      </c>
      <c r="BY580" s="45">
        <f t="shared" si="1608"/>
        <v>-70.531487905515718</v>
      </c>
      <c r="BZ580" s="45">
        <f t="shared" si="1609"/>
        <v>109.46851209448428</v>
      </c>
      <c r="CA580" s="45">
        <f t="shared" si="1610"/>
        <v>50.182787545205287</v>
      </c>
      <c r="CB580" s="45" t="str">
        <f t="shared" si="1611"/>
        <v>POSITIF</v>
      </c>
      <c r="CC580" s="45">
        <f t="shared" si="1612"/>
        <v>50</v>
      </c>
      <c r="CD580" s="45">
        <f t="shared" si="1613"/>
        <v>10</v>
      </c>
      <c r="CE580" s="45">
        <f t="shared" si="1614"/>
        <v>58</v>
      </c>
      <c r="CF580" s="45"/>
      <c r="CG580" s="45">
        <f t="shared" si="1615"/>
        <v>4.4017109877569469</v>
      </c>
      <c r="CH580" s="45">
        <f t="shared" si="1616"/>
        <v>0.40902067976013995</v>
      </c>
      <c r="CI580" s="45">
        <f t="shared" si="1617"/>
        <v>0.40905092786971819</v>
      </c>
    </row>
    <row r="581" spans="1:87">
      <c r="A581" s="45">
        <f t="shared" ref="A581:F581" si="1660">A287</f>
        <v>-7.0027777777777782</v>
      </c>
      <c r="B581" s="45">
        <f t="shared" si="1660"/>
        <v>111.315</v>
      </c>
      <c r="C581" s="45">
        <f t="shared" si="1660"/>
        <v>7</v>
      </c>
      <c r="D581" s="45">
        <f t="shared" si="1660"/>
        <v>2018</v>
      </c>
      <c r="E581" s="45">
        <f t="shared" si="1660"/>
        <v>6</v>
      </c>
      <c r="F581" s="45">
        <f t="shared" si="1660"/>
        <v>14</v>
      </c>
      <c r="G581" s="45">
        <f t="shared" si="1549"/>
        <v>-0.12222152900771403</v>
      </c>
      <c r="H581" s="45">
        <f t="shared" ref="H581:J581" si="1661">H287</f>
        <v>20</v>
      </c>
      <c r="I581" s="45">
        <f t="shared" si="1661"/>
        <v>30</v>
      </c>
      <c r="J581" s="45">
        <f t="shared" si="1661"/>
        <v>20.5</v>
      </c>
      <c r="K581" s="45"/>
      <c r="L581" s="45">
        <f t="shared" ref="L581:M581" si="1662">L287</f>
        <v>20</v>
      </c>
      <c r="M581" s="45">
        <f t="shared" si="1662"/>
        <v>-13</v>
      </c>
      <c r="N581" s="45">
        <f t="shared" si="1552"/>
        <v>2458284.0625</v>
      </c>
      <c r="O581" s="45">
        <f t="shared" si="1553"/>
        <v>8.1908796641232031E-4</v>
      </c>
      <c r="P581" s="45">
        <f t="shared" si="1554"/>
        <v>2458284.063319088</v>
      </c>
      <c r="Q581" s="45">
        <f t="shared" si="1555"/>
        <v>0.18450549812698042</v>
      </c>
      <c r="R581" s="45">
        <f t="shared" si="1556"/>
        <v>252.51773158603248</v>
      </c>
      <c r="S581" s="45">
        <f t="shared" si="1557"/>
        <v>340.76534036670637</v>
      </c>
      <c r="T581" s="45">
        <f t="shared" si="1558"/>
        <v>4.4072658358435497</v>
      </c>
      <c r="U581" s="45">
        <f t="shared" si="1559"/>
        <v>5.9474771660781673</v>
      </c>
      <c r="V581" s="45">
        <f t="shared" si="1560"/>
        <v>128.18116684168581</v>
      </c>
      <c r="W581" s="45">
        <f t="shared" si="1561"/>
        <v>2.2371834004355984</v>
      </c>
      <c r="X581" s="45">
        <f t="shared" si="1562"/>
        <v>82.805817299355112</v>
      </c>
      <c r="Y581" s="45">
        <f t="shared" si="1563"/>
        <v>1.4452341516786258</v>
      </c>
      <c r="Z581" s="45">
        <f t="shared" si="1564"/>
        <v>159.54865234807494</v>
      </c>
      <c r="AA581" s="45">
        <f t="shared" si="1565"/>
        <v>2.7846493005936894</v>
      </c>
      <c r="AB581" s="45">
        <f t="shared" si="1566"/>
        <v>-7458.4732215336362</v>
      </c>
      <c r="AC581" s="45">
        <f t="shared" si="1567"/>
        <v>17.5994379201667</v>
      </c>
      <c r="AD581" s="45">
        <f t="shared" si="1568"/>
        <v>660.72280589276215</v>
      </c>
      <c r="AE581" s="45">
        <f t="shared" si="1569"/>
        <v>-416.1644613629955</v>
      </c>
      <c r="AF581" s="45">
        <f t="shared" si="1570"/>
        <v>448.92203250784456</v>
      </c>
      <c r="AG581" s="45">
        <f t="shared" si="1571"/>
        <v>-370.7620116347444</v>
      </c>
      <c r="AH581" s="45">
        <f t="shared" si="1572"/>
        <v>-7118.155418210602</v>
      </c>
      <c r="AI581" s="45">
        <f t="shared" si="1573"/>
        <v>-1.9772653939473894</v>
      </c>
      <c r="AJ581" s="45">
        <f t="shared" si="1574"/>
        <v>250.54046619208509</v>
      </c>
      <c r="AK581" s="45">
        <f t="shared" si="1575"/>
        <v>4.3727560445334248</v>
      </c>
      <c r="AL581" s="45">
        <f t="shared" si="1576"/>
        <v>250</v>
      </c>
      <c r="AM581" s="45">
        <f t="shared" si="1577"/>
        <v>32</v>
      </c>
      <c r="AN581" s="45">
        <f t="shared" si="1578"/>
        <v>25</v>
      </c>
      <c r="AO581" s="45"/>
      <c r="AP581" s="45">
        <f t="shared" si="1579"/>
        <v>4.2659998602090932</v>
      </c>
      <c r="AQ581" s="45">
        <f t="shared" si="1580"/>
        <v>7.4455743450266509E-2</v>
      </c>
      <c r="AR581" s="45" t="str">
        <f t="shared" si="1581"/>
        <v>POSITIF</v>
      </c>
      <c r="AS581" s="45">
        <f t="shared" si="1582"/>
        <v>4</v>
      </c>
      <c r="AT581" s="45">
        <f t="shared" si="1583"/>
        <v>15</v>
      </c>
      <c r="AU581" s="45">
        <f t="shared" si="1584"/>
        <v>57</v>
      </c>
      <c r="AV581" s="45">
        <f t="shared" si="1585"/>
        <v>1.0194165253961391</v>
      </c>
      <c r="AW581" s="145">
        <f t="shared" si="1586"/>
        <v>4.2475688558172464E-2</v>
      </c>
      <c r="AX581" s="45">
        <f t="shared" si="1587"/>
        <v>1.7792174817403021E-2</v>
      </c>
      <c r="AY581" s="45">
        <f t="shared" si="1588"/>
        <v>0.27777029962008754</v>
      </c>
      <c r="AZ581" s="145">
        <f t="shared" si="1589"/>
        <v>1.1573762484170315E-2</v>
      </c>
      <c r="BA581" s="45">
        <f t="shared" si="1590"/>
        <v>358491.11099378997</v>
      </c>
      <c r="BB581" s="45" t="s">
        <v>192</v>
      </c>
      <c r="BC581" s="45">
        <f t="shared" si="1591"/>
        <v>1.6700850769078669E-2</v>
      </c>
      <c r="BD581" s="45">
        <f t="shared" si="1592"/>
        <v>128.18574590324508</v>
      </c>
      <c r="BE581" s="45">
        <f t="shared" si="1593"/>
        <v>23.43689176913642</v>
      </c>
      <c r="BF581" s="45">
        <f t="shared" si="1594"/>
        <v>-1.7330837883265207E-3</v>
      </c>
      <c r="BG581" s="45">
        <f t="shared" si="1595"/>
        <v>23.435158685348092</v>
      </c>
      <c r="BH581" s="151">
        <f t="shared" si="1596"/>
        <v>0.18450549812698042</v>
      </c>
      <c r="BI581" s="45">
        <f t="shared" si="1597"/>
        <v>7.0197537696299452</v>
      </c>
      <c r="BJ581" s="45">
        <f t="shared" si="1598"/>
        <v>14.440753769629946</v>
      </c>
      <c r="BK581" s="45">
        <f t="shared" si="1599"/>
        <v>324.41297750731866</v>
      </c>
      <c r="BL581" s="45">
        <f t="shared" si="1600"/>
        <v>5.6620745937010177</v>
      </c>
      <c r="BM581" s="45">
        <f t="shared" si="1601"/>
        <v>252.19832903713055</v>
      </c>
      <c r="BN581" s="45">
        <f t="shared" si="1602"/>
        <v>16.813221935808702</v>
      </c>
      <c r="BO581" s="45">
        <f t="shared" si="1603"/>
        <v>16</v>
      </c>
      <c r="BP581" s="45">
        <f t="shared" si="1604"/>
        <v>48</v>
      </c>
      <c r="BQ581" s="45">
        <f t="shared" si="1605"/>
        <v>47</v>
      </c>
      <c r="BR581" s="45">
        <f t="shared" si="1606"/>
        <v>-17.800448829801066</v>
      </c>
      <c r="BS581" s="45" t="str">
        <f t="shared" si="1607"/>
        <v>NEGATIF</v>
      </c>
      <c r="BT581" s="45">
        <f t="shared" si="1543"/>
        <v>-0.31067644041280035</v>
      </c>
      <c r="BU581" s="45">
        <f t="shared" si="1544"/>
        <v>17</v>
      </c>
      <c r="BV581" s="45">
        <f t="shared" si="1545"/>
        <v>-2089</v>
      </c>
      <c r="BW581" s="45">
        <f t="shared" si="1546"/>
        <v>58</v>
      </c>
      <c r="BX581" s="45" t="str">
        <f t="shared" si="1547"/>
        <v>NEGATIF</v>
      </c>
      <c r="BY581" s="45">
        <f t="shared" si="1608"/>
        <v>-69.331471427545708</v>
      </c>
      <c r="BZ581" s="45">
        <f t="shared" si="1609"/>
        <v>110.66852857245429</v>
      </c>
      <c r="CA581" s="45">
        <f t="shared" si="1610"/>
        <v>53.687113913326876</v>
      </c>
      <c r="CB581" s="45" t="str">
        <f t="shared" si="1611"/>
        <v>POSITIF</v>
      </c>
      <c r="CC581" s="45">
        <f t="shared" si="1612"/>
        <v>53</v>
      </c>
      <c r="CD581" s="45">
        <f t="shared" si="1613"/>
        <v>41</v>
      </c>
      <c r="CE581" s="45">
        <f t="shared" si="1614"/>
        <v>13</v>
      </c>
      <c r="CF581" s="45"/>
      <c r="CG581" s="45">
        <f t="shared" si="1615"/>
        <v>4.4016912097259482</v>
      </c>
      <c r="CH581" s="45">
        <f t="shared" si="1616"/>
        <v>0.40902067978667001</v>
      </c>
      <c r="CI581" s="45">
        <f t="shared" si="1617"/>
        <v>0.40905092780498925</v>
      </c>
    </row>
    <row r="582" spans="1:87">
      <c r="A582" s="45">
        <f t="shared" ref="A582:F582" si="1663">A288</f>
        <v>-7.0027777777777782</v>
      </c>
      <c r="B582" s="45">
        <f t="shared" si="1663"/>
        <v>111.315</v>
      </c>
      <c r="C582" s="45">
        <f t="shared" si="1663"/>
        <v>7</v>
      </c>
      <c r="D582" s="45">
        <f t="shared" si="1663"/>
        <v>2018</v>
      </c>
      <c r="E582" s="45">
        <f t="shared" si="1663"/>
        <v>6</v>
      </c>
      <c r="F582" s="45">
        <f t="shared" si="1663"/>
        <v>14</v>
      </c>
      <c r="G582" s="45">
        <f t="shared" si="1549"/>
        <v>-0.12222152900771403</v>
      </c>
      <c r="H582" s="45">
        <f t="shared" ref="H582:J582" si="1664">H288</f>
        <v>20</v>
      </c>
      <c r="I582" s="45">
        <f t="shared" si="1664"/>
        <v>45</v>
      </c>
      <c r="J582" s="45">
        <f t="shared" si="1664"/>
        <v>20.75</v>
      </c>
      <c r="K582" s="45"/>
      <c r="L582" s="45">
        <f t="shared" ref="L582:M582" si="1665">L288</f>
        <v>20</v>
      </c>
      <c r="M582" s="45">
        <f t="shared" si="1665"/>
        <v>-13</v>
      </c>
      <c r="N582" s="45">
        <f t="shared" si="1552"/>
        <v>2458284.072916667</v>
      </c>
      <c r="O582" s="45">
        <f t="shared" si="1553"/>
        <v>8.1908796641232031E-4</v>
      </c>
      <c r="P582" s="45">
        <f t="shared" si="1554"/>
        <v>2458284.0737357549</v>
      </c>
      <c r="Q582" s="45">
        <f t="shared" si="1555"/>
        <v>0.18450578331977924</v>
      </c>
      <c r="R582" s="45">
        <f t="shared" si="1556"/>
        <v>252.51773158603248</v>
      </c>
      <c r="S582" s="45">
        <f t="shared" si="1557"/>
        <v>340.90143404203991</v>
      </c>
      <c r="T582" s="45">
        <f t="shared" si="1558"/>
        <v>4.4072658358435497</v>
      </c>
      <c r="U582" s="45">
        <f t="shared" si="1559"/>
        <v>5.9498524488038775</v>
      </c>
      <c r="V582" s="45">
        <f t="shared" si="1560"/>
        <v>128.18061523831551</v>
      </c>
      <c r="W582" s="45">
        <f t="shared" si="1561"/>
        <v>2.2371737731406216</v>
      </c>
      <c r="X582" s="45">
        <f t="shared" si="1562"/>
        <v>82.816084459425838</v>
      </c>
      <c r="Y582" s="45">
        <f t="shared" si="1563"/>
        <v>1.4454133474266893</v>
      </c>
      <c r="Z582" s="45">
        <f t="shared" si="1564"/>
        <v>159.55891901789892</v>
      </c>
      <c r="AA582" s="45">
        <f t="shared" si="1565"/>
        <v>2.7848284877853331</v>
      </c>
      <c r="AB582" s="45">
        <f t="shared" si="1566"/>
        <v>-7407.6777743036264</v>
      </c>
      <c r="AC582" s="45">
        <f t="shared" si="1567"/>
        <v>16.327921907717602</v>
      </c>
      <c r="AD582" s="45">
        <f t="shared" si="1568"/>
        <v>613.84991889808964</v>
      </c>
      <c r="AE582" s="45">
        <f t="shared" si="1569"/>
        <v>-410.77804346989313</v>
      </c>
      <c r="AF582" s="45">
        <f t="shared" si="1570"/>
        <v>447.89336132478331</v>
      </c>
      <c r="AG582" s="45">
        <f t="shared" si="1571"/>
        <v>-382.44957867711923</v>
      </c>
      <c r="AH582" s="45">
        <f t="shared" si="1572"/>
        <v>-7122.8341943200485</v>
      </c>
      <c r="AI582" s="45">
        <f t="shared" si="1573"/>
        <v>-1.9785650539777913</v>
      </c>
      <c r="AJ582" s="45">
        <f t="shared" si="1574"/>
        <v>250.53916653205468</v>
      </c>
      <c r="AK582" s="45">
        <f t="shared" si="1575"/>
        <v>4.3727333611867376</v>
      </c>
      <c r="AL582" s="45">
        <f t="shared" si="1576"/>
        <v>250</v>
      </c>
      <c r="AM582" s="45">
        <f t="shared" si="1577"/>
        <v>32</v>
      </c>
      <c r="AN582" s="45">
        <f t="shared" si="1578"/>
        <v>20</v>
      </c>
      <c r="AO582" s="45"/>
      <c r="AP582" s="45">
        <f t="shared" si="1579"/>
        <v>4.2678828876761319</v>
      </c>
      <c r="AQ582" s="45">
        <f t="shared" si="1580"/>
        <v>7.4488608479471821E-2</v>
      </c>
      <c r="AR582" s="45" t="str">
        <f t="shared" si="1581"/>
        <v>POSITIF</v>
      </c>
      <c r="AS582" s="45">
        <f t="shared" si="1582"/>
        <v>4</v>
      </c>
      <c r="AT582" s="45">
        <f t="shared" si="1583"/>
        <v>16</v>
      </c>
      <c r="AU582" s="45">
        <f t="shared" si="1584"/>
        <v>4</v>
      </c>
      <c r="AV582" s="45">
        <f t="shared" si="1585"/>
        <v>1.0194646735022119</v>
      </c>
      <c r="AW582" s="145">
        <f t="shared" si="1586"/>
        <v>4.247769472925883E-2</v>
      </c>
      <c r="AX582" s="45">
        <f t="shared" si="1587"/>
        <v>1.7793015160382588E-2</v>
      </c>
      <c r="AY582" s="45">
        <f t="shared" si="1588"/>
        <v>0.27778341771943094</v>
      </c>
      <c r="AZ582" s="145">
        <f t="shared" si="1589"/>
        <v>1.1574309071642955E-2</v>
      </c>
      <c r="BA582" s="45">
        <f t="shared" si="1590"/>
        <v>358474.1816709296</v>
      </c>
      <c r="BB582" s="45" t="s">
        <v>192</v>
      </c>
      <c r="BC582" s="45">
        <f t="shared" si="1591"/>
        <v>1.6700850757100569E-2</v>
      </c>
      <c r="BD582" s="45">
        <f t="shared" si="1592"/>
        <v>128.18519430151181</v>
      </c>
      <c r="BE582" s="45">
        <f t="shared" si="1593"/>
        <v>23.436891765427724</v>
      </c>
      <c r="BF582" s="45">
        <f t="shared" si="1594"/>
        <v>-1.7330785397239267E-3</v>
      </c>
      <c r="BG582" s="45">
        <f t="shared" si="1595"/>
        <v>23.435158686887998</v>
      </c>
      <c r="BH582" s="151">
        <f t="shared" si="1596"/>
        <v>0.18450578331977924</v>
      </c>
      <c r="BI582" s="45">
        <f t="shared" si="1597"/>
        <v>7.2704382604919378</v>
      </c>
      <c r="BJ582" s="45">
        <f t="shared" si="1598"/>
        <v>14.691438260491939</v>
      </c>
      <c r="BK582" s="45">
        <f t="shared" si="1599"/>
        <v>328.17442704675994</v>
      </c>
      <c r="BL582" s="45">
        <f t="shared" si="1600"/>
        <v>5.7277242728118924</v>
      </c>
      <c r="BM582" s="45">
        <f t="shared" si="1601"/>
        <v>252.19714686061914</v>
      </c>
      <c r="BN582" s="45">
        <f t="shared" si="1602"/>
        <v>16.813143124041275</v>
      </c>
      <c r="BO582" s="45">
        <f t="shared" si="1603"/>
        <v>16</v>
      </c>
      <c r="BP582" s="45">
        <f t="shared" si="1604"/>
        <v>48</v>
      </c>
      <c r="BQ582" s="45">
        <f t="shared" si="1605"/>
        <v>47</v>
      </c>
      <c r="BR582" s="45">
        <f t="shared" si="1606"/>
        <v>-17.798403767131205</v>
      </c>
      <c r="BS582" s="45" t="str">
        <f t="shared" si="1607"/>
        <v>NEGATIF</v>
      </c>
      <c r="BT582" s="45">
        <f t="shared" si="1543"/>
        <v>-0.31064074733580166</v>
      </c>
      <c r="BU582" s="45">
        <f t="shared" si="1544"/>
        <v>17</v>
      </c>
      <c r="BV582" s="45">
        <f t="shared" si="1545"/>
        <v>-2088</v>
      </c>
      <c r="BW582" s="45">
        <f t="shared" si="1546"/>
        <v>5</v>
      </c>
      <c r="BX582" s="45" t="str">
        <f t="shared" si="1547"/>
        <v>NEGATIF</v>
      </c>
      <c r="BY582" s="45">
        <f t="shared" si="1608"/>
        <v>-67.813993606283319</v>
      </c>
      <c r="BZ582" s="45">
        <f t="shared" si="1609"/>
        <v>112.18600639371668</v>
      </c>
      <c r="CA582" s="45">
        <f t="shared" si="1610"/>
        <v>57.163624166522204</v>
      </c>
      <c r="CB582" s="45" t="str">
        <f t="shared" si="1611"/>
        <v>POSITIF</v>
      </c>
      <c r="CC582" s="45">
        <f t="shared" si="1612"/>
        <v>57</v>
      </c>
      <c r="CD582" s="45">
        <f t="shared" si="1613"/>
        <v>9</v>
      </c>
      <c r="CE582" s="45">
        <f t="shared" si="1614"/>
        <v>49</v>
      </c>
      <c r="CF582" s="45"/>
      <c r="CG582" s="45">
        <f t="shared" si="1615"/>
        <v>4.4016705768534852</v>
      </c>
      <c r="CH582" s="45">
        <f t="shared" si="1616"/>
        <v>0.40902067981354645</v>
      </c>
      <c r="CI582" s="45">
        <f t="shared" si="1617"/>
        <v>0.40905092774026031</v>
      </c>
    </row>
    <row r="583" spans="1:87">
      <c r="A583" s="45">
        <f t="shared" ref="A583:F583" si="1666">A289</f>
        <v>-7.0027777777777782</v>
      </c>
      <c r="B583" s="45">
        <f t="shared" si="1666"/>
        <v>111.315</v>
      </c>
      <c r="C583" s="45">
        <f t="shared" si="1666"/>
        <v>7</v>
      </c>
      <c r="D583" s="45">
        <f t="shared" si="1666"/>
        <v>2018</v>
      </c>
      <c r="E583" s="45">
        <f t="shared" si="1666"/>
        <v>6</v>
      </c>
      <c r="F583" s="45">
        <f t="shared" si="1666"/>
        <v>14</v>
      </c>
      <c r="G583" s="45">
        <f t="shared" si="1549"/>
        <v>-0.12222152900771403</v>
      </c>
      <c r="H583" s="45">
        <f t="shared" ref="H583:J583" si="1667">H289</f>
        <v>21</v>
      </c>
      <c r="I583" s="45">
        <f t="shared" si="1667"/>
        <v>0</v>
      </c>
      <c r="J583" s="45">
        <f t="shared" si="1667"/>
        <v>21</v>
      </c>
      <c r="K583" s="45"/>
      <c r="L583" s="45">
        <f t="shared" ref="L583:M583" si="1668">L289</f>
        <v>20</v>
      </c>
      <c r="M583" s="45">
        <f t="shared" si="1668"/>
        <v>-13</v>
      </c>
      <c r="N583" s="45">
        <f t="shared" si="1552"/>
        <v>2458284.0833333335</v>
      </c>
      <c r="O583" s="45">
        <f t="shared" si="1553"/>
        <v>8.1908796641232031E-4</v>
      </c>
      <c r="P583" s="45">
        <f t="shared" si="1554"/>
        <v>2458284.0841524214</v>
      </c>
      <c r="Q583" s="45">
        <f t="shared" si="1555"/>
        <v>0.18450606851256532</v>
      </c>
      <c r="R583" s="45">
        <f t="shared" si="1556"/>
        <v>252.51773158603248</v>
      </c>
      <c r="S583" s="45">
        <f t="shared" si="1557"/>
        <v>341.0375277113053</v>
      </c>
      <c r="T583" s="45">
        <f t="shared" si="1558"/>
        <v>4.4072658358435497</v>
      </c>
      <c r="U583" s="45">
        <f t="shared" si="1559"/>
        <v>5.9522277314236796</v>
      </c>
      <c r="V583" s="45">
        <f t="shared" si="1560"/>
        <v>128.18006363496988</v>
      </c>
      <c r="W583" s="45">
        <f t="shared" si="1561"/>
        <v>2.2371641458460756</v>
      </c>
      <c r="X583" s="45">
        <f t="shared" si="1562"/>
        <v>82.826351619038178</v>
      </c>
      <c r="Y583" s="45">
        <f t="shared" si="1563"/>
        <v>1.4455925431667522</v>
      </c>
      <c r="Z583" s="45">
        <f t="shared" si="1564"/>
        <v>159.56918568726451</v>
      </c>
      <c r="AA583" s="45">
        <f t="shared" si="1565"/>
        <v>2.7850076749689765</v>
      </c>
      <c r="AB583" s="45">
        <f t="shared" si="1566"/>
        <v>-6738.2803519221952</v>
      </c>
      <c r="AC583" s="45">
        <f t="shared" si="1567"/>
        <v>15.054684766305986</v>
      </c>
      <c r="AD583" s="45">
        <f t="shared" si="1568"/>
        <v>566.71820819248308</v>
      </c>
      <c r="AE583" s="45">
        <f t="shared" si="1569"/>
        <v>-405.34832834239597</v>
      </c>
      <c r="AF583" s="45">
        <f t="shared" si="1570"/>
        <v>446.86301684436859</v>
      </c>
      <c r="AG583" s="45">
        <f t="shared" si="1571"/>
        <v>-394.13470940887538</v>
      </c>
      <c r="AH583" s="45">
        <f t="shared" si="1572"/>
        <v>-6509.127479870308</v>
      </c>
      <c r="AI583" s="45">
        <f t="shared" si="1573"/>
        <v>-1.8080909666306411</v>
      </c>
      <c r="AJ583" s="45">
        <f t="shared" si="1574"/>
        <v>250.70964061940185</v>
      </c>
      <c r="AK583" s="45">
        <f t="shared" si="1575"/>
        <v>4.3757086953002782</v>
      </c>
      <c r="AL583" s="45">
        <f t="shared" si="1576"/>
        <v>250</v>
      </c>
      <c r="AM583" s="45">
        <f t="shared" si="1577"/>
        <v>42</v>
      </c>
      <c r="AN583" s="45">
        <f t="shared" si="1578"/>
        <v>34</v>
      </c>
      <c r="AO583" s="45"/>
      <c r="AP583" s="45">
        <f t="shared" si="1579"/>
        <v>4.2598565289366137</v>
      </c>
      <c r="AQ583" s="45">
        <f t="shared" si="1580"/>
        <v>7.4348522092521005E-2</v>
      </c>
      <c r="AR583" s="45" t="str">
        <f t="shared" si="1581"/>
        <v>POSITIF</v>
      </c>
      <c r="AS583" s="45">
        <f t="shared" si="1582"/>
        <v>4</v>
      </c>
      <c r="AT583" s="45">
        <f t="shared" si="1583"/>
        <v>15</v>
      </c>
      <c r="AU583" s="45">
        <f t="shared" si="1584"/>
        <v>35</v>
      </c>
      <c r="AV583" s="45">
        <f t="shared" si="1585"/>
        <v>1.0195124213052702</v>
      </c>
      <c r="AW583" s="145">
        <f t="shared" si="1586"/>
        <v>4.2479684221052923E-2</v>
      </c>
      <c r="AX583" s="45">
        <f t="shared" si="1587"/>
        <v>1.7793848516756552E-2</v>
      </c>
      <c r="AY583" s="45">
        <f t="shared" si="1588"/>
        <v>0.27779642675480953</v>
      </c>
      <c r="AZ583" s="145">
        <f t="shared" si="1589"/>
        <v>1.157485111478373E-2</v>
      </c>
      <c r="BA583" s="45">
        <f t="shared" si="1590"/>
        <v>358457.39467756584</v>
      </c>
      <c r="BB583" s="45" t="s">
        <v>192</v>
      </c>
      <c r="BC583" s="45">
        <f t="shared" si="1591"/>
        <v>1.6700850745122474E-2</v>
      </c>
      <c r="BD583" s="45">
        <f t="shared" si="1592"/>
        <v>128.18464269980316</v>
      </c>
      <c r="BE583" s="45">
        <f t="shared" si="1593"/>
        <v>23.436891761719028</v>
      </c>
      <c r="BF583" s="45">
        <f t="shared" si="1594"/>
        <v>-1.7330732712742048E-3</v>
      </c>
      <c r="BG583" s="45">
        <f t="shared" si="1595"/>
        <v>23.435158688447753</v>
      </c>
      <c r="BH583" s="151">
        <f t="shared" si="1596"/>
        <v>0.18450606851256532</v>
      </c>
      <c r="BI583" s="45">
        <f t="shared" si="1597"/>
        <v>7.5211227401470149</v>
      </c>
      <c r="BJ583" s="45">
        <f t="shared" si="1598"/>
        <v>14.942122740147015</v>
      </c>
      <c r="BK583" s="45">
        <f t="shared" si="1599"/>
        <v>331.77961933391953</v>
      </c>
      <c r="BL583" s="45">
        <f t="shared" si="1600"/>
        <v>5.7906467483903317</v>
      </c>
      <c r="BM583" s="45">
        <f t="shared" si="1601"/>
        <v>252.35222176828574</v>
      </c>
      <c r="BN583" s="45">
        <f t="shared" si="1602"/>
        <v>16.823481451219049</v>
      </c>
      <c r="BO583" s="45">
        <f t="shared" si="1603"/>
        <v>16</v>
      </c>
      <c r="BP583" s="45">
        <f t="shared" si="1604"/>
        <v>49</v>
      </c>
      <c r="BQ583" s="45">
        <f t="shared" si="1605"/>
        <v>24</v>
      </c>
      <c r="BR583" s="45">
        <f t="shared" si="1606"/>
        <v>-17.82991313258827</v>
      </c>
      <c r="BS583" s="45" t="str">
        <f t="shared" si="1607"/>
        <v>NEGATIF</v>
      </c>
      <c r="BT583" s="45">
        <f>RADIANS(BR583)</f>
        <v>-0.31119068950824158</v>
      </c>
      <c r="BU583" s="45">
        <f t="shared" si="1544"/>
        <v>17</v>
      </c>
      <c r="BV583" s="45">
        <f t="shared" si="1545"/>
        <v>-2090</v>
      </c>
      <c r="BW583" s="45">
        <f t="shared" si="1546"/>
        <v>12</v>
      </c>
      <c r="BX583" s="45" t="str">
        <f t="shared" si="1547"/>
        <v>NEGATIF</v>
      </c>
      <c r="BY583" s="45">
        <f t="shared" si="1608"/>
        <v>-65.870389921880701</v>
      </c>
      <c r="BZ583" s="45">
        <f t="shared" si="1609"/>
        <v>114.1296100781193</v>
      </c>
      <c r="CA583" s="45">
        <f t="shared" si="1610"/>
        <v>60.445502270571367</v>
      </c>
      <c r="CB583" s="45" t="str">
        <f t="shared" si="1611"/>
        <v>POSITIF</v>
      </c>
      <c r="CC583" s="45">
        <f t="shared" si="1612"/>
        <v>60</v>
      </c>
      <c r="CD583" s="45">
        <f t="shared" si="1613"/>
        <v>26</v>
      </c>
      <c r="CE583" s="45">
        <f t="shared" si="1614"/>
        <v>43</v>
      </c>
      <c r="CF583" s="45"/>
      <c r="CG583" s="45">
        <f t="shared" si="1615"/>
        <v>4.4043771445794935</v>
      </c>
      <c r="CH583" s="45">
        <f t="shared" si="1616"/>
        <v>0.40902067984076929</v>
      </c>
      <c r="CI583" s="45">
        <f t="shared" si="1617"/>
        <v>0.40905092767553136</v>
      </c>
    </row>
    <row r="584" spans="1:87">
      <c r="A584" s="45">
        <f t="shared" ref="A584:F584" si="1669">A290</f>
        <v>-7.0027777777777782</v>
      </c>
      <c r="B584" s="45">
        <f t="shared" si="1669"/>
        <v>111.315</v>
      </c>
      <c r="C584" s="45">
        <f t="shared" si="1669"/>
        <v>7</v>
      </c>
      <c r="D584" s="45">
        <f t="shared" si="1669"/>
        <v>2018</v>
      </c>
      <c r="E584" s="45">
        <f t="shared" si="1669"/>
        <v>6</v>
      </c>
      <c r="F584" s="45">
        <f t="shared" si="1669"/>
        <v>14</v>
      </c>
      <c r="G584" s="45">
        <f t="shared" si="1549"/>
        <v>-0.12222152900771403</v>
      </c>
      <c r="H584" s="45">
        <f t="shared" ref="H584:J584" si="1670">H290</f>
        <v>21</v>
      </c>
      <c r="I584" s="45">
        <f t="shared" si="1670"/>
        <v>15</v>
      </c>
      <c r="J584" s="45">
        <f t="shared" si="1670"/>
        <v>21.25</v>
      </c>
      <c r="K584" s="45"/>
      <c r="L584" s="45">
        <f t="shared" ref="L584:M584" si="1671">L290</f>
        <v>20</v>
      </c>
      <c r="M584" s="45">
        <f t="shared" si="1671"/>
        <v>-13</v>
      </c>
      <c r="N584" s="45">
        <f t="shared" si="1552"/>
        <v>2458284.09375</v>
      </c>
      <c r="O584" s="45">
        <f t="shared" si="1553"/>
        <v>8.1908796641232031E-4</v>
      </c>
      <c r="P584" s="45">
        <f t="shared" si="1554"/>
        <v>2458284.094569088</v>
      </c>
      <c r="Q584" s="45">
        <f t="shared" si="1555"/>
        <v>0.1845063537053514</v>
      </c>
      <c r="R584" s="45">
        <f t="shared" si="1556"/>
        <v>252.51773158603248</v>
      </c>
      <c r="S584" s="45">
        <f t="shared" si="1557"/>
        <v>341.17362138057069</v>
      </c>
      <c r="T584" s="45">
        <f t="shared" si="1558"/>
        <v>4.4072658358435497</v>
      </c>
      <c r="U584" s="45">
        <f t="shared" si="1559"/>
        <v>5.9546030140434807</v>
      </c>
      <c r="V584" s="45">
        <f t="shared" si="1560"/>
        <v>128.1795120316242</v>
      </c>
      <c r="W584" s="45">
        <f t="shared" si="1561"/>
        <v>2.2371545185515282</v>
      </c>
      <c r="X584" s="45">
        <f t="shared" si="1562"/>
        <v>82.836618778650518</v>
      </c>
      <c r="Y584" s="45">
        <f t="shared" si="1563"/>
        <v>1.4457717389068154</v>
      </c>
      <c r="Z584" s="45">
        <f t="shared" si="1564"/>
        <v>159.57945235663101</v>
      </c>
      <c r="AA584" s="45">
        <f t="shared" si="1565"/>
        <v>2.7851868621526354</v>
      </c>
      <c r="AB584" s="45">
        <f t="shared" si="1566"/>
        <v>-6687.4016060624708</v>
      </c>
      <c r="AC584" s="45">
        <f t="shared" si="1567"/>
        <v>13.779860655766736</v>
      </c>
      <c r="AD584" s="45">
        <f t="shared" si="1568"/>
        <v>519.34754446644092</v>
      </c>
      <c r="AE584" s="45">
        <f t="shared" si="1569"/>
        <v>-399.87588805188057</v>
      </c>
      <c r="AF584" s="45">
        <f t="shared" si="1570"/>
        <v>445.83102598948147</v>
      </c>
      <c r="AG584" s="45">
        <f t="shared" si="1571"/>
        <v>-405.81731660602395</v>
      </c>
      <c r="AH584" s="45">
        <f t="shared" si="1572"/>
        <v>-6514.1363796086862</v>
      </c>
      <c r="AI584" s="45">
        <f t="shared" si="1573"/>
        <v>-1.8094823276690795</v>
      </c>
      <c r="AJ584" s="45">
        <f t="shared" si="1574"/>
        <v>250.7082492583634</v>
      </c>
      <c r="AK584" s="45">
        <f t="shared" si="1575"/>
        <v>4.3756844114690727</v>
      </c>
      <c r="AL584" s="45">
        <f t="shared" si="1576"/>
        <v>250</v>
      </c>
      <c r="AM584" s="45">
        <f t="shared" si="1577"/>
        <v>42</v>
      </c>
      <c r="AN584" s="45">
        <f t="shared" si="1578"/>
        <v>29</v>
      </c>
      <c r="AO584" s="45"/>
      <c r="AP584" s="45">
        <f t="shared" si="1579"/>
        <v>4.257698245273037</v>
      </c>
      <c r="AQ584" s="45">
        <f t="shared" si="1580"/>
        <v>7.4310852936399593E-2</v>
      </c>
      <c r="AR584" s="45" t="str">
        <f t="shared" si="1581"/>
        <v>POSITIF</v>
      </c>
      <c r="AS584" s="45">
        <f t="shared" si="1582"/>
        <v>4</v>
      </c>
      <c r="AT584" s="45">
        <f t="shared" si="1583"/>
        <v>15</v>
      </c>
      <c r="AU584" s="45">
        <f t="shared" si="1584"/>
        <v>27</v>
      </c>
      <c r="AV584" s="45">
        <f t="shared" si="1585"/>
        <v>1.0195597683979596</v>
      </c>
      <c r="AW584" s="145">
        <f t="shared" si="1586"/>
        <v>4.2481657016581652E-2</v>
      </c>
      <c r="AX584" s="45">
        <f t="shared" si="1587"/>
        <v>1.7794674879415228E-2</v>
      </c>
      <c r="AY584" s="45">
        <f t="shared" si="1588"/>
        <v>0.27780932661524282</v>
      </c>
      <c r="AZ584" s="145">
        <f t="shared" si="1589"/>
        <v>1.1575388608968451E-2</v>
      </c>
      <c r="BA584" s="45">
        <f t="shared" si="1590"/>
        <v>358440.75011712348</v>
      </c>
      <c r="BB584" s="45" t="s">
        <v>192</v>
      </c>
      <c r="BC584" s="45">
        <f t="shared" si="1591"/>
        <v>1.6700850733144375E-2</v>
      </c>
      <c r="BD584" s="45">
        <f t="shared" si="1592"/>
        <v>128.18409109809451</v>
      </c>
      <c r="BE584" s="45">
        <f t="shared" si="1593"/>
        <v>23.436891758010336</v>
      </c>
      <c r="BF584" s="45">
        <f t="shared" si="1594"/>
        <v>-1.7330679829753119E-3</v>
      </c>
      <c r="BG584" s="45">
        <f t="shared" si="1595"/>
        <v>23.435158690027361</v>
      </c>
      <c r="BH584" s="151">
        <f t="shared" si="1596"/>
        <v>0.1845063537053514</v>
      </c>
      <c r="BI584" s="45">
        <f t="shared" si="1597"/>
        <v>7.7718072198020911</v>
      </c>
      <c r="BJ584" s="45">
        <f t="shared" si="1598"/>
        <v>15.192807219802091</v>
      </c>
      <c r="BK584" s="45">
        <f t="shared" si="1599"/>
        <v>335.5411522959717</v>
      </c>
      <c r="BL584" s="45">
        <f t="shared" si="1600"/>
        <v>5.8562978835004369</v>
      </c>
      <c r="BM584" s="45">
        <f t="shared" si="1601"/>
        <v>252.35095600105967</v>
      </c>
      <c r="BN584" s="45">
        <f t="shared" si="1602"/>
        <v>16.823397066737311</v>
      </c>
      <c r="BO584" s="45">
        <f t="shared" si="1603"/>
        <v>16</v>
      </c>
      <c r="BP584" s="45">
        <f t="shared" si="1604"/>
        <v>49</v>
      </c>
      <c r="BQ584" s="45">
        <f t="shared" si="1605"/>
        <v>24</v>
      </c>
      <c r="BR584" s="45">
        <f t="shared" si="1606"/>
        <v>-17.831859255522748</v>
      </c>
      <c r="BS584" s="45" t="str">
        <f t="shared" si="1607"/>
        <v>NEGATIF</v>
      </c>
      <c r="BT584" s="45">
        <f t="shared" ref="BT584:BT598" si="1672">RADIANS(BR584)</f>
        <v>-0.31122465576109681</v>
      </c>
      <c r="BU584" s="45">
        <f t="shared" si="1544"/>
        <v>17</v>
      </c>
      <c r="BV584" s="45">
        <f t="shared" si="1545"/>
        <v>-2090</v>
      </c>
      <c r="BW584" s="45">
        <f t="shared" si="1546"/>
        <v>5</v>
      </c>
      <c r="BX584" s="45" t="str">
        <f t="shared" si="1547"/>
        <v>NEGATIF</v>
      </c>
      <c r="BY584" s="45">
        <f t="shared" si="1608"/>
        <v>-63.293147271321843</v>
      </c>
      <c r="BZ584" s="45">
        <f t="shared" si="1609"/>
        <v>116.70685272867816</v>
      </c>
      <c r="CA584" s="45">
        <f t="shared" si="1610"/>
        <v>63.818310235250628</v>
      </c>
      <c r="CB584" s="45" t="str">
        <f t="shared" si="1611"/>
        <v>POSITIF</v>
      </c>
      <c r="CC584" s="45">
        <f t="shared" si="1612"/>
        <v>63</v>
      </c>
      <c r="CD584" s="45">
        <f t="shared" si="1613"/>
        <v>49</v>
      </c>
      <c r="CE584" s="45">
        <f t="shared" si="1614"/>
        <v>5</v>
      </c>
      <c r="CF584" s="45"/>
      <c r="CG584" s="45">
        <f t="shared" si="1615"/>
        <v>4.4043550527738349</v>
      </c>
      <c r="CH584" s="45">
        <f t="shared" si="1616"/>
        <v>0.40902067986833868</v>
      </c>
      <c r="CI584" s="45">
        <f t="shared" si="1617"/>
        <v>0.40905092761080247</v>
      </c>
    </row>
    <row r="585" spans="1:87">
      <c r="A585" s="45">
        <f t="shared" ref="A585:F585" si="1673">A291</f>
        <v>-7.0027777777777782</v>
      </c>
      <c r="B585" s="45">
        <f t="shared" si="1673"/>
        <v>111.315</v>
      </c>
      <c r="C585" s="45">
        <f t="shared" si="1673"/>
        <v>7</v>
      </c>
      <c r="D585" s="45">
        <f t="shared" si="1673"/>
        <v>2018</v>
      </c>
      <c r="E585" s="45">
        <f t="shared" si="1673"/>
        <v>6</v>
      </c>
      <c r="F585" s="45">
        <f t="shared" si="1673"/>
        <v>14</v>
      </c>
      <c r="G585" s="45">
        <f t="shared" si="1549"/>
        <v>-0.12222152900771403</v>
      </c>
      <c r="H585" s="45">
        <f t="shared" ref="H585:J585" si="1674">H291</f>
        <v>21</v>
      </c>
      <c r="I585" s="45">
        <f t="shared" si="1674"/>
        <v>30</v>
      </c>
      <c r="J585" s="45">
        <f t="shared" si="1674"/>
        <v>21.5</v>
      </c>
      <c r="K585" s="45"/>
      <c r="L585" s="45">
        <f t="shared" ref="L585:M585" si="1675">L291</f>
        <v>20</v>
      </c>
      <c r="M585" s="45">
        <f t="shared" si="1675"/>
        <v>-13</v>
      </c>
      <c r="N585" s="45">
        <f t="shared" si="1552"/>
        <v>2458284.104166667</v>
      </c>
      <c r="O585" s="45">
        <f t="shared" si="1553"/>
        <v>8.1908796641232031E-4</v>
      </c>
      <c r="P585" s="45">
        <f t="shared" si="1554"/>
        <v>2458284.1049857549</v>
      </c>
      <c r="Q585" s="45">
        <f t="shared" si="1555"/>
        <v>0.18450663889815022</v>
      </c>
      <c r="R585" s="45">
        <f t="shared" si="1556"/>
        <v>252.51773158603248</v>
      </c>
      <c r="S585" s="45">
        <f t="shared" si="1557"/>
        <v>341.30971505590423</v>
      </c>
      <c r="T585" s="45">
        <f t="shared" si="1558"/>
        <v>4.4072658358435497</v>
      </c>
      <c r="U585" s="45">
        <f t="shared" si="1559"/>
        <v>5.9569782967691909</v>
      </c>
      <c r="V585" s="45">
        <f t="shared" si="1560"/>
        <v>128.1789604282539</v>
      </c>
      <c r="W585" s="45">
        <f t="shared" si="1561"/>
        <v>2.2371448912565515</v>
      </c>
      <c r="X585" s="45">
        <f t="shared" si="1562"/>
        <v>82.846885938721243</v>
      </c>
      <c r="Y585" s="45">
        <f t="shared" si="1563"/>
        <v>1.4459509346548789</v>
      </c>
      <c r="Z585" s="45">
        <f t="shared" si="1564"/>
        <v>159.58971902645499</v>
      </c>
      <c r="AA585" s="45">
        <f t="shared" si="1565"/>
        <v>2.7853660493442791</v>
      </c>
      <c r="AB585" s="45">
        <f t="shared" si="1566"/>
        <v>-6636.4816379516451</v>
      </c>
      <c r="AC585" s="45">
        <f t="shared" si="1567"/>
        <v>12.503583902939537</v>
      </c>
      <c r="AD585" s="45">
        <f t="shared" si="1568"/>
        <v>471.75789912077499</v>
      </c>
      <c r="AE585" s="45">
        <f t="shared" si="1569"/>
        <v>-394.36129916693443</v>
      </c>
      <c r="AF585" s="45">
        <f t="shared" si="1570"/>
        <v>444.79741572567764</v>
      </c>
      <c r="AG585" s="45">
        <f t="shared" si="1571"/>
        <v>-417.49731306139222</v>
      </c>
      <c r="AH585" s="45">
        <f t="shared" si="1572"/>
        <v>-6519.2813514305799</v>
      </c>
      <c r="AI585" s="45">
        <f t="shared" si="1573"/>
        <v>-1.8109114865084943</v>
      </c>
      <c r="AJ585" s="45">
        <f t="shared" si="1574"/>
        <v>250.70682009952398</v>
      </c>
      <c r="AK585" s="45">
        <f t="shared" si="1575"/>
        <v>4.3756594679417917</v>
      </c>
      <c r="AL585" s="45">
        <f t="shared" si="1576"/>
        <v>250</v>
      </c>
      <c r="AM585" s="45">
        <f t="shared" si="1577"/>
        <v>42</v>
      </c>
      <c r="AN585" s="45">
        <f t="shared" si="1578"/>
        <v>24</v>
      </c>
      <c r="AO585" s="45"/>
      <c r="AP585" s="45">
        <f t="shared" si="1579"/>
        <v>4.2714780715788354</v>
      </c>
      <c r="AQ585" s="45">
        <f t="shared" si="1580"/>
        <v>7.4551356275788697E-2</v>
      </c>
      <c r="AR585" s="45" t="str">
        <f t="shared" si="1581"/>
        <v>POSITIF</v>
      </c>
      <c r="AS585" s="45">
        <f t="shared" si="1582"/>
        <v>4</v>
      </c>
      <c r="AT585" s="45">
        <f t="shared" si="1583"/>
        <v>16</v>
      </c>
      <c r="AU585" s="45">
        <f t="shared" si="1584"/>
        <v>17</v>
      </c>
      <c r="AV585" s="45">
        <f t="shared" si="1585"/>
        <v>1.0196067143760723</v>
      </c>
      <c r="AW585" s="145">
        <f t="shared" si="1586"/>
        <v>4.2483613099003011E-2</v>
      </c>
      <c r="AX585" s="45">
        <f t="shared" si="1587"/>
        <v>1.7795494241303864E-2</v>
      </c>
      <c r="AY585" s="45">
        <f t="shared" si="1588"/>
        <v>0.27782211719060768</v>
      </c>
      <c r="AZ585" s="145">
        <f t="shared" si="1589"/>
        <v>1.1575921549608653E-2</v>
      </c>
      <c r="BA585" s="45">
        <f t="shared" si="1590"/>
        <v>358424.24809221074</v>
      </c>
      <c r="BB585" s="45" t="s">
        <v>192</v>
      </c>
      <c r="BC585" s="45">
        <f t="shared" si="1591"/>
        <v>1.6700850721166279E-2</v>
      </c>
      <c r="BD585" s="45">
        <f t="shared" si="1592"/>
        <v>128.18353949636119</v>
      </c>
      <c r="BE585" s="45">
        <f t="shared" si="1593"/>
        <v>23.436891754301637</v>
      </c>
      <c r="BF585" s="45">
        <f t="shared" si="1594"/>
        <v>-1.7330626748252103E-3</v>
      </c>
      <c r="BG585" s="45">
        <f t="shared" si="1595"/>
        <v>23.43515869162681</v>
      </c>
      <c r="BH585" s="151">
        <f t="shared" si="1596"/>
        <v>0.18450663889815022</v>
      </c>
      <c r="BI585" s="45">
        <f t="shared" si="1597"/>
        <v>8.0224917106640827</v>
      </c>
      <c r="BJ585" s="45">
        <f t="shared" si="1598"/>
        <v>15.443491710664084</v>
      </c>
      <c r="BK585" s="45">
        <f t="shared" si="1599"/>
        <v>339.30271981049714</v>
      </c>
      <c r="BL585" s="45">
        <f t="shared" si="1600"/>
        <v>5.9219496216649654</v>
      </c>
      <c r="BM585" s="45">
        <f t="shared" si="1601"/>
        <v>252.34965584946411</v>
      </c>
      <c r="BN585" s="45">
        <f t="shared" si="1602"/>
        <v>16.823310389964274</v>
      </c>
      <c r="BO585" s="45">
        <f t="shared" si="1603"/>
        <v>16</v>
      </c>
      <c r="BP585" s="45">
        <f t="shared" si="1604"/>
        <v>49</v>
      </c>
      <c r="BQ585" s="45">
        <f t="shared" si="1605"/>
        <v>23</v>
      </c>
      <c r="BR585" s="45">
        <f t="shared" si="1606"/>
        <v>-17.818014607743802</v>
      </c>
      <c r="BS585" s="45" t="str">
        <f t="shared" si="1607"/>
        <v>NEGATIF</v>
      </c>
      <c r="BT585" s="45">
        <f t="shared" si="1672"/>
        <v>-0.31098302107357528</v>
      </c>
      <c r="BU585" s="45">
        <f t="shared" si="1544"/>
        <v>17</v>
      </c>
      <c r="BV585" s="45">
        <f t="shared" si="1545"/>
        <v>-2090</v>
      </c>
      <c r="BW585" s="45">
        <f t="shared" si="1546"/>
        <v>55</v>
      </c>
      <c r="BX585" s="45" t="str">
        <f t="shared" si="1547"/>
        <v>NEGATIF</v>
      </c>
      <c r="BY585" s="45">
        <f t="shared" si="1608"/>
        <v>-59.889248796003166</v>
      </c>
      <c r="BZ585" s="45">
        <f t="shared" si="1609"/>
        <v>120.11075120399684</v>
      </c>
      <c r="CA585" s="45">
        <f t="shared" si="1610"/>
        <v>67.109849389436633</v>
      </c>
      <c r="CB585" s="45" t="str">
        <f t="shared" si="1611"/>
        <v>POSITIF</v>
      </c>
      <c r="CC585" s="45">
        <f t="shared" si="1612"/>
        <v>67</v>
      </c>
      <c r="CD585" s="45">
        <f t="shared" si="1613"/>
        <v>6</v>
      </c>
      <c r="CE585" s="45">
        <f t="shared" si="1614"/>
        <v>35</v>
      </c>
      <c r="CF585" s="45"/>
      <c r="CG585" s="45">
        <f t="shared" si="1615"/>
        <v>4.4043323608477172</v>
      </c>
      <c r="CH585" s="45">
        <f t="shared" si="1616"/>
        <v>0.40902067989625429</v>
      </c>
      <c r="CI585" s="45">
        <f t="shared" si="1617"/>
        <v>0.40905092754607347</v>
      </c>
    </row>
    <row r="586" spans="1:87">
      <c r="A586" s="45">
        <f t="shared" ref="A586:F586" si="1676">A292</f>
        <v>-7.0027777777777782</v>
      </c>
      <c r="B586" s="45">
        <f t="shared" si="1676"/>
        <v>111.315</v>
      </c>
      <c r="C586" s="45">
        <f t="shared" si="1676"/>
        <v>7</v>
      </c>
      <c r="D586" s="45">
        <f t="shared" si="1676"/>
        <v>2018</v>
      </c>
      <c r="E586" s="45">
        <f t="shared" si="1676"/>
        <v>6</v>
      </c>
      <c r="F586" s="45">
        <f t="shared" si="1676"/>
        <v>14</v>
      </c>
      <c r="G586" s="45">
        <f t="shared" si="1549"/>
        <v>-0.12222152900771403</v>
      </c>
      <c r="H586" s="45">
        <f t="shared" ref="H586:J586" si="1677">H292</f>
        <v>21</v>
      </c>
      <c r="I586" s="45">
        <f t="shared" si="1677"/>
        <v>45</v>
      </c>
      <c r="J586" s="45">
        <f t="shared" si="1677"/>
        <v>21.75</v>
      </c>
      <c r="K586" s="45"/>
      <c r="L586" s="45">
        <f t="shared" ref="L586:M586" si="1678">L292</f>
        <v>20</v>
      </c>
      <c r="M586" s="45">
        <f t="shared" si="1678"/>
        <v>-13</v>
      </c>
      <c r="N586" s="45">
        <f t="shared" si="1552"/>
        <v>2458284.1145833335</v>
      </c>
      <c r="O586" s="45">
        <f t="shared" si="1553"/>
        <v>8.1908796641232031E-4</v>
      </c>
      <c r="P586" s="45">
        <f t="shared" si="1554"/>
        <v>2458284.1154024214</v>
      </c>
      <c r="Q586" s="45">
        <f t="shared" si="1555"/>
        <v>0.1845069240909363</v>
      </c>
      <c r="R586" s="45">
        <f t="shared" si="1556"/>
        <v>252.51773158603248</v>
      </c>
      <c r="S586" s="45">
        <f t="shared" si="1557"/>
        <v>341.44580872516963</v>
      </c>
      <c r="T586" s="45">
        <f t="shared" si="1558"/>
        <v>4.4072658358435497</v>
      </c>
      <c r="U586" s="45">
        <f t="shared" si="1559"/>
        <v>5.959353579388992</v>
      </c>
      <c r="V586" s="45">
        <f t="shared" si="1560"/>
        <v>128.17840882490827</v>
      </c>
      <c r="W586" s="45">
        <f t="shared" si="1561"/>
        <v>2.2371352639620055</v>
      </c>
      <c r="X586" s="45">
        <f t="shared" si="1562"/>
        <v>82.857153098333583</v>
      </c>
      <c r="Y586" s="45">
        <f t="shared" si="1563"/>
        <v>1.4461301303949419</v>
      </c>
      <c r="Z586" s="45">
        <f t="shared" si="1564"/>
        <v>159.59998569582058</v>
      </c>
      <c r="AA586" s="45">
        <f t="shared" si="1565"/>
        <v>2.7855452365279221</v>
      </c>
      <c r="AB586" s="45">
        <f t="shared" si="1566"/>
        <v>-6585.5207394192248</v>
      </c>
      <c r="AC586" s="45">
        <f t="shared" si="1567"/>
        <v>11.225989158762905</v>
      </c>
      <c r="AD586" s="45">
        <f t="shared" si="1568"/>
        <v>423.96934226693338</v>
      </c>
      <c r="AE586" s="45">
        <f t="shared" si="1569"/>
        <v>-388.80514343687798</v>
      </c>
      <c r="AF586" s="45">
        <f t="shared" si="1570"/>
        <v>443.76221319908478</v>
      </c>
      <c r="AG586" s="45">
        <f t="shared" si="1571"/>
        <v>-429.17461002314406</v>
      </c>
      <c r="AH586" s="45">
        <f t="shared" si="1572"/>
        <v>-6524.542948254466</v>
      </c>
      <c r="AI586" s="45">
        <f t="shared" si="1573"/>
        <v>-1.8123730411817962</v>
      </c>
      <c r="AJ586" s="45">
        <f t="shared" si="1574"/>
        <v>250.7053585448507</v>
      </c>
      <c r="AK586" s="45">
        <f t="shared" si="1575"/>
        <v>4.3756339590005444</v>
      </c>
      <c r="AL586" s="45">
        <f t="shared" si="1576"/>
        <v>250</v>
      </c>
      <c r="AM586" s="45">
        <f t="shared" si="1577"/>
        <v>42</v>
      </c>
      <c r="AN586" s="45">
        <f t="shared" si="1578"/>
        <v>19</v>
      </c>
      <c r="AO586" s="45"/>
      <c r="AP586" s="45">
        <f t="shared" si="1579"/>
        <v>4.2652506817765854</v>
      </c>
      <c r="AQ586" s="45">
        <f t="shared" si="1580"/>
        <v>7.4442667819934319E-2</v>
      </c>
      <c r="AR586" s="45" t="str">
        <f t="shared" si="1581"/>
        <v>POSITIF</v>
      </c>
      <c r="AS586" s="45">
        <f t="shared" si="1582"/>
        <v>4</v>
      </c>
      <c r="AT586" s="45">
        <f t="shared" si="1583"/>
        <v>15</v>
      </c>
      <c r="AU586" s="45">
        <f t="shared" si="1584"/>
        <v>54</v>
      </c>
      <c r="AV586" s="45">
        <f t="shared" si="1585"/>
        <v>1.0196532588323524</v>
      </c>
      <c r="AW586" s="145">
        <f t="shared" si="1586"/>
        <v>4.2485552451348017E-2</v>
      </c>
      <c r="AX586" s="45">
        <f t="shared" si="1587"/>
        <v>1.77963065953145E-2</v>
      </c>
      <c r="AY586" s="45">
        <f t="shared" si="1588"/>
        <v>0.27783479836995029</v>
      </c>
      <c r="AZ586" s="145">
        <f t="shared" si="1589"/>
        <v>1.1576449932081262E-2</v>
      </c>
      <c r="BA586" s="45">
        <f t="shared" si="1590"/>
        <v>358407.88870679861</v>
      </c>
      <c r="BB586" s="45" t="s">
        <v>192</v>
      </c>
      <c r="BC586" s="45">
        <f t="shared" si="1591"/>
        <v>1.670085070918818E-2</v>
      </c>
      <c r="BD586" s="45">
        <f t="shared" si="1592"/>
        <v>128.18298789465254</v>
      </c>
      <c r="BE586" s="45">
        <f t="shared" si="1593"/>
        <v>23.436891750592945</v>
      </c>
      <c r="BF586" s="45">
        <f t="shared" si="1594"/>
        <v>-1.7330573468225749E-3</v>
      </c>
      <c r="BG586" s="45">
        <f t="shared" si="1595"/>
        <v>23.435158693246123</v>
      </c>
      <c r="BH586" s="151">
        <f t="shared" si="1596"/>
        <v>0.1845069240909363</v>
      </c>
      <c r="BI586" s="45">
        <f t="shared" si="1597"/>
        <v>8.2731761902881171</v>
      </c>
      <c r="BJ586" s="45">
        <f t="shared" si="1598"/>
        <v>15.694176190288118</v>
      </c>
      <c r="BK586" s="45">
        <f t="shared" si="1599"/>
        <v>343.06431662636794</v>
      </c>
      <c r="BL586" s="45">
        <f t="shared" si="1600"/>
        <v>5.9876018712344461</v>
      </c>
      <c r="BM586" s="45">
        <f t="shared" si="1601"/>
        <v>252.34832622795381</v>
      </c>
      <c r="BN586" s="45">
        <f t="shared" si="1602"/>
        <v>16.823221748530255</v>
      </c>
      <c r="BO586" s="45">
        <f t="shared" si="1603"/>
        <v>16</v>
      </c>
      <c r="BP586" s="45">
        <f t="shared" si="1604"/>
        <v>49</v>
      </c>
      <c r="BQ586" s="45">
        <f t="shared" si="1605"/>
        <v>23</v>
      </c>
      <c r="BR586" s="45">
        <f t="shared" si="1606"/>
        <v>-17.823981206174178</v>
      </c>
      <c r="BS586" s="45" t="str">
        <f t="shared" si="1607"/>
        <v>NEGATIF</v>
      </c>
      <c r="BT586" s="45">
        <f t="shared" si="1672"/>
        <v>-0.31108715786132968</v>
      </c>
      <c r="BU586" s="45">
        <f t="shared" si="1544"/>
        <v>17</v>
      </c>
      <c r="BV586" s="45">
        <f t="shared" si="1545"/>
        <v>-2090</v>
      </c>
      <c r="BW586" s="45">
        <f t="shared" si="1546"/>
        <v>33</v>
      </c>
      <c r="BX586" s="45" t="str">
        <f t="shared" si="1547"/>
        <v>NEGATIF</v>
      </c>
      <c r="BY586" s="45">
        <f t="shared" si="1608"/>
        <v>-55.194625508313479</v>
      </c>
      <c r="BZ586" s="45">
        <f t="shared" si="1609"/>
        <v>124.80537449168652</v>
      </c>
      <c r="CA586" s="45">
        <f t="shared" si="1610"/>
        <v>70.260811630484497</v>
      </c>
      <c r="CB586" s="45" t="str">
        <f t="shared" si="1611"/>
        <v>POSITIF</v>
      </c>
      <c r="CC586" s="45">
        <f t="shared" si="1612"/>
        <v>70</v>
      </c>
      <c r="CD586" s="45">
        <f t="shared" si="1613"/>
        <v>15</v>
      </c>
      <c r="CE586" s="45">
        <f t="shared" si="1614"/>
        <v>38</v>
      </c>
      <c r="CF586" s="45"/>
      <c r="CG586" s="45">
        <f t="shared" si="1615"/>
        <v>4.4043091545745563</v>
      </c>
      <c r="CH586" s="45">
        <f t="shared" si="1616"/>
        <v>0.40902067992451663</v>
      </c>
      <c r="CI586" s="45">
        <f t="shared" si="1617"/>
        <v>0.40905092748134458</v>
      </c>
    </row>
    <row r="587" spans="1:87">
      <c r="A587" s="45">
        <f t="shared" ref="A587:F587" si="1679">A293</f>
        <v>-7.0027777777777782</v>
      </c>
      <c r="B587" s="45">
        <f t="shared" si="1679"/>
        <v>111.315</v>
      </c>
      <c r="C587" s="45">
        <f t="shared" si="1679"/>
        <v>7</v>
      </c>
      <c r="D587" s="45">
        <f t="shared" si="1679"/>
        <v>2018</v>
      </c>
      <c r="E587" s="45">
        <f t="shared" si="1679"/>
        <v>6</v>
      </c>
      <c r="F587" s="45">
        <f t="shared" si="1679"/>
        <v>14</v>
      </c>
      <c r="G587" s="45">
        <f t="shared" si="1549"/>
        <v>-0.12222152900771403</v>
      </c>
      <c r="H587" s="45">
        <f>H293</f>
        <v>22</v>
      </c>
      <c r="I587" s="45">
        <f>I293</f>
        <v>0</v>
      </c>
      <c r="J587" s="45">
        <f>J293</f>
        <v>22</v>
      </c>
      <c r="K587" s="45"/>
      <c r="L587" s="45">
        <f>L293</f>
        <v>20</v>
      </c>
      <c r="M587" s="45">
        <f>M293</f>
        <v>-13</v>
      </c>
      <c r="N587" s="45">
        <f t="shared" si="1552"/>
        <v>2458284.125</v>
      </c>
      <c r="O587" s="45">
        <f t="shared" si="1553"/>
        <v>8.1908796641232031E-4</v>
      </c>
      <c r="P587" s="45">
        <f t="shared" si="1554"/>
        <v>2458284.125819088</v>
      </c>
      <c r="Q587" s="45">
        <f t="shared" si="1555"/>
        <v>0.18450720928372238</v>
      </c>
      <c r="R587" s="45">
        <f t="shared" si="1556"/>
        <v>252.51773158603248</v>
      </c>
      <c r="S587" s="45">
        <f t="shared" si="1557"/>
        <v>341.58190239443502</v>
      </c>
      <c r="T587" s="45">
        <f t="shared" si="1558"/>
        <v>4.4072658358435497</v>
      </c>
      <c r="U587" s="45">
        <f t="shared" si="1559"/>
        <v>5.9617288620087932</v>
      </c>
      <c r="V587" s="45">
        <f t="shared" si="1560"/>
        <v>128.17785722156259</v>
      </c>
      <c r="W587" s="45">
        <f t="shared" si="1561"/>
        <v>2.2371256366674581</v>
      </c>
      <c r="X587" s="45">
        <f t="shared" si="1562"/>
        <v>82.867420257945014</v>
      </c>
      <c r="Y587" s="45">
        <f t="shared" si="1563"/>
        <v>1.4463093261349893</v>
      </c>
      <c r="Z587" s="45">
        <f t="shared" si="1564"/>
        <v>159.61025236518708</v>
      </c>
      <c r="AA587" s="45">
        <f t="shared" si="1565"/>
        <v>2.7857244237115815</v>
      </c>
      <c r="AB587" s="45">
        <f t="shared" si="1566"/>
        <v>-6534.5191957153056</v>
      </c>
      <c r="AC587" s="45">
        <f t="shared" si="1567"/>
        <v>9.9472110423142848</v>
      </c>
      <c r="AD587" s="45">
        <f t="shared" si="1568"/>
        <v>376.00202152121386</v>
      </c>
      <c r="AE587" s="45">
        <f t="shared" si="1569"/>
        <v>-383.20800625460703</v>
      </c>
      <c r="AF587" s="45">
        <f t="shared" si="1570"/>
        <v>442.72544545915957</v>
      </c>
      <c r="AG587" s="45">
        <f t="shared" si="1571"/>
        <v>-440.84912032052495</v>
      </c>
      <c r="AH587" s="45">
        <f t="shared" si="1572"/>
        <v>-6529.9016442677512</v>
      </c>
      <c r="AI587" s="45">
        <f t="shared" si="1573"/>
        <v>-1.813861567852153</v>
      </c>
      <c r="AJ587" s="45">
        <f t="shared" si="1574"/>
        <v>250.70387001818034</v>
      </c>
      <c r="AK587" s="45">
        <f t="shared" si="1575"/>
        <v>4.3756079793091427</v>
      </c>
      <c r="AL587" s="45">
        <f t="shared" si="1576"/>
        <v>250</v>
      </c>
      <c r="AM587" s="45">
        <f t="shared" si="1577"/>
        <v>42</v>
      </c>
      <c r="AN587" s="45">
        <f t="shared" si="1578"/>
        <v>13</v>
      </c>
      <c r="AO587" s="45"/>
      <c r="AP587" s="45">
        <f t="shared" si="1579"/>
        <v>4.2621634732839544</v>
      </c>
      <c r="AQ587" s="45">
        <f t="shared" si="1580"/>
        <v>7.4388785867042381E-2</v>
      </c>
      <c r="AR587" s="45" t="str">
        <f t="shared" si="1581"/>
        <v>POSITIF</v>
      </c>
      <c r="AS587" s="45">
        <f t="shared" si="1582"/>
        <v>4</v>
      </c>
      <c r="AT587" s="45">
        <f t="shared" si="1583"/>
        <v>15</v>
      </c>
      <c r="AU587" s="45">
        <f t="shared" si="1584"/>
        <v>43</v>
      </c>
      <c r="AV587" s="45">
        <f t="shared" si="1585"/>
        <v>1.019699401369061</v>
      </c>
      <c r="AW587" s="145">
        <f t="shared" si="1586"/>
        <v>4.2487475057044206E-2</v>
      </c>
      <c r="AX587" s="45">
        <f t="shared" si="1587"/>
        <v>1.779711193450529E-2</v>
      </c>
      <c r="AY587" s="45">
        <f t="shared" si="1588"/>
        <v>0.27784737004490989</v>
      </c>
      <c r="AZ587" s="145">
        <f t="shared" si="1589"/>
        <v>1.1576973751871245E-2</v>
      </c>
      <c r="BA587" s="45">
        <f t="shared" si="1590"/>
        <v>358391.67206180486</v>
      </c>
      <c r="BB587" s="45" t="s">
        <v>192</v>
      </c>
      <c r="BC587" s="45">
        <f t="shared" si="1591"/>
        <v>1.6700850697210085E-2</v>
      </c>
      <c r="BD587" s="45">
        <f t="shared" si="1592"/>
        <v>128.18243629294389</v>
      </c>
      <c r="BE587" s="45">
        <f t="shared" si="1593"/>
        <v>23.43689174688425</v>
      </c>
      <c r="BF587" s="45">
        <f t="shared" si="1594"/>
        <v>-1.7330519989653651E-3</v>
      </c>
      <c r="BG587" s="45">
        <f t="shared" si="1595"/>
        <v>23.435158694885285</v>
      </c>
      <c r="BH587" s="151">
        <f t="shared" si="1596"/>
        <v>0.18450720928372238</v>
      </c>
      <c r="BI587" s="45">
        <f t="shared" si="1597"/>
        <v>8.5238606699431934</v>
      </c>
      <c r="BJ587" s="45">
        <f t="shared" si="1598"/>
        <v>15.944860669943193</v>
      </c>
      <c r="BK587" s="45">
        <f t="shared" si="1599"/>
        <v>346.82593797828991</v>
      </c>
      <c r="BL587" s="45">
        <f t="shared" si="1600"/>
        <v>6.0532545490388046</v>
      </c>
      <c r="BM587" s="45">
        <f t="shared" si="1601"/>
        <v>252.34697207085799</v>
      </c>
      <c r="BN587" s="45">
        <f t="shared" si="1602"/>
        <v>16.823131471390532</v>
      </c>
      <c r="BO587" s="45">
        <f t="shared" si="1603"/>
        <v>16</v>
      </c>
      <c r="BP587" s="45">
        <f t="shared" si="1604"/>
        <v>49</v>
      </c>
      <c r="BQ587" s="45">
        <f t="shared" si="1605"/>
        <v>23</v>
      </c>
      <c r="BR587" s="45">
        <f t="shared" si="1606"/>
        <v>-17.826833942159652</v>
      </c>
      <c r="BS587" s="45" t="str">
        <f t="shared" si="1607"/>
        <v>NEGATIF</v>
      </c>
      <c r="BT587" s="45">
        <f t="shared" si="1672"/>
        <v>-0.3111369474969663</v>
      </c>
      <c r="BU587" s="45">
        <f t="shared" si="1544"/>
        <v>17</v>
      </c>
      <c r="BV587" s="45">
        <f t="shared" si="1545"/>
        <v>-2090</v>
      </c>
      <c r="BW587" s="45">
        <f t="shared" si="1546"/>
        <v>23</v>
      </c>
      <c r="BX587" s="45" t="str">
        <f t="shared" si="1547"/>
        <v>NEGATIF</v>
      </c>
      <c r="BY587" s="45">
        <f t="shared" si="1608"/>
        <v>-48.664565722874819</v>
      </c>
      <c r="BZ587" s="45">
        <f t="shared" si="1609"/>
        <v>131.33543427712519</v>
      </c>
      <c r="CA587" s="45">
        <f t="shared" si="1610"/>
        <v>73.204300245742402</v>
      </c>
      <c r="CB587" s="45" t="str">
        <f t="shared" si="1611"/>
        <v>POSITIF</v>
      </c>
      <c r="CC587" s="45">
        <f t="shared" si="1612"/>
        <v>73</v>
      </c>
      <c r="CD587" s="45">
        <f t="shared" si="1613"/>
        <v>12</v>
      </c>
      <c r="CE587" s="45">
        <f t="shared" si="1614"/>
        <v>15</v>
      </c>
      <c r="CF587" s="45"/>
      <c r="CG587" s="45">
        <f t="shared" si="1615"/>
        <v>4.4042855200746454</v>
      </c>
      <c r="CH587" s="45">
        <f t="shared" si="1616"/>
        <v>0.40902067995312541</v>
      </c>
      <c r="CI587" s="45">
        <f t="shared" si="1617"/>
        <v>0.40905092741661564</v>
      </c>
    </row>
    <row r="588" spans="1:87">
      <c r="A588" s="45">
        <f t="shared" ref="A588:F588" si="1680">A294</f>
        <v>-7.0027777777777782</v>
      </c>
      <c r="B588" s="45">
        <f t="shared" si="1680"/>
        <v>111.315</v>
      </c>
      <c r="C588" s="45">
        <f t="shared" si="1680"/>
        <v>7</v>
      </c>
      <c r="D588" s="45">
        <f t="shared" si="1680"/>
        <v>2018</v>
      </c>
      <c r="E588" s="45">
        <f t="shared" si="1680"/>
        <v>6</v>
      </c>
      <c r="F588" s="45">
        <f t="shared" si="1680"/>
        <v>14</v>
      </c>
      <c r="G588" s="45">
        <f t="shared" si="1549"/>
        <v>-0.12222152900771403</v>
      </c>
      <c r="H588" s="45">
        <f t="shared" ref="H588:J588" si="1681">H294</f>
        <v>22</v>
      </c>
      <c r="I588" s="45">
        <f t="shared" si="1681"/>
        <v>15</v>
      </c>
      <c r="J588" s="45">
        <f t="shared" si="1681"/>
        <v>22.25</v>
      </c>
      <c r="K588" s="45"/>
      <c r="L588" s="45">
        <f t="shared" ref="L588:M588" si="1682">L294</f>
        <v>20</v>
      </c>
      <c r="M588" s="45">
        <f t="shared" si="1682"/>
        <v>-13</v>
      </c>
      <c r="N588" s="45">
        <f t="shared" si="1552"/>
        <v>2458284.135416667</v>
      </c>
      <c r="O588" s="45">
        <f t="shared" si="1553"/>
        <v>8.1908796641232031E-4</v>
      </c>
      <c r="P588" s="45">
        <f t="shared" si="1554"/>
        <v>2458284.1362357549</v>
      </c>
      <c r="Q588" s="45">
        <f t="shared" si="1555"/>
        <v>0.18450749447652121</v>
      </c>
      <c r="R588" s="45">
        <f t="shared" si="1556"/>
        <v>252.51773158603248</v>
      </c>
      <c r="S588" s="45">
        <f t="shared" si="1557"/>
        <v>341.71799606976856</v>
      </c>
      <c r="T588" s="45">
        <f t="shared" si="1558"/>
        <v>4.4072658358435497</v>
      </c>
      <c r="U588" s="45">
        <f t="shared" si="1559"/>
        <v>5.9641041447345042</v>
      </c>
      <c r="V588" s="45">
        <f t="shared" si="1560"/>
        <v>128.17730561819229</v>
      </c>
      <c r="W588" s="45">
        <f t="shared" si="1561"/>
        <v>2.2371160093724813</v>
      </c>
      <c r="X588" s="45">
        <f t="shared" si="1562"/>
        <v>82.877687418016649</v>
      </c>
      <c r="Y588" s="45">
        <f t="shared" si="1563"/>
        <v>1.4464885218830685</v>
      </c>
      <c r="Z588" s="45">
        <f t="shared" si="1564"/>
        <v>159.62051903501106</v>
      </c>
      <c r="AA588" s="45">
        <f t="shared" si="1565"/>
        <v>2.7859036109032247</v>
      </c>
      <c r="AB588" s="45">
        <f t="shared" si="1566"/>
        <v>-6483.477292312039</v>
      </c>
      <c r="AC588" s="45">
        <f t="shared" si="1567"/>
        <v>8.6673842967500772</v>
      </c>
      <c r="AD588" s="45">
        <f t="shared" si="1568"/>
        <v>327.87615982559782</v>
      </c>
      <c r="AE588" s="45">
        <f t="shared" si="1569"/>
        <v>-377.57047732677972</v>
      </c>
      <c r="AF588" s="45">
        <f t="shared" si="1570"/>
        <v>441.68713959590218</v>
      </c>
      <c r="AG588" s="45">
        <f t="shared" si="1571"/>
        <v>-452.52075680208571</v>
      </c>
      <c r="AH588" s="45">
        <f t="shared" si="1572"/>
        <v>-6535.3378427226544</v>
      </c>
      <c r="AI588" s="45">
        <f t="shared" si="1573"/>
        <v>-1.8153716229785151</v>
      </c>
      <c r="AJ588" s="45">
        <f t="shared" si="1574"/>
        <v>250.70235996305396</v>
      </c>
      <c r="AK588" s="45">
        <f t="shared" si="1575"/>
        <v>4.3755816238753011</v>
      </c>
      <c r="AL588" s="45">
        <f t="shared" si="1576"/>
        <v>250</v>
      </c>
      <c r="AM588" s="45">
        <f t="shared" si="1577"/>
        <v>42</v>
      </c>
      <c r="AN588" s="45">
        <f t="shared" si="1578"/>
        <v>8</v>
      </c>
      <c r="AO588" s="45"/>
      <c r="AP588" s="45">
        <f t="shared" si="1579"/>
        <v>4.2741323536399278</v>
      </c>
      <c r="AQ588" s="45">
        <f t="shared" si="1580"/>
        <v>7.4597682237031379E-2</v>
      </c>
      <c r="AR588" s="45" t="str">
        <f t="shared" si="1581"/>
        <v>POSITIF</v>
      </c>
      <c r="AS588" s="45">
        <f t="shared" si="1582"/>
        <v>4</v>
      </c>
      <c r="AT588" s="45">
        <f t="shared" si="1583"/>
        <v>16</v>
      </c>
      <c r="AU588" s="45">
        <f t="shared" si="1584"/>
        <v>26</v>
      </c>
      <c r="AV588" s="45">
        <f t="shared" si="1585"/>
        <v>1.0197451415916212</v>
      </c>
      <c r="AW588" s="145">
        <f t="shared" si="1586"/>
        <v>4.2489380899650882E-2</v>
      </c>
      <c r="AX588" s="45">
        <f t="shared" si="1587"/>
        <v>1.7797910251989558E-2</v>
      </c>
      <c r="AY588" s="45">
        <f t="shared" si="1588"/>
        <v>0.27785983210798726</v>
      </c>
      <c r="AZ588" s="145">
        <f t="shared" si="1589"/>
        <v>1.157749300449947E-2</v>
      </c>
      <c r="BA588" s="45">
        <f t="shared" si="1590"/>
        <v>358375.5982573303</v>
      </c>
      <c r="BB588" s="45" t="s">
        <v>192</v>
      </c>
      <c r="BC588" s="45">
        <f t="shared" si="1591"/>
        <v>1.6700850685231985E-2</v>
      </c>
      <c r="BD588" s="45">
        <f t="shared" si="1592"/>
        <v>128.18188469121063</v>
      </c>
      <c r="BE588" s="45">
        <f t="shared" si="1593"/>
        <v>23.436891743175554</v>
      </c>
      <c r="BF588" s="45">
        <f t="shared" si="1594"/>
        <v>-1.7330466312515526E-3</v>
      </c>
      <c r="BG588" s="45">
        <f t="shared" si="1595"/>
        <v>23.435158696544303</v>
      </c>
      <c r="BH588" s="151">
        <f t="shared" si="1596"/>
        <v>0.18450749447652121</v>
      </c>
      <c r="BI588" s="45">
        <f t="shared" si="1597"/>
        <v>8.7745451608362295</v>
      </c>
      <c r="BJ588" s="45">
        <f t="shared" si="1598"/>
        <v>16.195545160836229</v>
      </c>
      <c r="BK588" s="45">
        <f t="shared" si="1599"/>
        <v>350.58757908213477</v>
      </c>
      <c r="BL588" s="45">
        <f t="shared" si="1600"/>
        <v>6.1189075715792516</v>
      </c>
      <c r="BM588" s="45">
        <f t="shared" si="1601"/>
        <v>252.34559833040862</v>
      </c>
      <c r="BN588" s="45">
        <f t="shared" si="1602"/>
        <v>16.823039888693909</v>
      </c>
      <c r="BO588" s="45">
        <f t="shared" si="1603"/>
        <v>16</v>
      </c>
      <c r="BP588" s="45">
        <f t="shared" si="1604"/>
        <v>49</v>
      </c>
      <c r="BQ588" s="45">
        <f t="shared" si="1605"/>
        <v>22</v>
      </c>
      <c r="BR588" s="45">
        <f t="shared" si="1606"/>
        <v>-17.814771777749993</v>
      </c>
      <c r="BS588" s="45" t="str">
        <f t="shared" si="1607"/>
        <v>NEGATIF</v>
      </c>
      <c r="BT588" s="45">
        <f t="shared" si="1672"/>
        <v>-0.31092642301310086</v>
      </c>
      <c r="BU588" s="45">
        <f t="shared" si="1544"/>
        <v>17</v>
      </c>
      <c r="BV588" s="45">
        <f t="shared" si="1545"/>
        <v>-2089</v>
      </c>
      <c r="BW588" s="45">
        <f t="shared" si="1546"/>
        <v>6</v>
      </c>
      <c r="BX588" s="45" t="str">
        <f t="shared" si="1547"/>
        <v>NEGATIF</v>
      </c>
      <c r="BY588" s="45">
        <f t="shared" si="1608"/>
        <v>-39.459442748112806</v>
      </c>
      <c r="BZ588" s="45">
        <f t="shared" si="1609"/>
        <v>140.54055725188721</v>
      </c>
      <c r="CA588" s="45">
        <f t="shared" si="1610"/>
        <v>75.818828151582025</v>
      </c>
      <c r="CB588" s="45" t="str">
        <f t="shared" si="1611"/>
        <v>POSITIF</v>
      </c>
      <c r="CC588" s="45">
        <f t="shared" si="1612"/>
        <v>75</v>
      </c>
      <c r="CD588" s="45">
        <f t="shared" si="1613"/>
        <v>49</v>
      </c>
      <c r="CE588" s="45">
        <f t="shared" si="1614"/>
        <v>7</v>
      </c>
      <c r="CF588" s="45"/>
      <c r="CG588" s="45">
        <f t="shared" si="1615"/>
        <v>4.404261543780736</v>
      </c>
      <c r="CH588" s="45">
        <f t="shared" si="1616"/>
        <v>0.40902067998208075</v>
      </c>
      <c r="CI588" s="45">
        <f t="shared" si="1617"/>
        <v>0.4090509273518867</v>
      </c>
    </row>
    <row r="589" spans="1:87">
      <c r="A589" s="45">
        <f t="shared" ref="A589:F589" si="1683">A295</f>
        <v>-7.0027777777777782</v>
      </c>
      <c r="B589" s="45">
        <f t="shared" si="1683"/>
        <v>111.315</v>
      </c>
      <c r="C589" s="45">
        <f t="shared" si="1683"/>
        <v>7</v>
      </c>
      <c r="D589" s="45">
        <f t="shared" si="1683"/>
        <v>2018</v>
      </c>
      <c r="E589" s="45">
        <f t="shared" si="1683"/>
        <v>6</v>
      </c>
      <c r="F589" s="45">
        <f t="shared" si="1683"/>
        <v>14</v>
      </c>
      <c r="G589" s="45">
        <f t="shared" si="1549"/>
        <v>-0.12222152900771403</v>
      </c>
      <c r="H589" s="45">
        <f t="shared" ref="H589:J589" si="1684">H295</f>
        <v>22</v>
      </c>
      <c r="I589" s="45">
        <f t="shared" si="1684"/>
        <v>30</v>
      </c>
      <c r="J589" s="45">
        <f t="shared" si="1684"/>
        <v>22.5</v>
      </c>
      <c r="K589" s="45"/>
      <c r="L589" s="45">
        <f t="shared" ref="L589:M589" si="1685">L295</f>
        <v>20</v>
      </c>
      <c r="M589" s="45">
        <f t="shared" si="1685"/>
        <v>-13</v>
      </c>
      <c r="N589" s="45">
        <f t="shared" si="1552"/>
        <v>2458284.1458333335</v>
      </c>
      <c r="O589" s="45">
        <f t="shared" si="1553"/>
        <v>8.1908796641232031E-4</v>
      </c>
      <c r="P589" s="45">
        <f t="shared" si="1554"/>
        <v>2458284.1466524214</v>
      </c>
      <c r="Q589" s="45">
        <f t="shared" si="1555"/>
        <v>0.18450777966930729</v>
      </c>
      <c r="R589" s="45">
        <f t="shared" si="1556"/>
        <v>252.51773158603248</v>
      </c>
      <c r="S589" s="45">
        <f t="shared" si="1557"/>
        <v>341.85408973903395</v>
      </c>
      <c r="T589" s="45">
        <f t="shared" si="1558"/>
        <v>4.4072658358435497</v>
      </c>
      <c r="U589" s="45">
        <f t="shared" si="1559"/>
        <v>5.9664794273543054</v>
      </c>
      <c r="V589" s="45">
        <f t="shared" si="1560"/>
        <v>128.17675401484667</v>
      </c>
      <c r="W589" s="45">
        <f t="shared" si="1561"/>
        <v>2.2371063820779349</v>
      </c>
      <c r="X589" s="45">
        <f t="shared" si="1562"/>
        <v>82.887954577628079</v>
      </c>
      <c r="Y589" s="45">
        <f t="shared" si="1563"/>
        <v>1.4466677176231157</v>
      </c>
      <c r="Z589" s="45">
        <f t="shared" si="1564"/>
        <v>159.63078570437665</v>
      </c>
      <c r="AA589" s="45">
        <f t="shared" si="1565"/>
        <v>2.7860827980868681</v>
      </c>
      <c r="AB589" s="45">
        <f t="shared" si="1566"/>
        <v>-6432.3953217377948</v>
      </c>
      <c r="AC589" s="45">
        <f t="shared" si="1567"/>
        <v>7.3866439479968999</v>
      </c>
      <c r="AD589" s="45">
        <f t="shared" si="1568"/>
        <v>279.61205344857137</v>
      </c>
      <c r="AE589" s="45">
        <f t="shared" si="1569"/>
        <v>-371.89315137200322</v>
      </c>
      <c r="AF589" s="45">
        <f t="shared" si="1570"/>
        <v>440.64732287843668</v>
      </c>
      <c r="AG589" s="45">
        <f t="shared" si="1571"/>
        <v>-464.18943077379544</v>
      </c>
      <c r="AH589" s="45">
        <f t="shared" si="1572"/>
        <v>-6540.8318836085882</v>
      </c>
      <c r="AI589" s="45">
        <f t="shared" si="1573"/>
        <v>-1.81689774544683</v>
      </c>
      <c r="AJ589" s="45">
        <f t="shared" si="1574"/>
        <v>250.70083384058566</v>
      </c>
      <c r="AK589" s="45">
        <f t="shared" si="1575"/>
        <v>4.375554988013441</v>
      </c>
      <c r="AL589" s="45">
        <f t="shared" si="1576"/>
        <v>250</v>
      </c>
      <c r="AM589" s="45">
        <f t="shared" si="1577"/>
        <v>42</v>
      </c>
      <c r="AN589" s="45">
        <f t="shared" si="1578"/>
        <v>3</v>
      </c>
      <c r="AO589" s="45"/>
      <c r="AP589" s="45">
        <f t="shared" si="1579"/>
        <v>4.2722515395753202</v>
      </c>
      <c r="AQ589" s="45">
        <f t="shared" si="1580"/>
        <v>7.4564855838986158E-2</v>
      </c>
      <c r="AR589" s="45" t="str">
        <f t="shared" si="1581"/>
        <v>POSITIF</v>
      </c>
      <c r="AS589" s="45">
        <f t="shared" si="1582"/>
        <v>4</v>
      </c>
      <c r="AT589" s="45">
        <f t="shared" si="1583"/>
        <v>16</v>
      </c>
      <c r="AU589" s="45">
        <f t="shared" si="1584"/>
        <v>20</v>
      </c>
      <c r="AV589" s="45">
        <f t="shared" si="1585"/>
        <v>1.019790479102586</v>
      </c>
      <c r="AW589" s="145">
        <f t="shared" si="1586"/>
        <v>4.2491269962607749E-2</v>
      </c>
      <c r="AX589" s="45">
        <f t="shared" si="1587"/>
        <v>1.7798701540830554E-2</v>
      </c>
      <c r="AY589" s="45">
        <f t="shared" si="1588"/>
        <v>0.27787218445090101</v>
      </c>
      <c r="AZ589" s="145">
        <f t="shared" si="1589"/>
        <v>1.1578007685454209E-2</v>
      </c>
      <c r="BA589" s="45">
        <f t="shared" si="1590"/>
        <v>358359.66739477904</v>
      </c>
      <c r="BB589" s="45" t="s">
        <v>192</v>
      </c>
      <c r="BC589" s="45">
        <f t="shared" si="1591"/>
        <v>1.670085067325389E-2</v>
      </c>
      <c r="BD589" s="45">
        <f t="shared" si="1592"/>
        <v>128.18133308950198</v>
      </c>
      <c r="BE589" s="45">
        <f t="shared" si="1593"/>
        <v>23.436891739466859</v>
      </c>
      <c r="BF589" s="45">
        <f t="shared" si="1594"/>
        <v>-1.7330412436798192E-3</v>
      </c>
      <c r="BG589" s="45">
        <f t="shared" si="1595"/>
        <v>23.43515869822318</v>
      </c>
      <c r="BH589" s="151">
        <f t="shared" si="1596"/>
        <v>0.18450777966930729</v>
      </c>
      <c r="BI589" s="45">
        <f t="shared" si="1597"/>
        <v>9.0252296404913075</v>
      </c>
      <c r="BJ589" s="45">
        <f t="shared" si="1598"/>
        <v>16.446229640491307</v>
      </c>
      <c r="BK589" s="45">
        <f t="shared" si="1599"/>
        <v>354.34923463256882</v>
      </c>
      <c r="BL589" s="45">
        <f t="shared" si="1600"/>
        <v>6.1845608462602453</v>
      </c>
      <c r="BM589" s="45">
        <f t="shared" si="1601"/>
        <v>252.34420997480075</v>
      </c>
      <c r="BN589" s="45">
        <f t="shared" si="1602"/>
        <v>16.822947331653385</v>
      </c>
      <c r="BO589" s="45">
        <f t="shared" si="1603"/>
        <v>16</v>
      </c>
      <c r="BP589" s="45">
        <f t="shared" si="1604"/>
        <v>49</v>
      </c>
      <c r="BQ589" s="45">
        <f t="shared" si="1605"/>
        <v>22</v>
      </c>
      <c r="BR589" s="45">
        <f t="shared" si="1606"/>
        <v>-17.816424473110647</v>
      </c>
      <c r="BS589" s="45" t="str">
        <f t="shared" si="1607"/>
        <v>NEGATIF</v>
      </c>
      <c r="BT589" s="45">
        <f t="shared" si="1672"/>
        <v>-0.31095526798867673</v>
      </c>
      <c r="BU589" s="45">
        <f t="shared" si="1544"/>
        <v>17</v>
      </c>
      <c r="BV589" s="45">
        <f t="shared" si="1545"/>
        <v>-2089</v>
      </c>
      <c r="BW589" s="45">
        <f t="shared" si="1546"/>
        <v>0</v>
      </c>
      <c r="BX589" s="45" t="str">
        <f t="shared" si="1547"/>
        <v>NEGATIF</v>
      </c>
      <c r="BY589" s="45">
        <f t="shared" si="1608"/>
        <v>-26.480419350505386</v>
      </c>
      <c r="BZ589" s="45">
        <f t="shared" si="1609"/>
        <v>153.51958064949463</v>
      </c>
      <c r="CA589" s="45">
        <f t="shared" si="1610"/>
        <v>77.863827571428956</v>
      </c>
      <c r="CB589" s="45" t="str">
        <f t="shared" si="1611"/>
        <v>POSITIF</v>
      </c>
      <c r="CC589" s="45">
        <f t="shared" si="1612"/>
        <v>77</v>
      </c>
      <c r="CD589" s="45">
        <f t="shared" si="1613"/>
        <v>51</v>
      </c>
      <c r="CE589" s="45">
        <f t="shared" si="1614"/>
        <v>49</v>
      </c>
      <c r="CF589" s="45"/>
      <c r="CG589" s="45">
        <f t="shared" si="1615"/>
        <v>4.4042373124041898</v>
      </c>
      <c r="CH589" s="45">
        <f t="shared" si="1616"/>
        <v>0.4090206800113827</v>
      </c>
      <c r="CI589" s="45">
        <f t="shared" si="1617"/>
        <v>0.40905092728715775</v>
      </c>
    </row>
    <row r="590" spans="1:87">
      <c r="A590" s="45">
        <f t="shared" ref="A590:F590" si="1686">A296</f>
        <v>-7.0027777777777782</v>
      </c>
      <c r="B590" s="45">
        <f t="shared" si="1686"/>
        <v>111.315</v>
      </c>
      <c r="C590" s="45">
        <f t="shared" si="1686"/>
        <v>7</v>
      </c>
      <c r="D590" s="45">
        <f t="shared" si="1686"/>
        <v>2018</v>
      </c>
      <c r="E590" s="45">
        <f t="shared" si="1686"/>
        <v>6</v>
      </c>
      <c r="F590" s="45">
        <f t="shared" si="1686"/>
        <v>14</v>
      </c>
      <c r="G590" s="45">
        <f t="shared" si="1549"/>
        <v>-0.12222152900771403</v>
      </c>
      <c r="H590" s="45">
        <f t="shared" ref="H590:J590" si="1687">H296</f>
        <v>22</v>
      </c>
      <c r="I590" s="45">
        <f t="shared" si="1687"/>
        <v>45</v>
      </c>
      <c r="J590" s="45">
        <f t="shared" si="1687"/>
        <v>22.75</v>
      </c>
      <c r="K590" s="45"/>
      <c r="L590" s="45">
        <f t="shared" ref="L590:M590" si="1688">L296</f>
        <v>20</v>
      </c>
      <c r="M590" s="45">
        <f t="shared" si="1688"/>
        <v>-13</v>
      </c>
      <c r="N590" s="45">
        <f t="shared" si="1552"/>
        <v>2458284.15625</v>
      </c>
      <c r="O590" s="45">
        <f t="shared" si="1553"/>
        <v>8.1908796641232031E-4</v>
      </c>
      <c r="P590" s="45">
        <f t="shared" si="1554"/>
        <v>2458284.157069088</v>
      </c>
      <c r="Q590" s="45">
        <f t="shared" si="1555"/>
        <v>0.18450806486209337</v>
      </c>
      <c r="R590" s="45">
        <f t="shared" si="1556"/>
        <v>252.51773158603248</v>
      </c>
      <c r="S590" s="45">
        <f t="shared" si="1557"/>
        <v>341.99018340829934</v>
      </c>
      <c r="T590" s="45">
        <f t="shared" si="1558"/>
        <v>4.4072658358435497</v>
      </c>
      <c r="U590" s="45">
        <f t="shared" si="1559"/>
        <v>5.9688547099741065</v>
      </c>
      <c r="V590" s="45">
        <f t="shared" si="1560"/>
        <v>128.17620241150098</v>
      </c>
      <c r="W590" s="45">
        <f t="shared" si="1561"/>
        <v>2.237096754783388</v>
      </c>
      <c r="X590" s="45">
        <f t="shared" si="1562"/>
        <v>82.898221737240419</v>
      </c>
      <c r="Y590" s="45">
        <f t="shared" si="1563"/>
        <v>1.4468469133631789</v>
      </c>
      <c r="Z590" s="45">
        <f t="shared" si="1564"/>
        <v>159.64105237374224</v>
      </c>
      <c r="AA590" s="45">
        <f t="shared" si="1565"/>
        <v>2.7862619852705115</v>
      </c>
      <c r="AB590" s="45">
        <f t="shared" si="1566"/>
        <v>-6381.2735699202813</v>
      </c>
      <c r="AC590" s="45">
        <f t="shared" si="1567"/>
        <v>6.1051249461007515</v>
      </c>
      <c r="AD590" s="45">
        <f t="shared" si="1568"/>
        <v>231.23005047641973</v>
      </c>
      <c r="AE590" s="45">
        <f t="shared" si="1569"/>
        <v>-366.17662654991727</v>
      </c>
      <c r="AF590" s="45">
        <f t="shared" si="1570"/>
        <v>439.60602247640719</v>
      </c>
      <c r="AG590" s="45">
        <f t="shared" si="1571"/>
        <v>-475.8550551246957</v>
      </c>
      <c r="AH590" s="45">
        <f t="shared" si="1572"/>
        <v>-6546.3640536959665</v>
      </c>
      <c r="AI590" s="45">
        <f t="shared" si="1573"/>
        <v>-1.8184344593599906</v>
      </c>
      <c r="AJ590" s="45">
        <f t="shared" si="1574"/>
        <v>250.69929712667249</v>
      </c>
      <c r="AK590" s="45">
        <f t="shared" si="1575"/>
        <v>4.3755281672959949</v>
      </c>
      <c r="AL590" s="45">
        <f t="shared" si="1576"/>
        <v>250</v>
      </c>
      <c r="AM590" s="45">
        <f t="shared" si="1577"/>
        <v>41</v>
      </c>
      <c r="AN590" s="45">
        <f t="shared" si="1578"/>
        <v>57</v>
      </c>
      <c r="AO590" s="45"/>
      <c r="AP590" s="45">
        <f t="shared" si="1579"/>
        <v>4.2631894326483506</v>
      </c>
      <c r="AQ590" s="45">
        <f t="shared" si="1580"/>
        <v>7.4406692235942762E-2</v>
      </c>
      <c r="AR590" s="45" t="str">
        <f t="shared" si="1581"/>
        <v>POSITIF</v>
      </c>
      <c r="AS590" s="45">
        <f t="shared" si="1582"/>
        <v>4</v>
      </c>
      <c r="AT590" s="45">
        <f t="shared" si="1583"/>
        <v>15</v>
      </c>
      <c r="AU590" s="45">
        <f t="shared" si="1584"/>
        <v>47</v>
      </c>
      <c r="AV590" s="45">
        <f t="shared" si="1585"/>
        <v>1.0198354135138799</v>
      </c>
      <c r="AW590" s="145">
        <f t="shared" si="1586"/>
        <v>4.2493142229744992E-2</v>
      </c>
      <c r="AX590" s="45">
        <f t="shared" si="1587"/>
        <v>1.7799485794255075E-2</v>
      </c>
      <c r="AY590" s="45">
        <f t="shared" si="1588"/>
        <v>0.27788442696792293</v>
      </c>
      <c r="AZ590" s="145">
        <f t="shared" si="1589"/>
        <v>1.1578517790330123E-2</v>
      </c>
      <c r="BA590" s="45">
        <f t="shared" si="1590"/>
        <v>358343.87957255857</v>
      </c>
      <c r="BB590" s="45" t="s">
        <v>192</v>
      </c>
      <c r="BC590" s="45">
        <f t="shared" si="1591"/>
        <v>1.6700850661275794E-2</v>
      </c>
      <c r="BD590" s="45">
        <f t="shared" si="1592"/>
        <v>128.18078148779333</v>
      </c>
      <c r="BE590" s="45">
        <f t="shared" si="1593"/>
        <v>23.436891735758163</v>
      </c>
      <c r="BF590" s="45">
        <f t="shared" si="1594"/>
        <v>-1.7330358362481371E-3</v>
      </c>
      <c r="BG590" s="45">
        <f t="shared" si="1595"/>
        <v>23.435158699921914</v>
      </c>
      <c r="BH590" s="151">
        <f t="shared" si="1596"/>
        <v>0.18450806486209337</v>
      </c>
      <c r="BI590" s="45">
        <f t="shared" si="1597"/>
        <v>9.2759141201463837</v>
      </c>
      <c r="BJ590" s="45">
        <f t="shared" si="1598"/>
        <v>16.696914120146385</v>
      </c>
      <c r="BK590" s="45">
        <f t="shared" si="1599"/>
        <v>358.11089981654254</v>
      </c>
      <c r="BL590" s="45">
        <f t="shared" si="1600"/>
        <v>6.2502142890782251</v>
      </c>
      <c r="BM590" s="45">
        <f t="shared" si="1601"/>
        <v>252.34281198565321</v>
      </c>
      <c r="BN590" s="45">
        <f t="shared" si="1602"/>
        <v>16.822854132376882</v>
      </c>
      <c r="BO590" s="45">
        <f t="shared" si="1603"/>
        <v>16</v>
      </c>
      <c r="BP590" s="45">
        <f t="shared" si="1604"/>
        <v>49</v>
      </c>
      <c r="BQ590" s="45">
        <f t="shared" si="1605"/>
        <v>22</v>
      </c>
      <c r="BR590" s="45">
        <f t="shared" si="1606"/>
        <v>-17.825188192692419</v>
      </c>
      <c r="BS590" s="45" t="str">
        <f t="shared" si="1607"/>
        <v>NEGATIF</v>
      </c>
      <c r="BT590" s="45">
        <f t="shared" si="1672"/>
        <v>-0.31110822375010017</v>
      </c>
      <c r="BU590" s="45">
        <f t="shared" si="1544"/>
        <v>17</v>
      </c>
      <c r="BV590" s="45">
        <f t="shared" si="1545"/>
        <v>-2090</v>
      </c>
      <c r="BW590" s="45">
        <f t="shared" si="1546"/>
        <v>29</v>
      </c>
      <c r="BX590" s="45" t="str">
        <f t="shared" si="1547"/>
        <v>NEGATIF</v>
      </c>
      <c r="BY590" s="45">
        <f t="shared" si="1608"/>
        <v>-9.4854086426363757</v>
      </c>
      <c r="BZ590" s="45">
        <f t="shared" si="1609"/>
        <v>170.51459135736363</v>
      </c>
      <c r="CA590" s="45">
        <f t="shared" si="1610"/>
        <v>79.021988889217326</v>
      </c>
      <c r="CB590" s="45" t="str">
        <f t="shared" si="1611"/>
        <v>POSITIF</v>
      </c>
      <c r="CC590" s="45">
        <f t="shared" si="1612"/>
        <v>79</v>
      </c>
      <c r="CD590" s="45">
        <f t="shared" si="1613"/>
        <v>1</v>
      </c>
      <c r="CE590" s="45">
        <f t="shared" si="1614"/>
        <v>19</v>
      </c>
      <c r="CF590" s="45"/>
      <c r="CG590" s="45">
        <f t="shared" si="1615"/>
        <v>4.4042129128906584</v>
      </c>
      <c r="CH590" s="45">
        <f t="shared" si="1616"/>
        <v>0.4090206800410312</v>
      </c>
      <c r="CI590" s="45">
        <f t="shared" si="1617"/>
        <v>0.40905092722242881</v>
      </c>
    </row>
    <row r="591" spans="1:87">
      <c r="A591" s="45">
        <f t="shared" ref="A591:F591" si="1689">A297</f>
        <v>-7.0027777777777782</v>
      </c>
      <c r="B591" s="45">
        <f t="shared" si="1689"/>
        <v>111.315</v>
      </c>
      <c r="C591" s="45">
        <f t="shared" si="1689"/>
        <v>7</v>
      </c>
      <c r="D591" s="45">
        <f t="shared" si="1689"/>
        <v>2018</v>
      </c>
      <c r="E591" s="45">
        <f t="shared" si="1689"/>
        <v>6</v>
      </c>
      <c r="F591" s="45">
        <f t="shared" si="1689"/>
        <v>14</v>
      </c>
      <c r="G591" s="45">
        <f t="shared" si="1549"/>
        <v>-0.12222152900771403</v>
      </c>
      <c r="H591" s="45">
        <f t="shared" ref="H591:J591" si="1690">H297</f>
        <v>23</v>
      </c>
      <c r="I591" s="45">
        <f t="shared" si="1690"/>
        <v>0</v>
      </c>
      <c r="J591" s="45">
        <f t="shared" si="1690"/>
        <v>23</v>
      </c>
      <c r="K591" s="45"/>
      <c r="L591" s="45">
        <f t="shared" ref="L591:M591" si="1691">L297</f>
        <v>20</v>
      </c>
      <c r="M591" s="45">
        <f t="shared" si="1691"/>
        <v>-13</v>
      </c>
      <c r="N591" s="45">
        <f t="shared" si="1552"/>
        <v>2458284.166666667</v>
      </c>
      <c r="O591" s="45">
        <f t="shared" si="1553"/>
        <v>8.1908796641232031E-4</v>
      </c>
      <c r="P591" s="45">
        <f t="shared" si="1554"/>
        <v>2458284.1674857549</v>
      </c>
      <c r="Q591" s="45">
        <f t="shared" si="1555"/>
        <v>0.18450835005489219</v>
      </c>
      <c r="R591" s="45">
        <f t="shared" si="1556"/>
        <v>252.51773158603248</v>
      </c>
      <c r="S591" s="45">
        <f t="shared" si="1557"/>
        <v>342.12627708363289</v>
      </c>
      <c r="T591" s="45">
        <f t="shared" si="1558"/>
        <v>4.4072658358435497</v>
      </c>
      <c r="U591" s="45">
        <f t="shared" si="1559"/>
        <v>5.9712299926998176</v>
      </c>
      <c r="V591" s="45">
        <f t="shared" si="1560"/>
        <v>128.17565080813068</v>
      </c>
      <c r="W591" s="45">
        <f t="shared" si="1561"/>
        <v>2.2370871274884112</v>
      </c>
      <c r="X591" s="45">
        <f t="shared" si="1562"/>
        <v>82.908488897311145</v>
      </c>
      <c r="Y591" s="45">
        <f t="shared" si="1563"/>
        <v>1.4470261091112424</v>
      </c>
      <c r="Z591" s="45">
        <f t="shared" si="1564"/>
        <v>159.65131904356713</v>
      </c>
      <c r="AA591" s="45">
        <f t="shared" si="1565"/>
        <v>2.7864411724621707</v>
      </c>
      <c r="AB591" s="45">
        <f t="shared" si="1566"/>
        <v>-6330.1123230045541</v>
      </c>
      <c r="AC591" s="45">
        <f t="shared" si="1567"/>
        <v>4.8229623235028942</v>
      </c>
      <c r="AD591" s="45">
        <f t="shared" si="1568"/>
        <v>182.75054870178232</v>
      </c>
      <c r="AE591" s="45">
        <f t="shared" si="1569"/>
        <v>-360.42150514435093</v>
      </c>
      <c r="AF591" s="45">
        <f t="shared" si="1570"/>
        <v>438.56326559794093</v>
      </c>
      <c r="AG591" s="45">
        <f t="shared" si="1571"/>
        <v>-487.51754276388459</v>
      </c>
      <c r="AH591" s="45">
        <f t="shared" si="1572"/>
        <v>-6551.914594289563</v>
      </c>
      <c r="AI591" s="45">
        <f t="shared" si="1573"/>
        <v>-1.8199762761915452</v>
      </c>
      <c r="AJ591" s="45">
        <f t="shared" si="1574"/>
        <v>250.69775530984094</v>
      </c>
      <c r="AK591" s="45">
        <f t="shared" si="1575"/>
        <v>4.3755012575158219</v>
      </c>
      <c r="AL591" s="45">
        <f t="shared" si="1576"/>
        <v>250</v>
      </c>
      <c r="AM591" s="45">
        <f t="shared" si="1577"/>
        <v>41</v>
      </c>
      <c r="AN591" s="45">
        <f t="shared" si="1578"/>
        <v>51</v>
      </c>
      <c r="AO591" s="45"/>
      <c r="AP591" s="45">
        <f t="shared" si="1579"/>
        <v>4.2710092044302348</v>
      </c>
      <c r="AQ591" s="45">
        <f t="shared" si="1580"/>
        <v>7.4543173000291188E-2</v>
      </c>
      <c r="AR591" s="45" t="str">
        <f t="shared" si="1581"/>
        <v>POSITIF</v>
      </c>
      <c r="AS591" s="45">
        <f t="shared" si="1582"/>
        <v>4</v>
      </c>
      <c r="AT591" s="45">
        <f t="shared" si="1583"/>
        <v>16</v>
      </c>
      <c r="AU591" s="45">
        <f t="shared" si="1584"/>
        <v>15</v>
      </c>
      <c r="AV591" s="45">
        <f t="shared" si="1585"/>
        <v>1.0198799444406037</v>
      </c>
      <c r="AW591" s="145">
        <f t="shared" si="1586"/>
        <v>4.2494997685025154E-2</v>
      </c>
      <c r="AX591" s="45">
        <f t="shared" si="1587"/>
        <v>1.7800263005545373E-2</v>
      </c>
      <c r="AY591" s="45">
        <f t="shared" si="1588"/>
        <v>0.27789655955419063</v>
      </c>
      <c r="AZ591" s="145">
        <f t="shared" si="1589"/>
        <v>1.1579023314757943E-2</v>
      </c>
      <c r="BA591" s="45">
        <f t="shared" si="1590"/>
        <v>358328.23488825763</v>
      </c>
      <c r="BB591" s="45" t="s">
        <v>192</v>
      </c>
      <c r="BC591" s="45">
        <f t="shared" si="1591"/>
        <v>1.6700850649297695E-2</v>
      </c>
      <c r="BD591" s="45">
        <f t="shared" si="1592"/>
        <v>128.18022988606</v>
      </c>
      <c r="BE591" s="45">
        <f t="shared" si="1593"/>
        <v>23.436891732049467</v>
      </c>
      <c r="BF591" s="45">
        <f t="shared" si="1594"/>
        <v>-1.7330304089544751E-3</v>
      </c>
      <c r="BG591" s="45">
        <f t="shared" si="1595"/>
        <v>23.435158701640514</v>
      </c>
      <c r="BH591" s="151">
        <f t="shared" si="1596"/>
        <v>0.18450835005489219</v>
      </c>
      <c r="BI591" s="45">
        <f t="shared" si="1597"/>
        <v>9.5265986110083762</v>
      </c>
      <c r="BJ591" s="45">
        <f t="shared" si="1598"/>
        <v>16.947598611008377</v>
      </c>
      <c r="BK591" s="45">
        <f t="shared" si="1599"/>
        <v>1.872569809076623</v>
      </c>
      <c r="BL591" s="45">
        <f t="shared" si="1600"/>
        <v>3.2682508641828666E-2</v>
      </c>
      <c r="BM591" s="45">
        <f t="shared" si="1601"/>
        <v>252.34140935604904</v>
      </c>
      <c r="BN591" s="45">
        <f t="shared" si="1602"/>
        <v>16.822760623736603</v>
      </c>
      <c r="BO591" s="45">
        <f t="shared" si="1603"/>
        <v>16</v>
      </c>
      <c r="BP591" s="45">
        <f t="shared" si="1604"/>
        <v>49</v>
      </c>
      <c r="BQ591" s="45">
        <f t="shared" si="1605"/>
        <v>21</v>
      </c>
      <c r="BR591" s="45">
        <f t="shared" si="1606"/>
        <v>-17.81723102147004</v>
      </c>
      <c r="BS591" s="45" t="str">
        <f t="shared" si="1607"/>
        <v>NEGATIF</v>
      </c>
      <c r="BT591" s="45">
        <f t="shared" si="1672"/>
        <v>-0.31096934491312467</v>
      </c>
      <c r="BU591" s="45">
        <f t="shared" si="1544"/>
        <v>17</v>
      </c>
      <c r="BV591" s="45">
        <f t="shared" si="1545"/>
        <v>-2090</v>
      </c>
      <c r="BW591" s="45">
        <f t="shared" si="1546"/>
        <v>57</v>
      </c>
      <c r="BX591" s="45" t="str">
        <f t="shared" si="1547"/>
        <v>NEGATIF</v>
      </c>
      <c r="BY591" s="45">
        <f t="shared" si="1608"/>
        <v>9.4111046504759788</v>
      </c>
      <c r="BZ591" s="45">
        <f t="shared" si="1609"/>
        <v>189.41110465047598</v>
      </c>
      <c r="CA591" s="45">
        <f t="shared" si="1610"/>
        <v>79.032521993643101</v>
      </c>
      <c r="CB591" s="45" t="str">
        <f t="shared" si="1611"/>
        <v>POSITIF</v>
      </c>
      <c r="CC591" s="45">
        <f t="shared" si="1612"/>
        <v>79</v>
      </c>
      <c r="CD591" s="45">
        <f t="shared" si="1613"/>
        <v>1</v>
      </c>
      <c r="CE591" s="45">
        <f t="shared" si="1614"/>
        <v>57</v>
      </c>
      <c r="CF591" s="45"/>
      <c r="CG591" s="45">
        <f t="shared" si="1615"/>
        <v>4.4041884323858795</v>
      </c>
      <c r="CH591" s="45">
        <f t="shared" si="1616"/>
        <v>0.40902068007102643</v>
      </c>
      <c r="CI591" s="45">
        <f t="shared" si="1617"/>
        <v>0.40905092715769986</v>
      </c>
    </row>
    <row r="592" spans="1:87">
      <c r="A592" s="45">
        <f t="shared" ref="A592:F592" si="1692">A298</f>
        <v>-7.0027777777777782</v>
      </c>
      <c r="B592" s="45">
        <f t="shared" si="1692"/>
        <v>111.315</v>
      </c>
      <c r="C592" s="45">
        <f t="shared" si="1692"/>
        <v>7</v>
      </c>
      <c r="D592" s="45">
        <f t="shared" si="1692"/>
        <v>2018</v>
      </c>
      <c r="E592" s="45">
        <f t="shared" si="1692"/>
        <v>6</v>
      </c>
      <c r="F592" s="45">
        <f t="shared" si="1692"/>
        <v>14</v>
      </c>
      <c r="G592" s="45">
        <f t="shared" si="1549"/>
        <v>-0.12222152900771403</v>
      </c>
      <c r="H592" s="45">
        <f t="shared" ref="H592:J592" si="1693">H298</f>
        <v>23</v>
      </c>
      <c r="I592" s="45">
        <f t="shared" si="1693"/>
        <v>15</v>
      </c>
      <c r="J592" s="45">
        <f t="shared" si="1693"/>
        <v>23.25</v>
      </c>
      <c r="K592" s="45"/>
      <c r="L592" s="45">
        <f t="shared" ref="L592:M592" si="1694">L298</f>
        <v>20</v>
      </c>
      <c r="M592" s="45">
        <f t="shared" si="1694"/>
        <v>-13</v>
      </c>
      <c r="N592" s="45">
        <f t="shared" si="1552"/>
        <v>2458284.1770833335</v>
      </c>
      <c r="O592" s="45">
        <f t="shared" si="1553"/>
        <v>8.1908796641232031E-4</v>
      </c>
      <c r="P592" s="45">
        <f t="shared" si="1554"/>
        <v>2458284.1779024214</v>
      </c>
      <c r="Q592" s="45">
        <f t="shared" si="1555"/>
        <v>0.18450863524767827</v>
      </c>
      <c r="R592" s="45">
        <f t="shared" si="1556"/>
        <v>252.51773158603248</v>
      </c>
      <c r="S592" s="45">
        <f t="shared" si="1557"/>
        <v>342.26237075289828</v>
      </c>
      <c r="T592" s="45">
        <f t="shared" si="1558"/>
        <v>4.4072658358435497</v>
      </c>
      <c r="U592" s="45">
        <f t="shared" si="1559"/>
        <v>5.9736052753196187</v>
      </c>
      <c r="V592" s="45">
        <f t="shared" si="1560"/>
        <v>128.17509920478506</v>
      </c>
      <c r="W592" s="45">
        <f t="shared" si="1561"/>
        <v>2.2370775001938648</v>
      </c>
      <c r="X592" s="45">
        <f t="shared" si="1562"/>
        <v>82.918756056923485</v>
      </c>
      <c r="Y592" s="45">
        <f t="shared" si="1563"/>
        <v>1.4472053048513054</v>
      </c>
      <c r="Z592" s="45">
        <f t="shared" si="1564"/>
        <v>159.66158571293272</v>
      </c>
      <c r="AA592" s="45">
        <f t="shared" si="1565"/>
        <v>2.7866203596458141</v>
      </c>
      <c r="AB592" s="45">
        <f t="shared" si="1566"/>
        <v>-6278.9118742029596</v>
      </c>
      <c r="AC592" s="45">
        <f t="shared" si="1567"/>
        <v>3.5402913521183565</v>
      </c>
      <c r="AD592" s="45">
        <f t="shared" si="1568"/>
        <v>134.19399351769582</v>
      </c>
      <c r="AE592" s="45">
        <f t="shared" si="1569"/>
        <v>-354.6283942805926</v>
      </c>
      <c r="AF592" s="45">
        <f t="shared" si="1570"/>
        <v>437.51907962869979</v>
      </c>
      <c r="AG592" s="45">
        <f t="shared" si="1571"/>
        <v>-499.17680506221831</v>
      </c>
      <c r="AH592" s="45">
        <f t="shared" si="1572"/>
        <v>-6557.463709047257</v>
      </c>
      <c r="AI592" s="45">
        <f t="shared" si="1573"/>
        <v>-1.8215176969575715</v>
      </c>
      <c r="AJ592" s="45">
        <f t="shared" si="1574"/>
        <v>250.6962138890749</v>
      </c>
      <c r="AK592" s="45">
        <f t="shared" si="1575"/>
        <v>4.3754743546482953</v>
      </c>
      <c r="AL592" s="45">
        <f t="shared" si="1576"/>
        <v>250</v>
      </c>
      <c r="AM592" s="45">
        <f t="shared" si="1577"/>
        <v>41</v>
      </c>
      <c r="AN592" s="45">
        <f t="shared" si="1578"/>
        <v>46</v>
      </c>
      <c r="AO592" s="45"/>
      <c r="AP592" s="45">
        <f t="shared" si="1579"/>
        <v>4.2579641188388591</v>
      </c>
      <c r="AQ592" s="45">
        <f t="shared" si="1580"/>
        <v>7.4315493305517205E-2</v>
      </c>
      <c r="AR592" s="45" t="str">
        <f t="shared" si="1581"/>
        <v>POSITIF</v>
      </c>
      <c r="AS592" s="45">
        <f t="shared" si="1582"/>
        <v>4</v>
      </c>
      <c r="AT592" s="45">
        <f t="shared" si="1583"/>
        <v>15</v>
      </c>
      <c r="AU592" s="45">
        <f t="shared" si="1584"/>
        <v>28</v>
      </c>
      <c r="AV592" s="45">
        <f t="shared" si="1585"/>
        <v>1.0199240714951661</v>
      </c>
      <c r="AW592" s="145">
        <f t="shared" si="1586"/>
        <v>4.2496836312298586E-2</v>
      </c>
      <c r="AX592" s="45">
        <f t="shared" si="1587"/>
        <v>1.7801033167936693E-2</v>
      </c>
      <c r="AY592" s="45">
        <f t="shared" si="1588"/>
        <v>0.27790858210410763</v>
      </c>
      <c r="AZ592" s="145">
        <f t="shared" si="1589"/>
        <v>1.1579524254337817E-2</v>
      </c>
      <c r="BA592" s="45">
        <f t="shared" si="1590"/>
        <v>358312.73344071029</v>
      </c>
      <c r="BB592" s="45" t="s">
        <v>192</v>
      </c>
      <c r="BC592" s="45">
        <f t="shared" si="1591"/>
        <v>1.67008506373196E-2</v>
      </c>
      <c r="BD592" s="45">
        <f t="shared" si="1592"/>
        <v>128.17967828435135</v>
      </c>
      <c r="BE592" s="45">
        <f t="shared" si="1593"/>
        <v>23.436891728340772</v>
      </c>
      <c r="BF592" s="45">
        <f t="shared" si="1594"/>
        <v>-1.7330249617975337E-3</v>
      </c>
      <c r="BG592" s="45">
        <f t="shared" si="1595"/>
        <v>23.435158703378974</v>
      </c>
      <c r="BH592" s="151">
        <f t="shared" si="1596"/>
        <v>0.18450863524767827</v>
      </c>
      <c r="BI592" s="45">
        <f t="shared" si="1597"/>
        <v>9.7772830906634525</v>
      </c>
      <c r="BJ592" s="45">
        <f t="shared" si="1598"/>
        <v>17.198283090663452</v>
      </c>
      <c r="BK592" s="45">
        <f t="shared" si="1599"/>
        <v>5.6342392713927048</v>
      </c>
      <c r="BL592" s="45">
        <f t="shared" si="1600"/>
        <v>9.8336026130969062E-2</v>
      </c>
      <c r="BM592" s="45">
        <f t="shared" si="1601"/>
        <v>252.34000708855905</v>
      </c>
      <c r="BN592" s="45">
        <f t="shared" si="1602"/>
        <v>16.822667139237272</v>
      </c>
      <c r="BO592" s="45">
        <f t="shared" si="1603"/>
        <v>16</v>
      </c>
      <c r="BP592" s="45">
        <f t="shared" si="1604"/>
        <v>49</v>
      </c>
      <c r="BQ592" s="45">
        <f t="shared" si="1605"/>
        <v>21</v>
      </c>
      <c r="BR592" s="45">
        <f t="shared" si="1606"/>
        <v>-17.829938843206421</v>
      </c>
      <c r="BS592" s="45" t="str">
        <f t="shared" si="1607"/>
        <v>NEGATIF</v>
      </c>
      <c r="BT592" s="45">
        <f t="shared" si="1672"/>
        <v>-0.31119113824318101</v>
      </c>
      <c r="BU592" s="45">
        <f t="shared" si="1544"/>
        <v>17</v>
      </c>
      <c r="BV592" s="45">
        <f t="shared" si="1545"/>
        <v>-2090</v>
      </c>
      <c r="BW592" s="45">
        <f t="shared" si="1546"/>
        <v>12</v>
      </c>
      <c r="BX592" s="45" t="str">
        <f t="shared" si="1547"/>
        <v>NEGATIF</v>
      </c>
      <c r="BY592" s="45">
        <f t="shared" si="1608"/>
        <v>26.384317135960316</v>
      </c>
      <c r="BZ592" s="45">
        <f t="shared" si="1609"/>
        <v>206.38431713596032</v>
      </c>
      <c r="CA592" s="45">
        <f t="shared" si="1610"/>
        <v>77.859158300816645</v>
      </c>
      <c r="CB592" s="45" t="str">
        <f t="shared" si="1611"/>
        <v>POSITIF</v>
      </c>
      <c r="CC592" s="45">
        <f t="shared" si="1612"/>
        <v>77</v>
      </c>
      <c r="CD592" s="45">
        <f t="shared" si="1613"/>
        <v>51</v>
      </c>
      <c r="CE592" s="45">
        <f t="shared" si="1614"/>
        <v>32</v>
      </c>
      <c r="CF592" s="45"/>
      <c r="CG592" s="45">
        <f t="shared" si="1615"/>
        <v>4.4041639582011856</v>
      </c>
      <c r="CH592" s="45">
        <f t="shared" si="1616"/>
        <v>0.40902068010136827</v>
      </c>
      <c r="CI592" s="45">
        <f t="shared" si="1617"/>
        <v>0.40905092709297086</v>
      </c>
    </row>
    <row r="593" spans="1:87">
      <c r="A593" s="45">
        <f t="shared" ref="A593:F593" si="1695">A299</f>
        <v>-7.0027777777777782</v>
      </c>
      <c r="B593" s="45">
        <f t="shared" si="1695"/>
        <v>111.315</v>
      </c>
      <c r="C593" s="45">
        <f t="shared" si="1695"/>
        <v>7</v>
      </c>
      <c r="D593" s="45">
        <f t="shared" si="1695"/>
        <v>2018</v>
      </c>
      <c r="E593" s="45">
        <f t="shared" si="1695"/>
        <v>6</v>
      </c>
      <c r="F593" s="45">
        <f t="shared" si="1695"/>
        <v>14</v>
      </c>
      <c r="G593" s="45">
        <f t="shared" si="1549"/>
        <v>-0.12222152900771403</v>
      </c>
      <c r="H593" s="45">
        <f t="shared" ref="H593:J593" si="1696">H299</f>
        <v>23</v>
      </c>
      <c r="I593" s="45">
        <f t="shared" si="1696"/>
        <v>30</v>
      </c>
      <c r="J593" s="45">
        <f t="shared" si="1696"/>
        <v>23.5</v>
      </c>
      <c r="K593" s="45"/>
      <c r="L593" s="45">
        <f t="shared" ref="L593:M593" si="1697">L299</f>
        <v>20</v>
      </c>
      <c r="M593" s="45">
        <f t="shared" si="1697"/>
        <v>-13</v>
      </c>
      <c r="N593" s="45">
        <f t="shared" si="1552"/>
        <v>2458284.1875</v>
      </c>
      <c r="O593" s="45">
        <f t="shared" si="1553"/>
        <v>8.1908796641232031E-4</v>
      </c>
      <c r="P593" s="45">
        <f t="shared" si="1554"/>
        <v>2458284.188319088</v>
      </c>
      <c r="Q593" s="45">
        <f t="shared" si="1555"/>
        <v>0.18450892044046432</v>
      </c>
      <c r="R593" s="45">
        <f t="shared" si="1556"/>
        <v>252.51773158603248</v>
      </c>
      <c r="S593" s="45">
        <f t="shared" si="1557"/>
        <v>342.39846442214912</v>
      </c>
      <c r="T593" s="45">
        <f t="shared" si="1558"/>
        <v>4.4072658358435497</v>
      </c>
      <c r="U593" s="45">
        <f t="shared" si="1559"/>
        <v>5.9759805579391658</v>
      </c>
      <c r="V593" s="45">
        <f t="shared" si="1560"/>
        <v>128.17454760143943</v>
      </c>
      <c r="W593" s="45">
        <f t="shared" si="1561"/>
        <v>2.2370678728993187</v>
      </c>
      <c r="X593" s="45">
        <f t="shared" si="1562"/>
        <v>82.929023216534915</v>
      </c>
      <c r="Y593" s="45">
        <f t="shared" si="1563"/>
        <v>1.4473845005913528</v>
      </c>
      <c r="Z593" s="45">
        <f t="shared" si="1564"/>
        <v>159.6718523822974</v>
      </c>
      <c r="AA593" s="45">
        <f t="shared" si="1565"/>
        <v>2.7867995468294415</v>
      </c>
      <c r="AB593" s="45">
        <f t="shared" si="1566"/>
        <v>-6227.6725101117972</v>
      </c>
      <c r="AC593" s="45">
        <f t="shared" si="1567"/>
        <v>2.2572471858476688</v>
      </c>
      <c r="AD593" s="45">
        <f t="shared" si="1568"/>
        <v>85.580856319531904</v>
      </c>
      <c r="AE593" s="45">
        <f t="shared" si="1569"/>
        <v>-348.79790431714514</v>
      </c>
      <c r="AF593" s="45">
        <f t="shared" si="1570"/>
        <v>436.47349185228967</v>
      </c>
      <c r="AG593" s="45">
        <f t="shared" si="1571"/>
        <v>-510.8327549721447</v>
      </c>
      <c r="AH593" s="45">
        <f t="shared" si="1572"/>
        <v>-6562.991574043418</v>
      </c>
      <c r="AI593" s="45">
        <f t="shared" si="1573"/>
        <v>-1.8230532150120606</v>
      </c>
      <c r="AJ593" s="45">
        <f t="shared" si="1574"/>
        <v>250.69467837102042</v>
      </c>
      <c r="AK593" s="45">
        <f t="shared" si="1575"/>
        <v>4.3754475548025207</v>
      </c>
      <c r="AL593" s="45">
        <f t="shared" si="1576"/>
        <v>250</v>
      </c>
      <c r="AM593" s="45">
        <f t="shared" si="1577"/>
        <v>41</v>
      </c>
      <c r="AN593" s="45">
        <f t="shared" si="1578"/>
        <v>40</v>
      </c>
      <c r="AO593" s="45"/>
      <c r="AP593" s="45">
        <f t="shared" si="1579"/>
        <v>4.2617124184825466</v>
      </c>
      <c r="AQ593" s="45">
        <f t="shared" si="1580"/>
        <v>7.4380913475650887E-2</v>
      </c>
      <c r="AR593" s="45" t="str">
        <f t="shared" si="1581"/>
        <v>POSITIF</v>
      </c>
      <c r="AS593" s="45">
        <f t="shared" si="1582"/>
        <v>4</v>
      </c>
      <c r="AT593" s="45">
        <f t="shared" si="1583"/>
        <v>15</v>
      </c>
      <c r="AU593" s="45">
        <f t="shared" si="1584"/>
        <v>42</v>
      </c>
      <c r="AV593" s="45">
        <f t="shared" si="1585"/>
        <v>1.019967794299196</v>
      </c>
      <c r="AW593" s="145">
        <f t="shared" si="1586"/>
        <v>4.2498658095799835E-2</v>
      </c>
      <c r="AX593" s="45">
        <f t="shared" si="1587"/>
        <v>1.780179627482522E-2</v>
      </c>
      <c r="AY593" s="45">
        <f t="shared" si="1588"/>
        <v>0.27792049451458994</v>
      </c>
      <c r="AZ593" s="145">
        <f t="shared" si="1589"/>
        <v>1.1580020604774581E-2</v>
      </c>
      <c r="BA593" s="45">
        <f t="shared" si="1590"/>
        <v>358297.37532581092</v>
      </c>
      <c r="BB593" s="45" t="s">
        <v>192</v>
      </c>
      <c r="BC593" s="45">
        <f t="shared" si="1591"/>
        <v>1.6700850625341501E-2</v>
      </c>
      <c r="BD593" s="45">
        <f t="shared" si="1592"/>
        <v>128.17912668264276</v>
      </c>
      <c r="BE593" s="45">
        <f t="shared" si="1593"/>
        <v>23.436891724632076</v>
      </c>
      <c r="BF593" s="45">
        <f t="shared" si="1594"/>
        <v>-1.7330194947752869E-3</v>
      </c>
      <c r="BG593" s="45">
        <f t="shared" si="1595"/>
        <v>23.435158705137301</v>
      </c>
      <c r="BH593" s="151">
        <f t="shared" si="1596"/>
        <v>0.18450892044046432</v>
      </c>
      <c r="BI593" s="45">
        <f t="shared" si="1597"/>
        <v>10.02796757031853</v>
      </c>
      <c r="BJ593" s="45">
        <f t="shared" si="1598"/>
        <v>17.44896757031853</v>
      </c>
      <c r="BK593" s="45">
        <f t="shared" si="1599"/>
        <v>9.3959033620791921</v>
      </c>
      <c r="BL593" s="45">
        <f t="shared" si="1600"/>
        <v>0.16398944986748681</v>
      </c>
      <c r="BM593" s="45">
        <f t="shared" si="1601"/>
        <v>252.33861019269875</v>
      </c>
      <c r="BN593" s="45">
        <f t="shared" si="1602"/>
        <v>16.822574012846584</v>
      </c>
      <c r="BO593" s="45">
        <f t="shared" si="1603"/>
        <v>16</v>
      </c>
      <c r="BP593" s="45">
        <f t="shared" si="1604"/>
        <v>49</v>
      </c>
      <c r="BQ593" s="45">
        <f t="shared" si="1605"/>
        <v>21</v>
      </c>
      <c r="BR593" s="45">
        <f t="shared" si="1606"/>
        <v>-17.826014979873467</v>
      </c>
      <c r="BS593" s="45" t="str">
        <f t="shared" si="1607"/>
        <v>NEGATIF</v>
      </c>
      <c r="BT593" s="45">
        <f t="shared" si="1672"/>
        <v>-0.3111226539086227</v>
      </c>
      <c r="BU593" s="45">
        <f t="shared" si="1544"/>
        <v>17</v>
      </c>
      <c r="BV593" s="45">
        <f t="shared" si="1545"/>
        <v>-2090</v>
      </c>
      <c r="BW593" s="45">
        <f t="shared" si="1546"/>
        <v>26</v>
      </c>
      <c r="BX593" s="45" t="str">
        <f t="shared" si="1547"/>
        <v>NEGATIF</v>
      </c>
      <c r="BY593" s="45">
        <f t="shared" si="1608"/>
        <v>39.380948437354981</v>
      </c>
      <c r="BZ593" s="45">
        <f t="shared" si="1609"/>
        <v>219.38094843735499</v>
      </c>
      <c r="CA593" s="45">
        <f t="shared" si="1610"/>
        <v>75.82081207585442</v>
      </c>
      <c r="CB593" s="45" t="str">
        <f t="shared" si="1611"/>
        <v>POSITIF</v>
      </c>
      <c r="CC593" s="45">
        <f t="shared" si="1612"/>
        <v>75</v>
      </c>
      <c r="CD593" s="45">
        <f t="shared" si="1613"/>
        <v>49</v>
      </c>
      <c r="CE593" s="45">
        <f t="shared" si="1614"/>
        <v>14</v>
      </c>
      <c r="CF593" s="45"/>
      <c r="CG593" s="45">
        <f t="shared" si="1615"/>
        <v>4.4041395777691159</v>
      </c>
      <c r="CH593" s="45">
        <f t="shared" si="1616"/>
        <v>0.40902068013205684</v>
      </c>
      <c r="CI593" s="45">
        <f t="shared" si="1617"/>
        <v>0.40905092702824192</v>
      </c>
    </row>
    <row r="594" spans="1:87">
      <c r="A594" s="45">
        <f t="shared" ref="A594:F594" si="1698">A300</f>
        <v>-7.0027777777777782</v>
      </c>
      <c r="B594" s="45">
        <f t="shared" si="1698"/>
        <v>111.315</v>
      </c>
      <c r="C594" s="45">
        <f t="shared" si="1698"/>
        <v>7</v>
      </c>
      <c r="D594" s="45">
        <f t="shared" si="1698"/>
        <v>2018</v>
      </c>
      <c r="E594" s="45">
        <f t="shared" si="1698"/>
        <v>6</v>
      </c>
      <c r="F594" s="45">
        <f t="shared" si="1698"/>
        <v>14</v>
      </c>
      <c r="G594" s="45">
        <f t="shared" si="1549"/>
        <v>-0.12222152900771403</v>
      </c>
      <c r="H594" s="45">
        <f t="shared" ref="H594:J594" si="1699">H300</f>
        <v>23</v>
      </c>
      <c r="I594" s="45">
        <f t="shared" si="1699"/>
        <v>45</v>
      </c>
      <c r="J594" s="45">
        <f t="shared" si="1699"/>
        <v>23.75</v>
      </c>
      <c r="K594" s="45"/>
      <c r="L594" s="45">
        <f t="shared" ref="L594:M594" si="1700">L300</f>
        <v>20</v>
      </c>
      <c r="M594" s="45">
        <f t="shared" si="1700"/>
        <v>-13</v>
      </c>
      <c r="N594" s="45">
        <f t="shared" si="1552"/>
        <v>2458284.197916667</v>
      </c>
      <c r="O594" s="45">
        <f t="shared" si="1553"/>
        <v>8.1908796641232031E-4</v>
      </c>
      <c r="P594" s="45">
        <f t="shared" si="1554"/>
        <v>2458284.1987357549</v>
      </c>
      <c r="Q594" s="45">
        <f t="shared" si="1555"/>
        <v>0.18450920563326317</v>
      </c>
      <c r="R594" s="45">
        <f t="shared" si="1556"/>
        <v>252.51773158603248</v>
      </c>
      <c r="S594" s="45">
        <f t="shared" si="1557"/>
        <v>342.53455809749721</v>
      </c>
      <c r="T594" s="45">
        <f t="shared" si="1558"/>
        <v>4.4072658358435497</v>
      </c>
      <c r="U594" s="45">
        <f t="shared" si="1559"/>
        <v>5.97835584066513</v>
      </c>
      <c r="V594" s="45">
        <f t="shared" si="1560"/>
        <v>128.17399599806907</v>
      </c>
      <c r="W594" s="45">
        <f t="shared" si="1561"/>
        <v>2.2370582456043411</v>
      </c>
      <c r="X594" s="45">
        <f t="shared" si="1562"/>
        <v>82.93929037660655</v>
      </c>
      <c r="Y594" s="45">
        <f t="shared" si="1563"/>
        <v>1.447563696339432</v>
      </c>
      <c r="Z594" s="45">
        <f t="shared" si="1564"/>
        <v>159.6821190521232</v>
      </c>
      <c r="AA594" s="45">
        <f t="shared" si="1565"/>
        <v>2.7869787340211167</v>
      </c>
      <c r="AB594" s="45">
        <f t="shared" si="1566"/>
        <v>-6176.3945175180734</v>
      </c>
      <c r="AC594" s="45">
        <f t="shared" si="1567"/>
        <v>0.97396501740988473</v>
      </c>
      <c r="AD594" s="45">
        <f t="shared" si="1568"/>
        <v>36.931632332764991</v>
      </c>
      <c r="AE594" s="45">
        <f t="shared" si="1569"/>
        <v>-342.93064954364104</v>
      </c>
      <c r="AF594" s="45">
        <f t="shared" si="1570"/>
        <v>435.42652958820992</v>
      </c>
      <c r="AG594" s="45">
        <f t="shared" si="1571"/>
        <v>-522.48530547350254</v>
      </c>
      <c r="AH594" s="45">
        <f t="shared" si="1572"/>
        <v>-6568.4783455968327</v>
      </c>
      <c r="AI594" s="45">
        <f t="shared" si="1573"/>
        <v>-1.8245773182213425</v>
      </c>
      <c r="AJ594" s="45">
        <f t="shared" si="1574"/>
        <v>250.69315426781114</v>
      </c>
      <c r="AK594" s="45">
        <f t="shared" si="1575"/>
        <v>4.3754209541833786</v>
      </c>
      <c r="AL594" s="45">
        <f t="shared" si="1576"/>
        <v>250</v>
      </c>
      <c r="AM594" s="45">
        <f t="shared" si="1577"/>
        <v>41</v>
      </c>
      <c r="AN594" s="45">
        <f t="shared" si="1578"/>
        <v>35</v>
      </c>
      <c r="AO594" s="45"/>
      <c r="AP594" s="45">
        <f t="shared" si="1579"/>
        <v>4.2711759293760538</v>
      </c>
      <c r="AQ594" s="45">
        <f t="shared" si="1580"/>
        <v>7.4546082899540927E-2</v>
      </c>
      <c r="AR594" s="45" t="str">
        <f t="shared" si="1581"/>
        <v>POSITIF</v>
      </c>
      <c r="AS594" s="45">
        <f t="shared" si="1582"/>
        <v>4</v>
      </c>
      <c r="AT594" s="45">
        <f t="shared" si="1583"/>
        <v>16</v>
      </c>
      <c r="AU594" s="45">
        <f t="shared" si="1584"/>
        <v>16</v>
      </c>
      <c r="AV594" s="45">
        <f t="shared" si="1585"/>
        <v>1.0200111124775335</v>
      </c>
      <c r="AW594" s="145">
        <f t="shared" si="1586"/>
        <v>4.2500463019897232E-2</v>
      </c>
      <c r="AX594" s="45">
        <f t="shared" si="1587"/>
        <v>1.7802552319663174E-2</v>
      </c>
      <c r="AY594" s="45">
        <f t="shared" si="1588"/>
        <v>0.277932296683428</v>
      </c>
      <c r="AZ594" s="145">
        <f t="shared" si="1589"/>
        <v>1.15805123618095E-2</v>
      </c>
      <c r="BA594" s="45">
        <f t="shared" si="1590"/>
        <v>358282.16063862795</v>
      </c>
      <c r="BB594" s="45" t="s">
        <v>192</v>
      </c>
      <c r="BC594" s="45">
        <f t="shared" si="1591"/>
        <v>1.6700850613363405E-2</v>
      </c>
      <c r="BD594" s="45">
        <f t="shared" si="1592"/>
        <v>128.17857508090944</v>
      </c>
      <c r="BE594" s="45">
        <f t="shared" si="1593"/>
        <v>23.436891720923381</v>
      </c>
      <c r="BF594" s="45">
        <f t="shared" si="1594"/>
        <v>-1.7330140078857081E-3</v>
      </c>
      <c r="BG594" s="45">
        <f t="shared" si="1595"/>
        <v>23.435158706915495</v>
      </c>
      <c r="BH594" s="151">
        <f t="shared" si="1596"/>
        <v>0.18450920563326317</v>
      </c>
      <c r="BI594" s="45">
        <f t="shared" si="1597"/>
        <v>10.278652061180521</v>
      </c>
      <c r="BJ594" s="45">
        <f t="shared" si="1598"/>
        <v>17.699652061180522</v>
      </c>
      <c r="BK594" s="45">
        <f t="shared" si="1599"/>
        <v>13.157557234757533</v>
      </c>
      <c r="BL594" s="45">
        <f t="shared" si="1600"/>
        <v>0.22964269526611944</v>
      </c>
      <c r="BM594" s="45">
        <f t="shared" si="1601"/>
        <v>252.33722368295028</v>
      </c>
      <c r="BN594" s="45">
        <f t="shared" si="1602"/>
        <v>16.822481578863353</v>
      </c>
      <c r="BO594" s="45">
        <f t="shared" si="1603"/>
        <v>16</v>
      </c>
      <c r="BP594" s="45">
        <f t="shared" si="1604"/>
        <v>49</v>
      </c>
      <c r="BQ594" s="45">
        <f t="shared" si="1605"/>
        <v>20</v>
      </c>
      <c r="BR594" s="45">
        <f t="shared" si="1606"/>
        <v>-17.816432248581876</v>
      </c>
      <c r="BS594" s="45" t="str">
        <f t="shared" si="1607"/>
        <v>NEGATIF</v>
      </c>
      <c r="BT594" s="45">
        <f t="shared" si="1672"/>
        <v>-0.31095540369625058</v>
      </c>
      <c r="BU594" s="45">
        <f t="shared" si="1544"/>
        <v>17</v>
      </c>
      <c r="BV594" s="45">
        <f t="shared" si="1545"/>
        <v>-2089</v>
      </c>
      <c r="BW594" s="45">
        <f t="shared" si="1546"/>
        <v>0</v>
      </c>
      <c r="BX594" s="45" t="str">
        <f t="shared" si="1547"/>
        <v>NEGATIF</v>
      </c>
      <c r="BY594" s="45">
        <f t="shared" si="1608"/>
        <v>48.658902157727063</v>
      </c>
      <c r="BZ594" s="45">
        <f t="shared" si="1609"/>
        <v>228.65890215772706</v>
      </c>
      <c r="CA594" s="45">
        <f t="shared" si="1610"/>
        <v>73.223072872773869</v>
      </c>
      <c r="CB594" s="45" t="str">
        <f t="shared" si="1611"/>
        <v>POSITIF</v>
      </c>
      <c r="CC594" s="45">
        <f t="shared" si="1612"/>
        <v>73</v>
      </c>
      <c r="CD594" s="45">
        <f t="shared" si="1613"/>
        <v>13</v>
      </c>
      <c r="CE594" s="45">
        <f t="shared" si="1614"/>
        <v>23</v>
      </c>
      <c r="CF594" s="45"/>
      <c r="CG594" s="45">
        <f t="shared" si="1615"/>
        <v>4.4041153786088945</v>
      </c>
      <c r="CH594" s="45">
        <f t="shared" si="1616"/>
        <v>0.40902068016309218</v>
      </c>
      <c r="CI594" s="45">
        <f t="shared" si="1617"/>
        <v>0.40905092696351297</v>
      </c>
    </row>
    <row r="595" spans="1:87">
      <c r="A595" s="45">
        <f t="shared" ref="A595:F595" si="1701">A301</f>
        <v>-7.0027777777777782</v>
      </c>
      <c r="B595" s="45">
        <f t="shared" si="1701"/>
        <v>111.315</v>
      </c>
      <c r="C595" s="45">
        <f t="shared" si="1701"/>
        <v>7</v>
      </c>
      <c r="D595" s="45">
        <f t="shared" si="1701"/>
        <v>2018</v>
      </c>
      <c r="E595" s="45">
        <f t="shared" si="1701"/>
        <v>6</v>
      </c>
      <c r="F595" s="45">
        <f t="shared" si="1701"/>
        <v>14</v>
      </c>
      <c r="G595" s="45">
        <f t="shared" si="1549"/>
        <v>-0.12222152900771403</v>
      </c>
      <c r="H595" s="45">
        <f t="shared" ref="H595:J595" si="1702">H301</f>
        <v>24</v>
      </c>
      <c r="I595" s="45">
        <f t="shared" si="1702"/>
        <v>0</v>
      </c>
      <c r="J595" s="45">
        <f t="shared" si="1702"/>
        <v>24</v>
      </c>
      <c r="K595" s="45"/>
      <c r="L595" s="45">
        <f t="shared" ref="L595:M595" si="1703">L301</f>
        <v>20</v>
      </c>
      <c r="M595" s="45">
        <f t="shared" si="1703"/>
        <v>-13</v>
      </c>
      <c r="N595" s="45">
        <f t="shared" si="1552"/>
        <v>2458284.2083333335</v>
      </c>
      <c r="O595" s="45">
        <f t="shared" si="1553"/>
        <v>8.1908796641232031E-4</v>
      </c>
      <c r="P595" s="45">
        <f t="shared" si="1554"/>
        <v>2458284.2091524214</v>
      </c>
      <c r="Q595" s="45">
        <f t="shared" si="1555"/>
        <v>0.18450949082604923</v>
      </c>
      <c r="R595" s="45">
        <f t="shared" si="1556"/>
        <v>252.51773158603248</v>
      </c>
      <c r="S595" s="45">
        <f t="shared" si="1557"/>
        <v>342.67065176674805</v>
      </c>
      <c r="T595" s="45">
        <f t="shared" si="1558"/>
        <v>4.4072658358435497</v>
      </c>
      <c r="U595" s="45">
        <f t="shared" si="1559"/>
        <v>5.9807311232846772</v>
      </c>
      <c r="V595" s="45">
        <f t="shared" si="1560"/>
        <v>128.1734443947235</v>
      </c>
      <c r="W595" s="45">
        <f t="shared" si="1561"/>
        <v>2.2370486183097955</v>
      </c>
      <c r="X595" s="45">
        <f t="shared" si="1562"/>
        <v>82.949557536217981</v>
      </c>
      <c r="Y595" s="45">
        <f t="shared" si="1563"/>
        <v>1.4477428920794793</v>
      </c>
      <c r="Z595" s="45">
        <f t="shared" si="1564"/>
        <v>159.69238572148788</v>
      </c>
      <c r="AA595" s="45">
        <f t="shared" si="1565"/>
        <v>2.7871579212047441</v>
      </c>
      <c r="AB595" s="45">
        <f t="shared" si="1566"/>
        <v>-6125.0781903251191</v>
      </c>
      <c r="AC595" s="45">
        <f t="shared" si="1567"/>
        <v>-0.3094197627099155</v>
      </c>
      <c r="AD595" s="45">
        <f t="shared" si="1568"/>
        <v>-11.733161454921358</v>
      </c>
      <c r="AE595" s="45">
        <f t="shared" si="1569"/>
        <v>-337.02724891673836</v>
      </c>
      <c r="AF595" s="45">
        <f t="shared" si="1570"/>
        <v>434.37822033269413</v>
      </c>
      <c r="AG595" s="45">
        <f t="shared" si="1571"/>
        <v>-534.13436800253226</v>
      </c>
      <c r="AH595" s="45">
        <f t="shared" si="1572"/>
        <v>-6573.9041681293265</v>
      </c>
      <c r="AI595" s="45">
        <f t="shared" si="1573"/>
        <v>-1.8260844911470351</v>
      </c>
      <c r="AJ595" s="45">
        <f t="shared" si="1574"/>
        <v>250.69164709488544</v>
      </c>
      <c r="AK595" s="45">
        <f t="shared" si="1575"/>
        <v>4.3753946490534288</v>
      </c>
      <c r="AL595" s="45">
        <f t="shared" si="1576"/>
        <v>250</v>
      </c>
      <c r="AM595" s="45">
        <f t="shared" si="1577"/>
        <v>41</v>
      </c>
      <c r="AN595" s="45">
        <f t="shared" si="1578"/>
        <v>29</v>
      </c>
      <c r="AO595" s="45"/>
      <c r="AP595" s="45">
        <f t="shared" si="1579"/>
        <v>4.2614610401964148</v>
      </c>
      <c r="AQ595" s="45">
        <f t="shared" si="1580"/>
        <v>7.4376526096889856E-2</v>
      </c>
      <c r="AR595" s="45" t="str">
        <f t="shared" si="1581"/>
        <v>POSITIF</v>
      </c>
      <c r="AS595" s="45">
        <f t="shared" si="1582"/>
        <v>4</v>
      </c>
      <c r="AT595" s="45">
        <f t="shared" si="1583"/>
        <v>15</v>
      </c>
      <c r="AU595" s="45">
        <f t="shared" si="1584"/>
        <v>41</v>
      </c>
      <c r="AV595" s="45">
        <f t="shared" si="1585"/>
        <v>1.0200540256524699</v>
      </c>
      <c r="AW595" s="145">
        <f t="shared" si="1586"/>
        <v>4.2502251068852914E-2</v>
      </c>
      <c r="AX595" s="45">
        <f t="shared" si="1587"/>
        <v>1.78033012958583E-2</v>
      </c>
      <c r="AY595" s="45">
        <f t="shared" si="1588"/>
        <v>0.27794398850771834</v>
      </c>
      <c r="AZ595" s="145">
        <f t="shared" si="1589"/>
        <v>1.1580999521154932E-2</v>
      </c>
      <c r="BA595" s="45">
        <f t="shared" si="1590"/>
        <v>358267.08947542711</v>
      </c>
      <c r="BB595" s="45" t="s">
        <v>192</v>
      </c>
      <c r="BC595" s="45">
        <f t="shared" si="1591"/>
        <v>1.6700850601385306E-2</v>
      </c>
      <c r="BD595" s="45">
        <f t="shared" si="1592"/>
        <v>128.17802347920085</v>
      </c>
      <c r="BE595" s="45">
        <f t="shared" si="1593"/>
        <v>23.436891717214685</v>
      </c>
      <c r="BF595" s="45">
        <f t="shared" si="1594"/>
        <v>-1.7330085011275128E-3</v>
      </c>
      <c r="BG595" s="45">
        <f t="shared" si="1595"/>
        <v>23.435158708713558</v>
      </c>
      <c r="BH595" s="151">
        <f t="shared" si="1596"/>
        <v>0.18450949082604923</v>
      </c>
      <c r="BI595" s="45">
        <f t="shared" si="1597"/>
        <v>10.529336540835599</v>
      </c>
      <c r="BJ595" s="45">
        <f t="shared" si="1598"/>
        <v>17.9503365408356</v>
      </c>
      <c r="BK595" s="45">
        <f t="shared" si="1599"/>
        <v>16.919195535757208</v>
      </c>
      <c r="BL595" s="45">
        <f t="shared" si="1600"/>
        <v>0.29529566888768927</v>
      </c>
      <c r="BM595" s="45">
        <f t="shared" si="1601"/>
        <v>252.3358525767768</v>
      </c>
      <c r="BN595" s="45">
        <f t="shared" si="1602"/>
        <v>16.82239017178512</v>
      </c>
      <c r="BO595" s="45">
        <f t="shared" si="1603"/>
        <v>16</v>
      </c>
      <c r="BP595" s="45">
        <f t="shared" si="1604"/>
        <v>49</v>
      </c>
      <c r="BQ595" s="45">
        <f t="shared" si="1605"/>
        <v>20</v>
      </c>
      <c r="BR595" s="45">
        <f t="shared" si="1606"/>
        <v>-17.825846413814087</v>
      </c>
      <c r="BS595" s="45" t="str">
        <f t="shared" si="1607"/>
        <v>NEGATIF</v>
      </c>
      <c r="BT595" s="45">
        <f t="shared" si="1672"/>
        <v>-0.31111971187587945</v>
      </c>
      <c r="BU595" s="45">
        <f t="shared" si="1544"/>
        <v>17</v>
      </c>
      <c r="BV595" s="45">
        <f t="shared" si="1545"/>
        <v>-2090</v>
      </c>
      <c r="BW595" s="45">
        <f t="shared" si="1546"/>
        <v>26</v>
      </c>
      <c r="BX595" s="45" t="str">
        <f t="shared" si="1547"/>
        <v>NEGATIF</v>
      </c>
      <c r="BY595" s="45">
        <f t="shared" si="1608"/>
        <v>55.165857008574633</v>
      </c>
      <c r="BZ595" s="45">
        <f t="shared" si="1609"/>
        <v>235.16585700857462</v>
      </c>
      <c r="CA595" s="45">
        <f t="shared" si="1610"/>
        <v>70.273281858045209</v>
      </c>
      <c r="CB595" s="45" t="str">
        <f t="shared" si="1611"/>
        <v>POSITIF</v>
      </c>
      <c r="CC595" s="45">
        <f t="shared" si="1612"/>
        <v>70</v>
      </c>
      <c r="CD595" s="45">
        <f t="shared" si="1613"/>
        <v>16</v>
      </c>
      <c r="CE595" s="45">
        <f t="shared" si="1614"/>
        <v>23</v>
      </c>
      <c r="CF595" s="45"/>
      <c r="CG595" s="45">
        <f t="shared" si="1615"/>
        <v>4.4040914482917728</v>
      </c>
      <c r="CH595" s="45">
        <f t="shared" si="1616"/>
        <v>0.40902068019447435</v>
      </c>
      <c r="CI595" s="45">
        <f t="shared" si="1617"/>
        <v>0.40905092689878403</v>
      </c>
    </row>
    <row r="596" spans="1:87">
      <c r="A596" s="45">
        <f t="shared" ref="A596:F596" si="1704">A302</f>
        <v>-7.0027777777777782</v>
      </c>
      <c r="B596" s="45">
        <f t="shared" si="1704"/>
        <v>111.315</v>
      </c>
      <c r="C596" s="45">
        <f t="shared" si="1704"/>
        <v>7</v>
      </c>
      <c r="D596" s="45">
        <f t="shared" si="1704"/>
        <v>2018</v>
      </c>
      <c r="E596" s="45">
        <f t="shared" si="1704"/>
        <v>6</v>
      </c>
      <c r="F596" s="45">
        <f t="shared" si="1704"/>
        <v>14</v>
      </c>
      <c r="G596" s="45">
        <f t="shared" si="1549"/>
        <v>-0.12222152900771403</v>
      </c>
      <c r="H596" s="45">
        <f t="shared" ref="H596:J596" si="1705">H302</f>
        <v>24</v>
      </c>
      <c r="I596" s="45">
        <f t="shared" si="1705"/>
        <v>15</v>
      </c>
      <c r="J596" s="45">
        <f t="shared" si="1705"/>
        <v>24.25</v>
      </c>
      <c r="K596" s="45"/>
      <c r="L596" s="45">
        <f t="shared" ref="L596:M596" si="1706">L302</f>
        <v>20</v>
      </c>
      <c r="M596" s="45">
        <f t="shared" si="1706"/>
        <v>-13</v>
      </c>
      <c r="N596" s="45">
        <f t="shared" si="1552"/>
        <v>2458284.21875</v>
      </c>
      <c r="O596" s="45">
        <f t="shared" si="1553"/>
        <v>8.1908796641232031E-4</v>
      </c>
      <c r="P596" s="45">
        <f t="shared" si="1554"/>
        <v>2458284.219569088</v>
      </c>
      <c r="Q596" s="45">
        <f t="shared" si="1555"/>
        <v>0.18450977601883531</v>
      </c>
      <c r="R596" s="45">
        <f t="shared" si="1556"/>
        <v>252.51773158603248</v>
      </c>
      <c r="S596" s="45">
        <f t="shared" si="1557"/>
        <v>342.80674543601344</v>
      </c>
      <c r="T596" s="45">
        <f t="shared" si="1558"/>
        <v>4.4072658358435497</v>
      </c>
      <c r="U596" s="45">
        <f t="shared" si="1559"/>
        <v>5.9831064059044792</v>
      </c>
      <c r="V596" s="45">
        <f t="shared" si="1560"/>
        <v>128.17289279137782</v>
      </c>
      <c r="W596" s="45">
        <f t="shared" si="1561"/>
        <v>2.2370389910152486</v>
      </c>
      <c r="X596" s="45">
        <f t="shared" si="1562"/>
        <v>82.959824695830321</v>
      </c>
      <c r="Y596" s="45">
        <f t="shared" si="1563"/>
        <v>1.4479220878195425</v>
      </c>
      <c r="Z596" s="45">
        <f t="shared" si="1564"/>
        <v>159.70265239085347</v>
      </c>
      <c r="AA596" s="45">
        <f t="shared" si="1565"/>
        <v>2.7873371083883871</v>
      </c>
      <c r="AB596" s="45">
        <f t="shared" si="1566"/>
        <v>-6073.7238157558495</v>
      </c>
      <c r="AC596" s="45">
        <f t="shared" si="1567"/>
        <v>-1.5927719258797726</v>
      </c>
      <c r="AD596" s="45">
        <f t="shared" si="1568"/>
        <v>-60.393008036243849</v>
      </c>
      <c r="AE596" s="45">
        <f t="shared" si="1569"/>
        <v>-331.08832441273518</v>
      </c>
      <c r="AF596" s="45">
        <f t="shared" si="1570"/>
        <v>433.32859147632888</v>
      </c>
      <c r="AG596" s="45">
        <f t="shared" si="1571"/>
        <v>-545.77985558741966</v>
      </c>
      <c r="AH596" s="45">
        <f t="shared" si="1572"/>
        <v>-6579.2491842417994</v>
      </c>
      <c r="AI596" s="45">
        <f t="shared" si="1573"/>
        <v>-1.8275692178449443</v>
      </c>
      <c r="AJ596" s="45">
        <f t="shared" si="1574"/>
        <v>250.69016236818754</v>
      </c>
      <c r="AK596" s="45">
        <f t="shared" si="1575"/>
        <v>4.3753687356840576</v>
      </c>
      <c r="AL596" s="45">
        <f t="shared" si="1576"/>
        <v>250</v>
      </c>
      <c r="AM596" s="45">
        <f t="shared" si="1577"/>
        <v>41</v>
      </c>
      <c r="AN596" s="45">
        <f t="shared" si="1578"/>
        <v>24</v>
      </c>
      <c r="AO596" s="45"/>
      <c r="AP596" s="45">
        <f t="shared" si="1579"/>
        <v>4.2583564317898928</v>
      </c>
      <c r="AQ596" s="45">
        <f t="shared" si="1580"/>
        <v>7.4322340458210956E-2</v>
      </c>
      <c r="AR596" s="45" t="str">
        <f t="shared" si="1581"/>
        <v>POSITIF</v>
      </c>
      <c r="AS596" s="45">
        <f t="shared" si="1582"/>
        <v>4</v>
      </c>
      <c r="AT596" s="45">
        <f t="shared" si="1583"/>
        <v>15</v>
      </c>
      <c r="AU596" s="45">
        <f t="shared" si="1584"/>
        <v>30</v>
      </c>
      <c r="AV596" s="45">
        <f t="shared" si="1585"/>
        <v>1.0200965334554075</v>
      </c>
      <c r="AW596" s="145">
        <f t="shared" si="1586"/>
        <v>4.2504022227308647E-2</v>
      </c>
      <c r="AX596" s="45">
        <f t="shared" si="1587"/>
        <v>1.780404319697735E-2</v>
      </c>
      <c r="AY596" s="45">
        <f t="shared" si="1588"/>
        <v>0.2779555698870394</v>
      </c>
      <c r="AZ596" s="145">
        <f t="shared" si="1589"/>
        <v>1.1581482078626642E-2</v>
      </c>
      <c r="BA596" s="45">
        <f t="shared" si="1590"/>
        <v>358252.16192957835</v>
      </c>
      <c r="BB596" s="45" t="s">
        <v>192</v>
      </c>
      <c r="BC596" s="45">
        <f t="shared" si="1591"/>
        <v>1.670085058940721E-2</v>
      </c>
      <c r="BD596" s="45">
        <f t="shared" si="1592"/>
        <v>128.1774718774922</v>
      </c>
      <c r="BE596" s="45">
        <f t="shared" si="1593"/>
        <v>23.43689171350599</v>
      </c>
      <c r="BF596" s="45">
        <f t="shared" si="1594"/>
        <v>-1.7330029744986773E-3</v>
      </c>
      <c r="BG596" s="45">
        <f t="shared" si="1595"/>
        <v>23.435158710531489</v>
      </c>
      <c r="BH596" s="151">
        <f t="shared" si="1596"/>
        <v>0.18450977601883531</v>
      </c>
      <c r="BI596" s="45">
        <f t="shared" si="1597"/>
        <v>10.780021020521721</v>
      </c>
      <c r="BJ596" s="45">
        <f t="shared" si="1598"/>
        <v>18.201021020521722</v>
      </c>
      <c r="BK596" s="45">
        <f t="shared" si="1599"/>
        <v>20.680813415749011</v>
      </c>
      <c r="BL596" s="45">
        <f t="shared" si="1600"/>
        <v>0.36094828609543517</v>
      </c>
      <c r="BM596" s="45">
        <f t="shared" si="1601"/>
        <v>252.33450189207684</v>
      </c>
      <c r="BN596" s="45">
        <f t="shared" si="1602"/>
        <v>16.822300126138455</v>
      </c>
      <c r="BO596" s="45">
        <f t="shared" si="1603"/>
        <v>16</v>
      </c>
      <c r="BP596" s="45">
        <f t="shared" si="1604"/>
        <v>49</v>
      </c>
      <c r="BQ596" s="45">
        <f t="shared" si="1605"/>
        <v>20</v>
      </c>
      <c r="BR596" s="45">
        <f t="shared" si="1606"/>
        <v>-17.8287167220954</v>
      </c>
      <c r="BS596" s="45" t="str">
        <f t="shared" si="1607"/>
        <v>NEGATIF</v>
      </c>
      <c r="BT596" s="45">
        <f t="shared" si="1672"/>
        <v>-0.31116980820593559</v>
      </c>
      <c r="BU596" s="45">
        <f t="shared" si="1544"/>
        <v>17</v>
      </c>
      <c r="BV596" s="45">
        <f t="shared" si="1545"/>
        <v>-2090</v>
      </c>
      <c r="BW596" s="45">
        <f t="shared" si="1546"/>
        <v>16</v>
      </c>
      <c r="BX596" s="45" t="str">
        <f t="shared" si="1547"/>
        <v>NEGATIF</v>
      </c>
      <c r="BY596" s="45">
        <f t="shared" si="1608"/>
        <v>59.847005275886829</v>
      </c>
      <c r="BZ596" s="45">
        <f t="shared" si="1609"/>
        <v>239.84700527588683</v>
      </c>
      <c r="CA596" s="45">
        <f t="shared" si="1610"/>
        <v>67.119357569760368</v>
      </c>
      <c r="CB596" s="45" t="str">
        <f t="shared" si="1611"/>
        <v>POSITIF</v>
      </c>
      <c r="CC596" s="45">
        <f t="shared" si="1612"/>
        <v>67</v>
      </c>
      <c r="CD596" s="45">
        <f t="shared" si="1613"/>
        <v>7</v>
      </c>
      <c r="CE596" s="45">
        <f t="shared" si="1614"/>
        <v>9</v>
      </c>
      <c r="CF596" s="45"/>
      <c r="CG596" s="45">
        <f t="shared" si="1615"/>
        <v>4.4040678743966017</v>
      </c>
      <c r="CH596" s="45">
        <f t="shared" si="1616"/>
        <v>0.40902068022620319</v>
      </c>
      <c r="CI596" s="45">
        <f t="shared" si="1617"/>
        <v>0.40905092683405508</v>
      </c>
    </row>
    <row r="597" spans="1:87">
      <c r="A597" s="45">
        <f t="shared" ref="A597:F597" si="1707">A303</f>
        <v>-7.0027777777777782</v>
      </c>
      <c r="B597" s="45">
        <f t="shared" si="1707"/>
        <v>111.315</v>
      </c>
      <c r="C597" s="45">
        <f t="shared" si="1707"/>
        <v>7</v>
      </c>
      <c r="D597" s="45">
        <f t="shared" si="1707"/>
        <v>2018</v>
      </c>
      <c r="E597" s="45">
        <f t="shared" si="1707"/>
        <v>6</v>
      </c>
      <c r="F597" s="45">
        <f t="shared" si="1707"/>
        <v>14</v>
      </c>
      <c r="G597" s="45">
        <f t="shared" si="1549"/>
        <v>-0.12222152900771403</v>
      </c>
      <c r="H597" s="45">
        <f t="shared" ref="H597:J597" si="1708">H303</f>
        <v>24</v>
      </c>
      <c r="I597" s="45">
        <f t="shared" si="1708"/>
        <v>30</v>
      </c>
      <c r="J597" s="45">
        <f t="shared" si="1708"/>
        <v>24.5</v>
      </c>
      <c r="K597" s="45"/>
      <c r="L597" s="45">
        <f t="shared" ref="L597:M597" si="1709">L303</f>
        <v>20</v>
      </c>
      <c r="M597" s="45">
        <f t="shared" si="1709"/>
        <v>-13</v>
      </c>
      <c r="N597" s="45">
        <f t="shared" si="1552"/>
        <v>2458284.229166667</v>
      </c>
      <c r="O597" s="45">
        <f t="shared" si="1553"/>
        <v>8.1908796641232031E-4</v>
      </c>
      <c r="P597" s="45">
        <f t="shared" si="1554"/>
        <v>2458284.2299857549</v>
      </c>
      <c r="Q597" s="45">
        <f t="shared" si="1555"/>
        <v>0.18451006121163413</v>
      </c>
      <c r="R597" s="45">
        <f t="shared" si="1556"/>
        <v>252.51773158603248</v>
      </c>
      <c r="S597" s="45">
        <f t="shared" si="1557"/>
        <v>342.94283911134698</v>
      </c>
      <c r="T597" s="45">
        <f t="shared" si="1558"/>
        <v>4.4072658358435497</v>
      </c>
      <c r="U597" s="45">
        <f t="shared" si="1559"/>
        <v>5.9854816886301894</v>
      </c>
      <c r="V597" s="45">
        <f t="shared" si="1560"/>
        <v>128.17234118800752</v>
      </c>
      <c r="W597" s="45">
        <f t="shared" si="1561"/>
        <v>2.2370293637202718</v>
      </c>
      <c r="X597" s="45">
        <f t="shared" si="1562"/>
        <v>82.970091855901046</v>
      </c>
      <c r="Y597" s="45">
        <f t="shared" si="1563"/>
        <v>1.4481012835676059</v>
      </c>
      <c r="Z597" s="45">
        <f t="shared" si="1564"/>
        <v>159.71291906067836</v>
      </c>
      <c r="AA597" s="45">
        <f t="shared" si="1565"/>
        <v>2.7875162955800468</v>
      </c>
      <c r="AB597" s="45">
        <f t="shared" si="1566"/>
        <v>-6022.3316812630583</v>
      </c>
      <c r="AC597" s="45">
        <f t="shared" si="1567"/>
        <v>-2.8759562464454524</v>
      </c>
      <c r="AD597" s="45">
        <f t="shared" si="1568"/>
        <v>-109.02739247175298</v>
      </c>
      <c r="AE597" s="45">
        <f t="shared" si="1569"/>
        <v>-325.1145017480024</v>
      </c>
      <c r="AF597" s="45">
        <f t="shared" si="1570"/>
        <v>432.27767044434808</v>
      </c>
      <c r="AG597" s="45">
        <f t="shared" si="1571"/>
        <v>-557.42168127590628</v>
      </c>
      <c r="AH597" s="45">
        <f t="shared" si="1572"/>
        <v>-6584.4935425608173</v>
      </c>
      <c r="AI597" s="45">
        <f t="shared" si="1573"/>
        <v>-1.8290259840446714</v>
      </c>
      <c r="AJ597" s="45">
        <f t="shared" si="1574"/>
        <v>250.68870560198781</v>
      </c>
      <c r="AK597" s="45">
        <f t="shared" si="1575"/>
        <v>4.3753433103174411</v>
      </c>
      <c r="AL597" s="45">
        <f t="shared" si="1576"/>
        <v>250</v>
      </c>
      <c r="AM597" s="45">
        <f t="shared" si="1577"/>
        <v>41</v>
      </c>
      <c r="AN597" s="45">
        <f t="shared" si="1578"/>
        <v>19</v>
      </c>
      <c r="AO597" s="45"/>
      <c r="AP597" s="45">
        <f t="shared" si="1579"/>
        <v>4.2583286244368823</v>
      </c>
      <c r="AQ597" s="45">
        <f t="shared" si="1580"/>
        <v>7.432185512834466E-2</v>
      </c>
      <c r="AR597" s="45" t="str">
        <f t="shared" si="1581"/>
        <v>POSITIF</v>
      </c>
      <c r="AS597" s="45">
        <f t="shared" si="1582"/>
        <v>4</v>
      </c>
      <c r="AT597" s="45">
        <f t="shared" si="1583"/>
        <v>15</v>
      </c>
      <c r="AU597" s="45">
        <f t="shared" si="1584"/>
        <v>29</v>
      </c>
      <c r="AV597" s="45">
        <f t="shared" si="1585"/>
        <v>1.0201386355209372</v>
      </c>
      <c r="AW597" s="145">
        <f t="shared" si="1586"/>
        <v>4.2505776480039052E-2</v>
      </c>
      <c r="AX597" s="45">
        <f t="shared" si="1587"/>
        <v>1.7804778016642733E-2</v>
      </c>
      <c r="AY597" s="45">
        <f t="shared" si="1588"/>
        <v>0.27796704072183837</v>
      </c>
      <c r="AZ597" s="145">
        <f t="shared" si="1589"/>
        <v>1.1581960030076598E-2</v>
      </c>
      <c r="BA597" s="45">
        <f t="shared" si="1590"/>
        <v>358237.378093637</v>
      </c>
      <c r="BB597" s="45" t="s">
        <v>192</v>
      </c>
      <c r="BC597" s="45">
        <f t="shared" si="1591"/>
        <v>1.6700850577429111E-2</v>
      </c>
      <c r="BD597" s="45">
        <f t="shared" si="1592"/>
        <v>128.17692027575887</v>
      </c>
      <c r="BE597" s="45">
        <f t="shared" si="1593"/>
        <v>23.436891709797294</v>
      </c>
      <c r="BF597" s="45">
        <f t="shared" si="1594"/>
        <v>-1.7329974279971833E-3</v>
      </c>
      <c r="BG597" s="45">
        <f t="shared" si="1595"/>
        <v>23.435158712369297</v>
      </c>
      <c r="BH597" s="151">
        <f t="shared" si="1596"/>
        <v>0.18451006121163413</v>
      </c>
      <c r="BI597" s="45">
        <f t="shared" si="1597"/>
        <v>11.030705511383712</v>
      </c>
      <c r="BJ597" s="45">
        <f t="shared" si="1598"/>
        <v>18.451705511383711</v>
      </c>
      <c r="BK597" s="45">
        <f t="shared" si="1599"/>
        <v>24.442406025553058</v>
      </c>
      <c r="BL597" s="45">
        <f t="shared" si="1600"/>
        <v>0.42660046225520215</v>
      </c>
      <c r="BM597" s="45">
        <f t="shared" si="1601"/>
        <v>252.33317664520263</v>
      </c>
      <c r="BN597" s="45">
        <f t="shared" si="1602"/>
        <v>16.82221177634684</v>
      </c>
      <c r="BO597" s="45">
        <f t="shared" si="1603"/>
        <v>16</v>
      </c>
      <c r="BP597" s="45">
        <f t="shared" si="1604"/>
        <v>49</v>
      </c>
      <c r="BQ597" s="45">
        <f t="shared" si="1605"/>
        <v>19</v>
      </c>
      <c r="BR597" s="45">
        <f t="shared" si="1606"/>
        <v>-17.82854356348092</v>
      </c>
      <c r="BS597" s="45" t="str">
        <f t="shared" si="1607"/>
        <v>NEGATIF</v>
      </c>
      <c r="BT597" s="45">
        <f t="shared" si="1672"/>
        <v>-0.31116678601798475</v>
      </c>
      <c r="BU597" s="45">
        <f t="shared" si="1544"/>
        <v>17</v>
      </c>
      <c r="BV597" s="45">
        <f t="shared" si="1545"/>
        <v>-2090</v>
      </c>
      <c r="BW597" s="45">
        <f t="shared" si="1546"/>
        <v>17</v>
      </c>
      <c r="BX597" s="45" t="str">
        <f t="shared" si="1547"/>
        <v>NEGATIF</v>
      </c>
      <c r="BY597" s="45">
        <f t="shared" si="1608"/>
        <v>63.287229026450312</v>
      </c>
      <c r="BZ597" s="45">
        <f t="shared" si="1609"/>
        <v>243.28722902645032</v>
      </c>
      <c r="CA597" s="45">
        <f t="shared" si="1610"/>
        <v>63.834095123740582</v>
      </c>
      <c r="CB597" s="45" t="str">
        <f t="shared" si="1611"/>
        <v>POSITIF</v>
      </c>
      <c r="CC597" s="45">
        <f t="shared" si="1612"/>
        <v>63</v>
      </c>
      <c r="CD597" s="45">
        <f t="shared" si="1613"/>
        <v>50</v>
      </c>
      <c r="CE597" s="45">
        <f t="shared" si="1614"/>
        <v>2</v>
      </c>
      <c r="CF597" s="45"/>
      <c r="CG597" s="45">
        <f t="shared" si="1615"/>
        <v>4.4040447444752449</v>
      </c>
      <c r="CH597" s="45">
        <f t="shared" si="1616"/>
        <v>0.40902068025827903</v>
      </c>
      <c r="CI597" s="45">
        <f t="shared" si="1617"/>
        <v>0.40905092676932614</v>
      </c>
    </row>
    <row r="598" spans="1:87">
      <c r="A598" s="45">
        <f t="shared" ref="A598:F598" si="1710">A304</f>
        <v>-7.0027777777777782</v>
      </c>
      <c r="B598" s="45">
        <f t="shared" si="1710"/>
        <v>111.315</v>
      </c>
      <c r="C598" s="45">
        <f t="shared" si="1710"/>
        <v>7</v>
      </c>
      <c r="D598" s="45">
        <f t="shared" si="1710"/>
        <v>2018</v>
      </c>
      <c r="E598" s="45">
        <f t="shared" si="1710"/>
        <v>6</v>
      </c>
      <c r="F598" s="45">
        <f t="shared" si="1710"/>
        <v>14</v>
      </c>
      <c r="G598" s="45">
        <f t="shared" si="1549"/>
        <v>-0.12222152900771403</v>
      </c>
      <c r="H598" s="45">
        <f t="shared" ref="H598:J598" si="1711">H304</f>
        <v>24</v>
      </c>
      <c r="I598" s="45">
        <f t="shared" si="1711"/>
        <v>45</v>
      </c>
      <c r="J598" s="45">
        <f t="shared" si="1711"/>
        <v>24.75</v>
      </c>
      <c r="K598" s="45"/>
      <c r="L598" s="45">
        <f t="shared" ref="L598:M598" si="1712">L304</f>
        <v>20</v>
      </c>
      <c r="M598" s="45">
        <f t="shared" si="1712"/>
        <v>-13</v>
      </c>
      <c r="N598" s="45">
        <f t="shared" si="1552"/>
        <v>2458284.2395833335</v>
      </c>
      <c r="O598" s="45">
        <f t="shared" si="1553"/>
        <v>8.1908796641232031E-4</v>
      </c>
      <c r="P598" s="45">
        <f t="shared" si="1554"/>
        <v>2458284.2404024214</v>
      </c>
      <c r="Q598" s="45">
        <f t="shared" si="1555"/>
        <v>0.18451034640442021</v>
      </c>
      <c r="R598" s="45">
        <f t="shared" si="1556"/>
        <v>252.51773158603248</v>
      </c>
      <c r="S598" s="45">
        <f t="shared" si="1557"/>
        <v>343.07893278061238</v>
      </c>
      <c r="T598" s="45">
        <f t="shared" si="1558"/>
        <v>4.4072658358435497</v>
      </c>
      <c r="U598" s="45">
        <f t="shared" si="1559"/>
        <v>5.9878569712499905</v>
      </c>
      <c r="V598" s="45">
        <f t="shared" si="1560"/>
        <v>128.17178958466189</v>
      </c>
      <c r="W598" s="45">
        <f t="shared" si="1561"/>
        <v>2.2370197364257254</v>
      </c>
      <c r="X598" s="45">
        <f t="shared" si="1562"/>
        <v>82.980359015513386</v>
      </c>
      <c r="Y598" s="45">
        <f t="shared" si="1563"/>
        <v>1.4482804793076689</v>
      </c>
      <c r="Z598" s="45">
        <f t="shared" si="1564"/>
        <v>159.72318573004395</v>
      </c>
      <c r="AA598" s="45">
        <f t="shared" si="1565"/>
        <v>2.7876954827636897</v>
      </c>
      <c r="AB598" s="45">
        <f t="shared" si="1566"/>
        <v>-5970.9020813822826</v>
      </c>
      <c r="AC598" s="45">
        <f t="shared" si="1567"/>
        <v>-4.1588373446997915</v>
      </c>
      <c r="AD598" s="45">
        <f t="shared" si="1568"/>
        <v>-157.61580404932343</v>
      </c>
      <c r="AE598" s="45">
        <f t="shared" si="1569"/>
        <v>-319.10641111929056</v>
      </c>
      <c r="AF598" s="45">
        <f t="shared" si="1570"/>
        <v>431.22548483621438</v>
      </c>
      <c r="AG598" s="45">
        <f t="shared" si="1571"/>
        <v>-569.05975658526859</v>
      </c>
      <c r="AH598" s="45">
        <f t="shared" si="1572"/>
        <v>-6589.6174056446507</v>
      </c>
      <c r="AI598" s="45">
        <f t="shared" si="1573"/>
        <v>-1.8304492793457363</v>
      </c>
      <c r="AJ598" s="45">
        <f t="shared" si="1574"/>
        <v>250.68728230668674</v>
      </c>
      <c r="AK598" s="45">
        <f t="shared" si="1575"/>
        <v>4.3753184691282092</v>
      </c>
      <c r="AL598" s="45">
        <f t="shared" si="1576"/>
        <v>250</v>
      </c>
      <c r="AM598" s="45">
        <f t="shared" si="1577"/>
        <v>41</v>
      </c>
      <c r="AN598" s="45">
        <f t="shared" si="1578"/>
        <v>14</v>
      </c>
      <c r="AO598" s="45"/>
      <c r="AP598" s="45">
        <f t="shared" si="1579"/>
        <v>4.2754038431705457</v>
      </c>
      <c r="AQ598" s="45">
        <f t="shared" si="1580"/>
        <v>7.4619873915745302E-2</v>
      </c>
      <c r="AR598" s="45" t="str">
        <f t="shared" si="1581"/>
        <v>POSITIF</v>
      </c>
      <c r="AS598" s="45">
        <f t="shared" si="1582"/>
        <v>4</v>
      </c>
      <c r="AT598" s="45">
        <f t="shared" si="1583"/>
        <v>16</v>
      </c>
      <c r="AU598" s="45">
        <f t="shared" si="1584"/>
        <v>31</v>
      </c>
      <c r="AV598" s="45">
        <f t="shared" si="1585"/>
        <v>1.0201803314813163</v>
      </c>
      <c r="AW598" s="145">
        <f t="shared" si="1586"/>
        <v>4.2507513811721513E-2</v>
      </c>
      <c r="AX598" s="45">
        <f t="shared" si="1587"/>
        <v>1.7805505748436128E-2</v>
      </c>
      <c r="AY598" s="45">
        <f t="shared" si="1588"/>
        <v>0.2779784009119266</v>
      </c>
      <c r="AZ598" s="145">
        <f t="shared" si="1589"/>
        <v>1.1582433371330275E-2</v>
      </c>
      <c r="BA598" s="45">
        <f t="shared" si="1590"/>
        <v>358222.73806128395</v>
      </c>
      <c r="BB598" s="45" t="s">
        <v>192</v>
      </c>
      <c r="BC598" s="45">
        <f t="shared" si="1591"/>
        <v>1.6700850565451016E-2</v>
      </c>
      <c r="BD598" s="45">
        <f t="shared" si="1592"/>
        <v>128.17636867405022</v>
      </c>
      <c r="BE598" s="45">
        <f t="shared" si="1593"/>
        <v>23.436891706088598</v>
      </c>
      <c r="BF598" s="45">
        <f t="shared" si="1594"/>
        <v>-1.7329918616217558E-3</v>
      </c>
      <c r="BG598" s="45">
        <f t="shared" si="1595"/>
        <v>23.435158714226976</v>
      </c>
      <c r="BH598" s="151">
        <f t="shared" si="1596"/>
        <v>0.18451034640442021</v>
      </c>
      <c r="BI598" s="45">
        <f t="shared" si="1597"/>
        <v>11.28138999103879</v>
      </c>
      <c r="BJ598" s="45">
        <f t="shared" si="1598"/>
        <v>18.702389991038789</v>
      </c>
      <c r="BK598" s="45">
        <f t="shared" si="1599"/>
        <v>28.203968016619214</v>
      </c>
      <c r="BL598" s="45">
        <f t="shared" si="1600"/>
        <v>0.49225210401718006</v>
      </c>
      <c r="BM598" s="45">
        <f t="shared" si="1601"/>
        <v>252.33188184896264</v>
      </c>
      <c r="BN598" s="45">
        <f t="shared" si="1602"/>
        <v>16.822125456597508</v>
      </c>
      <c r="BO598" s="45">
        <f t="shared" si="1603"/>
        <v>16</v>
      </c>
      <c r="BP598" s="45">
        <f t="shared" si="1604"/>
        <v>49</v>
      </c>
      <c r="BQ598" s="45">
        <f t="shared" si="1605"/>
        <v>19</v>
      </c>
      <c r="BR598" s="45">
        <f t="shared" si="1606"/>
        <v>-17.811435998075925</v>
      </c>
      <c r="BS598" s="45" t="str">
        <f t="shared" si="1607"/>
        <v>NEGATIF</v>
      </c>
      <c r="BT598" s="45">
        <f t="shared" si="1672"/>
        <v>-0.3108682026746673</v>
      </c>
      <c r="BU598" s="45">
        <f t="shared" si="1544"/>
        <v>17</v>
      </c>
      <c r="BV598" s="45">
        <f t="shared" si="1545"/>
        <v>-2089</v>
      </c>
      <c r="BW598" s="45">
        <f t="shared" si="1546"/>
        <v>18</v>
      </c>
      <c r="BX598" s="45" t="str">
        <f t="shared" si="1547"/>
        <v>NEGATIF</v>
      </c>
      <c r="BY598" s="45">
        <f t="shared" si="1608"/>
        <v>65.89630417957946</v>
      </c>
      <c r="BZ598" s="45">
        <f t="shared" si="1609"/>
        <v>245.89630417957946</v>
      </c>
      <c r="CA598" s="45">
        <f t="shared" si="1610"/>
        <v>60.466051423434536</v>
      </c>
      <c r="CB598" s="45" t="str">
        <f t="shared" si="1611"/>
        <v>POSITIF</v>
      </c>
      <c r="CC598" s="45">
        <f t="shared" si="1612"/>
        <v>60</v>
      </c>
      <c r="CD598" s="45">
        <f t="shared" si="1613"/>
        <v>27</v>
      </c>
      <c r="CE598" s="45">
        <f t="shared" si="1614"/>
        <v>57</v>
      </c>
      <c r="CF598" s="45"/>
      <c r="CG598" s="45">
        <f t="shared" si="1615"/>
        <v>4.4040221460177147</v>
      </c>
      <c r="CH598" s="45">
        <f t="shared" si="1616"/>
        <v>0.4090206802907016</v>
      </c>
      <c r="CI598" s="45">
        <f t="shared" si="1617"/>
        <v>0.4090509267045972</v>
      </c>
    </row>
    <row r="599" spans="1:87">
      <c r="A599" s="45"/>
      <c r="B599" s="45"/>
      <c r="C599" s="45"/>
      <c r="D599" s="45"/>
      <c r="E599" s="45"/>
      <c r="F599" s="45"/>
      <c r="G599" s="45"/>
      <c r="H599" s="45"/>
      <c r="I599" s="45"/>
      <c r="J599" s="45"/>
      <c r="K599" s="45"/>
      <c r="L599" s="45"/>
      <c r="M599" s="45"/>
      <c r="N599" s="45"/>
      <c r="O599" s="45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  <c r="AG599" s="45"/>
      <c r="AH599" s="45"/>
      <c r="AI599" s="45"/>
      <c r="AJ599" s="45"/>
      <c r="AK599" s="45"/>
      <c r="AL599" s="45"/>
      <c r="AM599" s="45"/>
      <c r="AN599" s="45"/>
      <c r="AO599" s="45"/>
      <c r="AP599" s="45"/>
      <c r="AQ599" s="45"/>
      <c r="AR599" s="45"/>
      <c r="AS599" s="45"/>
      <c r="AT599" s="45"/>
      <c r="AU599" s="45"/>
      <c r="AV599" s="45"/>
      <c r="AW599" s="145"/>
      <c r="AX599" s="45"/>
      <c r="AY599" s="45"/>
      <c r="AZ599" s="145"/>
      <c r="BA599" s="45"/>
      <c r="BB599" s="45"/>
      <c r="BC599" s="45"/>
      <c r="BD599" s="45"/>
      <c r="BE599" s="45"/>
      <c r="BF599" s="45"/>
      <c r="BG599" s="45"/>
      <c r="BH599" s="151"/>
      <c r="BI599" s="45"/>
      <c r="BJ599" s="45"/>
      <c r="BK599" s="45"/>
      <c r="BL599" s="45"/>
      <c r="BM599" s="45"/>
      <c r="BN599" s="45"/>
      <c r="BO599" s="45"/>
      <c r="BP599" s="45"/>
      <c r="BQ599" s="45"/>
      <c r="BR599" s="45"/>
      <c r="BS599" s="45"/>
      <c r="BT599" s="45"/>
      <c r="BU599" s="45"/>
      <c r="BV599" s="45"/>
      <c r="BW599" s="45"/>
      <c r="BX599" s="45"/>
      <c r="BY599" s="45"/>
      <c r="BZ599" s="45"/>
      <c r="CA599" s="45"/>
      <c r="CB599" s="45"/>
      <c r="CC599" s="45"/>
      <c r="CD599" s="45"/>
      <c r="CE599" s="45"/>
      <c r="CF599" s="45"/>
      <c r="CG599" s="45"/>
      <c r="CH599" s="45"/>
      <c r="CI599" s="45"/>
    </row>
    <row r="600" spans="1:87">
      <c r="A600" s="45"/>
      <c r="B600" s="45"/>
      <c r="C600" s="45"/>
      <c r="D600" s="45"/>
      <c r="E600" s="45"/>
      <c r="F600" s="45"/>
      <c r="G600" s="45"/>
      <c r="H600" s="45"/>
      <c r="I600" s="45"/>
      <c r="J600" s="45"/>
      <c r="K600" s="45"/>
      <c r="L600" s="45"/>
      <c r="M600" s="45"/>
      <c r="N600" s="45"/>
      <c r="O600" s="45"/>
      <c r="P600" s="45">
        <f t="shared" ref="P600:P662" si="1713">N600+O600</f>
        <v>0</v>
      </c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  <c r="AG600" s="45"/>
      <c r="AH600" s="45"/>
      <c r="AI600" s="45"/>
      <c r="AJ600" s="45"/>
      <c r="AK600" s="45"/>
      <c r="AL600" s="45"/>
      <c r="AM600" s="45"/>
      <c r="AN600" s="45"/>
      <c r="AO600" s="45"/>
      <c r="AP600" s="45"/>
      <c r="AQ600" s="45"/>
      <c r="AR600" s="45"/>
      <c r="AS600" s="45"/>
      <c r="AT600" s="45"/>
      <c r="AU600" s="45"/>
      <c r="AV600" s="45"/>
      <c r="AW600" s="145"/>
      <c r="AX600" s="45"/>
      <c r="AY600" s="45"/>
      <c r="AZ600" s="145"/>
      <c r="BA600" s="45"/>
      <c r="BB600" s="45"/>
      <c r="BC600" s="45"/>
      <c r="BD600" s="45"/>
      <c r="BE600" s="45"/>
      <c r="BF600" s="45"/>
      <c r="BG600" s="45"/>
      <c r="BH600" s="151"/>
      <c r="BI600" s="45"/>
      <c r="BJ600" s="45"/>
      <c r="BK600" s="45"/>
      <c r="BL600" s="45"/>
      <c r="BM600" s="45"/>
      <c r="BN600" s="45"/>
      <c r="BO600" s="45"/>
      <c r="BP600" s="45"/>
      <c r="BQ600" s="45"/>
      <c r="BR600" s="45"/>
      <c r="BS600" s="45"/>
      <c r="BT600" s="45"/>
      <c r="BU600" s="45"/>
      <c r="BV600" s="45"/>
      <c r="BW600" s="45"/>
      <c r="BX600" s="45"/>
      <c r="BY600" s="45"/>
      <c r="BZ600" s="45"/>
      <c r="CA600" s="45"/>
      <c r="CB600" s="45"/>
      <c r="CC600" s="45"/>
      <c r="CD600" s="45"/>
      <c r="CE600" s="45"/>
      <c r="CF600" s="45"/>
      <c r="CG600" s="45"/>
      <c r="CH600" s="45"/>
      <c r="CI600" s="45"/>
    </row>
    <row r="601" spans="1:87">
      <c r="A601" s="45">
        <f>A503</f>
        <v>-7.0027777777777782</v>
      </c>
      <c r="B601" s="45">
        <f>B503</f>
        <v>111.315</v>
      </c>
      <c r="C601" s="45">
        <f>C503</f>
        <v>7</v>
      </c>
      <c r="D601" s="45">
        <f>D503</f>
        <v>2018</v>
      </c>
      <c r="E601" s="45">
        <f>E503</f>
        <v>6</v>
      </c>
      <c r="F601" s="45">
        <f>F503-3</f>
        <v>11</v>
      </c>
      <c r="G601" s="45">
        <f t="shared" ref="G601:M601" si="1714">G503</f>
        <v>-0.12222152900771403</v>
      </c>
      <c r="H601" s="45">
        <f t="shared" si="1714"/>
        <v>1</v>
      </c>
      <c r="I601" s="45">
        <f t="shared" si="1714"/>
        <v>0</v>
      </c>
      <c r="J601" s="45">
        <f t="shared" si="1714"/>
        <v>1</v>
      </c>
      <c r="K601" s="45">
        <f t="shared" si="1714"/>
        <v>0</v>
      </c>
      <c r="L601" s="45">
        <f t="shared" si="1714"/>
        <v>20</v>
      </c>
      <c r="M601" s="45">
        <f t="shared" si="1714"/>
        <v>-13</v>
      </c>
      <c r="N601" s="45">
        <f t="shared" si="1552"/>
        <v>2458280.25</v>
      </c>
      <c r="O601" s="45">
        <f>O59</f>
        <v>8.1905445362562951E-4</v>
      </c>
      <c r="P601" s="45">
        <f t="shared" si="1713"/>
        <v>2458280.2508190544</v>
      </c>
      <c r="Q601" s="45">
        <f t="shared" ref="Q601:Q662" si="1715">(P601-2451545)/36525</f>
        <v>0.18440111756480307</v>
      </c>
      <c r="R601" s="45">
        <f t="shared" ref="R601:R662" si="1716" xml:space="preserve"> MOD(218.317 + 481267.883*O601, 360)</f>
        <v>252.50160295812839</v>
      </c>
      <c r="S601" s="45">
        <f t="shared" ref="S601:S662" si="1717" xml:space="preserve"> MOD(134.954 + 477198.849*Q601, 360)</f>
        <v>290.95505623769714</v>
      </c>
      <c r="T601" s="45">
        <f t="shared" ref="T601:T662" si="1718">RADIANS(R601)</f>
        <v>4.4069843381827942</v>
      </c>
      <c r="U601" s="45">
        <f t="shared" ref="U601:U662" si="1719">RADIANS(S601)</f>
        <v>5.0781237066730807</v>
      </c>
      <c r="V601" s="45">
        <f t="shared" ref="V601:V662" si="1720" xml:space="preserve"> MOD(125.041 - 1934.142*Q601, 360)</f>
        <v>128.38305367097666</v>
      </c>
      <c r="W601" s="45">
        <f t="shared" ref="W601:W662" si="1721">RADIANS(V601)</f>
        <v>2.2407069903231358</v>
      </c>
      <c r="X601" s="45">
        <f t="shared" ref="X601:X662" si="1722" xml:space="preserve"> MOD(280.466 + 36000.769*Q601, 360)</f>
        <v>79.048036792318271</v>
      </c>
      <c r="Y601" s="45">
        <f t="shared" ref="Y601:Y662" si="1723">RADIANS(X601)</f>
        <v>1.3796485092635709</v>
      </c>
      <c r="Z601" s="45">
        <f t="shared" ref="Z601:Z662" si="1724" xml:space="preserve"> MOD(357.526 + 35999.05*Q601, 360)</f>
        <v>155.79105127122421</v>
      </c>
      <c r="AA601" s="45">
        <f t="shared" ref="AA601:AA662" si="1725">RADIANS(Z601)</f>
        <v>2.7190667898261598</v>
      </c>
      <c r="AB601" s="45">
        <f t="shared" ref="AB601:AB662" si="1726" xml:space="preserve"> 22640*SIN(U601) + 769*SIN(2*D327) + 36*SIN(3*D327)</f>
        <v>-20524.058494422585</v>
      </c>
      <c r="AC601" s="45">
        <f t="shared" ref="AC601:AC662" si="1727" xml:space="preserve"> -125*SIN(T601 - X601)</f>
        <v>-85.858537324831531</v>
      </c>
      <c r="AD601" s="45">
        <f t="shared" ref="AD601:AD662" si="1728" xml:space="preserve"> 2370*SIN(2*(T601 - X601))</f>
        <v>2366.2243621536913</v>
      </c>
      <c r="AE601" s="45">
        <f t="shared" ref="AE601:AE662" si="1729" xml:space="preserve"> -668*SIN(Z601)</f>
        <v>641.5745720760932</v>
      </c>
      <c r="AF601" s="45">
        <f t="shared" ref="AF601:AF662" si="1730" xml:space="preserve"> -412*SIN(2*(T601 - W601)) + 212*SIN(2*(T601 - Y601 - U601))</f>
        <v>556.30170697507594</v>
      </c>
      <c r="AG601" s="45">
        <f t="shared" ref="AG601:AG662" si="1731" xml:space="preserve"> 4586*SIN(2*(T601 - Y601) - U601) + 206*SIN(2*(T601 - Y601) - U601 -AA601) + 192*SIN(2*(T601 - Y601) + U601) + 165*SIN(2*(T601 - Y601) - AA601) + 148*SIN(U601 - AA601) - 110*SIN(U601 + AA601)</f>
        <v>3369.3722589900822</v>
      </c>
      <c r="AH601" s="45">
        <f t="shared" ref="AH601:AH662" si="1732" xml:space="preserve"> SUM(AB601:AG601)</f>
        <v>-13676.444131552475</v>
      </c>
      <c r="AI601" s="45">
        <f t="shared" ref="AI601:AI662" si="1733">AH601/3600</f>
        <v>-3.7990122587645763</v>
      </c>
      <c r="AJ601" s="45">
        <f t="shared" ref="AJ601:AJ662" si="1734">MOD(R601+AI601,360)</f>
        <v>248.70259069936381</v>
      </c>
      <c r="AK601" s="45">
        <f t="shared" ref="AK601:AK662" si="1735">RADIANS(AJ601)</f>
        <v>4.3406790659437258</v>
      </c>
      <c r="AL601" s="45">
        <f t="shared" ref="AL601:AL662" si="1736">INT(AJ601)</f>
        <v>248</v>
      </c>
      <c r="AM601" s="45">
        <f t="shared" ref="AM601:AM662" si="1737">INT(60*(AJ601-AL601))</f>
        <v>42</v>
      </c>
      <c r="AN601" s="45">
        <f t="shared" ref="AN601:AN662" si="1738">INT(3600*(AJ601-AL601)-60*AM601)</f>
        <v>9</v>
      </c>
      <c r="AO601" s="45"/>
      <c r="AP601" s="45">
        <f t="shared" ref="AP601:AP662" si="1739">(18520*SIN(AK601-W601+0.114*SIN(2*(T601-W601))*PI()/180+0.15*SIN(AA601)*PI()/180)-526*SIN(2*Y601-T601-W601)+44*SIN(2*Y601-T601-W601+U601)-31*SIN((2*Y601-T601-W601-U601)-23*SIN((2*Y601-T601-W601+AA601)+11*SIN((2*Y601-T601-W601-AA601)-25*SIN(T601-W601-2*U601)+21*SIN(T601-W601-U601)))))/3600</f>
        <v>4.3630742401535052</v>
      </c>
      <c r="AQ601" s="45">
        <f t="shared" ref="AQ601:AQ662" si="1740">RADIANS(AP601)</f>
        <v>7.6150010999628454E-2</v>
      </c>
      <c r="AR601" s="45" t="str">
        <f t="shared" ref="AR601:AR662" si="1741">IF(B343&lt;0, "NEGATIF", "POSITIF")</f>
        <v>POSITIF</v>
      </c>
      <c r="AS601" s="45">
        <f t="shared" ref="AS601:AS662" si="1742">INT(ABS(AP601))</f>
        <v>4</v>
      </c>
      <c r="AT601" s="45">
        <f t="shared" ref="AT601:AT662" si="1743">INT(60*(ABS(AP601)-AS601))</f>
        <v>21</v>
      </c>
      <c r="AU601" s="45">
        <f t="shared" ref="AU601:AU662" si="1744">INT(3600*(ABS(AP601)-AS601)-60*AT601)</f>
        <v>47</v>
      </c>
      <c r="AV601" s="45">
        <f t="shared" ref="AV601:AV662" si="1745">(3423 + 187*COS(U601)+10*COS(2*U601)+34*COS(2*(T601-Y601)-U601)+28*COS(2*(T601-Y601))+3*COS(2*(T601-Y601)+U601))/3600</f>
        <v>0.98032070121421755</v>
      </c>
      <c r="AW601" s="145">
        <f t="shared" ref="AW601:AW662" si="1746">AV601/24</f>
        <v>4.0846695883925734E-2</v>
      </c>
      <c r="AX601" s="45">
        <f t="shared" ref="AX601:AX662" si="1747">RADIANS(AV601)</f>
        <v>1.7109823961647671E-2</v>
      </c>
      <c r="AY601" s="45">
        <f t="shared" ref="AY601:AY662" si="1748">DEGREES(ASIN(0.272493*SIN(AX601)))</f>
        <v>0.26711846309977877</v>
      </c>
      <c r="AZ601" s="145">
        <f t="shared" ref="AZ601:AZ662" si="1749">AY601/24</f>
        <v>1.1129935962490782E-2</v>
      </c>
      <c r="BA601" s="45">
        <f t="shared" ref="BA601:BA662" si="1750">6378/SIN(AX601)</f>
        <v>372786.48886187293</v>
      </c>
      <c r="BB601" s="45" t="s">
        <v>192</v>
      </c>
      <c r="BC601" s="45">
        <f t="shared" ref="BC601:BC662" si="1751">0.0167086 - 0.000042*Q601</f>
        <v>1.6700855153062279E-2</v>
      </c>
      <c r="BD601" s="45">
        <f t="shared" ref="BD601:BD662" si="1752">MOD(125.04452-1934.13626*Q601, 360)</f>
        <v>128.38763213339152</v>
      </c>
      <c r="BE601" s="45">
        <f t="shared" ref="BE601:BE662" si="1753">23.43929111 - 0.01300417*Q601</f>
        <v>23.436893126518996</v>
      </c>
      <c r="BF601" s="45">
        <f t="shared" ref="BF601:BF662" si="1754">9.2*COS(W601)/3600 + 0.57*COS(2*Y601)/3600</f>
        <v>-1.7336885923447693E-3</v>
      </c>
      <c r="BG601" s="45">
        <f t="shared" ref="BG601:BG662" si="1755">BE601+BF601</f>
        <v>23.43515943792665</v>
      </c>
      <c r="BH601" s="151">
        <f t="shared" ref="BH601:BH662" si="1756">(P601-2451545)/36525</f>
        <v>0.18440111756480307</v>
      </c>
      <c r="BI601" s="45">
        <f t="shared" ref="BI601:BI662" si="1757">MOD(280.46061837+360.98564736629*(N601-2451545)+0.000387933*BH601*BH601+(-17.2*SIN(W601)-1.32*SIN(2*Y601))*COS(CH601)/3600,360)/15</f>
        <v>11.269232907425613</v>
      </c>
      <c r="BJ601" s="45">
        <f t="shared" ref="BJ601:BJ662" si="1758">MOD(BI601+B601/15,24)</f>
        <v>18.690232907425614</v>
      </c>
      <c r="BK601" s="45">
        <f t="shared" ref="BK601:BK662" si="1759">MOD(BJ601-BN601,24)*15</f>
        <v>29.825584568932033</v>
      </c>
      <c r="BL601" s="45">
        <f t="shared" ref="BL601:BL662" si="1760">RADIANS(BK601)</f>
        <v>0.52055465205987761</v>
      </c>
      <c r="BM601" s="45">
        <f t="shared" ref="BM601:BM662" si="1761">MOD(DEGREES(ATAN2(COS(AK601),SIN(AK601)*COS(CH601)-TAN(CI601)*SIN(CH601))),360)</f>
        <v>250.52790904245217</v>
      </c>
      <c r="BN601" s="45">
        <f t="shared" ref="BN601:BN662" si="1762">BM601/15</f>
        <v>16.701860602830145</v>
      </c>
      <c r="BO601" s="45">
        <f t="shared" ref="BO601:BO662" si="1763">INT(BN601)</f>
        <v>16</v>
      </c>
      <c r="BP601" s="45">
        <f t="shared" ref="BP601:BP662" si="1764">INT(60*(BN601-BO601))</f>
        <v>42</v>
      </c>
      <c r="BQ601" s="45">
        <f t="shared" ref="BQ601:BQ662" si="1765">INT(3600*(BN601-BO601)-60*BP601)</f>
        <v>6</v>
      </c>
      <c r="BR601" s="45">
        <f t="shared" ref="BR601:BR662" si="1766">DEGREES(ASIN(SIN(AQ601)*COS(CH601)+COS(AQ601)*SIN(CH601)*SIN(AK601)))</f>
        <v>-17.438118159761704</v>
      </c>
      <c r="BS601" s="45" t="str">
        <f t="shared" ref="BS601:BS662" si="1767">IF(BR601&lt;0, "NEGATIF", "POSITIF")</f>
        <v>NEGATIF</v>
      </c>
      <c r="BT601" s="45">
        <f t="shared" ref="BT601:BT662" si="1768">RADIANS(BR601)</f>
        <v>-0.30435257723965631</v>
      </c>
      <c r="BU601" s="45">
        <f t="shared" ref="BU601:BU662" si="1769">INT(ABS(BR601))</f>
        <v>17</v>
      </c>
      <c r="BV601" s="45">
        <f t="shared" ref="BV601:BV662" si="1770">INT(60*(BR601-BU601))</f>
        <v>-2067</v>
      </c>
      <c r="BW601" s="45">
        <f t="shared" ref="BW601:BW662" si="1771">INT(3600*(BR601-BU601)-60*BV601)</f>
        <v>42</v>
      </c>
      <c r="BX601" s="45" t="str">
        <f t="shared" ref="BX601:BX662" si="1772">IF(BR601&lt;0, "NEGATIF", "POSITIF")</f>
        <v>NEGATIF</v>
      </c>
      <c r="BY601" s="45">
        <f t="shared" ref="BY601:BY662" si="1773">DEGREES(ATAN2(COS(BL601)*SIN(G601)-TAN(BT601)*COS(G601),SIN(BL601)))</f>
        <v>67.501371828035346</v>
      </c>
      <c r="BZ601" s="45">
        <f t="shared" ref="BZ601:BZ662" si="1774">MOD(BY601+180,360)</f>
        <v>247.50137182803536</v>
      </c>
      <c r="CA601" s="45">
        <f t="shared" ref="CA601:CA662" si="1775">DEGREES(ASIN(SIN(G601)*SIN(BT601)+COS(G601)*COS(BT601)*COS(BL601)))</f>
        <v>59.096509555219292</v>
      </c>
      <c r="CB601" s="45" t="str">
        <f t="shared" ref="CB601:CB662" si="1776">IF(CA601&lt;0, "NEGATIF", "POSITIF")</f>
        <v>POSITIF</v>
      </c>
      <c r="CC601" s="45">
        <f t="shared" ref="CC601:CC662" si="1777">INT(ABS(CA601))</f>
        <v>59</v>
      </c>
      <c r="CD601" s="45">
        <f t="shared" ref="CD601:CD662" si="1778">INT(60*(ABS(CA601)-CC601))</f>
        <v>5</v>
      </c>
      <c r="CE601" s="45">
        <f t="shared" ref="CE601:CE662" si="1779">INT(3600*(ABS(CA601)-CC601)-60*CD601)</f>
        <v>47</v>
      </c>
      <c r="CF601" s="45"/>
      <c r="CG601" s="45">
        <f t="shared" ref="CG601:CG662" si="1780">RADIANS(BM601)</f>
        <v>4.3725368809276643</v>
      </c>
      <c r="CH601" s="45">
        <f t="shared" ref="CH601:CH662" si="1781">RADIANS(BG601)</f>
        <v>0.40902069292164372</v>
      </c>
      <c r="CI601" s="45">
        <f t="shared" ref="CI601:CI662" si="1782">RADIANS(BE601)</f>
        <v>0.40905095149578441</v>
      </c>
    </row>
    <row r="602" spans="1:87">
      <c r="A602" s="45">
        <f t="shared" ref="A602:E602" si="1783">A504</f>
        <v>-7.0027777777777782</v>
      </c>
      <c r="B602" s="45">
        <f t="shared" si="1783"/>
        <v>111.315</v>
      </c>
      <c r="C602" s="45">
        <f t="shared" si="1783"/>
        <v>7</v>
      </c>
      <c r="D602" s="45">
        <f t="shared" si="1783"/>
        <v>2018</v>
      </c>
      <c r="E602" s="45">
        <f t="shared" si="1783"/>
        <v>6</v>
      </c>
      <c r="F602" s="45">
        <f t="shared" ref="F602:F665" si="1784">F504-3</f>
        <v>11</v>
      </c>
      <c r="G602" s="45">
        <f t="shared" ref="G602:M602" si="1785">G504</f>
        <v>-0.12222152900771403</v>
      </c>
      <c r="H602" s="45">
        <f t="shared" si="1785"/>
        <v>1</v>
      </c>
      <c r="I602" s="45">
        <f t="shared" si="1785"/>
        <v>15</v>
      </c>
      <c r="J602" s="45">
        <f t="shared" si="1785"/>
        <v>1.25</v>
      </c>
      <c r="K602" s="45">
        <f t="shared" si="1785"/>
        <v>0</v>
      </c>
      <c r="L602" s="45">
        <f t="shared" si="1785"/>
        <v>20</v>
      </c>
      <c r="M602" s="45">
        <f t="shared" si="1785"/>
        <v>-13</v>
      </c>
      <c r="N602" s="45">
        <f t="shared" si="1552"/>
        <v>2458280.260416667</v>
      </c>
      <c r="O602" s="45">
        <f t="shared" ref="O602:O603" si="1786">O60</f>
        <v>8.1905445362562951E-4</v>
      </c>
      <c r="P602" s="45">
        <f t="shared" si="1713"/>
        <v>2458280.2612357214</v>
      </c>
      <c r="Q602" s="45">
        <f t="shared" si="1715"/>
        <v>0.18440140275760189</v>
      </c>
      <c r="R602" s="45">
        <f t="shared" si="1716"/>
        <v>252.50160295812839</v>
      </c>
      <c r="S602" s="45">
        <f t="shared" si="1717"/>
        <v>291.09114991304523</v>
      </c>
      <c r="T602" s="45">
        <f t="shared" si="1718"/>
        <v>4.4069843381827942</v>
      </c>
      <c r="U602" s="45">
        <f t="shared" si="1719"/>
        <v>5.0804989893990449</v>
      </c>
      <c r="V602" s="45">
        <f t="shared" si="1720"/>
        <v>128.38250206760637</v>
      </c>
      <c r="W602" s="45">
        <f t="shared" si="1721"/>
        <v>2.240697363028159</v>
      </c>
      <c r="X602" s="45">
        <f t="shared" si="1722"/>
        <v>79.058303952388997</v>
      </c>
      <c r="Y602" s="45">
        <f t="shared" si="1723"/>
        <v>1.3798277050116343</v>
      </c>
      <c r="Z602" s="45">
        <f t="shared" si="1724"/>
        <v>155.80131794104909</v>
      </c>
      <c r="AA602" s="45">
        <f t="shared" si="1725"/>
        <v>2.7192459770178194</v>
      </c>
      <c r="AB602" s="45">
        <f t="shared" si="1726"/>
        <v>-20504.766518260381</v>
      </c>
      <c r="AC602" s="45">
        <f t="shared" si="1727"/>
        <v>-84.921280109399021</v>
      </c>
      <c r="AD602" s="45">
        <f t="shared" si="1728"/>
        <v>2362.9797598845594</v>
      </c>
      <c r="AE602" s="45">
        <f t="shared" si="1729"/>
        <v>639.63091505556554</v>
      </c>
      <c r="AF602" s="45">
        <f t="shared" si="1730"/>
        <v>556.92357282738089</v>
      </c>
      <c r="AG602" s="45">
        <f t="shared" si="1731"/>
        <v>3362.3364560399073</v>
      </c>
      <c r="AH602" s="45">
        <f t="shared" si="1732"/>
        <v>-13667.81709456237</v>
      </c>
      <c r="AI602" s="45">
        <f t="shared" si="1733"/>
        <v>-3.7966158596006583</v>
      </c>
      <c r="AJ602" s="45">
        <f t="shared" si="1734"/>
        <v>248.70498709852774</v>
      </c>
      <c r="AK602" s="45">
        <f t="shared" si="1735"/>
        <v>4.3407208909993278</v>
      </c>
      <c r="AL602" s="45">
        <f t="shared" si="1736"/>
        <v>248</v>
      </c>
      <c r="AM602" s="45">
        <f t="shared" si="1737"/>
        <v>42</v>
      </c>
      <c r="AN602" s="45">
        <f t="shared" si="1738"/>
        <v>17</v>
      </c>
      <c r="AO602" s="45"/>
      <c r="AP602" s="45">
        <f t="shared" si="1739"/>
        <v>4.354579747397894</v>
      </c>
      <c r="AQ602" s="45">
        <f t="shared" si="1740"/>
        <v>7.6001754132756227E-2</v>
      </c>
      <c r="AR602" s="45" t="str">
        <f t="shared" si="1741"/>
        <v>POSITIF</v>
      </c>
      <c r="AS602" s="45">
        <f t="shared" si="1742"/>
        <v>4</v>
      </c>
      <c r="AT602" s="45">
        <f t="shared" si="1743"/>
        <v>21</v>
      </c>
      <c r="AU602" s="45">
        <f t="shared" si="1744"/>
        <v>16</v>
      </c>
      <c r="AV602" s="45">
        <f t="shared" si="1745"/>
        <v>0.98046711384283525</v>
      </c>
      <c r="AW602" s="145">
        <f t="shared" si="1746"/>
        <v>4.0852796410118138E-2</v>
      </c>
      <c r="AX602" s="45">
        <f t="shared" si="1747"/>
        <v>1.7112379344083547E-2</v>
      </c>
      <c r="AY602" s="45">
        <f t="shared" si="1748"/>
        <v>0.26715835410928168</v>
      </c>
      <c r="AZ602" s="145">
        <f t="shared" si="1749"/>
        <v>1.1131598087886737E-2</v>
      </c>
      <c r="BA602" s="45">
        <f t="shared" si="1750"/>
        <v>372730.82628799893</v>
      </c>
      <c r="BB602" s="45" t="s">
        <v>192</v>
      </c>
      <c r="BC602" s="45">
        <f t="shared" si="1751"/>
        <v>1.670085514108418E-2</v>
      </c>
      <c r="BD602" s="45">
        <f t="shared" si="1752"/>
        <v>128.3870805316582</v>
      </c>
      <c r="BE602" s="45">
        <f t="shared" si="1753"/>
        <v>23.4368931228103</v>
      </c>
      <c r="BF602" s="45">
        <f t="shared" si="1754"/>
        <v>-1.7336904659579139E-3</v>
      </c>
      <c r="BG602" s="45">
        <f t="shared" si="1755"/>
        <v>23.435159432344342</v>
      </c>
      <c r="BH602" s="151">
        <f t="shared" si="1756"/>
        <v>0.18440140275760189</v>
      </c>
      <c r="BI602" s="45">
        <f t="shared" si="1757"/>
        <v>11.519917397915075</v>
      </c>
      <c r="BJ602" s="45">
        <f t="shared" si="1758"/>
        <v>18.940917397915076</v>
      </c>
      <c r="BK602" s="45">
        <f t="shared" si="1759"/>
        <v>33.583675628724961</v>
      </c>
      <c r="BL602" s="45">
        <f t="shared" si="1760"/>
        <v>0.58614571464302734</v>
      </c>
      <c r="BM602" s="45">
        <f t="shared" si="1761"/>
        <v>250.53008534000119</v>
      </c>
      <c r="BN602" s="45">
        <f t="shared" si="1762"/>
        <v>16.702005689333411</v>
      </c>
      <c r="BO602" s="45">
        <f t="shared" si="1763"/>
        <v>16</v>
      </c>
      <c r="BP602" s="45">
        <f t="shared" si="1764"/>
        <v>42</v>
      </c>
      <c r="BQ602" s="45">
        <f t="shared" si="1765"/>
        <v>7</v>
      </c>
      <c r="BR602" s="45">
        <f t="shared" si="1766"/>
        <v>-17.446876500201579</v>
      </c>
      <c r="BS602" s="45" t="str">
        <f t="shared" si="1767"/>
        <v>NEGATIF</v>
      </c>
      <c r="BT602" s="45">
        <f t="shared" si="1768"/>
        <v>-0.30450543911734268</v>
      </c>
      <c r="BU602" s="45">
        <f t="shared" si="1769"/>
        <v>17</v>
      </c>
      <c r="BV602" s="45">
        <f t="shared" si="1770"/>
        <v>-2067</v>
      </c>
      <c r="BW602" s="45">
        <f t="shared" si="1771"/>
        <v>11</v>
      </c>
      <c r="BX602" s="45" t="str">
        <f t="shared" si="1772"/>
        <v>NEGATIF</v>
      </c>
      <c r="BY602" s="45">
        <f t="shared" si="1773"/>
        <v>69.177840394042164</v>
      </c>
      <c r="BZ602" s="45">
        <f t="shared" si="1774"/>
        <v>249.17784039404216</v>
      </c>
      <c r="CA602" s="45">
        <f t="shared" si="1775"/>
        <v>55.626850733517067</v>
      </c>
      <c r="CB602" s="45" t="str">
        <f t="shared" si="1776"/>
        <v>POSITIF</v>
      </c>
      <c r="CC602" s="45">
        <f t="shared" si="1777"/>
        <v>55</v>
      </c>
      <c r="CD602" s="45">
        <f t="shared" si="1778"/>
        <v>37</v>
      </c>
      <c r="CE602" s="45">
        <f t="shared" si="1779"/>
        <v>36</v>
      </c>
      <c r="CF602" s="45"/>
      <c r="CG602" s="45">
        <f t="shared" si="1780"/>
        <v>4.3725748644853981</v>
      </c>
      <c r="CH602" s="45">
        <f t="shared" si="1781"/>
        <v>0.40902069282421405</v>
      </c>
      <c r="CI602" s="45">
        <f t="shared" si="1782"/>
        <v>0.40905095143105547</v>
      </c>
    </row>
    <row r="603" spans="1:87">
      <c r="A603" s="45">
        <f t="shared" ref="A603:E603" si="1787">A505</f>
        <v>-7.0027777777777782</v>
      </c>
      <c r="B603" s="45">
        <f t="shared" si="1787"/>
        <v>111.315</v>
      </c>
      <c r="C603" s="45">
        <f t="shared" si="1787"/>
        <v>7</v>
      </c>
      <c r="D603" s="45">
        <f t="shared" si="1787"/>
        <v>2018</v>
      </c>
      <c r="E603" s="45">
        <f t="shared" si="1787"/>
        <v>6</v>
      </c>
      <c r="F603" s="45">
        <f t="shared" si="1784"/>
        <v>11</v>
      </c>
      <c r="G603" s="45">
        <f t="shared" ref="G603:M603" si="1788">G505</f>
        <v>-0.12222152900771403</v>
      </c>
      <c r="H603" s="45">
        <f t="shared" si="1788"/>
        <v>1</v>
      </c>
      <c r="I603" s="45">
        <f t="shared" si="1788"/>
        <v>30</v>
      </c>
      <c r="J603" s="45">
        <f t="shared" si="1788"/>
        <v>1.5</v>
      </c>
      <c r="K603" s="45">
        <f t="shared" si="1788"/>
        <v>0</v>
      </c>
      <c r="L603" s="45">
        <f t="shared" si="1788"/>
        <v>20</v>
      </c>
      <c r="M603" s="45">
        <f t="shared" si="1788"/>
        <v>-13</v>
      </c>
      <c r="N603" s="45">
        <f t="shared" ref="N603:N662" si="1789">1720994.5+INT(365.25*D603)+INT(30.60001*(E603+1))+M603+F603+(H603+I603/60)/24 -C603/24</f>
        <v>2458280.2708333335</v>
      </c>
      <c r="O603" s="45">
        <f t="shared" si="1786"/>
        <v>8.1905445362562951E-4</v>
      </c>
      <c r="P603" s="45">
        <f t="shared" si="1713"/>
        <v>2458280.2716523879</v>
      </c>
      <c r="Q603" s="45">
        <f t="shared" si="1715"/>
        <v>0.18440168795038797</v>
      </c>
      <c r="R603" s="45">
        <f t="shared" si="1716"/>
        <v>252.50160295812839</v>
      </c>
      <c r="S603" s="45">
        <f t="shared" si="1717"/>
        <v>291.22724358231062</v>
      </c>
      <c r="T603" s="45">
        <f t="shared" si="1718"/>
        <v>4.4069843381827942</v>
      </c>
      <c r="U603" s="45">
        <f t="shared" si="1719"/>
        <v>5.082874272018846</v>
      </c>
      <c r="V603" s="45">
        <f t="shared" si="1720"/>
        <v>128.38195046426068</v>
      </c>
      <c r="W603" s="45">
        <f t="shared" si="1721"/>
        <v>2.2406877357336117</v>
      </c>
      <c r="X603" s="45">
        <f t="shared" si="1722"/>
        <v>79.068571112001337</v>
      </c>
      <c r="Y603" s="45">
        <f t="shared" si="1723"/>
        <v>1.3800069007516975</v>
      </c>
      <c r="Z603" s="45">
        <f t="shared" si="1724"/>
        <v>155.81158461041468</v>
      </c>
      <c r="AA603" s="45">
        <f t="shared" si="1725"/>
        <v>2.7194251642014624</v>
      </c>
      <c r="AB603" s="45">
        <f t="shared" si="1726"/>
        <v>-20485.355365890551</v>
      </c>
      <c r="AC603" s="45">
        <f t="shared" si="1727"/>
        <v>-83.97507107431845</v>
      </c>
      <c r="AD603" s="45">
        <f t="shared" si="1728"/>
        <v>2358.73882279997</v>
      </c>
      <c r="AE603" s="45">
        <f t="shared" si="1729"/>
        <v>637.6198387359766</v>
      </c>
      <c r="AF603" s="45">
        <f t="shared" si="1730"/>
        <v>557.54088941797806</v>
      </c>
      <c r="AG603" s="45">
        <f t="shared" si="1731"/>
        <v>3355.2750285054435</v>
      </c>
      <c r="AH603" s="45">
        <f t="shared" si="1732"/>
        <v>-13660.155857505502</v>
      </c>
      <c r="AI603" s="45">
        <f t="shared" si="1733"/>
        <v>-3.794487738195973</v>
      </c>
      <c r="AJ603" s="45">
        <f t="shared" si="1734"/>
        <v>248.7071152199324</v>
      </c>
      <c r="AK603" s="45">
        <f t="shared" si="1735"/>
        <v>4.3407580337247218</v>
      </c>
      <c r="AL603" s="45">
        <f t="shared" si="1736"/>
        <v>248</v>
      </c>
      <c r="AM603" s="45">
        <f t="shared" si="1737"/>
        <v>42</v>
      </c>
      <c r="AN603" s="45">
        <f t="shared" si="1738"/>
        <v>25</v>
      </c>
      <c r="AO603" s="45"/>
      <c r="AP603" s="45">
        <f t="shared" si="1739"/>
        <v>4.3537649922649297</v>
      </c>
      <c r="AQ603" s="45">
        <f t="shared" si="1740"/>
        <v>7.5987533973088481E-2</v>
      </c>
      <c r="AR603" s="45" t="str">
        <f t="shared" si="1741"/>
        <v>POSITIF</v>
      </c>
      <c r="AS603" s="45">
        <f t="shared" si="1742"/>
        <v>4</v>
      </c>
      <c r="AT603" s="45">
        <f t="shared" si="1743"/>
        <v>21</v>
      </c>
      <c r="AU603" s="45">
        <f t="shared" si="1744"/>
        <v>13</v>
      </c>
      <c r="AV603" s="45">
        <f t="shared" si="1745"/>
        <v>0.98061342633738313</v>
      </c>
      <c r="AW603" s="145">
        <f t="shared" si="1746"/>
        <v>4.085889276405763E-2</v>
      </c>
      <c r="AX603" s="45">
        <f t="shared" si="1747"/>
        <v>1.7114932978850216E-2</v>
      </c>
      <c r="AY603" s="45">
        <f t="shared" si="1748"/>
        <v>0.26719821783503611</v>
      </c>
      <c r="AZ603" s="145">
        <f t="shared" si="1749"/>
        <v>1.1133259076459838E-2</v>
      </c>
      <c r="BA603" s="45">
        <f t="shared" si="1750"/>
        <v>372675.21838810621</v>
      </c>
      <c r="BB603" s="45" t="s">
        <v>192</v>
      </c>
      <c r="BC603" s="45">
        <f t="shared" si="1751"/>
        <v>1.6700855129106084E-2</v>
      </c>
      <c r="BD603" s="45">
        <f t="shared" si="1752"/>
        <v>128.38652892994955</v>
      </c>
      <c r="BE603" s="45">
        <f t="shared" si="1753"/>
        <v>23.436893119101605</v>
      </c>
      <c r="BF603" s="45">
        <f t="shared" si="1754"/>
        <v>-1.7336923205522649E-3</v>
      </c>
      <c r="BG603" s="45">
        <f t="shared" si="1755"/>
        <v>23.435159426781052</v>
      </c>
      <c r="BH603" s="151">
        <f t="shared" si="1756"/>
        <v>0.18440168795038797</v>
      </c>
      <c r="BI603" s="45">
        <f t="shared" si="1757"/>
        <v>11.770601877228668</v>
      </c>
      <c r="BJ603" s="45">
        <f t="shared" si="1758"/>
        <v>19.191601877228667</v>
      </c>
      <c r="BK603" s="45">
        <f t="shared" si="1759"/>
        <v>37.342010154321095</v>
      </c>
      <c r="BL603" s="45">
        <f t="shared" si="1760"/>
        <v>0.65174102650605892</v>
      </c>
      <c r="BM603" s="45">
        <f t="shared" si="1761"/>
        <v>250.53201800410889</v>
      </c>
      <c r="BN603" s="45">
        <f t="shared" si="1762"/>
        <v>16.702134533607261</v>
      </c>
      <c r="BO603" s="45">
        <f t="shared" si="1763"/>
        <v>16</v>
      </c>
      <c r="BP603" s="45">
        <f t="shared" si="1764"/>
        <v>42</v>
      </c>
      <c r="BQ603" s="45">
        <f t="shared" si="1765"/>
        <v>7</v>
      </c>
      <c r="BR603" s="45">
        <f t="shared" si="1766"/>
        <v>-17.448003116234137</v>
      </c>
      <c r="BS603" s="45" t="str">
        <f t="shared" si="1767"/>
        <v>NEGATIF</v>
      </c>
      <c r="BT603" s="45">
        <f t="shared" si="1768"/>
        <v>-0.30452510227651658</v>
      </c>
      <c r="BU603" s="45">
        <f t="shared" si="1769"/>
        <v>17</v>
      </c>
      <c r="BV603" s="45">
        <f t="shared" si="1770"/>
        <v>-2067</v>
      </c>
      <c r="BW603" s="45">
        <f t="shared" si="1771"/>
        <v>7</v>
      </c>
      <c r="BX603" s="45" t="str">
        <f t="shared" si="1772"/>
        <v>NEGATIF</v>
      </c>
      <c r="BY603" s="45">
        <f t="shared" si="1773"/>
        <v>70.480648736859209</v>
      </c>
      <c r="BZ603" s="45">
        <f t="shared" si="1774"/>
        <v>250.48064873685922</v>
      </c>
      <c r="CA603" s="45">
        <f t="shared" si="1775"/>
        <v>52.124542032355222</v>
      </c>
      <c r="CB603" s="45" t="str">
        <f t="shared" si="1776"/>
        <v>POSITIF</v>
      </c>
      <c r="CC603" s="45">
        <f t="shared" si="1777"/>
        <v>52</v>
      </c>
      <c r="CD603" s="45">
        <f t="shared" si="1778"/>
        <v>7</v>
      </c>
      <c r="CE603" s="45">
        <f t="shared" si="1779"/>
        <v>28</v>
      </c>
      <c r="CF603" s="45"/>
      <c r="CG603" s="45">
        <f t="shared" si="1780"/>
        <v>4.3726085958374128</v>
      </c>
      <c r="CH603" s="45">
        <f t="shared" si="1781"/>
        <v>0.40902069272711633</v>
      </c>
      <c r="CI603" s="45">
        <f t="shared" si="1782"/>
        <v>0.40905095136632652</v>
      </c>
    </row>
    <row r="604" spans="1:87">
      <c r="A604" s="45">
        <f t="shared" ref="A604:E604" si="1790">A506</f>
        <v>-7.0027777777777782</v>
      </c>
      <c r="B604" s="45">
        <f t="shared" si="1790"/>
        <v>111.315</v>
      </c>
      <c r="C604" s="45">
        <f t="shared" si="1790"/>
        <v>7</v>
      </c>
      <c r="D604" s="45">
        <f t="shared" si="1790"/>
        <v>2018</v>
      </c>
      <c r="E604" s="45">
        <f t="shared" si="1790"/>
        <v>6</v>
      </c>
      <c r="F604" s="45">
        <f t="shared" si="1784"/>
        <v>11</v>
      </c>
      <c r="G604" s="45">
        <f t="shared" ref="G604:M604" si="1791">G506</f>
        <v>-0.12222152900771403</v>
      </c>
      <c r="H604" s="45">
        <f t="shared" si="1791"/>
        <v>1</v>
      </c>
      <c r="I604" s="45">
        <f t="shared" si="1791"/>
        <v>45</v>
      </c>
      <c r="J604" s="45">
        <f t="shared" si="1791"/>
        <v>1.75</v>
      </c>
      <c r="K604" s="45">
        <f t="shared" si="1791"/>
        <v>0</v>
      </c>
      <c r="L604" s="45">
        <f t="shared" si="1791"/>
        <v>20</v>
      </c>
      <c r="M604" s="45">
        <f t="shared" si="1791"/>
        <v>-13</v>
      </c>
      <c r="N604" s="45">
        <f t="shared" si="1789"/>
        <v>2458280.28125</v>
      </c>
      <c r="O604" s="45">
        <f t="shared" si="1553"/>
        <v>8.1905445362562951E-4</v>
      </c>
      <c r="P604" s="45">
        <f t="shared" si="1713"/>
        <v>2458280.2820690544</v>
      </c>
      <c r="Q604" s="45">
        <f t="shared" si="1715"/>
        <v>0.18440197314317405</v>
      </c>
      <c r="R604" s="45">
        <f t="shared" si="1716"/>
        <v>252.50160295812839</v>
      </c>
      <c r="S604" s="45">
        <f t="shared" si="1717"/>
        <v>291.36333725156146</v>
      </c>
      <c r="T604" s="45">
        <f t="shared" si="1718"/>
        <v>4.4069843381827942</v>
      </c>
      <c r="U604" s="45">
        <f t="shared" si="1719"/>
        <v>5.0852495546383931</v>
      </c>
      <c r="V604" s="45">
        <f t="shared" si="1720"/>
        <v>128.38139886091506</v>
      </c>
      <c r="W604" s="45">
        <f t="shared" si="1721"/>
        <v>2.2406781084390657</v>
      </c>
      <c r="X604" s="45">
        <f t="shared" si="1722"/>
        <v>79.078838271613677</v>
      </c>
      <c r="Y604" s="45">
        <f t="shared" si="1723"/>
        <v>1.3801860964917605</v>
      </c>
      <c r="Z604" s="45">
        <f t="shared" si="1724"/>
        <v>155.82185127978028</v>
      </c>
      <c r="AA604" s="45">
        <f t="shared" si="1725"/>
        <v>2.7196043513851058</v>
      </c>
      <c r="AB604" s="45">
        <f t="shared" si="1726"/>
        <v>-20465.825145972638</v>
      </c>
      <c r="AC604" s="45">
        <f t="shared" si="1727"/>
        <v>-83.020009921285578</v>
      </c>
      <c r="AD604" s="45">
        <f t="shared" si="1728"/>
        <v>2353.5033389406708</v>
      </c>
      <c r="AE604" s="45">
        <f t="shared" si="1729"/>
        <v>635.54155500651677</v>
      </c>
      <c r="AF604" s="45">
        <f t="shared" si="1730"/>
        <v>558.15364073864782</v>
      </c>
      <c r="AG604" s="45">
        <f t="shared" si="1731"/>
        <v>3348.1880289197779</v>
      </c>
      <c r="AH604" s="45">
        <f t="shared" si="1732"/>
        <v>-13653.458592288311</v>
      </c>
      <c r="AI604" s="45">
        <f t="shared" si="1733"/>
        <v>-3.7926273867467528</v>
      </c>
      <c r="AJ604" s="45">
        <f t="shared" si="1734"/>
        <v>248.70897557138164</v>
      </c>
      <c r="AK604" s="45">
        <f t="shared" si="1735"/>
        <v>4.3407905029827552</v>
      </c>
      <c r="AL604" s="45">
        <f t="shared" si="1736"/>
        <v>248</v>
      </c>
      <c r="AM604" s="45">
        <f t="shared" si="1737"/>
        <v>42</v>
      </c>
      <c r="AN604" s="45">
        <f t="shared" si="1738"/>
        <v>32</v>
      </c>
      <c r="AO604" s="45"/>
      <c r="AP604" s="45">
        <f t="shared" si="1739"/>
        <v>4.3483108755190418</v>
      </c>
      <c r="AQ604" s="45">
        <f t="shared" si="1740"/>
        <v>7.5892341678084577E-2</v>
      </c>
      <c r="AR604" s="45" t="str">
        <f t="shared" si="1741"/>
        <v>POSITIF</v>
      </c>
      <c r="AS604" s="45">
        <f t="shared" si="1742"/>
        <v>4</v>
      </c>
      <c r="AT604" s="45">
        <f t="shared" si="1743"/>
        <v>20</v>
      </c>
      <c r="AU604" s="45">
        <f t="shared" si="1744"/>
        <v>53</v>
      </c>
      <c r="AV604" s="45">
        <f t="shared" si="1745"/>
        <v>0.98075963768859875</v>
      </c>
      <c r="AW604" s="145">
        <f t="shared" si="1746"/>
        <v>4.0864984903691615E-2</v>
      </c>
      <c r="AX604" s="45">
        <f t="shared" si="1747"/>
        <v>1.7117484848332719E-2</v>
      </c>
      <c r="AY604" s="45">
        <f t="shared" si="1748"/>
        <v>0.26723805400206524</v>
      </c>
      <c r="AZ604" s="145">
        <f t="shared" si="1749"/>
        <v>1.1134918916752718E-2</v>
      </c>
      <c r="BA604" s="45">
        <f t="shared" si="1750"/>
        <v>372619.66550410277</v>
      </c>
      <c r="BB604" s="45" t="s">
        <v>192</v>
      </c>
      <c r="BC604" s="45">
        <f t="shared" si="1751"/>
        <v>1.6700855117127988E-2</v>
      </c>
      <c r="BD604" s="45">
        <f t="shared" si="1752"/>
        <v>128.3859773282409</v>
      </c>
      <c r="BE604" s="45">
        <f t="shared" si="1753"/>
        <v>23.436893115392909</v>
      </c>
      <c r="BF604" s="45">
        <f t="shared" si="1754"/>
        <v>-1.7336941561251968E-3</v>
      </c>
      <c r="BG604" s="45">
        <f t="shared" si="1755"/>
        <v>23.435159421236783</v>
      </c>
      <c r="BH604" s="151">
        <f t="shared" si="1756"/>
        <v>0.18440197314317405</v>
      </c>
      <c r="BI604" s="45">
        <f t="shared" si="1757"/>
        <v>12.021286356573304</v>
      </c>
      <c r="BJ604" s="45">
        <f t="shared" si="1758"/>
        <v>19.442286356573305</v>
      </c>
      <c r="BK604" s="45">
        <f t="shared" si="1759"/>
        <v>41.100587854055703</v>
      </c>
      <c r="BL604" s="45">
        <f t="shared" si="1760"/>
        <v>0.71734058255846267</v>
      </c>
      <c r="BM604" s="45">
        <f t="shared" si="1761"/>
        <v>250.53370749454388</v>
      </c>
      <c r="BN604" s="45">
        <f t="shared" si="1762"/>
        <v>16.702247166302925</v>
      </c>
      <c r="BO604" s="45">
        <f t="shared" si="1763"/>
        <v>16</v>
      </c>
      <c r="BP604" s="45">
        <f t="shared" si="1764"/>
        <v>42</v>
      </c>
      <c r="BQ604" s="45">
        <f t="shared" si="1765"/>
        <v>8</v>
      </c>
      <c r="BR604" s="45">
        <f t="shared" si="1766"/>
        <v>-17.453675185612493</v>
      </c>
      <c r="BS604" s="45" t="str">
        <f t="shared" si="1767"/>
        <v>NEGATIF</v>
      </c>
      <c r="BT604" s="45">
        <f t="shared" si="1768"/>
        <v>-0.30462409856257044</v>
      </c>
      <c r="BU604" s="45">
        <f t="shared" si="1769"/>
        <v>17</v>
      </c>
      <c r="BV604" s="45">
        <f t="shared" si="1770"/>
        <v>-2068</v>
      </c>
      <c r="BW604" s="45">
        <f t="shared" si="1771"/>
        <v>46</v>
      </c>
      <c r="BX604" s="45" t="str">
        <f t="shared" si="1772"/>
        <v>NEGATIF</v>
      </c>
      <c r="BY604" s="45">
        <f t="shared" si="1773"/>
        <v>71.481526420568159</v>
      </c>
      <c r="BZ604" s="45">
        <f t="shared" si="1774"/>
        <v>251.48152642056817</v>
      </c>
      <c r="CA604" s="45">
        <f t="shared" si="1775"/>
        <v>48.59622069037308</v>
      </c>
      <c r="CB604" s="45" t="str">
        <f t="shared" si="1776"/>
        <v>POSITIF</v>
      </c>
      <c r="CC604" s="45">
        <f t="shared" si="1777"/>
        <v>48</v>
      </c>
      <c r="CD604" s="45">
        <f t="shared" si="1778"/>
        <v>35</v>
      </c>
      <c r="CE604" s="45">
        <f t="shared" si="1779"/>
        <v>46</v>
      </c>
      <c r="CF604" s="45"/>
      <c r="CG604" s="45">
        <f t="shared" si="1780"/>
        <v>4.3726380830081846</v>
      </c>
      <c r="CH604" s="45">
        <f t="shared" si="1781"/>
        <v>0.40902069263035057</v>
      </c>
      <c r="CI604" s="45">
        <f t="shared" si="1782"/>
        <v>0.40905095130159758</v>
      </c>
    </row>
    <row r="605" spans="1:87">
      <c r="A605" s="45">
        <f t="shared" ref="A605:E605" si="1792">A507</f>
        <v>-7.0027777777777782</v>
      </c>
      <c r="B605" s="45">
        <f t="shared" si="1792"/>
        <v>111.315</v>
      </c>
      <c r="C605" s="45">
        <f t="shared" si="1792"/>
        <v>7</v>
      </c>
      <c r="D605" s="45">
        <f t="shared" si="1792"/>
        <v>2018</v>
      </c>
      <c r="E605" s="45">
        <f t="shared" si="1792"/>
        <v>6</v>
      </c>
      <c r="F605" s="45">
        <f t="shared" si="1784"/>
        <v>11</v>
      </c>
      <c r="G605" s="45">
        <f t="shared" ref="G605:M605" si="1793">G507</f>
        <v>-0.12222152900771403</v>
      </c>
      <c r="H605" s="45">
        <f t="shared" si="1793"/>
        <v>2</v>
      </c>
      <c r="I605" s="45">
        <f t="shared" si="1793"/>
        <v>0</v>
      </c>
      <c r="J605" s="45">
        <f t="shared" si="1793"/>
        <v>2</v>
      </c>
      <c r="K605" s="45">
        <f t="shared" si="1793"/>
        <v>0</v>
      </c>
      <c r="L605" s="45">
        <f t="shared" si="1793"/>
        <v>20</v>
      </c>
      <c r="M605" s="45">
        <f t="shared" si="1793"/>
        <v>-13</v>
      </c>
      <c r="N605" s="45">
        <f t="shared" si="1789"/>
        <v>2458280.291666667</v>
      </c>
      <c r="O605" s="45">
        <f t="shared" si="1553"/>
        <v>8.1905445362562951E-4</v>
      </c>
      <c r="P605" s="45">
        <f t="shared" si="1713"/>
        <v>2458280.2924857214</v>
      </c>
      <c r="Q605" s="45">
        <f t="shared" si="1715"/>
        <v>0.18440225833597287</v>
      </c>
      <c r="R605" s="45">
        <f t="shared" si="1716"/>
        <v>252.50160295812839</v>
      </c>
      <c r="S605" s="45">
        <f t="shared" si="1717"/>
        <v>291.49943092690955</v>
      </c>
      <c r="T605" s="45">
        <f t="shared" si="1718"/>
        <v>4.4069843381827942</v>
      </c>
      <c r="U605" s="45">
        <f t="shared" si="1719"/>
        <v>5.0876248373643582</v>
      </c>
      <c r="V605" s="45">
        <f t="shared" si="1720"/>
        <v>128.38084725754476</v>
      </c>
      <c r="W605" s="45">
        <f t="shared" si="1721"/>
        <v>2.2406684811440885</v>
      </c>
      <c r="X605" s="45">
        <f t="shared" si="1722"/>
        <v>79.089105431684402</v>
      </c>
      <c r="Y605" s="45">
        <f t="shared" si="1723"/>
        <v>1.380365292239824</v>
      </c>
      <c r="Z605" s="45">
        <f t="shared" si="1724"/>
        <v>155.83211794960425</v>
      </c>
      <c r="AA605" s="45">
        <f t="shared" si="1725"/>
        <v>2.7197835385767495</v>
      </c>
      <c r="AB605" s="45">
        <f t="shared" si="1726"/>
        <v>-20446.175967810399</v>
      </c>
      <c r="AC605" s="45">
        <f t="shared" si="1727"/>
        <v>-82.056197283549452</v>
      </c>
      <c r="AD605" s="45">
        <f t="shared" si="1728"/>
        <v>2347.2755155139794</v>
      </c>
      <c r="AE605" s="45">
        <f t="shared" si="1729"/>
        <v>633.3962828284449</v>
      </c>
      <c r="AF605" s="45">
        <f t="shared" si="1730"/>
        <v>558.76181089969396</v>
      </c>
      <c r="AG605" s="45">
        <f t="shared" si="1731"/>
        <v>3341.0755100008141</v>
      </c>
      <c r="AH605" s="45">
        <f t="shared" si="1732"/>
        <v>-13647.723045851017</v>
      </c>
      <c r="AI605" s="45">
        <f t="shared" si="1733"/>
        <v>-3.7910341794030602</v>
      </c>
      <c r="AJ605" s="45">
        <f t="shared" si="1734"/>
        <v>248.71056877872533</v>
      </c>
      <c r="AK605" s="45">
        <f t="shared" si="1735"/>
        <v>4.3408183096965693</v>
      </c>
      <c r="AL605" s="45">
        <f t="shared" si="1736"/>
        <v>248</v>
      </c>
      <c r="AM605" s="45">
        <f t="shared" si="1737"/>
        <v>42</v>
      </c>
      <c r="AN605" s="45">
        <f t="shared" si="1738"/>
        <v>38</v>
      </c>
      <c r="AO605" s="45"/>
      <c r="AP605" s="45">
        <f t="shared" si="1739"/>
        <v>4.3573166320994048</v>
      </c>
      <c r="AQ605" s="45">
        <f t="shared" si="1740"/>
        <v>7.6049521782045049E-2</v>
      </c>
      <c r="AR605" s="45" t="str">
        <f t="shared" si="1741"/>
        <v>POSITIF</v>
      </c>
      <c r="AS605" s="45">
        <f t="shared" si="1742"/>
        <v>4</v>
      </c>
      <c r="AT605" s="45">
        <f t="shared" si="1743"/>
        <v>21</v>
      </c>
      <c r="AU605" s="45">
        <f t="shared" si="1744"/>
        <v>26</v>
      </c>
      <c r="AV605" s="45">
        <f t="shared" si="1745"/>
        <v>0.98090574688710275</v>
      </c>
      <c r="AW605" s="145">
        <f t="shared" si="1746"/>
        <v>4.0871072786962614E-2</v>
      </c>
      <c r="AX605" s="45">
        <f t="shared" si="1747"/>
        <v>1.7120034934914062E-2</v>
      </c>
      <c r="AY605" s="45">
        <f t="shared" si="1748"/>
        <v>0.26727786233536077</v>
      </c>
      <c r="AZ605" s="145">
        <f t="shared" si="1749"/>
        <v>1.1136577597306699E-2</v>
      </c>
      <c r="BA605" s="45">
        <f t="shared" si="1750"/>
        <v>372564.16797754238</v>
      </c>
      <c r="BB605" s="45" t="s">
        <v>192</v>
      </c>
      <c r="BC605" s="45">
        <f t="shared" si="1751"/>
        <v>1.6700855105149889E-2</v>
      </c>
      <c r="BD605" s="45">
        <f t="shared" si="1752"/>
        <v>128.38542572650763</v>
      </c>
      <c r="BE605" s="45">
        <f t="shared" si="1753"/>
        <v>23.436893111684213</v>
      </c>
      <c r="BF605" s="45">
        <f t="shared" si="1754"/>
        <v>-1.7336959726740734E-3</v>
      </c>
      <c r="BG605" s="45">
        <f t="shared" si="1755"/>
        <v>23.435159415711539</v>
      </c>
      <c r="BH605" s="151">
        <f t="shared" si="1756"/>
        <v>0.18440225833597287</v>
      </c>
      <c r="BI605" s="45">
        <f t="shared" si="1757"/>
        <v>12.27197084709381</v>
      </c>
      <c r="BJ605" s="45">
        <f t="shared" si="1758"/>
        <v>19.692970847093811</v>
      </c>
      <c r="BK605" s="45">
        <f t="shared" si="1759"/>
        <v>44.859408327948799</v>
      </c>
      <c r="BL605" s="45">
        <f t="shared" si="1760"/>
        <v>0.78294437581927079</v>
      </c>
      <c r="BM605" s="45">
        <f t="shared" si="1761"/>
        <v>250.53515437845834</v>
      </c>
      <c r="BN605" s="45">
        <f t="shared" si="1762"/>
        <v>16.702343625230558</v>
      </c>
      <c r="BO605" s="45">
        <f t="shared" si="1763"/>
        <v>16</v>
      </c>
      <c r="BP605" s="45">
        <f t="shared" si="1764"/>
        <v>42</v>
      </c>
      <c r="BQ605" s="45">
        <f t="shared" si="1765"/>
        <v>8</v>
      </c>
      <c r="BR605" s="45">
        <f t="shared" si="1766"/>
        <v>-17.445013668493491</v>
      </c>
      <c r="BS605" s="45" t="str">
        <f t="shared" si="1767"/>
        <v>NEGATIF</v>
      </c>
      <c r="BT605" s="45">
        <f t="shared" si="1768"/>
        <v>-0.30447292657062602</v>
      </c>
      <c r="BU605" s="45">
        <f t="shared" si="1769"/>
        <v>17</v>
      </c>
      <c r="BV605" s="45">
        <f t="shared" si="1770"/>
        <v>-2067</v>
      </c>
      <c r="BW605" s="45">
        <f t="shared" si="1771"/>
        <v>17</v>
      </c>
      <c r="BX605" s="45" t="str">
        <f t="shared" si="1772"/>
        <v>NEGATIF</v>
      </c>
      <c r="BY605" s="45">
        <f t="shared" si="1773"/>
        <v>72.272894544075996</v>
      </c>
      <c r="BZ605" s="45">
        <f t="shared" si="1774"/>
        <v>252.272894544076</v>
      </c>
      <c r="CA605" s="45">
        <f t="shared" si="1775"/>
        <v>45.05148148565987</v>
      </c>
      <c r="CB605" s="45" t="str">
        <f t="shared" si="1776"/>
        <v>POSITIF</v>
      </c>
      <c r="CC605" s="45">
        <f t="shared" si="1777"/>
        <v>45</v>
      </c>
      <c r="CD605" s="45">
        <f t="shared" si="1778"/>
        <v>3</v>
      </c>
      <c r="CE605" s="45">
        <f t="shared" si="1779"/>
        <v>5</v>
      </c>
      <c r="CF605" s="45"/>
      <c r="CG605" s="45">
        <f t="shared" si="1780"/>
        <v>4.3726633358963856</v>
      </c>
      <c r="CH605" s="45">
        <f t="shared" si="1781"/>
        <v>0.40902069253391687</v>
      </c>
      <c r="CI605" s="45">
        <f t="shared" si="1782"/>
        <v>0.40905095123686863</v>
      </c>
    </row>
    <row r="606" spans="1:87">
      <c r="A606" s="45">
        <f t="shared" ref="A606:E606" si="1794">A508</f>
        <v>-7.0027777777777782</v>
      </c>
      <c r="B606" s="45">
        <f t="shared" si="1794"/>
        <v>111.315</v>
      </c>
      <c r="C606" s="45">
        <f t="shared" si="1794"/>
        <v>7</v>
      </c>
      <c r="D606" s="45">
        <f t="shared" si="1794"/>
        <v>2018</v>
      </c>
      <c r="E606" s="45">
        <f t="shared" si="1794"/>
        <v>6</v>
      </c>
      <c r="F606" s="45">
        <f t="shared" si="1784"/>
        <v>11</v>
      </c>
      <c r="G606" s="45">
        <f t="shared" ref="G606:M606" si="1795">G508</f>
        <v>-0.12222152900771403</v>
      </c>
      <c r="H606" s="45">
        <f t="shared" si="1795"/>
        <v>2</v>
      </c>
      <c r="I606" s="45">
        <f t="shared" si="1795"/>
        <v>15</v>
      </c>
      <c r="J606" s="45">
        <f t="shared" si="1795"/>
        <v>2.25</v>
      </c>
      <c r="K606" s="45">
        <f t="shared" si="1795"/>
        <v>0</v>
      </c>
      <c r="L606" s="45">
        <f t="shared" si="1795"/>
        <v>20</v>
      </c>
      <c r="M606" s="45">
        <f t="shared" si="1795"/>
        <v>-13</v>
      </c>
      <c r="N606" s="45">
        <f t="shared" si="1789"/>
        <v>2458280.3020833335</v>
      </c>
      <c r="O606" s="45">
        <f t="shared" si="1553"/>
        <v>8.1905445362562951E-4</v>
      </c>
      <c r="P606" s="45">
        <f t="shared" si="1713"/>
        <v>2458280.3029023879</v>
      </c>
      <c r="Q606" s="45">
        <f t="shared" si="1715"/>
        <v>0.18440254352875896</v>
      </c>
      <c r="R606" s="45">
        <f t="shared" si="1716"/>
        <v>252.50160295812839</v>
      </c>
      <c r="S606" s="45">
        <f t="shared" si="1717"/>
        <v>291.63552459616039</v>
      </c>
      <c r="T606" s="45">
        <f t="shared" si="1718"/>
        <v>4.4069843381827942</v>
      </c>
      <c r="U606" s="45">
        <f t="shared" si="1719"/>
        <v>5.0900001199839053</v>
      </c>
      <c r="V606" s="45">
        <f t="shared" si="1720"/>
        <v>128.38029565419907</v>
      </c>
      <c r="W606" s="45">
        <f t="shared" si="1721"/>
        <v>2.2406588538495416</v>
      </c>
      <c r="X606" s="45">
        <f t="shared" si="1722"/>
        <v>79.099372591296742</v>
      </c>
      <c r="Y606" s="45">
        <f t="shared" si="1723"/>
        <v>1.3805444879798872</v>
      </c>
      <c r="Z606" s="45">
        <f t="shared" si="1724"/>
        <v>155.84238461897075</v>
      </c>
      <c r="AA606" s="45">
        <f t="shared" si="1725"/>
        <v>2.7199627257604084</v>
      </c>
      <c r="AB606" s="45">
        <f t="shared" si="1726"/>
        <v>-20426.40794402446</v>
      </c>
      <c r="AC606" s="45">
        <f t="shared" si="1727"/>
        <v>-81.083734846168497</v>
      </c>
      <c r="AD606" s="45">
        <f t="shared" si="1728"/>
        <v>2340.0579789969215</v>
      </c>
      <c r="AE606" s="45">
        <f t="shared" si="1729"/>
        <v>631.18424851247914</v>
      </c>
      <c r="AF606" s="45">
        <f t="shared" si="1730"/>
        <v>559.36538404931059</v>
      </c>
      <c r="AG606" s="45">
        <f t="shared" si="1731"/>
        <v>3333.937525614303</v>
      </c>
      <c r="AH606" s="45">
        <f t="shared" si="1732"/>
        <v>-13642.946541697613</v>
      </c>
      <c r="AI606" s="45">
        <f t="shared" si="1733"/>
        <v>-3.7897073726937811</v>
      </c>
      <c r="AJ606" s="45">
        <f t="shared" si="1734"/>
        <v>248.7118955854346</v>
      </c>
      <c r="AK606" s="45">
        <f t="shared" si="1735"/>
        <v>4.3408414668421837</v>
      </c>
      <c r="AL606" s="45">
        <f t="shared" si="1736"/>
        <v>248</v>
      </c>
      <c r="AM606" s="45">
        <f t="shared" si="1737"/>
        <v>42</v>
      </c>
      <c r="AN606" s="45">
        <f t="shared" si="1738"/>
        <v>42</v>
      </c>
      <c r="AO606" s="45"/>
      <c r="AP606" s="45">
        <f t="shared" si="1739"/>
        <v>4.3590247955062242</v>
      </c>
      <c r="AQ606" s="45">
        <f t="shared" si="1740"/>
        <v>7.6079334857656139E-2</v>
      </c>
      <c r="AR606" s="45" t="str">
        <f t="shared" si="1741"/>
        <v>POSITIF</v>
      </c>
      <c r="AS606" s="45">
        <f t="shared" si="1742"/>
        <v>4</v>
      </c>
      <c r="AT606" s="45">
        <f t="shared" si="1743"/>
        <v>21</v>
      </c>
      <c r="AU606" s="45">
        <f t="shared" si="1744"/>
        <v>32</v>
      </c>
      <c r="AV606" s="45">
        <f t="shared" si="1745"/>
        <v>0.98105175290372992</v>
      </c>
      <c r="AW606" s="145">
        <f t="shared" si="1746"/>
        <v>4.0877156370988744E-2</v>
      </c>
      <c r="AX606" s="45">
        <f t="shared" si="1747"/>
        <v>1.7122583220631926E-2</v>
      </c>
      <c r="AY606" s="45">
        <f t="shared" si="1748"/>
        <v>0.26731764255452362</v>
      </c>
      <c r="AZ606" s="145">
        <f t="shared" si="1749"/>
        <v>1.1138235106438485E-2</v>
      </c>
      <c r="BA606" s="45">
        <f t="shared" si="1750"/>
        <v>372508.72615709307</v>
      </c>
      <c r="BB606" s="45" t="s">
        <v>192</v>
      </c>
      <c r="BC606" s="45">
        <f t="shared" si="1751"/>
        <v>1.6700855093171794E-2</v>
      </c>
      <c r="BD606" s="45">
        <f t="shared" si="1752"/>
        <v>128.38487412479898</v>
      </c>
      <c r="BE606" s="45">
        <f t="shared" si="1753"/>
        <v>23.436893107975518</v>
      </c>
      <c r="BF606" s="45">
        <f t="shared" si="1754"/>
        <v>-1.7336977701960276E-3</v>
      </c>
      <c r="BG606" s="45">
        <f t="shared" si="1755"/>
        <v>23.435159410205323</v>
      </c>
      <c r="BH606" s="151">
        <f t="shared" si="1756"/>
        <v>0.18440254352875896</v>
      </c>
      <c r="BI606" s="45">
        <f t="shared" si="1757"/>
        <v>12.522655326407403</v>
      </c>
      <c r="BJ606" s="45">
        <f t="shared" si="1758"/>
        <v>19.943655326407402</v>
      </c>
      <c r="BK606" s="45">
        <f t="shared" si="1759"/>
        <v>48.618470566109423</v>
      </c>
      <c r="BL606" s="45">
        <f t="shared" si="1760"/>
        <v>0.84855238866256089</v>
      </c>
      <c r="BM606" s="45">
        <f t="shared" si="1761"/>
        <v>250.5363593300016</v>
      </c>
      <c r="BN606" s="45">
        <f t="shared" si="1762"/>
        <v>16.70242395533344</v>
      </c>
      <c r="BO606" s="45">
        <f t="shared" si="1763"/>
        <v>16</v>
      </c>
      <c r="BP606" s="45">
        <f t="shared" si="1764"/>
        <v>42</v>
      </c>
      <c r="BQ606" s="45">
        <f t="shared" si="1765"/>
        <v>8</v>
      </c>
      <c r="BR606" s="45">
        <f t="shared" si="1766"/>
        <v>-17.443525420975629</v>
      </c>
      <c r="BS606" s="45" t="str">
        <f t="shared" si="1767"/>
        <v>NEGATIF</v>
      </c>
      <c r="BT606" s="45">
        <f t="shared" si="1768"/>
        <v>-0.30444695175135467</v>
      </c>
      <c r="BU606" s="45">
        <f t="shared" si="1769"/>
        <v>17</v>
      </c>
      <c r="BV606" s="45">
        <f t="shared" si="1770"/>
        <v>-2067</v>
      </c>
      <c r="BW606" s="45">
        <f t="shared" si="1771"/>
        <v>23</v>
      </c>
      <c r="BX606" s="45" t="str">
        <f t="shared" si="1772"/>
        <v>NEGATIF</v>
      </c>
      <c r="BY606" s="45">
        <f t="shared" si="1773"/>
        <v>72.868917112678332</v>
      </c>
      <c r="BZ606" s="45">
        <f t="shared" si="1774"/>
        <v>252.86891711267833</v>
      </c>
      <c r="CA606" s="45">
        <f t="shared" si="1775"/>
        <v>41.491683791489876</v>
      </c>
      <c r="CB606" s="45" t="str">
        <f t="shared" si="1776"/>
        <v>POSITIF</v>
      </c>
      <c r="CC606" s="45">
        <f t="shared" si="1777"/>
        <v>41</v>
      </c>
      <c r="CD606" s="45">
        <f t="shared" si="1778"/>
        <v>29</v>
      </c>
      <c r="CE606" s="45">
        <f t="shared" si="1779"/>
        <v>30</v>
      </c>
      <c r="CF606" s="45"/>
      <c r="CG606" s="45">
        <f t="shared" si="1780"/>
        <v>4.3726843662681425</v>
      </c>
      <c r="CH606" s="45">
        <f t="shared" si="1781"/>
        <v>0.4090206924378153</v>
      </c>
      <c r="CI606" s="45">
        <f t="shared" si="1782"/>
        <v>0.40905095117213969</v>
      </c>
    </row>
    <row r="607" spans="1:87">
      <c r="A607" s="45">
        <f t="shared" ref="A607:E607" si="1796">A509</f>
        <v>-7.0027777777777782</v>
      </c>
      <c r="B607" s="45">
        <f t="shared" si="1796"/>
        <v>111.315</v>
      </c>
      <c r="C607" s="45">
        <f t="shared" si="1796"/>
        <v>7</v>
      </c>
      <c r="D607" s="45">
        <f t="shared" si="1796"/>
        <v>2018</v>
      </c>
      <c r="E607" s="45">
        <f t="shared" si="1796"/>
        <v>6</v>
      </c>
      <c r="F607" s="45">
        <f t="shared" si="1784"/>
        <v>11</v>
      </c>
      <c r="G607" s="45">
        <f t="shared" ref="G607:M607" si="1797">G509</f>
        <v>-0.12222152900771403</v>
      </c>
      <c r="H607" s="45">
        <f t="shared" si="1797"/>
        <v>2</v>
      </c>
      <c r="I607" s="45">
        <f t="shared" si="1797"/>
        <v>30</v>
      </c>
      <c r="J607" s="45">
        <f t="shared" si="1797"/>
        <v>2.5</v>
      </c>
      <c r="K607" s="45">
        <f t="shared" si="1797"/>
        <v>0</v>
      </c>
      <c r="L607" s="45">
        <f t="shared" si="1797"/>
        <v>20</v>
      </c>
      <c r="M607" s="45">
        <f t="shared" si="1797"/>
        <v>-13</v>
      </c>
      <c r="N607" s="45">
        <f t="shared" si="1789"/>
        <v>2458280.3125</v>
      </c>
      <c r="O607" s="45">
        <f t="shared" si="1553"/>
        <v>8.1905445362562951E-4</v>
      </c>
      <c r="P607" s="45">
        <f t="shared" si="1713"/>
        <v>2458280.3133190544</v>
      </c>
      <c r="Q607" s="45">
        <f t="shared" si="1715"/>
        <v>0.18440282872154504</v>
      </c>
      <c r="R607" s="45">
        <f t="shared" si="1716"/>
        <v>252.50160295812839</v>
      </c>
      <c r="S607" s="45">
        <f t="shared" si="1717"/>
        <v>291.77161826542579</v>
      </c>
      <c r="T607" s="45">
        <f t="shared" si="1718"/>
        <v>4.4069843381827942</v>
      </c>
      <c r="U607" s="45">
        <f t="shared" si="1719"/>
        <v>5.0923754026037065</v>
      </c>
      <c r="V607" s="45">
        <f t="shared" si="1720"/>
        <v>128.37974405085345</v>
      </c>
      <c r="W607" s="45">
        <f t="shared" si="1721"/>
        <v>2.2406492265549951</v>
      </c>
      <c r="X607" s="45">
        <f t="shared" si="1722"/>
        <v>79.109639750908173</v>
      </c>
      <c r="Y607" s="45">
        <f t="shared" si="1723"/>
        <v>1.3807236837199344</v>
      </c>
      <c r="Z607" s="45">
        <f t="shared" si="1724"/>
        <v>155.85265128833635</v>
      </c>
      <c r="AA607" s="45">
        <f t="shared" si="1725"/>
        <v>2.7201419129440514</v>
      </c>
      <c r="AB607" s="45">
        <f t="shared" si="1726"/>
        <v>-20406.521185265523</v>
      </c>
      <c r="AC607" s="45">
        <f t="shared" si="1727"/>
        <v>-80.102725077200233</v>
      </c>
      <c r="AD607" s="45">
        <f t="shared" si="1728"/>
        <v>2331.853772361354</v>
      </c>
      <c r="AE607" s="45">
        <f t="shared" si="1729"/>
        <v>628.90568512104596</v>
      </c>
      <c r="AF607" s="45">
        <f t="shared" si="1730"/>
        <v>559.96434453755546</v>
      </c>
      <c r="AG607" s="45">
        <f t="shared" si="1731"/>
        <v>3326.7741288609873</v>
      </c>
      <c r="AH607" s="45">
        <f t="shared" si="1732"/>
        <v>-13639.12597946178</v>
      </c>
      <c r="AI607" s="45">
        <f t="shared" si="1733"/>
        <v>-3.7886461054060501</v>
      </c>
      <c r="AJ607" s="45">
        <f t="shared" si="1734"/>
        <v>248.71295685272233</v>
      </c>
      <c r="AK607" s="45">
        <f t="shared" si="1735"/>
        <v>4.3408599894505979</v>
      </c>
      <c r="AL607" s="45">
        <f t="shared" si="1736"/>
        <v>248</v>
      </c>
      <c r="AM607" s="45">
        <f t="shared" si="1737"/>
        <v>42</v>
      </c>
      <c r="AN607" s="45">
        <f t="shared" si="1738"/>
        <v>46</v>
      </c>
      <c r="AO607" s="45"/>
      <c r="AP607" s="45">
        <f t="shared" si="1739"/>
        <v>4.3543721245600224</v>
      </c>
      <c r="AQ607" s="45">
        <f t="shared" si="1740"/>
        <v>7.599813043063304E-2</v>
      </c>
      <c r="AR607" s="45" t="str">
        <f t="shared" si="1741"/>
        <v>POSITIF</v>
      </c>
      <c r="AS607" s="45">
        <f t="shared" si="1742"/>
        <v>4</v>
      </c>
      <c r="AT607" s="45">
        <f t="shared" si="1743"/>
        <v>21</v>
      </c>
      <c r="AU607" s="45">
        <f t="shared" si="1744"/>
        <v>15</v>
      </c>
      <c r="AV607" s="45">
        <f t="shared" si="1745"/>
        <v>0.98119765472884246</v>
      </c>
      <c r="AW607" s="145">
        <f t="shared" si="1746"/>
        <v>4.0883235613701767E-2</v>
      </c>
      <c r="AX607" s="45">
        <f t="shared" si="1747"/>
        <v>1.712512968786481E-2</v>
      </c>
      <c r="AY607" s="45">
        <f t="shared" si="1748"/>
        <v>0.26735739438447503</v>
      </c>
      <c r="AZ607" s="145">
        <f t="shared" si="1749"/>
        <v>1.113989143268646E-2</v>
      </c>
      <c r="BA607" s="45">
        <f t="shared" si="1750"/>
        <v>372453.34038360603</v>
      </c>
      <c r="BB607" s="45" t="s">
        <v>192</v>
      </c>
      <c r="BC607" s="45">
        <f t="shared" si="1751"/>
        <v>1.6700855081193695E-2</v>
      </c>
      <c r="BD607" s="45">
        <f t="shared" si="1752"/>
        <v>128.38432252309033</v>
      </c>
      <c r="BE607" s="45">
        <f t="shared" si="1753"/>
        <v>23.436893104266822</v>
      </c>
      <c r="BF607" s="45">
        <f t="shared" si="1754"/>
        <v>-1.7336995486884326E-3</v>
      </c>
      <c r="BG607" s="45">
        <f t="shared" si="1755"/>
        <v>23.435159404718135</v>
      </c>
      <c r="BH607" s="151">
        <f t="shared" si="1756"/>
        <v>0.18440282872154504</v>
      </c>
      <c r="BI607" s="45">
        <f t="shared" si="1757"/>
        <v>12.773339805720996</v>
      </c>
      <c r="BJ607" s="45">
        <f t="shared" si="1758"/>
        <v>20.194339805720997</v>
      </c>
      <c r="BK607" s="45">
        <f t="shared" si="1759"/>
        <v>52.377773955386253</v>
      </c>
      <c r="BL607" s="45">
        <f t="shared" si="1760"/>
        <v>0.91416461038682362</v>
      </c>
      <c r="BM607" s="45">
        <f t="shared" si="1761"/>
        <v>250.53732313042869</v>
      </c>
      <c r="BN607" s="45">
        <f t="shared" si="1762"/>
        <v>16.702488208695247</v>
      </c>
      <c r="BO607" s="45">
        <f t="shared" si="1763"/>
        <v>16</v>
      </c>
      <c r="BP607" s="45">
        <f t="shared" si="1764"/>
        <v>42</v>
      </c>
      <c r="BQ607" s="45">
        <f t="shared" si="1765"/>
        <v>8</v>
      </c>
      <c r="BR607" s="45">
        <f t="shared" si="1766"/>
        <v>-17.448284648096099</v>
      </c>
      <c r="BS607" s="45" t="str">
        <f t="shared" si="1767"/>
        <v>NEGATIF</v>
      </c>
      <c r="BT607" s="45">
        <f t="shared" si="1768"/>
        <v>-0.30453001593445705</v>
      </c>
      <c r="BU607" s="45">
        <f t="shared" si="1769"/>
        <v>17</v>
      </c>
      <c r="BV607" s="45">
        <f t="shared" si="1770"/>
        <v>-2067</v>
      </c>
      <c r="BW607" s="45">
        <f t="shared" si="1771"/>
        <v>6</v>
      </c>
      <c r="BX607" s="45" t="str">
        <f t="shared" si="1772"/>
        <v>NEGATIF</v>
      </c>
      <c r="BY607" s="45">
        <f t="shared" si="1773"/>
        <v>73.305972230341027</v>
      </c>
      <c r="BZ607" s="45">
        <f t="shared" si="1774"/>
        <v>253.30597223034101</v>
      </c>
      <c r="CA607" s="45">
        <f t="shared" si="1775"/>
        <v>37.921142631139375</v>
      </c>
      <c r="CB607" s="45" t="str">
        <f t="shared" si="1776"/>
        <v>POSITIF</v>
      </c>
      <c r="CC607" s="45">
        <f t="shared" si="1777"/>
        <v>37</v>
      </c>
      <c r="CD607" s="45">
        <f t="shared" si="1778"/>
        <v>55</v>
      </c>
      <c r="CE607" s="45">
        <f t="shared" si="1779"/>
        <v>16</v>
      </c>
      <c r="CF607" s="45"/>
      <c r="CG607" s="45">
        <f t="shared" si="1780"/>
        <v>4.3727011877589277</v>
      </c>
      <c r="CH607" s="45">
        <f t="shared" si="1781"/>
        <v>0.4090206923420458</v>
      </c>
      <c r="CI607" s="45">
        <f t="shared" si="1782"/>
        <v>0.40905095110741074</v>
      </c>
    </row>
    <row r="608" spans="1:87">
      <c r="A608" s="45">
        <f t="shared" ref="A608:E608" si="1798">A510</f>
        <v>-7.0027777777777782</v>
      </c>
      <c r="B608" s="45">
        <f t="shared" si="1798"/>
        <v>111.315</v>
      </c>
      <c r="C608" s="45">
        <f t="shared" si="1798"/>
        <v>7</v>
      </c>
      <c r="D608" s="45">
        <f t="shared" si="1798"/>
        <v>2018</v>
      </c>
      <c r="E608" s="45">
        <f t="shared" si="1798"/>
        <v>6</v>
      </c>
      <c r="F608" s="45">
        <f t="shared" si="1784"/>
        <v>11</v>
      </c>
      <c r="G608" s="45">
        <f t="shared" ref="G608:M608" si="1799">G510</f>
        <v>-0.12222152900771403</v>
      </c>
      <c r="H608" s="45">
        <f t="shared" si="1799"/>
        <v>2</v>
      </c>
      <c r="I608" s="45">
        <f t="shared" si="1799"/>
        <v>45</v>
      </c>
      <c r="J608" s="45">
        <f t="shared" si="1799"/>
        <v>2.75</v>
      </c>
      <c r="K608" s="45">
        <f t="shared" si="1799"/>
        <v>0</v>
      </c>
      <c r="L608" s="45">
        <f t="shared" si="1799"/>
        <v>20</v>
      </c>
      <c r="M608" s="45">
        <f t="shared" si="1799"/>
        <v>-13</v>
      </c>
      <c r="N608" s="45">
        <f t="shared" si="1789"/>
        <v>2458280.322916667</v>
      </c>
      <c r="O608" s="45">
        <f t="shared" si="1553"/>
        <v>8.1905445362562951E-4</v>
      </c>
      <c r="P608" s="45">
        <f t="shared" si="1713"/>
        <v>2458280.3237357214</v>
      </c>
      <c r="Q608" s="45">
        <f t="shared" si="1715"/>
        <v>0.18440311391434386</v>
      </c>
      <c r="R608" s="45">
        <f t="shared" si="1716"/>
        <v>252.50160295812839</v>
      </c>
      <c r="S608" s="45">
        <f t="shared" si="1717"/>
        <v>291.90771194077388</v>
      </c>
      <c r="T608" s="45">
        <f t="shared" si="1718"/>
        <v>4.4069843381827942</v>
      </c>
      <c r="U608" s="45">
        <f t="shared" si="1719"/>
        <v>5.0947506853296707</v>
      </c>
      <c r="V608" s="45">
        <f t="shared" si="1720"/>
        <v>128.37919244748315</v>
      </c>
      <c r="W608" s="45">
        <f t="shared" si="1721"/>
        <v>2.2406395992600183</v>
      </c>
      <c r="X608" s="45">
        <f t="shared" si="1722"/>
        <v>79.119906910979807</v>
      </c>
      <c r="Y608" s="45">
        <f t="shared" si="1723"/>
        <v>1.3809028794680138</v>
      </c>
      <c r="Z608" s="45">
        <f t="shared" si="1724"/>
        <v>155.86291795816032</v>
      </c>
      <c r="AA608" s="45">
        <f t="shared" si="1725"/>
        <v>2.7203211001356951</v>
      </c>
      <c r="AB608" s="45">
        <f t="shared" si="1726"/>
        <v>-20386.515802839294</v>
      </c>
      <c r="AC608" s="45">
        <f t="shared" si="1727"/>
        <v>-79.113271343832025</v>
      </c>
      <c r="AD608" s="45">
        <f t="shared" si="1728"/>
        <v>2322.6663544228832</v>
      </c>
      <c r="AE608" s="45">
        <f t="shared" si="1729"/>
        <v>626.56083271650857</v>
      </c>
      <c r="AF608" s="45">
        <f t="shared" si="1730"/>
        <v>560.55867683389033</v>
      </c>
      <c r="AG608" s="45">
        <f t="shared" si="1731"/>
        <v>3319.5853730290164</v>
      </c>
      <c r="AH608" s="45">
        <f t="shared" si="1732"/>
        <v>-13636.257837180825</v>
      </c>
      <c r="AI608" s="45">
        <f t="shared" si="1733"/>
        <v>-3.787849399216896</v>
      </c>
      <c r="AJ608" s="45">
        <f t="shared" si="1734"/>
        <v>248.71375355891149</v>
      </c>
      <c r="AK608" s="45">
        <f t="shared" si="1735"/>
        <v>4.3408738945967702</v>
      </c>
      <c r="AL608" s="45">
        <f t="shared" si="1736"/>
        <v>248</v>
      </c>
      <c r="AM608" s="45">
        <f t="shared" si="1737"/>
        <v>42</v>
      </c>
      <c r="AN608" s="45">
        <f t="shared" si="1738"/>
        <v>49</v>
      </c>
      <c r="AO608" s="45"/>
      <c r="AP608" s="45">
        <f t="shared" si="1739"/>
        <v>4.3465074663052938</v>
      </c>
      <c r="AQ608" s="45">
        <f t="shared" si="1740"/>
        <v>7.5860866249543871E-2</v>
      </c>
      <c r="AR608" s="45" t="str">
        <f t="shared" si="1741"/>
        <v>POSITIF</v>
      </c>
      <c r="AS608" s="45">
        <f t="shared" si="1742"/>
        <v>4</v>
      </c>
      <c r="AT608" s="45">
        <f t="shared" si="1743"/>
        <v>20</v>
      </c>
      <c r="AU608" s="45">
        <f t="shared" si="1744"/>
        <v>47</v>
      </c>
      <c r="AV608" s="45">
        <f t="shared" si="1745"/>
        <v>0.98134345135262213</v>
      </c>
      <c r="AW608" s="145">
        <f t="shared" si="1746"/>
        <v>4.0889310473025922E-2</v>
      </c>
      <c r="AX608" s="45">
        <f t="shared" si="1747"/>
        <v>1.7127674318988057E-2</v>
      </c>
      <c r="AY608" s="45">
        <f t="shared" si="1748"/>
        <v>0.26739711755008722</v>
      </c>
      <c r="AZ608" s="145">
        <f t="shared" si="1749"/>
        <v>1.1141546564586968E-2</v>
      </c>
      <c r="BA608" s="45">
        <f t="shared" si="1750"/>
        <v>372398.01099760603</v>
      </c>
      <c r="BB608" s="45" t="s">
        <v>192</v>
      </c>
      <c r="BC608" s="45">
        <f t="shared" si="1751"/>
        <v>1.6700855069215599E-2</v>
      </c>
      <c r="BD608" s="45">
        <f t="shared" si="1752"/>
        <v>128.38377092135701</v>
      </c>
      <c r="BE608" s="45">
        <f t="shared" si="1753"/>
        <v>23.436893100558127</v>
      </c>
      <c r="BF608" s="45">
        <f t="shared" si="1754"/>
        <v>-1.7337013081486661E-3</v>
      </c>
      <c r="BG608" s="45">
        <f t="shared" si="1755"/>
        <v>23.435159399249979</v>
      </c>
      <c r="BH608" s="151">
        <f t="shared" si="1756"/>
        <v>0.18440311391434386</v>
      </c>
      <c r="BI608" s="45">
        <f t="shared" si="1757"/>
        <v>13.024024296241501</v>
      </c>
      <c r="BJ608" s="45">
        <f t="shared" si="1758"/>
        <v>20.445024296241503</v>
      </c>
      <c r="BK608" s="45">
        <f t="shared" si="1759"/>
        <v>56.137317776097042</v>
      </c>
      <c r="BL608" s="45">
        <f t="shared" si="1760"/>
        <v>0.97978102843123427</v>
      </c>
      <c r="BM608" s="45">
        <f t="shared" si="1761"/>
        <v>250.53804666752552</v>
      </c>
      <c r="BN608" s="45">
        <f t="shared" si="1762"/>
        <v>16.7025364445017</v>
      </c>
      <c r="BO608" s="45">
        <f t="shared" si="1763"/>
        <v>16</v>
      </c>
      <c r="BP608" s="45">
        <f t="shared" si="1764"/>
        <v>42</v>
      </c>
      <c r="BQ608" s="45">
        <f t="shared" si="1765"/>
        <v>9</v>
      </c>
      <c r="BR608" s="45">
        <f t="shared" si="1766"/>
        <v>-17.456178936479724</v>
      </c>
      <c r="BS608" s="45" t="str">
        <f t="shared" si="1767"/>
        <v>NEGATIF</v>
      </c>
      <c r="BT608" s="45">
        <f t="shared" si="1768"/>
        <v>-0.30466779725885329</v>
      </c>
      <c r="BU608" s="45">
        <f t="shared" si="1769"/>
        <v>17</v>
      </c>
      <c r="BV608" s="45">
        <f t="shared" si="1770"/>
        <v>-2068</v>
      </c>
      <c r="BW608" s="45">
        <f t="shared" si="1771"/>
        <v>37</v>
      </c>
      <c r="BX608" s="45" t="str">
        <f t="shared" si="1772"/>
        <v>NEGATIF</v>
      </c>
      <c r="BY608" s="45">
        <f t="shared" si="1773"/>
        <v>73.613548883081407</v>
      </c>
      <c r="BZ608" s="45">
        <f t="shared" si="1774"/>
        <v>253.61354888308142</v>
      </c>
      <c r="CA608" s="45">
        <f t="shared" si="1775"/>
        <v>34.343316329613167</v>
      </c>
      <c r="CB608" s="45" t="str">
        <f t="shared" si="1776"/>
        <v>POSITIF</v>
      </c>
      <c r="CC608" s="45">
        <f t="shared" si="1777"/>
        <v>34</v>
      </c>
      <c r="CD608" s="45">
        <f t="shared" si="1778"/>
        <v>20</v>
      </c>
      <c r="CE608" s="45">
        <f t="shared" si="1779"/>
        <v>35</v>
      </c>
      <c r="CF608" s="45"/>
      <c r="CG608" s="45">
        <f t="shared" si="1780"/>
        <v>4.372713815863527</v>
      </c>
      <c r="CH608" s="45">
        <f t="shared" si="1781"/>
        <v>0.40902069224660847</v>
      </c>
      <c r="CI608" s="45">
        <f t="shared" si="1782"/>
        <v>0.4090509510426818</v>
      </c>
    </row>
    <row r="609" spans="1:87">
      <c r="A609" s="45">
        <f t="shared" ref="A609:E609" si="1800">A511</f>
        <v>-7.0027777777777782</v>
      </c>
      <c r="B609" s="45">
        <f t="shared" si="1800"/>
        <v>111.315</v>
      </c>
      <c r="C609" s="45">
        <f t="shared" si="1800"/>
        <v>7</v>
      </c>
      <c r="D609" s="45">
        <f t="shared" si="1800"/>
        <v>2018</v>
      </c>
      <c r="E609" s="45">
        <f t="shared" si="1800"/>
        <v>6</v>
      </c>
      <c r="F609" s="45">
        <f t="shared" si="1784"/>
        <v>11</v>
      </c>
      <c r="G609" s="45">
        <f t="shared" ref="G609:M609" si="1801">G511</f>
        <v>-0.12222152900771403</v>
      </c>
      <c r="H609" s="45">
        <f t="shared" si="1801"/>
        <v>3</v>
      </c>
      <c r="I609" s="45">
        <f t="shared" si="1801"/>
        <v>0</v>
      </c>
      <c r="J609" s="45">
        <f t="shared" si="1801"/>
        <v>3</v>
      </c>
      <c r="K609" s="45">
        <f t="shared" si="1801"/>
        <v>0</v>
      </c>
      <c r="L609" s="45">
        <f t="shared" si="1801"/>
        <v>20</v>
      </c>
      <c r="M609" s="45">
        <f t="shared" si="1801"/>
        <v>-13</v>
      </c>
      <c r="N609" s="45">
        <f t="shared" si="1789"/>
        <v>2458280.3333333335</v>
      </c>
      <c r="O609" s="45">
        <f t="shared" si="1553"/>
        <v>8.1905445362562951E-4</v>
      </c>
      <c r="P609" s="45">
        <f t="shared" si="1713"/>
        <v>2458280.3341523879</v>
      </c>
      <c r="Q609" s="45">
        <f t="shared" si="1715"/>
        <v>0.18440339910712994</v>
      </c>
      <c r="R609" s="45">
        <f t="shared" si="1716"/>
        <v>252.50160295812839</v>
      </c>
      <c r="S609" s="45">
        <f t="shared" si="1717"/>
        <v>292.04380561002472</v>
      </c>
      <c r="T609" s="45">
        <f t="shared" si="1718"/>
        <v>4.4069843381827942</v>
      </c>
      <c r="U609" s="45">
        <f t="shared" si="1719"/>
        <v>5.0971259679492187</v>
      </c>
      <c r="V609" s="45">
        <f t="shared" si="1720"/>
        <v>128.37864084413746</v>
      </c>
      <c r="W609" s="45">
        <f t="shared" si="1721"/>
        <v>2.2406299719654714</v>
      </c>
      <c r="X609" s="45">
        <f t="shared" si="1722"/>
        <v>79.130174070591238</v>
      </c>
      <c r="Y609" s="45">
        <f t="shared" si="1723"/>
        <v>1.381082075208061</v>
      </c>
      <c r="Z609" s="45">
        <f t="shared" si="1724"/>
        <v>155.87318462752683</v>
      </c>
      <c r="AA609" s="45">
        <f t="shared" si="1725"/>
        <v>2.720500287319354</v>
      </c>
      <c r="AB609" s="45">
        <f t="shared" si="1726"/>
        <v>-20366.391911405874</v>
      </c>
      <c r="AC609" s="45">
        <f t="shared" si="1727"/>
        <v>-78.115478036683712</v>
      </c>
      <c r="AD609" s="45">
        <f t="shared" si="1728"/>
        <v>2312.49959981969</v>
      </c>
      <c r="AE609" s="45">
        <f t="shared" si="1729"/>
        <v>624.14993866385805</v>
      </c>
      <c r="AF609" s="45">
        <f t="shared" si="1730"/>
        <v>561.14836544897139</v>
      </c>
      <c r="AG609" s="45">
        <f t="shared" si="1731"/>
        <v>3312.3713125612694</v>
      </c>
      <c r="AH609" s="45">
        <f t="shared" si="1732"/>
        <v>-13634.33817294877</v>
      </c>
      <c r="AI609" s="45">
        <f t="shared" si="1733"/>
        <v>-3.7873161591524362</v>
      </c>
      <c r="AJ609" s="45">
        <f t="shared" si="1734"/>
        <v>248.71428679897596</v>
      </c>
      <c r="AK609" s="45">
        <f t="shared" si="1735"/>
        <v>4.3408832013915983</v>
      </c>
      <c r="AL609" s="45">
        <f t="shared" si="1736"/>
        <v>248</v>
      </c>
      <c r="AM609" s="45">
        <f t="shared" si="1737"/>
        <v>42</v>
      </c>
      <c r="AN609" s="45">
        <f t="shared" si="1738"/>
        <v>51</v>
      </c>
      <c r="AO609" s="45"/>
      <c r="AP609" s="45">
        <f t="shared" si="1739"/>
        <v>4.3524748715370638</v>
      </c>
      <c r="AQ609" s="45">
        <f t="shared" si="1740"/>
        <v>7.5965017118638997E-2</v>
      </c>
      <c r="AR609" s="45" t="str">
        <f t="shared" si="1741"/>
        <v>POSITIF</v>
      </c>
      <c r="AS609" s="45">
        <f t="shared" si="1742"/>
        <v>4</v>
      </c>
      <c r="AT609" s="45">
        <f t="shared" si="1743"/>
        <v>21</v>
      </c>
      <c r="AU609" s="45">
        <f t="shared" si="1744"/>
        <v>8</v>
      </c>
      <c r="AV609" s="45">
        <f t="shared" si="1745"/>
        <v>0.98148914174559465</v>
      </c>
      <c r="AW609" s="145">
        <f t="shared" si="1746"/>
        <v>4.0895380906066446E-2</v>
      </c>
      <c r="AX609" s="45">
        <f t="shared" si="1747"/>
        <v>1.7130217096033951E-2</v>
      </c>
      <c r="AY609" s="45">
        <f t="shared" si="1748"/>
        <v>0.26743681177087697</v>
      </c>
      <c r="AZ609" s="145">
        <f t="shared" si="1749"/>
        <v>1.1143200490453206E-2</v>
      </c>
      <c r="BA609" s="45">
        <f t="shared" si="1750"/>
        <v>372342.73834667978</v>
      </c>
      <c r="BB609" s="45" t="s">
        <v>192</v>
      </c>
      <c r="BC609" s="45">
        <f t="shared" si="1751"/>
        <v>1.67008550572375E-2</v>
      </c>
      <c r="BD609" s="45">
        <f t="shared" si="1752"/>
        <v>128.38321931964836</v>
      </c>
      <c r="BE609" s="45">
        <f t="shared" si="1753"/>
        <v>23.436893096849431</v>
      </c>
      <c r="BF609" s="45">
        <f t="shared" si="1754"/>
        <v>-1.733703048573864E-3</v>
      </c>
      <c r="BG609" s="45">
        <f t="shared" si="1755"/>
        <v>23.435159393800856</v>
      </c>
      <c r="BH609" s="151">
        <f t="shared" si="1756"/>
        <v>0.18440339910712994</v>
      </c>
      <c r="BI609" s="45">
        <f t="shared" si="1757"/>
        <v>13.274708775586138</v>
      </c>
      <c r="BJ609" s="45">
        <f t="shared" si="1758"/>
        <v>20.695708775586137</v>
      </c>
      <c r="BK609" s="45">
        <f t="shared" si="1759"/>
        <v>59.897100698602031</v>
      </c>
      <c r="BL609" s="45">
        <f t="shared" si="1760"/>
        <v>1.0454016195892011</v>
      </c>
      <c r="BM609" s="45">
        <f t="shared" si="1761"/>
        <v>250.53853093519001</v>
      </c>
      <c r="BN609" s="45">
        <f t="shared" si="1762"/>
        <v>16.702568729012668</v>
      </c>
      <c r="BO609" s="45">
        <f t="shared" si="1763"/>
        <v>16</v>
      </c>
      <c r="BP609" s="45">
        <f t="shared" si="1764"/>
        <v>42</v>
      </c>
      <c r="BQ609" s="45">
        <f t="shared" si="1765"/>
        <v>9</v>
      </c>
      <c r="BR609" s="45">
        <f t="shared" si="1766"/>
        <v>-17.45036073699816</v>
      </c>
      <c r="BS609" s="45" t="str">
        <f t="shared" si="1767"/>
        <v>NEGATIF</v>
      </c>
      <c r="BT609" s="45">
        <f t="shared" si="1768"/>
        <v>-0.30456625052136216</v>
      </c>
      <c r="BU609" s="45">
        <f t="shared" si="1769"/>
        <v>17</v>
      </c>
      <c r="BV609" s="45">
        <f t="shared" si="1770"/>
        <v>-2068</v>
      </c>
      <c r="BW609" s="45">
        <f t="shared" si="1771"/>
        <v>58</v>
      </c>
      <c r="BX609" s="45" t="str">
        <f t="shared" si="1772"/>
        <v>NEGATIF</v>
      </c>
      <c r="BY609" s="45">
        <f t="shared" si="1773"/>
        <v>73.829869448427459</v>
      </c>
      <c r="BZ609" s="45">
        <f t="shared" si="1774"/>
        <v>253.82986944842747</v>
      </c>
      <c r="CA609" s="45">
        <f t="shared" si="1775"/>
        <v>30.761314345477089</v>
      </c>
      <c r="CB609" s="45" t="str">
        <f t="shared" si="1776"/>
        <v>POSITIF</v>
      </c>
      <c r="CC609" s="45">
        <f t="shared" si="1777"/>
        <v>30</v>
      </c>
      <c r="CD609" s="45">
        <f t="shared" si="1778"/>
        <v>45</v>
      </c>
      <c r="CE609" s="45">
        <f t="shared" si="1779"/>
        <v>40</v>
      </c>
      <c r="CF609" s="45"/>
      <c r="CG609" s="45">
        <f t="shared" si="1780"/>
        <v>4.3727222679287339</v>
      </c>
      <c r="CH609" s="45">
        <f t="shared" si="1781"/>
        <v>0.40902069215150333</v>
      </c>
      <c r="CI609" s="45">
        <f t="shared" si="1782"/>
        <v>0.40905095097795285</v>
      </c>
    </row>
    <row r="610" spans="1:87">
      <c r="A610" s="45">
        <f t="shared" ref="A610:E610" si="1802">A512</f>
        <v>-7.0027777777777782</v>
      </c>
      <c r="B610" s="45">
        <f t="shared" si="1802"/>
        <v>111.315</v>
      </c>
      <c r="C610" s="45">
        <f t="shared" si="1802"/>
        <v>7</v>
      </c>
      <c r="D610" s="45">
        <f t="shared" si="1802"/>
        <v>2018</v>
      </c>
      <c r="E610" s="45">
        <f t="shared" si="1802"/>
        <v>6</v>
      </c>
      <c r="F610" s="45">
        <f t="shared" si="1784"/>
        <v>11</v>
      </c>
      <c r="G610" s="45">
        <f t="shared" ref="G610:M610" si="1803">G512</f>
        <v>-0.12222152900771403</v>
      </c>
      <c r="H610" s="45">
        <f t="shared" si="1803"/>
        <v>3</v>
      </c>
      <c r="I610" s="45">
        <f t="shared" si="1803"/>
        <v>15</v>
      </c>
      <c r="J610" s="45">
        <f t="shared" si="1803"/>
        <v>3.25</v>
      </c>
      <c r="K610" s="45">
        <f t="shared" si="1803"/>
        <v>0</v>
      </c>
      <c r="L610" s="45">
        <f t="shared" si="1803"/>
        <v>20</v>
      </c>
      <c r="M610" s="45">
        <f t="shared" si="1803"/>
        <v>-13</v>
      </c>
      <c r="N610" s="45">
        <f t="shared" si="1789"/>
        <v>2458280.34375</v>
      </c>
      <c r="O610" s="45">
        <f t="shared" si="1553"/>
        <v>8.1905445362562951E-4</v>
      </c>
      <c r="P610" s="45">
        <f t="shared" si="1713"/>
        <v>2458280.3445690544</v>
      </c>
      <c r="Q610" s="45">
        <f t="shared" si="1715"/>
        <v>0.18440368429991602</v>
      </c>
      <c r="R610" s="45">
        <f t="shared" si="1716"/>
        <v>252.50160295812839</v>
      </c>
      <c r="S610" s="45">
        <f t="shared" si="1717"/>
        <v>292.17989927929011</v>
      </c>
      <c r="T610" s="45">
        <f t="shared" si="1718"/>
        <v>4.4069843381827942</v>
      </c>
      <c r="U610" s="45">
        <f t="shared" si="1719"/>
        <v>5.0995012505690198</v>
      </c>
      <c r="V610" s="45">
        <f t="shared" si="1720"/>
        <v>128.37808924079184</v>
      </c>
      <c r="W610" s="45">
        <f t="shared" si="1721"/>
        <v>2.240620344670925</v>
      </c>
      <c r="X610" s="45">
        <f t="shared" si="1722"/>
        <v>79.140441230203578</v>
      </c>
      <c r="Y610" s="45">
        <f t="shared" si="1723"/>
        <v>1.381261270948124</v>
      </c>
      <c r="Z610" s="45">
        <f t="shared" si="1724"/>
        <v>155.88345129689242</v>
      </c>
      <c r="AA610" s="45">
        <f t="shared" si="1725"/>
        <v>2.7206794745029974</v>
      </c>
      <c r="AB610" s="45">
        <f t="shared" si="1726"/>
        <v>-20346.149623607773</v>
      </c>
      <c r="AC610" s="45">
        <f t="shared" si="1727"/>
        <v>-77.109450292528976</v>
      </c>
      <c r="AD610" s="45">
        <f t="shared" si="1728"/>
        <v>2301.3577949064293</v>
      </c>
      <c r="AE610" s="45">
        <f t="shared" si="1729"/>
        <v>621.67325697715671</v>
      </c>
      <c r="AF610" s="45">
        <f t="shared" si="1730"/>
        <v>561.73339509464427</v>
      </c>
      <c r="AG610" s="45">
        <f t="shared" si="1731"/>
        <v>3305.1320011242406</v>
      </c>
      <c r="AH610" s="45">
        <f t="shared" si="1732"/>
        <v>-13633.36262579783</v>
      </c>
      <c r="AI610" s="45">
        <f t="shared" si="1733"/>
        <v>-3.7870451738327304</v>
      </c>
      <c r="AJ610" s="45">
        <f t="shared" si="1734"/>
        <v>248.71455778429566</v>
      </c>
      <c r="AK610" s="45">
        <f t="shared" si="1735"/>
        <v>4.3408879309776518</v>
      </c>
      <c r="AL610" s="45">
        <f t="shared" si="1736"/>
        <v>248</v>
      </c>
      <c r="AM610" s="45">
        <f t="shared" si="1737"/>
        <v>42</v>
      </c>
      <c r="AN610" s="45">
        <f t="shared" si="1738"/>
        <v>52</v>
      </c>
      <c r="AO610" s="45"/>
      <c r="AP610" s="45">
        <f t="shared" si="1739"/>
        <v>4.3630787540722054</v>
      </c>
      <c r="AQ610" s="45">
        <f t="shared" si="1740"/>
        <v>7.6150089782371935E-2</v>
      </c>
      <c r="AR610" s="45" t="str">
        <f t="shared" si="1741"/>
        <v>POSITIF</v>
      </c>
      <c r="AS610" s="45">
        <f t="shared" si="1742"/>
        <v>4</v>
      </c>
      <c r="AT610" s="45">
        <f t="shared" si="1743"/>
        <v>21</v>
      </c>
      <c r="AU610" s="45">
        <f t="shared" si="1744"/>
        <v>47</v>
      </c>
      <c r="AV610" s="45">
        <f t="shared" si="1745"/>
        <v>0.98163472489778658</v>
      </c>
      <c r="AW610" s="145">
        <f t="shared" si="1746"/>
        <v>4.0901446870741105E-2</v>
      </c>
      <c r="AX610" s="45">
        <f t="shared" si="1747"/>
        <v>1.7132758001375134E-2</v>
      </c>
      <c r="AY610" s="45">
        <f t="shared" si="1748"/>
        <v>0.26747647677167424</v>
      </c>
      <c r="AZ610" s="145">
        <f t="shared" si="1749"/>
        <v>1.1144853198819761E-2</v>
      </c>
      <c r="BA610" s="45">
        <f t="shared" si="1750"/>
        <v>372287.52277061716</v>
      </c>
      <c r="BB610" s="45" t="s">
        <v>192</v>
      </c>
      <c r="BC610" s="45">
        <f t="shared" si="1751"/>
        <v>1.6700855045259404E-2</v>
      </c>
      <c r="BD610" s="45">
        <f t="shared" si="1752"/>
        <v>128.38266771793971</v>
      </c>
      <c r="BE610" s="45">
        <f t="shared" si="1753"/>
        <v>23.436893093140736</v>
      </c>
      <c r="BF610" s="45">
        <f t="shared" si="1754"/>
        <v>-1.7337047699614114E-3</v>
      </c>
      <c r="BG610" s="45">
        <f t="shared" si="1755"/>
        <v>23.435159388370774</v>
      </c>
      <c r="BH610" s="151">
        <f t="shared" si="1756"/>
        <v>0.18440368429991602</v>
      </c>
      <c r="BI610" s="45">
        <f t="shared" si="1757"/>
        <v>13.525393254930774</v>
      </c>
      <c r="BJ610" s="45">
        <f t="shared" si="1758"/>
        <v>20.946393254930776</v>
      </c>
      <c r="BK610" s="45">
        <f t="shared" si="1759"/>
        <v>63.657121790753592</v>
      </c>
      <c r="BL610" s="45">
        <f t="shared" si="1760"/>
        <v>1.1110263675916789</v>
      </c>
      <c r="BM610" s="45">
        <f t="shared" si="1761"/>
        <v>250.53877703320802</v>
      </c>
      <c r="BN610" s="45">
        <f t="shared" si="1762"/>
        <v>16.702585135547203</v>
      </c>
      <c r="BO610" s="45">
        <f t="shared" si="1763"/>
        <v>16</v>
      </c>
      <c r="BP610" s="45">
        <f t="shared" si="1764"/>
        <v>42</v>
      </c>
      <c r="BQ610" s="45">
        <f t="shared" si="1765"/>
        <v>9</v>
      </c>
      <c r="BR610" s="45">
        <f t="shared" si="1766"/>
        <v>-17.439919873231638</v>
      </c>
      <c r="BS610" s="45" t="str">
        <f t="shared" si="1767"/>
        <v>NEGATIF</v>
      </c>
      <c r="BT610" s="45">
        <f t="shared" si="1768"/>
        <v>-0.30438402307188417</v>
      </c>
      <c r="BU610" s="45">
        <f t="shared" si="1769"/>
        <v>17</v>
      </c>
      <c r="BV610" s="45">
        <f t="shared" si="1770"/>
        <v>-2067</v>
      </c>
      <c r="BW610" s="45">
        <f t="shared" si="1771"/>
        <v>36</v>
      </c>
      <c r="BX610" s="45" t="str">
        <f t="shared" si="1772"/>
        <v>NEGATIF</v>
      </c>
      <c r="BY610" s="45">
        <f t="shared" si="1773"/>
        <v>73.956600261937623</v>
      </c>
      <c r="BZ610" s="45">
        <f t="shared" si="1774"/>
        <v>253.95660026193764</v>
      </c>
      <c r="CA610" s="45">
        <f t="shared" si="1775"/>
        <v>27.175993136360944</v>
      </c>
      <c r="CB610" s="45" t="str">
        <f t="shared" si="1776"/>
        <v>POSITIF</v>
      </c>
      <c r="CC610" s="45">
        <f t="shared" si="1777"/>
        <v>27</v>
      </c>
      <c r="CD610" s="45">
        <f t="shared" si="1778"/>
        <v>10</v>
      </c>
      <c r="CE610" s="45">
        <f t="shared" si="1779"/>
        <v>33</v>
      </c>
      <c r="CF610" s="45"/>
      <c r="CG610" s="45">
        <f t="shared" si="1780"/>
        <v>4.3727265631494303</v>
      </c>
      <c r="CH610" s="45">
        <f t="shared" si="1781"/>
        <v>0.40902069205673053</v>
      </c>
      <c r="CI610" s="45">
        <f t="shared" si="1782"/>
        <v>0.40905095091322391</v>
      </c>
    </row>
    <row r="611" spans="1:87">
      <c r="A611" s="45">
        <f t="shared" ref="A611:E611" si="1804">A513</f>
        <v>-7.0027777777777782</v>
      </c>
      <c r="B611" s="45">
        <f t="shared" si="1804"/>
        <v>111.315</v>
      </c>
      <c r="C611" s="45">
        <f t="shared" si="1804"/>
        <v>7</v>
      </c>
      <c r="D611" s="45">
        <f t="shared" si="1804"/>
        <v>2018</v>
      </c>
      <c r="E611" s="45">
        <f t="shared" si="1804"/>
        <v>6</v>
      </c>
      <c r="F611" s="45">
        <f t="shared" si="1784"/>
        <v>11</v>
      </c>
      <c r="G611" s="45">
        <f t="shared" ref="G611:M611" si="1805">G513</f>
        <v>-0.12222152900771403</v>
      </c>
      <c r="H611" s="45">
        <f t="shared" si="1805"/>
        <v>3</v>
      </c>
      <c r="I611" s="45">
        <f t="shared" si="1805"/>
        <v>30</v>
      </c>
      <c r="J611" s="45">
        <f t="shared" si="1805"/>
        <v>3.5</v>
      </c>
      <c r="K611" s="45">
        <f t="shared" si="1805"/>
        <v>0</v>
      </c>
      <c r="L611" s="45">
        <f t="shared" si="1805"/>
        <v>20</v>
      </c>
      <c r="M611" s="45">
        <f t="shared" si="1805"/>
        <v>-13</v>
      </c>
      <c r="N611" s="45">
        <f t="shared" si="1789"/>
        <v>2458280.354166667</v>
      </c>
      <c r="O611" s="45">
        <f t="shared" si="1553"/>
        <v>8.1905445362562951E-4</v>
      </c>
      <c r="P611" s="45">
        <f t="shared" si="1713"/>
        <v>2458280.3549857214</v>
      </c>
      <c r="Q611" s="45">
        <f t="shared" si="1715"/>
        <v>0.18440396949271484</v>
      </c>
      <c r="R611" s="45">
        <f t="shared" si="1716"/>
        <v>252.50160295812839</v>
      </c>
      <c r="S611" s="45">
        <f t="shared" si="1717"/>
        <v>292.3159929546382</v>
      </c>
      <c r="T611" s="45">
        <f t="shared" si="1718"/>
        <v>4.4069843381827942</v>
      </c>
      <c r="U611" s="45">
        <f t="shared" si="1719"/>
        <v>5.101876533294984</v>
      </c>
      <c r="V611" s="45">
        <f t="shared" si="1720"/>
        <v>128.37753763742154</v>
      </c>
      <c r="W611" s="45">
        <f t="shared" si="1721"/>
        <v>2.2406107173759482</v>
      </c>
      <c r="X611" s="45">
        <f t="shared" si="1722"/>
        <v>79.150708390274303</v>
      </c>
      <c r="Y611" s="45">
        <f t="shared" si="1723"/>
        <v>1.3814404666961875</v>
      </c>
      <c r="Z611" s="45">
        <f t="shared" si="1724"/>
        <v>155.89371796671639</v>
      </c>
      <c r="AA611" s="45">
        <f t="shared" si="1725"/>
        <v>2.7208586616946411</v>
      </c>
      <c r="AB611" s="45">
        <f t="shared" si="1726"/>
        <v>-20325.789052740744</v>
      </c>
      <c r="AC611" s="45">
        <f t="shared" si="1727"/>
        <v>-76.095294115045107</v>
      </c>
      <c r="AD611" s="45">
        <f t="shared" si="1728"/>
        <v>2289.2456369906768</v>
      </c>
      <c r="AE611" s="45">
        <f t="shared" si="1729"/>
        <v>619.13104859233215</v>
      </c>
      <c r="AF611" s="45">
        <f t="shared" si="1730"/>
        <v>562.31375060333573</v>
      </c>
      <c r="AG611" s="45">
        <f t="shared" si="1731"/>
        <v>3297.8674925712885</v>
      </c>
      <c r="AH611" s="45">
        <f t="shared" si="1732"/>
        <v>-13633.326418098161</v>
      </c>
      <c r="AI611" s="45">
        <f t="shared" si="1733"/>
        <v>-3.787035116138378</v>
      </c>
      <c r="AJ611" s="45">
        <f t="shared" si="1734"/>
        <v>248.71456784199</v>
      </c>
      <c r="AK611" s="45">
        <f t="shared" si="1735"/>
        <v>4.3408881065175331</v>
      </c>
      <c r="AL611" s="45">
        <f t="shared" si="1736"/>
        <v>248</v>
      </c>
      <c r="AM611" s="45">
        <f t="shared" si="1737"/>
        <v>42</v>
      </c>
      <c r="AN611" s="45">
        <f t="shared" si="1738"/>
        <v>52</v>
      </c>
      <c r="AO611" s="45"/>
      <c r="AP611" s="45">
        <f t="shared" si="1739"/>
        <v>4.3482848186971985</v>
      </c>
      <c r="AQ611" s="45">
        <f t="shared" si="1740"/>
        <v>7.5891886900750799E-2</v>
      </c>
      <c r="AR611" s="45" t="str">
        <f t="shared" si="1741"/>
        <v>POSITIF</v>
      </c>
      <c r="AS611" s="45">
        <f t="shared" si="1742"/>
        <v>4</v>
      </c>
      <c r="AT611" s="45">
        <f t="shared" si="1743"/>
        <v>20</v>
      </c>
      <c r="AU611" s="45">
        <f t="shared" si="1744"/>
        <v>53</v>
      </c>
      <c r="AV611" s="45">
        <f t="shared" si="1745"/>
        <v>0.98178019979907016</v>
      </c>
      <c r="AW611" s="145">
        <f t="shared" si="1746"/>
        <v>4.0907508324961254E-2</v>
      </c>
      <c r="AX611" s="45">
        <f t="shared" si="1747"/>
        <v>1.7135297017381545E-2</v>
      </c>
      <c r="AY611" s="45">
        <f t="shared" si="1748"/>
        <v>0.2675161122772669</v>
      </c>
      <c r="AZ611" s="145">
        <f t="shared" si="1749"/>
        <v>1.1146504678219454E-2</v>
      </c>
      <c r="BA611" s="45">
        <f t="shared" si="1750"/>
        <v>372232.36460887559</v>
      </c>
      <c r="BB611" s="45" t="s">
        <v>192</v>
      </c>
      <c r="BC611" s="45">
        <f t="shared" si="1751"/>
        <v>1.6700855033281305E-2</v>
      </c>
      <c r="BD611" s="45">
        <f t="shared" si="1752"/>
        <v>128.38211611620645</v>
      </c>
      <c r="BE611" s="45">
        <f t="shared" si="1753"/>
        <v>23.43689308943204</v>
      </c>
      <c r="BF611" s="45">
        <f t="shared" si="1754"/>
        <v>-1.7337064723086841E-3</v>
      </c>
      <c r="BG611" s="45">
        <f t="shared" si="1755"/>
        <v>23.435159382959732</v>
      </c>
      <c r="BH611" s="151">
        <f t="shared" si="1756"/>
        <v>0.18440396949271484</v>
      </c>
      <c r="BI611" s="45">
        <f t="shared" si="1757"/>
        <v>13.776077745451282</v>
      </c>
      <c r="BJ611" s="45">
        <f t="shared" si="1758"/>
        <v>21.197077745451281</v>
      </c>
      <c r="BK611" s="45">
        <f t="shared" si="1759"/>
        <v>67.417380015123911</v>
      </c>
      <c r="BL611" s="45">
        <f t="shared" si="1760"/>
        <v>1.1766552543321367</v>
      </c>
      <c r="BM611" s="45">
        <f t="shared" si="1761"/>
        <v>250.53878616664531</v>
      </c>
      <c r="BN611" s="45">
        <f t="shared" si="1762"/>
        <v>16.70258574444302</v>
      </c>
      <c r="BO611" s="45">
        <f t="shared" si="1763"/>
        <v>16</v>
      </c>
      <c r="BP611" s="45">
        <f t="shared" si="1764"/>
        <v>42</v>
      </c>
      <c r="BQ611" s="45">
        <f t="shared" si="1765"/>
        <v>9</v>
      </c>
      <c r="BR611" s="45">
        <f t="shared" si="1766"/>
        <v>-17.454544927377214</v>
      </c>
      <c r="BS611" s="45" t="str">
        <f t="shared" si="1767"/>
        <v>NEGATIF</v>
      </c>
      <c r="BT611" s="45">
        <f t="shared" si="1768"/>
        <v>-0.30463927842000693</v>
      </c>
      <c r="BU611" s="45">
        <f t="shared" si="1769"/>
        <v>17</v>
      </c>
      <c r="BV611" s="45">
        <f t="shared" si="1770"/>
        <v>-2068</v>
      </c>
      <c r="BW611" s="45">
        <f t="shared" si="1771"/>
        <v>43</v>
      </c>
      <c r="BX611" s="45" t="str">
        <f t="shared" si="1772"/>
        <v>NEGATIF</v>
      </c>
      <c r="BY611" s="45">
        <f t="shared" si="1773"/>
        <v>73.971139730479976</v>
      </c>
      <c r="BZ611" s="45">
        <f t="shared" si="1774"/>
        <v>253.97113973047999</v>
      </c>
      <c r="CA611" s="45">
        <f t="shared" si="1775"/>
        <v>23.588783415648109</v>
      </c>
      <c r="CB611" s="45" t="str">
        <f t="shared" si="1776"/>
        <v>POSITIF</v>
      </c>
      <c r="CC611" s="45">
        <f t="shared" si="1777"/>
        <v>23</v>
      </c>
      <c r="CD611" s="45">
        <f t="shared" si="1778"/>
        <v>35</v>
      </c>
      <c r="CE611" s="45">
        <f t="shared" si="1779"/>
        <v>19</v>
      </c>
      <c r="CF611" s="45"/>
      <c r="CG611" s="45">
        <f t="shared" si="1780"/>
        <v>4.3727267225579833</v>
      </c>
      <c r="CH611" s="45">
        <f t="shared" si="1781"/>
        <v>0.40902069196229002</v>
      </c>
      <c r="CI611" s="45">
        <f t="shared" si="1782"/>
        <v>0.40905095084849491</v>
      </c>
    </row>
    <row r="612" spans="1:87">
      <c r="A612" s="45">
        <f t="shared" ref="A612:E612" si="1806">A514</f>
        <v>-7.0027777777777782</v>
      </c>
      <c r="B612" s="45">
        <f t="shared" si="1806"/>
        <v>111.315</v>
      </c>
      <c r="C612" s="45">
        <f t="shared" si="1806"/>
        <v>7</v>
      </c>
      <c r="D612" s="45">
        <f t="shared" si="1806"/>
        <v>2018</v>
      </c>
      <c r="E612" s="45">
        <f t="shared" si="1806"/>
        <v>6</v>
      </c>
      <c r="F612" s="45">
        <f t="shared" si="1784"/>
        <v>11</v>
      </c>
      <c r="G612" s="45">
        <f t="shared" ref="G612:M612" si="1807">G514</f>
        <v>-0.12222152900771403</v>
      </c>
      <c r="H612" s="45">
        <f t="shared" si="1807"/>
        <v>3</v>
      </c>
      <c r="I612" s="45">
        <f t="shared" si="1807"/>
        <v>45</v>
      </c>
      <c r="J612" s="45">
        <f t="shared" si="1807"/>
        <v>3.75</v>
      </c>
      <c r="K612" s="45">
        <f t="shared" si="1807"/>
        <v>0</v>
      </c>
      <c r="L612" s="45">
        <f t="shared" si="1807"/>
        <v>20</v>
      </c>
      <c r="M612" s="45">
        <f t="shared" si="1807"/>
        <v>-13</v>
      </c>
      <c r="N612" s="45">
        <f t="shared" si="1789"/>
        <v>2458280.3645833335</v>
      </c>
      <c r="O612" s="45">
        <f t="shared" si="1553"/>
        <v>8.1905445362562951E-4</v>
      </c>
      <c r="P612" s="45">
        <f t="shared" si="1713"/>
        <v>2458280.3654023879</v>
      </c>
      <c r="Q612" s="45">
        <f t="shared" si="1715"/>
        <v>0.18440425468550092</v>
      </c>
      <c r="R612" s="45">
        <f t="shared" si="1716"/>
        <v>252.50160295812839</v>
      </c>
      <c r="S612" s="45">
        <f t="shared" si="1717"/>
        <v>292.45208662388904</v>
      </c>
      <c r="T612" s="45">
        <f t="shared" si="1718"/>
        <v>4.4069843381827942</v>
      </c>
      <c r="U612" s="45">
        <f t="shared" si="1719"/>
        <v>5.1042518159145311</v>
      </c>
      <c r="V612" s="45">
        <f t="shared" si="1720"/>
        <v>128.37698603407586</v>
      </c>
      <c r="W612" s="45">
        <f t="shared" si="1721"/>
        <v>2.2406010900814008</v>
      </c>
      <c r="X612" s="45">
        <f t="shared" si="1722"/>
        <v>79.160975549886643</v>
      </c>
      <c r="Y612" s="45">
        <f t="shared" si="1723"/>
        <v>1.3816196624362507</v>
      </c>
      <c r="Z612" s="45">
        <f t="shared" si="1724"/>
        <v>155.90398463608199</v>
      </c>
      <c r="AA612" s="45">
        <f t="shared" si="1725"/>
        <v>2.721037848878284</v>
      </c>
      <c r="AB612" s="45">
        <f t="shared" si="1726"/>
        <v>-20305.310315500639</v>
      </c>
      <c r="AC612" s="45">
        <f t="shared" si="1727"/>
        <v>-75.073116500681621</v>
      </c>
      <c r="AD612" s="45">
        <f t="shared" si="1728"/>
        <v>2276.1682341659584</v>
      </c>
      <c r="AE612" s="45">
        <f t="shared" si="1729"/>
        <v>616.52358169424053</v>
      </c>
      <c r="AF612" s="45">
        <f t="shared" si="1730"/>
        <v>562.88941685176894</v>
      </c>
      <c r="AG612" s="45">
        <f t="shared" si="1731"/>
        <v>3290.5778419188446</v>
      </c>
      <c r="AH612" s="45">
        <f t="shared" si="1732"/>
        <v>-13634.224357370507</v>
      </c>
      <c r="AI612" s="45">
        <f t="shared" si="1733"/>
        <v>-3.7872845437140299</v>
      </c>
      <c r="AJ612" s="45">
        <f t="shared" si="1734"/>
        <v>248.71431841441435</v>
      </c>
      <c r="AK612" s="45">
        <f t="shared" si="1735"/>
        <v>4.3408837531850928</v>
      </c>
      <c r="AL612" s="45">
        <f t="shared" si="1736"/>
        <v>248</v>
      </c>
      <c r="AM612" s="45">
        <f t="shared" si="1737"/>
        <v>42</v>
      </c>
      <c r="AN612" s="45">
        <f t="shared" si="1738"/>
        <v>51</v>
      </c>
      <c r="AO612" s="45"/>
      <c r="AP612" s="45">
        <f t="shared" si="1739"/>
        <v>4.3547560103059473</v>
      </c>
      <c r="AQ612" s="45">
        <f t="shared" si="1740"/>
        <v>7.6004830500850898E-2</v>
      </c>
      <c r="AR612" s="45" t="str">
        <f t="shared" si="1741"/>
        <v>POSITIF</v>
      </c>
      <c r="AS612" s="45">
        <f t="shared" si="1742"/>
        <v>4</v>
      </c>
      <c r="AT612" s="45">
        <f t="shared" si="1743"/>
        <v>21</v>
      </c>
      <c r="AU612" s="45">
        <f t="shared" si="1744"/>
        <v>17</v>
      </c>
      <c r="AV612" s="45">
        <f t="shared" si="1745"/>
        <v>0.98192556541973486</v>
      </c>
      <c r="AW612" s="145">
        <f t="shared" si="1746"/>
        <v>4.0913565225822283E-2</v>
      </c>
      <c r="AX612" s="45">
        <f t="shared" si="1747"/>
        <v>1.7137834126081348E-2</v>
      </c>
      <c r="AY612" s="45">
        <f t="shared" si="1748"/>
        <v>0.26755571800710765</v>
      </c>
      <c r="AZ612" s="145">
        <f t="shared" si="1749"/>
        <v>1.1148154916962819E-2</v>
      </c>
      <c r="BA612" s="45">
        <f t="shared" si="1750"/>
        <v>372177.26420794311</v>
      </c>
      <c r="BB612" s="45" t="s">
        <v>192</v>
      </c>
      <c r="BC612" s="45">
        <f t="shared" si="1751"/>
        <v>1.670085502130321E-2</v>
      </c>
      <c r="BD612" s="45">
        <f t="shared" si="1752"/>
        <v>128.3815645144978</v>
      </c>
      <c r="BE612" s="45">
        <f t="shared" si="1753"/>
        <v>23.436893085723344</v>
      </c>
      <c r="BF612" s="45">
        <f t="shared" si="1754"/>
        <v>-1.733708155612836E-3</v>
      </c>
      <c r="BG612" s="45">
        <f t="shared" si="1755"/>
        <v>23.435159377567732</v>
      </c>
      <c r="BH612" s="151">
        <f t="shared" si="1756"/>
        <v>0.18440425468550092</v>
      </c>
      <c r="BI612" s="45">
        <f t="shared" si="1757"/>
        <v>14.026762224764873</v>
      </c>
      <c r="BJ612" s="45">
        <f t="shared" si="1758"/>
        <v>21.447762224764872</v>
      </c>
      <c r="BK612" s="45">
        <f t="shared" si="1759"/>
        <v>71.17787372608521</v>
      </c>
      <c r="BL612" s="45">
        <f t="shared" si="1760"/>
        <v>1.2422882510889515</v>
      </c>
      <c r="BM612" s="45">
        <f t="shared" si="1761"/>
        <v>250.53855964538789</v>
      </c>
      <c r="BN612" s="45">
        <f t="shared" si="1762"/>
        <v>16.702570643025858</v>
      </c>
      <c r="BO612" s="45">
        <f t="shared" si="1763"/>
        <v>16</v>
      </c>
      <c r="BP612" s="45">
        <f t="shared" si="1764"/>
        <v>42</v>
      </c>
      <c r="BQ612" s="45">
        <f t="shared" si="1765"/>
        <v>9</v>
      </c>
      <c r="BR612" s="45">
        <f t="shared" si="1766"/>
        <v>-17.448110629057911</v>
      </c>
      <c r="BS612" s="45" t="str">
        <f t="shared" si="1767"/>
        <v>NEGATIF</v>
      </c>
      <c r="BT612" s="45">
        <f t="shared" si="1768"/>
        <v>-0.30452697872927953</v>
      </c>
      <c r="BU612" s="45">
        <f t="shared" si="1769"/>
        <v>17</v>
      </c>
      <c r="BV612" s="45">
        <f t="shared" si="1770"/>
        <v>-2067</v>
      </c>
      <c r="BW612" s="45">
        <f t="shared" si="1771"/>
        <v>6</v>
      </c>
      <c r="BX612" s="45" t="str">
        <f t="shared" si="1772"/>
        <v>NEGATIF</v>
      </c>
      <c r="BY612" s="45">
        <f t="shared" si="1773"/>
        <v>73.932187251823606</v>
      </c>
      <c r="BZ612" s="45">
        <f t="shared" si="1774"/>
        <v>253.93218725182362</v>
      </c>
      <c r="CA612" s="45">
        <f t="shared" si="1775"/>
        <v>20.001611914525682</v>
      </c>
      <c r="CB612" s="45" t="str">
        <f t="shared" si="1776"/>
        <v>POSITIF</v>
      </c>
      <c r="CC612" s="45">
        <f t="shared" si="1777"/>
        <v>20</v>
      </c>
      <c r="CD612" s="45">
        <f t="shared" si="1778"/>
        <v>0</v>
      </c>
      <c r="CE612" s="45">
        <f t="shared" si="1779"/>
        <v>5</v>
      </c>
      <c r="CF612" s="45"/>
      <c r="CG612" s="45">
        <f t="shared" si="1780"/>
        <v>4.3727227690162156</v>
      </c>
      <c r="CH612" s="45">
        <f t="shared" si="1781"/>
        <v>0.40902069186818185</v>
      </c>
      <c r="CI612" s="45">
        <f t="shared" si="1782"/>
        <v>0.40905095078376597</v>
      </c>
    </row>
    <row r="613" spans="1:87">
      <c r="A613" s="45">
        <f t="shared" ref="A613:E613" si="1808">A515</f>
        <v>-7.0027777777777782</v>
      </c>
      <c r="B613" s="45">
        <f t="shared" si="1808"/>
        <v>111.315</v>
      </c>
      <c r="C613" s="45">
        <f t="shared" si="1808"/>
        <v>7</v>
      </c>
      <c r="D613" s="45">
        <f t="shared" si="1808"/>
        <v>2018</v>
      </c>
      <c r="E613" s="45">
        <f t="shared" si="1808"/>
        <v>6</v>
      </c>
      <c r="F613" s="45">
        <f t="shared" si="1784"/>
        <v>11</v>
      </c>
      <c r="G613" s="45">
        <f t="shared" ref="G613:M613" si="1809">G515</f>
        <v>-0.12222152900771403</v>
      </c>
      <c r="H613" s="45">
        <f t="shared" si="1809"/>
        <v>4</v>
      </c>
      <c r="I613" s="45">
        <f t="shared" si="1809"/>
        <v>0</v>
      </c>
      <c r="J613" s="45">
        <f t="shared" si="1809"/>
        <v>4</v>
      </c>
      <c r="K613" s="45">
        <f t="shared" si="1809"/>
        <v>0</v>
      </c>
      <c r="L613" s="45">
        <f t="shared" si="1809"/>
        <v>20</v>
      </c>
      <c r="M613" s="45">
        <f t="shared" si="1809"/>
        <v>-13</v>
      </c>
      <c r="N613" s="45">
        <f t="shared" si="1789"/>
        <v>2458280.375</v>
      </c>
      <c r="O613" s="45">
        <f t="shared" si="1553"/>
        <v>8.1905445362562951E-4</v>
      </c>
      <c r="P613" s="45">
        <f t="shared" si="1713"/>
        <v>2458280.3758190544</v>
      </c>
      <c r="Q613" s="45">
        <f t="shared" si="1715"/>
        <v>0.18440453987828698</v>
      </c>
      <c r="R613" s="45">
        <f t="shared" si="1716"/>
        <v>252.50160295812839</v>
      </c>
      <c r="S613" s="45">
        <f t="shared" si="1717"/>
        <v>292.58818029313989</v>
      </c>
      <c r="T613" s="45">
        <f t="shared" si="1718"/>
        <v>4.4069843381827942</v>
      </c>
      <c r="U613" s="45">
        <f t="shared" si="1719"/>
        <v>5.1066270985340783</v>
      </c>
      <c r="V613" s="45">
        <f t="shared" si="1720"/>
        <v>128.37643443073028</v>
      </c>
      <c r="W613" s="45">
        <f t="shared" si="1721"/>
        <v>2.2405914627868557</v>
      </c>
      <c r="X613" s="45">
        <f t="shared" si="1722"/>
        <v>79.171242709498074</v>
      </c>
      <c r="Y613" s="45">
        <f t="shared" si="1723"/>
        <v>1.3817988581762979</v>
      </c>
      <c r="Z613" s="45">
        <f t="shared" si="1724"/>
        <v>155.91425130544758</v>
      </c>
      <c r="AA613" s="45">
        <f t="shared" si="1725"/>
        <v>2.7212170360619274</v>
      </c>
      <c r="AB613" s="45">
        <f t="shared" si="1726"/>
        <v>-20284.713526518233</v>
      </c>
      <c r="AC613" s="45">
        <f t="shared" si="1727"/>
        <v>-74.043025155896501</v>
      </c>
      <c r="AD613" s="45">
        <f t="shared" si="1728"/>
        <v>2262.1310999156699</v>
      </c>
      <c r="AE613" s="45">
        <f t="shared" si="1729"/>
        <v>613.85113100716887</v>
      </c>
      <c r="AF613" s="45">
        <f t="shared" si="1730"/>
        <v>563.46037891708465</v>
      </c>
      <c r="AG613" s="45">
        <f t="shared" si="1731"/>
        <v>3283.2631033968783</v>
      </c>
      <c r="AH613" s="45">
        <f t="shared" si="1732"/>
        <v>-13636.050838437328</v>
      </c>
      <c r="AI613" s="45">
        <f t="shared" si="1733"/>
        <v>-3.7877918995659243</v>
      </c>
      <c r="AJ613" s="45">
        <f t="shared" si="1734"/>
        <v>248.71381105856247</v>
      </c>
      <c r="AK613" s="45">
        <f t="shared" si="1735"/>
        <v>4.3408748981549987</v>
      </c>
      <c r="AL613" s="45">
        <f t="shared" si="1736"/>
        <v>248</v>
      </c>
      <c r="AM613" s="45">
        <f t="shared" si="1737"/>
        <v>42</v>
      </c>
      <c r="AN613" s="45">
        <f t="shared" si="1738"/>
        <v>49</v>
      </c>
      <c r="AO613" s="45"/>
      <c r="AP613" s="45">
        <f t="shared" si="1739"/>
        <v>4.3608762780296333</v>
      </c>
      <c r="AQ613" s="45">
        <f t="shared" si="1740"/>
        <v>7.6111649323732752E-2</v>
      </c>
      <c r="AR613" s="45" t="str">
        <f t="shared" si="1741"/>
        <v>POSITIF</v>
      </c>
      <c r="AS613" s="45">
        <f t="shared" si="1742"/>
        <v>4</v>
      </c>
      <c r="AT613" s="45">
        <f t="shared" si="1743"/>
        <v>21</v>
      </c>
      <c r="AU613" s="45">
        <f t="shared" si="1744"/>
        <v>39</v>
      </c>
      <c r="AV613" s="45">
        <f t="shared" si="1745"/>
        <v>0.98207082074954011</v>
      </c>
      <c r="AW613" s="145">
        <f t="shared" si="1746"/>
        <v>4.0919617531230836E-2</v>
      </c>
      <c r="AX613" s="45">
        <f t="shared" si="1747"/>
        <v>1.7140369309842522E-2</v>
      </c>
      <c r="AY613" s="45">
        <f t="shared" si="1748"/>
        <v>0.26759529368595375</v>
      </c>
      <c r="AZ613" s="145">
        <f t="shared" si="1749"/>
        <v>1.1149803903581406E-2</v>
      </c>
      <c r="BA613" s="45">
        <f t="shared" si="1750"/>
        <v>372122.22190653346</v>
      </c>
      <c r="BB613" s="45" t="s">
        <v>192</v>
      </c>
      <c r="BC613" s="45">
        <f t="shared" si="1751"/>
        <v>1.6700855009325114E-2</v>
      </c>
      <c r="BD613" s="45">
        <f t="shared" si="1752"/>
        <v>128.3810129127892</v>
      </c>
      <c r="BE613" s="45">
        <f t="shared" si="1753"/>
        <v>23.436893082014649</v>
      </c>
      <c r="BF613" s="45">
        <f t="shared" si="1754"/>
        <v>-1.7337098198712555E-3</v>
      </c>
      <c r="BG613" s="45">
        <f t="shared" si="1755"/>
        <v>23.435159372194779</v>
      </c>
      <c r="BH613" s="151">
        <f t="shared" si="1756"/>
        <v>0.18440453987828698</v>
      </c>
      <c r="BI613" s="45">
        <f t="shared" si="1757"/>
        <v>14.27744670410951</v>
      </c>
      <c r="BJ613" s="45">
        <f t="shared" si="1758"/>
        <v>21.698446704109511</v>
      </c>
      <c r="BK613" s="45">
        <f t="shared" si="1759"/>
        <v>74.938601678046666</v>
      </c>
      <c r="BL613" s="45">
        <f t="shared" si="1760"/>
        <v>1.3079253361224619</v>
      </c>
      <c r="BM613" s="45">
        <f t="shared" si="1761"/>
        <v>250.53809888359598</v>
      </c>
      <c r="BN613" s="45">
        <f t="shared" si="1762"/>
        <v>16.702539925573067</v>
      </c>
      <c r="BO613" s="45">
        <f t="shared" si="1763"/>
        <v>16</v>
      </c>
      <c r="BP613" s="45">
        <f t="shared" si="1764"/>
        <v>42</v>
      </c>
      <c r="BQ613" s="45">
        <f t="shared" si="1765"/>
        <v>9</v>
      </c>
      <c r="BR613" s="45">
        <f t="shared" si="1766"/>
        <v>-17.441984289299437</v>
      </c>
      <c r="BS613" s="45" t="str">
        <f t="shared" si="1767"/>
        <v>NEGATIF</v>
      </c>
      <c r="BT613" s="45">
        <f t="shared" si="1768"/>
        <v>-0.30442005392939836</v>
      </c>
      <c r="BU613" s="45">
        <f t="shared" si="1769"/>
        <v>17</v>
      </c>
      <c r="BV613" s="45">
        <f t="shared" si="1770"/>
        <v>-2067</v>
      </c>
      <c r="BW613" s="45">
        <f t="shared" si="1771"/>
        <v>28</v>
      </c>
      <c r="BX613" s="45" t="str">
        <f t="shared" si="1772"/>
        <v>NEGATIF</v>
      </c>
      <c r="BY613" s="45">
        <f t="shared" si="1773"/>
        <v>73.82108029786265</v>
      </c>
      <c r="BZ613" s="45">
        <f t="shared" si="1774"/>
        <v>253.82108029786264</v>
      </c>
      <c r="CA613" s="45">
        <f t="shared" si="1775"/>
        <v>16.415463729097759</v>
      </c>
      <c r="CB613" s="45" t="str">
        <f t="shared" si="1776"/>
        <v>POSITIF</v>
      </c>
      <c r="CC613" s="45">
        <f t="shared" si="1777"/>
        <v>16</v>
      </c>
      <c r="CD613" s="45">
        <f t="shared" si="1778"/>
        <v>24</v>
      </c>
      <c r="CE613" s="45">
        <f t="shared" si="1779"/>
        <v>55</v>
      </c>
      <c r="CF613" s="45"/>
      <c r="CG613" s="45">
        <f t="shared" si="1780"/>
        <v>4.3727147272058797</v>
      </c>
      <c r="CH613" s="45">
        <f t="shared" si="1781"/>
        <v>0.40902069177440614</v>
      </c>
      <c r="CI613" s="45">
        <f t="shared" si="1782"/>
        <v>0.40905095071903702</v>
      </c>
    </row>
    <row r="614" spans="1:87">
      <c r="A614" s="45">
        <f t="shared" ref="A614:E614" si="1810">A516</f>
        <v>-7.0027777777777782</v>
      </c>
      <c r="B614" s="45">
        <f t="shared" si="1810"/>
        <v>111.315</v>
      </c>
      <c r="C614" s="45">
        <f t="shared" si="1810"/>
        <v>7</v>
      </c>
      <c r="D614" s="45">
        <f t="shared" si="1810"/>
        <v>2018</v>
      </c>
      <c r="E614" s="45">
        <f t="shared" si="1810"/>
        <v>6</v>
      </c>
      <c r="F614" s="45">
        <f t="shared" si="1784"/>
        <v>11</v>
      </c>
      <c r="G614" s="45">
        <f t="shared" ref="G614:M614" si="1811">G516</f>
        <v>-0.12222152900771403</v>
      </c>
      <c r="H614" s="45">
        <f t="shared" si="1811"/>
        <v>4</v>
      </c>
      <c r="I614" s="45">
        <f t="shared" si="1811"/>
        <v>15</v>
      </c>
      <c r="J614" s="45">
        <f t="shared" si="1811"/>
        <v>4.25</v>
      </c>
      <c r="K614" s="45">
        <f t="shared" si="1811"/>
        <v>0</v>
      </c>
      <c r="L614" s="45">
        <f t="shared" si="1811"/>
        <v>20</v>
      </c>
      <c r="M614" s="45">
        <f t="shared" si="1811"/>
        <v>-13</v>
      </c>
      <c r="N614" s="45">
        <f t="shared" si="1789"/>
        <v>2458280.385416667</v>
      </c>
      <c r="O614" s="45">
        <f t="shared" si="1553"/>
        <v>8.1905445362562951E-4</v>
      </c>
      <c r="P614" s="45">
        <f t="shared" si="1713"/>
        <v>2458280.3862357214</v>
      </c>
      <c r="Q614" s="45">
        <f t="shared" si="1715"/>
        <v>0.18440482507108583</v>
      </c>
      <c r="R614" s="45">
        <f t="shared" si="1716"/>
        <v>252.50160295812839</v>
      </c>
      <c r="S614" s="45">
        <f t="shared" si="1717"/>
        <v>292.72427396848798</v>
      </c>
      <c r="T614" s="45">
        <f t="shared" si="1718"/>
        <v>4.4069843381827942</v>
      </c>
      <c r="U614" s="45">
        <f t="shared" si="1719"/>
        <v>5.1090023812600434</v>
      </c>
      <c r="V614" s="45">
        <f t="shared" si="1720"/>
        <v>128.37588282735993</v>
      </c>
      <c r="W614" s="45">
        <f t="shared" si="1721"/>
        <v>2.2405818354918781</v>
      </c>
      <c r="X614" s="45">
        <f t="shared" si="1722"/>
        <v>79.181509869569709</v>
      </c>
      <c r="Y614" s="45">
        <f t="shared" si="1723"/>
        <v>1.3819780539243771</v>
      </c>
      <c r="Z614" s="45">
        <f t="shared" si="1724"/>
        <v>155.92451797527247</v>
      </c>
      <c r="AA614" s="45">
        <f t="shared" si="1725"/>
        <v>2.7213962232535867</v>
      </c>
      <c r="AB614" s="45">
        <f t="shared" si="1726"/>
        <v>-20263.998801069181</v>
      </c>
      <c r="AC614" s="45">
        <f t="shared" si="1727"/>
        <v>-73.005128619583374</v>
      </c>
      <c r="AD614" s="45">
        <f t="shared" si="1728"/>
        <v>2247.1401522111855</v>
      </c>
      <c r="AE614" s="45">
        <f t="shared" si="1729"/>
        <v>611.11397809307709</v>
      </c>
      <c r="AF614" s="45">
        <f t="shared" si="1730"/>
        <v>564.02662199837948</v>
      </c>
      <c r="AG614" s="45">
        <f t="shared" si="1731"/>
        <v>3275.9233314183712</v>
      </c>
      <c r="AH614" s="45">
        <f t="shared" si="1732"/>
        <v>-13638.799845967753</v>
      </c>
      <c r="AI614" s="45">
        <f t="shared" si="1733"/>
        <v>-3.7885555127688204</v>
      </c>
      <c r="AJ614" s="45">
        <f t="shared" si="1734"/>
        <v>248.71304744535956</v>
      </c>
      <c r="AK614" s="45">
        <f t="shared" si="1735"/>
        <v>4.3408615705903957</v>
      </c>
      <c r="AL614" s="45">
        <f t="shared" si="1736"/>
        <v>248</v>
      </c>
      <c r="AM614" s="45">
        <f t="shared" si="1737"/>
        <v>42</v>
      </c>
      <c r="AN614" s="45">
        <f t="shared" si="1738"/>
        <v>46</v>
      </c>
      <c r="AO614" s="45"/>
      <c r="AP614" s="45">
        <f t="shared" si="1739"/>
        <v>4.3462061466171127</v>
      </c>
      <c r="AQ614" s="45">
        <f t="shared" si="1740"/>
        <v>7.5855607228884028E-2</v>
      </c>
      <c r="AR614" s="45" t="str">
        <f t="shared" si="1741"/>
        <v>POSITIF</v>
      </c>
      <c r="AS614" s="45">
        <f t="shared" si="1742"/>
        <v>4</v>
      </c>
      <c r="AT614" s="45">
        <f t="shared" si="1743"/>
        <v>20</v>
      </c>
      <c r="AU614" s="45">
        <f t="shared" si="1744"/>
        <v>46</v>
      </c>
      <c r="AV614" s="45">
        <f t="shared" si="1745"/>
        <v>0.98221596477816564</v>
      </c>
      <c r="AW614" s="145">
        <f t="shared" si="1746"/>
        <v>4.0925665199090237E-2</v>
      </c>
      <c r="AX614" s="45">
        <f t="shared" si="1747"/>
        <v>1.7142902551031645E-2</v>
      </c>
      <c r="AY614" s="45">
        <f t="shared" si="1748"/>
        <v>0.26763483903854074</v>
      </c>
      <c r="AZ614" s="145">
        <f t="shared" si="1749"/>
        <v>1.1151451626605864E-2</v>
      </c>
      <c r="BA614" s="45">
        <f t="shared" si="1750"/>
        <v>372067.2380430029</v>
      </c>
      <c r="BB614" s="45" t="s">
        <v>192</v>
      </c>
      <c r="BC614" s="45">
        <f t="shared" si="1751"/>
        <v>1.6700854997347015E-2</v>
      </c>
      <c r="BD614" s="45">
        <f t="shared" si="1752"/>
        <v>128.38046131105583</v>
      </c>
      <c r="BE614" s="45">
        <f t="shared" si="1753"/>
        <v>23.436893078305953</v>
      </c>
      <c r="BF614" s="45">
        <f t="shared" si="1754"/>
        <v>-1.7337114650813215E-3</v>
      </c>
      <c r="BG614" s="45">
        <f t="shared" si="1755"/>
        <v>23.435159366840871</v>
      </c>
      <c r="BH614" s="151">
        <f t="shared" si="1756"/>
        <v>0.18440482507108583</v>
      </c>
      <c r="BI614" s="45">
        <f t="shared" si="1757"/>
        <v>14.528131194630017</v>
      </c>
      <c r="BJ614" s="45">
        <f t="shared" si="1758"/>
        <v>21.949131194630016</v>
      </c>
      <c r="BK614" s="45">
        <f t="shared" si="1759"/>
        <v>78.69956252039151</v>
      </c>
      <c r="BL614" s="45">
        <f t="shared" si="1760"/>
        <v>1.3735664858599588</v>
      </c>
      <c r="BM614" s="45">
        <f t="shared" si="1761"/>
        <v>250.53740539905874</v>
      </c>
      <c r="BN614" s="45">
        <f t="shared" si="1762"/>
        <v>16.702493693270583</v>
      </c>
      <c r="BO614" s="45">
        <f t="shared" si="1763"/>
        <v>16</v>
      </c>
      <c r="BP614" s="45">
        <f t="shared" si="1764"/>
        <v>42</v>
      </c>
      <c r="BQ614" s="45">
        <f t="shared" si="1765"/>
        <v>8</v>
      </c>
      <c r="BR614" s="45">
        <f t="shared" si="1766"/>
        <v>-17.456370190072708</v>
      </c>
      <c r="BS614" s="45" t="str">
        <f t="shared" si="1767"/>
        <v>NEGATIF</v>
      </c>
      <c r="BT614" s="45">
        <f t="shared" si="1768"/>
        <v>-0.30467113526375711</v>
      </c>
      <c r="BU614" s="45">
        <f t="shared" si="1769"/>
        <v>17</v>
      </c>
      <c r="BV614" s="45">
        <f t="shared" si="1770"/>
        <v>-2068</v>
      </c>
      <c r="BW614" s="45">
        <f t="shared" si="1771"/>
        <v>37</v>
      </c>
      <c r="BX614" s="45" t="str">
        <f t="shared" si="1772"/>
        <v>NEGATIF</v>
      </c>
      <c r="BY614" s="45">
        <f t="shared" si="1773"/>
        <v>73.62066755437607</v>
      </c>
      <c r="BZ614" s="45">
        <f t="shared" si="1774"/>
        <v>253.62066755437607</v>
      </c>
      <c r="CA614" s="45">
        <f t="shared" si="1775"/>
        <v>12.832841319267759</v>
      </c>
      <c r="CB614" s="45" t="str">
        <f t="shared" si="1776"/>
        <v>POSITIF</v>
      </c>
      <c r="CC614" s="45">
        <f t="shared" si="1777"/>
        <v>12</v>
      </c>
      <c r="CD614" s="45">
        <f t="shared" si="1778"/>
        <v>49</v>
      </c>
      <c r="CE614" s="45">
        <f t="shared" si="1779"/>
        <v>58</v>
      </c>
      <c r="CF614" s="45"/>
      <c r="CG614" s="45">
        <f t="shared" si="1780"/>
        <v>4.3727026236173927</v>
      </c>
      <c r="CH614" s="45">
        <f t="shared" si="1781"/>
        <v>0.40902069168096283</v>
      </c>
      <c r="CI614" s="45">
        <f t="shared" si="1782"/>
        <v>0.40905095065430808</v>
      </c>
    </row>
    <row r="615" spans="1:87">
      <c r="A615" s="45">
        <f t="shared" ref="A615:E615" si="1812">A517</f>
        <v>-7.0027777777777782</v>
      </c>
      <c r="B615" s="45">
        <f t="shared" si="1812"/>
        <v>111.315</v>
      </c>
      <c r="C615" s="45">
        <f t="shared" si="1812"/>
        <v>7</v>
      </c>
      <c r="D615" s="45">
        <f t="shared" si="1812"/>
        <v>2018</v>
      </c>
      <c r="E615" s="45">
        <f t="shared" si="1812"/>
        <v>6</v>
      </c>
      <c r="F615" s="45">
        <f t="shared" si="1784"/>
        <v>11</v>
      </c>
      <c r="G615" s="45">
        <f t="shared" ref="G615:M615" si="1813">G517</f>
        <v>-0.12222152900771403</v>
      </c>
      <c r="H615" s="45">
        <f t="shared" si="1813"/>
        <v>4</v>
      </c>
      <c r="I615" s="45">
        <f t="shared" si="1813"/>
        <v>30</v>
      </c>
      <c r="J615" s="45">
        <f t="shared" si="1813"/>
        <v>4.5</v>
      </c>
      <c r="K615" s="45">
        <f t="shared" si="1813"/>
        <v>0</v>
      </c>
      <c r="L615" s="45">
        <f t="shared" si="1813"/>
        <v>20</v>
      </c>
      <c r="M615" s="45">
        <f t="shared" si="1813"/>
        <v>-13</v>
      </c>
      <c r="N615" s="45">
        <f t="shared" si="1789"/>
        <v>2458280.3958333335</v>
      </c>
      <c r="O615" s="45">
        <f t="shared" si="1553"/>
        <v>8.1905445362562951E-4</v>
      </c>
      <c r="P615" s="45">
        <f t="shared" si="1713"/>
        <v>2458280.3966523879</v>
      </c>
      <c r="Q615" s="45">
        <f t="shared" si="1715"/>
        <v>0.18440511026387188</v>
      </c>
      <c r="R615" s="45">
        <f t="shared" si="1716"/>
        <v>252.50160295812839</v>
      </c>
      <c r="S615" s="45">
        <f t="shared" si="1717"/>
        <v>292.86036763773882</v>
      </c>
      <c r="T615" s="45">
        <f t="shared" si="1718"/>
        <v>4.4069843381827942</v>
      </c>
      <c r="U615" s="45">
        <f t="shared" si="1719"/>
        <v>5.1113776638795905</v>
      </c>
      <c r="V615" s="45">
        <f t="shared" si="1720"/>
        <v>128.3753312240143</v>
      </c>
      <c r="W615" s="45">
        <f t="shared" si="1721"/>
        <v>2.2405722081973316</v>
      </c>
      <c r="X615" s="45">
        <f t="shared" si="1722"/>
        <v>79.191777029181139</v>
      </c>
      <c r="Y615" s="45">
        <f t="shared" si="1723"/>
        <v>1.3821572496644245</v>
      </c>
      <c r="Z615" s="45">
        <f t="shared" si="1724"/>
        <v>155.93478464463715</v>
      </c>
      <c r="AA615" s="45">
        <f t="shared" si="1725"/>
        <v>2.7215754104372141</v>
      </c>
      <c r="AB615" s="45">
        <f t="shared" si="1726"/>
        <v>-20243.166257881363</v>
      </c>
      <c r="AC615" s="45">
        <f t="shared" si="1727"/>
        <v>-71.959536393236903</v>
      </c>
      <c r="AD615" s="45">
        <f t="shared" si="1728"/>
        <v>2231.2017132312412</v>
      </c>
      <c r="AE615" s="45">
        <f t="shared" si="1729"/>
        <v>608.31241170281533</v>
      </c>
      <c r="AF615" s="45">
        <f t="shared" si="1730"/>
        <v>564.58813134191007</v>
      </c>
      <c r="AG615" s="45">
        <f t="shared" si="1731"/>
        <v>3268.5585815709323</v>
      </c>
      <c r="AH615" s="45">
        <f t="shared" si="1732"/>
        <v>-13642.464956427704</v>
      </c>
      <c r="AI615" s="45">
        <f t="shared" si="1733"/>
        <v>-3.7895735990076957</v>
      </c>
      <c r="AJ615" s="45">
        <f t="shared" si="1734"/>
        <v>248.71202935912069</v>
      </c>
      <c r="AK615" s="45">
        <f t="shared" si="1735"/>
        <v>4.3408438016334587</v>
      </c>
      <c r="AL615" s="45">
        <f t="shared" si="1736"/>
        <v>248</v>
      </c>
      <c r="AM615" s="45">
        <f t="shared" si="1737"/>
        <v>42</v>
      </c>
      <c r="AN615" s="45">
        <f t="shared" si="1738"/>
        <v>43</v>
      </c>
      <c r="AO615" s="45"/>
      <c r="AP615" s="45">
        <f t="shared" si="1739"/>
        <v>4.3593644468060813</v>
      </c>
      <c r="AQ615" s="45">
        <f t="shared" si="1740"/>
        <v>7.6085262891147323E-2</v>
      </c>
      <c r="AR615" s="45" t="str">
        <f t="shared" si="1741"/>
        <v>POSITIF</v>
      </c>
      <c r="AS615" s="45">
        <f t="shared" si="1742"/>
        <v>4</v>
      </c>
      <c r="AT615" s="45">
        <f t="shared" si="1743"/>
        <v>21</v>
      </c>
      <c r="AU615" s="45">
        <f t="shared" si="1744"/>
        <v>33</v>
      </c>
      <c r="AV615" s="45">
        <f t="shared" si="1745"/>
        <v>0.98236099647573494</v>
      </c>
      <c r="AW615" s="145">
        <f t="shared" si="1746"/>
        <v>4.0931708186488953E-2</v>
      </c>
      <c r="AX615" s="45">
        <f t="shared" si="1747"/>
        <v>1.7145433831673988E-2</v>
      </c>
      <c r="AY615" s="45">
        <f t="shared" si="1748"/>
        <v>0.26767435378427629</v>
      </c>
      <c r="AZ615" s="145">
        <f t="shared" si="1749"/>
        <v>1.1153098074344845E-2</v>
      </c>
      <c r="BA615" s="45">
        <f t="shared" si="1750"/>
        <v>372012.31296272558</v>
      </c>
      <c r="BB615" s="45" t="s">
        <v>192</v>
      </c>
      <c r="BC615" s="45">
        <f t="shared" si="1751"/>
        <v>1.6700854985368919E-2</v>
      </c>
      <c r="BD615" s="45">
        <f t="shared" si="1752"/>
        <v>128.37990970934723</v>
      </c>
      <c r="BE615" s="45">
        <f t="shared" si="1753"/>
        <v>23.436893074597258</v>
      </c>
      <c r="BF615" s="45">
        <f t="shared" si="1754"/>
        <v>-1.7337130912402012E-3</v>
      </c>
      <c r="BG615" s="45">
        <f t="shared" si="1755"/>
        <v>23.435159361506017</v>
      </c>
      <c r="BH615" s="151">
        <f t="shared" si="1756"/>
        <v>0.18440511026387188</v>
      </c>
      <c r="BI615" s="45">
        <f t="shared" si="1757"/>
        <v>14.778815673943608</v>
      </c>
      <c r="BJ615" s="45">
        <f t="shared" si="1758"/>
        <v>22.199815673943608</v>
      </c>
      <c r="BK615" s="45">
        <f t="shared" si="1759"/>
        <v>82.460754296455434</v>
      </c>
      <c r="BL615" s="45">
        <f t="shared" si="1760"/>
        <v>1.4392116661512075</v>
      </c>
      <c r="BM615" s="45">
        <f t="shared" si="1761"/>
        <v>250.5364808126987</v>
      </c>
      <c r="BN615" s="45">
        <f t="shared" si="1762"/>
        <v>16.702432054179912</v>
      </c>
      <c r="BO615" s="45">
        <f t="shared" si="1763"/>
        <v>16</v>
      </c>
      <c r="BP615" s="45">
        <f t="shared" si="1764"/>
        <v>42</v>
      </c>
      <c r="BQ615" s="45">
        <f t="shared" si="1765"/>
        <v>8</v>
      </c>
      <c r="BR615" s="45">
        <f t="shared" si="1766"/>
        <v>-17.443209825721777</v>
      </c>
      <c r="BS615" s="45" t="str">
        <f t="shared" si="1767"/>
        <v>NEGATIF</v>
      </c>
      <c r="BT615" s="45">
        <f t="shared" si="1768"/>
        <v>-0.3044414435750713</v>
      </c>
      <c r="BU615" s="45">
        <f t="shared" si="1769"/>
        <v>17</v>
      </c>
      <c r="BV615" s="45">
        <f t="shared" si="1770"/>
        <v>-2067</v>
      </c>
      <c r="BW615" s="45">
        <f t="shared" si="1771"/>
        <v>24</v>
      </c>
      <c r="BX615" s="45" t="str">
        <f t="shared" si="1772"/>
        <v>NEGATIF</v>
      </c>
      <c r="BY615" s="45">
        <f t="shared" si="1773"/>
        <v>73.382302670796889</v>
      </c>
      <c r="BZ615" s="45">
        <f t="shared" si="1774"/>
        <v>253.38230267079689</v>
      </c>
      <c r="CA615" s="45">
        <f t="shared" si="1775"/>
        <v>9.2524055176818862</v>
      </c>
      <c r="CB615" s="45" t="str">
        <f t="shared" si="1776"/>
        <v>POSITIF</v>
      </c>
      <c r="CC615" s="45">
        <f t="shared" si="1777"/>
        <v>9</v>
      </c>
      <c r="CD615" s="45">
        <f t="shared" si="1778"/>
        <v>15</v>
      </c>
      <c r="CE615" s="45">
        <f t="shared" si="1779"/>
        <v>8</v>
      </c>
      <c r="CF615" s="45"/>
      <c r="CG615" s="45">
        <f t="shared" si="1780"/>
        <v>4.3726864865411912</v>
      </c>
      <c r="CH615" s="45">
        <f t="shared" si="1781"/>
        <v>0.40902069158785204</v>
      </c>
      <c r="CI615" s="45">
        <f t="shared" si="1782"/>
        <v>0.40905095058957913</v>
      </c>
    </row>
    <row r="616" spans="1:87">
      <c r="A616" s="45">
        <f t="shared" ref="A616:E616" si="1814">A518</f>
        <v>-7.0027777777777782</v>
      </c>
      <c r="B616" s="45">
        <f t="shared" si="1814"/>
        <v>111.315</v>
      </c>
      <c r="C616" s="45">
        <f t="shared" si="1814"/>
        <v>7</v>
      </c>
      <c r="D616" s="45">
        <f t="shared" si="1814"/>
        <v>2018</v>
      </c>
      <c r="E616" s="45">
        <f t="shared" si="1814"/>
        <v>6</v>
      </c>
      <c r="F616" s="45">
        <f t="shared" si="1784"/>
        <v>11</v>
      </c>
      <c r="G616" s="45">
        <f t="shared" ref="G616:M616" si="1815">G518</f>
        <v>-0.12222152900771403</v>
      </c>
      <c r="H616" s="45">
        <f t="shared" si="1815"/>
        <v>4</v>
      </c>
      <c r="I616" s="45">
        <f t="shared" si="1815"/>
        <v>45</v>
      </c>
      <c r="J616" s="45">
        <f t="shared" si="1815"/>
        <v>4.75</v>
      </c>
      <c r="K616" s="45">
        <f t="shared" si="1815"/>
        <v>0</v>
      </c>
      <c r="L616" s="45">
        <f t="shared" si="1815"/>
        <v>20</v>
      </c>
      <c r="M616" s="45">
        <f t="shared" si="1815"/>
        <v>-13</v>
      </c>
      <c r="N616" s="45">
        <f t="shared" si="1789"/>
        <v>2458280.40625</v>
      </c>
      <c r="O616" s="45">
        <f t="shared" si="1553"/>
        <v>8.1905445362562951E-4</v>
      </c>
      <c r="P616" s="45">
        <f t="shared" si="1713"/>
        <v>2458280.4070690544</v>
      </c>
      <c r="Q616" s="45">
        <f t="shared" si="1715"/>
        <v>0.18440539545665796</v>
      </c>
      <c r="R616" s="45">
        <f t="shared" si="1716"/>
        <v>252.50160295812839</v>
      </c>
      <c r="S616" s="45">
        <f t="shared" si="1717"/>
        <v>292.99646130700421</v>
      </c>
      <c r="T616" s="45">
        <f t="shared" si="1718"/>
        <v>4.4069843381827942</v>
      </c>
      <c r="U616" s="45">
        <f t="shared" si="1719"/>
        <v>5.1137529464993916</v>
      </c>
      <c r="V616" s="45">
        <f t="shared" si="1720"/>
        <v>128.37477962066862</v>
      </c>
      <c r="W616" s="45">
        <f t="shared" si="1721"/>
        <v>2.2405625809027847</v>
      </c>
      <c r="X616" s="45">
        <f t="shared" si="1722"/>
        <v>79.202044188793479</v>
      </c>
      <c r="Y616" s="45">
        <f t="shared" si="1723"/>
        <v>1.3823364454044875</v>
      </c>
      <c r="Z616" s="45">
        <f t="shared" si="1724"/>
        <v>155.94505131400274</v>
      </c>
      <c r="AA616" s="45">
        <f t="shared" si="1725"/>
        <v>2.7217545976208575</v>
      </c>
      <c r="AB616" s="45">
        <f t="shared" si="1726"/>
        <v>-20222.21601356359</v>
      </c>
      <c r="AC616" s="45">
        <f t="shared" si="1727"/>
        <v>-70.906358650099023</v>
      </c>
      <c r="AD616" s="45">
        <f t="shared" si="1728"/>
        <v>2214.3225026620889</v>
      </c>
      <c r="AE616" s="45">
        <f t="shared" si="1729"/>
        <v>605.44672700999195</v>
      </c>
      <c r="AF616" s="45">
        <f t="shared" si="1730"/>
        <v>565.14489239375996</v>
      </c>
      <c r="AG616" s="45">
        <f t="shared" si="1731"/>
        <v>3261.1689086423912</v>
      </c>
      <c r="AH616" s="45">
        <f t="shared" si="1732"/>
        <v>-13647.039341505457</v>
      </c>
      <c r="AI616" s="45">
        <f t="shared" si="1733"/>
        <v>-3.7908442615292937</v>
      </c>
      <c r="AJ616" s="45">
        <f t="shared" si="1734"/>
        <v>248.7107586965991</v>
      </c>
      <c r="AK616" s="45">
        <f t="shared" si="1735"/>
        <v>4.3408216243887754</v>
      </c>
      <c r="AL616" s="45">
        <f t="shared" si="1736"/>
        <v>248</v>
      </c>
      <c r="AM616" s="45">
        <f t="shared" si="1737"/>
        <v>42</v>
      </c>
      <c r="AN616" s="45">
        <f t="shared" si="1738"/>
        <v>38</v>
      </c>
      <c r="AO616" s="45"/>
      <c r="AP616" s="45">
        <f t="shared" si="1739"/>
        <v>4.3592857339171429</v>
      </c>
      <c r="AQ616" s="45">
        <f t="shared" si="1740"/>
        <v>7.6083889092071588E-2</v>
      </c>
      <c r="AR616" s="45" t="str">
        <f t="shared" si="1741"/>
        <v>POSITIF</v>
      </c>
      <c r="AS616" s="45">
        <f t="shared" si="1742"/>
        <v>4</v>
      </c>
      <c r="AT616" s="45">
        <f t="shared" si="1743"/>
        <v>21</v>
      </c>
      <c r="AU616" s="45">
        <f t="shared" si="1744"/>
        <v>33</v>
      </c>
      <c r="AV616" s="45">
        <f t="shared" si="1745"/>
        <v>0.98250591483185745</v>
      </c>
      <c r="AW616" s="145">
        <f t="shared" si="1746"/>
        <v>4.0937746451327396E-2</v>
      </c>
      <c r="AX616" s="45">
        <f t="shared" si="1747"/>
        <v>1.7147963134134903E-2</v>
      </c>
      <c r="AY616" s="45">
        <f t="shared" si="1748"/>
        <v>0.26771383764787676</v>
      </c>
      <c r="AZ616" s="145">
        <f t="shared" si="1749"/>
        <v>1.1154743235328198E-2</v>
      </c>
      <c r="BA616" s="45">
        <f t="shared" si="1750"/>
        <v>371957.44700330572</v>
      </c>
      <c r="BB616" s="45" t="s">
        <v>192</v>
      </c>
      <c r="BC616" s="45">
        <f t="shared" si="1751"/>
        <v>1.670085497339082E-2</v>
      </c>
      <c r="BD616" s="45">
        <f t="shared" si="1752"/>
        <v>128.37935810763858</v>
      </c>
      <c r="BE616" s="45">
        <f t="shared" si="1753"/>
        <v>23.436893070888562</v>
      </c>
      <c r="BF616" s="45">
        <f t="shared" si="1754"/>
        <v>-1.733714698345286E-3</v>
      </c>
      <c r="BG616" s="45">
        <f t="shared" si="1755"/>
        <v>23.435159356190216</v>
      </c>
      <c r="BH616" s="151">
        <f t="shared" si="1756"/>
        <v>0.18440539545665796</v>
      </c>
      <c r="BI616" s="45">
        <f t="shared" si="1757"/>
        <v>15.029500153288245</v>
      </c>
      <c r="BJ616" s="45">
        <f t="shared" si="1758"/>
        <v>22.450500153288246</v>
      </c>
      <c r="BK616" s="45">
        <f t="shared" si="1759"/>
        <v>86.222175451620245</v>
      </c>
      <c r="BL616" s="45">
        <f t="shared" si="1760"/>
        <v>1.5048608498630021</v>
      </c>
      <c r="BM616" s="45">
        <f t="shared" si="1761"/>
        <v>250.53532684770346</v>
      </c>
      <c r="BN616" s="45">
        <f t="shared" si="1762"/>
        <v>16.702355123180229</v>
      </c>
      <c r="BO616" s="45">
        <f t="shared" si="1763"/>
        <v>16</v>
      </c>
      <c r="BP616" s="45">
        <f t="shared" si="1764"/>
        <v>42</v>
      </c>
      <c r="BQ616" s="45">
        <f t="shared" si="1765"/>
        <v>8</v>
      </c>
      <c r="BR616" s="45">
        <f t="shared" si="1766"/>
        <v>-17.443095861605133</v>
      </c>
      <c r="BS616" s="45" t="str">
        <f t="shared" si="1767"/>
        <v>NEGATIF</v>
      </c>
      <c r="BT616" s="45">
        <f t="shared" si="1768"/>
        <v>-0.30443945452600674</v>
      </c>
      <c r="BU616" s="45">
        <f t="shared" si="1769"/>
        <v>17</v>
      </c>
      <c r="BV616" s="45">
        <f t="shared" si="1770"/>
        <v>-2067</v>
      </c>
      <c r="BW616" s="45">
        <f t="shared" si="1771"/>
        <v>24</v>
      </c>
      <c r="BX616" s="45" t="str">
        <f t="shared" si="1772"/>
        <v>NEGATIF</v>
      </c>
      <c r="BY616" s="45">
        <f t="shared" si="1773"/>
        <v>73.064921340429521</v>
      </c>
      <c r="BZ616" s="45">
        <f t="shared" si="1774"/>
        <v>253.06492134042952</v>
      </c>
      <c r="CA616" s="45">
        <f t="shared" si="1775"/>
        <v>5.6778325100344533</v>
      </c>
      <c r="CB616" s="45" t="str">
        <f t="shared" si="1776"/>
        <v>POSITIF</v>
      </c>
      <c r="CC616" s="45">
        <f t="shared" si="1777"/>
        <v>5</v>
      </c>
      <c r="CD616" s="45">
        <f t="shared" si="1778"/>
        <v>40</v>
      </c>
      <c r="CE616" s="45">
        <f t="shared" si="1779"/>
        <v>40</v>
      </c>
      <c r="CF616" s="45"/>
      <c r="CG616" s="45">
        <f t="shared" si="1780"/>
        <v>4.3726663460525712</v>
      </c>
      <c r="CH616" s="45">
        <f t="shared" si="1781"/>
        <v>0.40902069149507381</v>
      </c>
      <c r="CI616" s="45">
        <f t="shared" si="1782"/>
        <v>0.40905095052485019</v>
      </c>
    </row>
    <row r="617" spans="1:87">
      <c r="A617" s="45">
        <f t="shared" ref="A617:E617" si="1816">A519</f>
        <v>-7.0027777777777782</v>
      </c>
      <c r="B617" s="45">
        <f t="shared" si="1816"/>
        <v>111.315</v>
      </c>
      <c r="C617" s="45">
        <f t="shared" si="1816"/>
        <v>7</v>
      </c>
      <c r="D617" s="45">
        <f t="shared" si="1816"/>
        <v>2018</v>
      </c>
      <c r="E617" s="45">
        <f t="shared" si="1816"/>
        <v>6</v>
      </c>
      <c r="F617" s="45">
        <f t="shared" si="1784"/>
        <v>11</v>
      </c>
      <c r="G617" s="45">
        <f t="shared" ref="G617:M617" si="1817">G519</f>
        <v>-0.12222152900771403</v>
      </c>
      <c r="H617" s="45">
        <f t="shared" si="1817"/>
        <v>5</v>
      </c>
      <c r="I617" s="45">
        <f t="shared" si="1817"/>
        <v>0</v>
      </c>
      <c r="J617" s="45">
        <f t="shared" si="1817"/>
        <v>5</v>
      </c>
      <c r="K617" s="45">
        <f t="shared" si="1817"/>
        <v>0</v>
      </c>
      <c r="L617" s="45">
        <f t="shared" si="1817"/>
        <v>20</v>
      </c>
      <c r="M617" s="45">
        <f t="shared" si="1817"/>
        <v>-13</v>
      </c>
      <c r="N617" s="45">
        <f t="shared" si="1789"/>
        <v>2458280.416666667</v>
      </c>
      <c r="O617" s="45">
        <f t="shared" si="1553"/>
        <v>8.1905445362562951E-4</v>
      </c>
      <c r="P617" s="45">
        <f t="shared" si="1713"/>
        <v>2458280.4174857214</v>
      </c>
      <c r="Q617" s="45">
        <f t="shared" si="1715"/>
        <v>0.18440568064945678</v>
      </c>
      <c r="R617" s="45">
        <f t="shared" si="1716"/>
        <v>252.50160295812839</v>
      </c>
      <c r="S617" s="45">
        <f t="shared" si="1717"/>
        <v>293.13255498233775</v>
      </c>
      <c r="T617" s="45">
        <f t="shared" si="1718"/>
        <v>4.4069843381827942</v>
      </c>
      <c r="U617" s="45">
        <f t="shared" si="1719"/>
        <v>5.1161282292251027</v>
      </c>
      <c r="V617" s="45">
        <f t="shared" si="1720"/>
        <v>128.37422801729832</v>
      </c>
      <c r="W617" s="45">
        <f t="shared" si="1721"/>
        <v>2.2405529536078079</v>
      </c>
      <c r="X617" s="45">
        <f t="shared" si="1722"/>
        <v>79.212311348864205</v>
      </c>
      <c r="Y617" s="45">
        <f t="shared" si="1723"/>
        <v>1.382515641152551</v>
      </c>
      <c r="Z617" s="45">
        <f t="shared" si="1724"/>
        <v>155.95531798382763</v>
      </c>
      <c r="AA617" s="45">
        <f t="shared" si="1725"/>
        <v>2.7219337848125167</v>
      </c>
      <c r="AB617" s="45">
        <f t="shared" si="1726"/>
        <v>-20201.14818537662</v>
      </c>
      <c r="AC617" s="45">
        <f t="shared" si="1727"/>
        <v>-69.84570636204316</v>
      </c>
      <c r="AD617" s="45">
        <f t="shared" si="1728"/>
        <v>2196.5096366976745</v>
      </c>
      <c r="AE617" s="45">
        <f t="shared" si="1729"/>
        <v>602.51722593578256</v>
      </c>
      <c r="AF617" s="45">
        <f t="shared" si="1730"/>
        <v>565.69689072286155</v>
      </c>
      <c r="AG617" s="45">
        <f t="shared" si="1731"/>
        <v>3253.7543676058058</v>
      </c>
      <c r="AH617" s="45">
        <f t="shared" si="1732"/>
        <v>-13652.515770776539</v>
      </c>
      <c r="AI617" s="45">
        <f t="shared" si="1733"/>
        <v>-3.7923654918823719</v>
      </c>
      <c r="AJ617" s="45">
        <f t="shared" si="1734"/>
        <v>248.70923746624601</v>
      </c>
      <c r="AK617" s="45">
        <f t="shared" si="1735"/>
        <v>4.3407950739104324</v>
      </c>
      <c r="AL617" s="45">
        <f t="shared" si="1736"/>
        <v>248</v>
      </c>
      <c r="AM617" s="45">
        <f t="shared" si="1737"/>
        <v>42</v>
      </c>
      <c r="AN617" s="45">
        <f t="shared" si="1738"/>
        <v>33</v>
      </c>
      <c r="AO617" s="45"/>
      <c r="AP617" s="45">
        <f t="shared" si="1739"/>
        <v>4.3465841491816333</v>
      </c>
      <c r="AQ617" s="45">
        <f t="shared" si="1740"/>
        <v>7.5862204618215898E-2</v>
      </c>
      <c r="AR617" s="45" t="str">
        <f t="shared" si="1741"/>
        <v>POSITIF</v>
      </c>
      <c r="AS617" s="45">
        <f t="shared" si="1742"/>
        <v>4</v>
      </c>
      <c r="AT617" s="45">
        <f t="shared" si="1743"/>
        <v>20</v>
      </c>
      <c r="AU617" s="45">
        <f t="shared" si="1744"/>
        <v>47</v>
      </c>
      <c r="AV617" s="45">
        <f t="shared" si="1745"/>
        <v>0.98265071883602895</v>
      </c>
      <c r="AW617" s="145">
        <f t="shared" si="1746"/>
        <v>4.0943779951501204E-2</v>
      </c>
      <c r="AX617" s="45">
        <f t="shared" si="1747"/>
        <v>1.7150490440777766E-2</v>
      </c>
      <c r="AY617" s="45">
        <f t="shared" si="1748"/>
        <v>0.26775329035402795</v>
      </c>
      <c r="AZ617" s="145">
        <f t="shared" si="1749"/>
        <v>1.1156387098084497E-2</v>
      </c>
      <c r="BA617" s="45">
        <f t="shared" si="1750"/>
        <v>371902.64050200622</v>
      </c>
      <c r="BB617" s="45" t="s">
        <v>192</v>
      </c>
      <c r="BC617" s="45">
        <f t="shared" si="1751"/>
        <v>1.6700854961412725E-2</v>
      </c>
      <c r="BD617" s="45">
        <f t="shared" si="1752"/>
        <v>128.37880650590532</v>
      </c>
      <c r="BE617" s="45">
        <f t="shared" si="1753"/>
        <v>23.436893067179867</v>
      </c>
      <c r="BF617" s="45">
        <f t="shared" si="1754"/>
        <v>-1.7337162863939625E-3</v>
      </c>
      <c r="BG617" s="45">
        <f t="shared" si="1755"/>
        <v>23.435159350893471</v>
      </c>
      <c r="BH617" s="151">
        <f t="shared" si="1756"/>
        <v>0.18440568064945678</v>
      </c>
      <c r="BI617" s="45">
        <f t="shared" si="1757"/>
        <v>15.280184643808752</v>
      </c>
      <c r="BJ617" s="45">
        <f t="shared" si="1758"/>
        <v>22.701184643808752</v>
      </c>
      <c r="BK617" s="45">
        <f t="shared" si="1759"/>
        <v>89.983824328282353</v>
      </c>
      <c r="BL617" s="45">
        <f t="shared" si="1760"/>
        <v>1.570514008064702</v>
      </c>
      <c r="BM617" s="45">
        <f t="shared" si="1761"/>
        <v>250.53394532884892</v>
      </c>
      <c r="BN617" s="45">
        <f t="shared" si="1762"/>
        <v>16.702263021923262</v>
      </c>
      <c r="BO617" s="45">
        <f t="shared" si="1763"/>
        <v>16</v>
      </c>
      <c r="BP617" s="45">
        <f t="shared" si="1764"/>
        <v>42</v>
      </c>
      <c r="BQ617" s="45">
        <f t="shared" si="1765"/>
        <v>8</v>
      </c>
      <c r="BR617" s="45">
        <f t="shared" si="1766"/>
        <v>-17.455421479028907</v>
      </c>
      <c r="BS617" s="45" t="str">
        <f t="shared" si="1767"/>
        <v>NEGATIF</v>
      </c>
      <c r="BT617" s="45">
        <f t="shared" si="1768"/>
        <v>-0.30465457713239275</v>
      </c>
      <c r="BU617" s="45">
        <f t="shared" si="1769"/>
        <v>17</v>
      </c>
      <c r="BV617" s="45">
        <f t="shared" si="1770"/>
        <v>-2068</v>
      </c>
      <c r="BW617" s="45">
        <f t="shared" si="1771"/>
        <v>40</v>
      </c>
      <c r="BX617" s="45" t="str">
        <f t="shared" si="1772"/>
        <v>NEGATIF</v>
      </c>
      <c r="BY617" s="45">
        <f t="shared" si="1773"/>
        <v>72.668761263025573</v>
      </c>
      <c r="BZ617" s="45">
        <f t="shared" si="1774"/>
        <v>252.66876126302557</v>
      </c>
      <c r="CA617" s="45">
        <f t="shared" si="1775"/>
        <v>2.1111464504283988</v>
      </c>
      <c r="CB617" s="45" t="str">
        <f t="shared" si="1776"/>
        <v>POSITIF</v>
      </c>
      <c r="CC617" s="45">
        <f t="shared" si="1777"/>
        <v>2</v>
      </c>
      <c r="CD617" s="45">
        <f t="shared" si="1778"/>
        <v>6</v>
      </c>
      <c r="CE617" s="45">
        <f t="shared" si="1779"/>
        <v>40</v>
      </c>
      <c r="CF617" s="45"/>
      <c r="CG617" s="45">
        <f t="shared" si="1780"/>
        <v>4.3726422339998816</v>
      </c>
      <c r="CH617" s="45">
        <f t="shared" si="1781"/>
        <v>0.4090206914026282</v>
      </c>
      <c r="CI617" s="45">
        <f t="shared" si="1782"/>
        <v>0.40905095046012124</v>
      </c>
    </row>
    <row r="618" spans="1:87">
      <c r="A618" s="45">
        <f t="shared" ref="A618:E618" si="1818">A520</f>
        <v>-7.0027777777777782</v>
      </c>
      <c r="B618" s="45">
        <f t="shared" si="1818"/>
        <v>111.315</v>
      </c>
      <c r="C618" s="45">
        <f t="shared" si="1818"/>
        <v>7</v>
      </c>
      <c r="D618" s="45">
        <f t="shared" si="1818"/>
        <v>2018</v>
      </c>
      <c r="E618" s="45">
        <f t="shared" si="1818"/>
        <v>6</v>
      </c>
      <c r="F618" s="45">
        <f t="shared" si="1784"/>
        <v>11</v>
      </c>
      <c r="G618" s="45">
        <f t="shared" ref="G618:M618" si="1819">G520</f>
        <v>-0.12222152900771403</v>
      </c>
      <c r="H618" s="45">
        <f t="shared" si="1819"/>
        <v>5</v>
      </c>
      <c r="I618" s="45">
        <f t="shared" si="1819"/>
        <v>15</v>
      </c>
      <c r="J618" s="45">
        <f t="shared" si="1819"/>
        <v>5.25</v>
      </c>
      <c r="K618" s="45">
        <f t="shared" si="1819"/>
        <v>0</v>
      </c>
      <c r="L618" s="45">
        <f t="shared" si="1819"/>
        <v>20</v>
      </c>
      <c r="M618" s="45">
        <f t="shared" si="1819"/>
        <v>-13</v>
      </c>
      <c r="N618" s="45">
        <f t="shared" si="1789"/>
        <v>2458280.4270833335</v>
      </c>
      <c r="O618" s="45">
        <f t="shared" si="1553"/>
        <v>8.1905445362562951E-4</v>
      </c>
      <c r="P618" s="45">
        <f t="shared" si="1713"/>
        <v>2458280.4279023879</v>
      </c>
      <c r="Q618" s="45">
        <f t="shared" si="1715"/>
        <v>0.18440596584224286</v>
      </c>
      <c r="R618" s="45">
        <f t="shared" si="1716"/>
        <v>252.50160295812839</v>
      </c>
      <c r="S618" s="45">
        <f t="shared" si="1717"/>
        <v>293.26864865160314</v>
      </c>
      <c r="T618" s="45">
        <f t="shared" si="1718"/>
        <v>4.4069843381827942</v>
      </c>
      <c r="U618" s="45">
        <f t="shared" si="1719"/>
        <v>5.1185035118449038</v>
      </c>
      <c r="V618" s="45">
        <f t="shared" si="1720"/>
        <v>128.37367641395269</v>
      </c>
      <c r="W618" s="45">
        <f t="shared" si="1721"/>
        <v>2.2405433263132615</v>
      </c>
      <c r="X618" s="45">
        <f t="shared" si="1722"/>
        <v>79.222578508476545</v>
      </c>
      <c r="Y618" s="45">
        <f t="shared" si="1723"/>
        <v>1.3826948368926142</v>
      </c>
      <c r="Z618" s="45">
        <f t="shared" si="1724"/>
        <v>155.96558465319322</v>
      </c>
      <c r="AA618" s="45">
        <f t="shared" si="1725"/>
        <v>2.7221129719961601</v>
      </c>
      <c r="AB618" s="45">
        <f t="shared" si="1726"/>
        <v>-20179.962894063163</v>
      </c>
      <c r="AC618" s="45">
        <f t="shared" si="1727"/>
        <v>-68.777691430994722</v>
      </c>
      <c r="AD618" s="45">
        <f t="shared" si="1728"/>
        <v>2177.7706276067393</v>
      </c>
      <c r="AE618" s="45">
        <f t="shared" si="1729"/>
        <v>599.52421752217947</v>
      </c>
      <c r="AF618" s="45">
        <f t="shared" si="1730"/>
        <v>566.24411194877769</v>
      </c>
      <c r="AG618" s="45">
        <f t="shared" si="1731"/>
        <v>3246.3150146121529</v>
      </c>
      <c r="AH618" s="45">
        <f t="shared" si="1732"/>
        <v>-13658.886613804307</v>
      </c>
      <c r="AI618" s="45">
        <f t="shared" si="1733"/>
        <v>-3.7941351705011965</v>
      </c>
      <c r="AJ618" s="45">
        <f t="shared" si="1734"/>
        <v>248.70746778762719</v>
      </c>
      <c r="AK618" s="45">
        <f t="shared" si="1735"/>
        <v>4.3407641871918319</v>
      </c>
      <c r="AL618" s="45">
        <f t="shared" si="1736"/>
        <v>248</v>
      </c>
      <c r="AM618" s="45">
        <f t="shared" si="1737"/>
        <v>42</v>
      </c>
      <c r="AN618" s="45">
        <f t="shared" si="1738"/>
        <v>26</v>
      </c>
      <c r="AO618" s="45"/>
      <c r="AP618" s="45">
        <f t="shared" si="1739"/>
        <v>4.3550845045261051</v>
      </c>
      <c r="AQ618" s="45">
        <f t="shared" si="1740"/>
        <v>7.6010563806566428E-2</v>
      </c>
      <c r="AR618" s="45" t="str">
        <f t="shared" si="1741"/>
        <v>POSITIF</v>
      </c>
      <c r="AS618" s="45">
        <f t="shared" si="1742"/>
        <v>4</v>
      </c>
      <c r="AT618" s="45">
        <f t="shared" si="1743"/>
        <v>21</v>
      </c>
      <c r="AU618" s="45">
        <f t="shared" si="1744"/>
        <v>18</v>
      </c>
      <c r="AV618" s="45">
        <f t="shared" si="1745"/>
        <v>0.98279540745837213</v>
      </c>
      <c r="AW618" s="145">
        <f t="shared" si="1746"/>
        <v>4.0949808644098841E-2</v>
      </c>
      <c r="AX618" s="45">
        <f t="shared" si="1747"/>
        <v>1.7153015733627829E-2</v>
      </c>
      <c r="AY618" s="45">
        <f t="shared" si="1748"/>
        <v>0.26779271162213708</v>
      </c>
      <c r="AZ618" s="145">
        <f t="shared" si="1749"/>
        <v>1.1158029650922378E-2</v>
      </c>
      <c r="BA618" s="45">
        <f t="shared" si="1750"/>
        <v>371847.89380303625</v>
      </c>
      <c r="BB618" s="45" t="s">
        <v>192</v>
      </c>
      <c r="BC618" s="45">
        <f t="shared" si="1751"/>
        <v>1.6700854949434626E-2</v>
      </c>
      <c r="BD618" s="45">
        <f t="shared" si="1752"/>
        <v>128.37825490419667</v>
      </c>
      <c r="BE618" s="45">
        <f t="shared" si="1753"/>
        <v>23.436893063471171</v>
      </c>
      <c r="BF618" s="45">
        <f t="shared" si="1754"/>
        <v>-1.7337178553834115E-3</v>
      </c>
      <c r="BG618" s="45">
        <f t="shared" si="1755"/>
        <v>23.435159345615787</v>
      </c>
      <c r="BH618" s="151">
        <f t="shared" si="1756"/>
        <v>0.18440596584224286</v>
      </c>
      <c r="BI618" s="45">
        <f t="shared" si="1757"/>
        <v>15.530869123153389</v>
      </c>
      <c r="BJ618" s="45">
        <f t="shared" si="1758"/>
        <v>22.95186912315339</v>
      </c>
      <c r="BK618" s="45">
        <f t="shared" si="1759"/>
        <v>93.745698665335766</v>
      </c>
      <c r="BL618" s="45">
        <f t="shared" si="1760"/>
        <v>1.6361711012925628</v>
      </c>
      <c r="BM618" s="45">
        <f t="shared" si="1761"/>
        <v>250.53233818196509</v>
      </c>
      <c r="BN618" s="45">
        <f t="shared" si="1762"/>
        <v>16.702155878797672</v>
      </c>
      <c r="BO618" s="45">
        <f t="shared" si="1763"/>
        <v>16</v>
      </c>
      <c r="BP618" s="45">
        <f t="shared" si="1764"/>
        <v>42</v>
      </c>
      <c r="BQ618" s="45">
        <f t="shared" si="1765"/>
        <v>7</v>
      </c>
      <c r="BR618" s="45">
        <f t="shared" si="1766"/>
        <v>-17.446751956783</v>
      </c>
      <c r="BS618" s="45" t="str">
        <f t="shared" si="1767"/>
        <v>NEGATIF</v>
      </c>
      <c r="BT618" s="45">
        <f t="shared" si="1768"/>
        <v>-0.3045032654246268</v>
      </c>
      <c r="BU618" s="45">
        <f t="shared" si="1769"/>
        <v>17</v>
      </c>
      <c r="BV618" s="45">
        <f t="shared" si="1770"/>
        <v>-2067</v>
      </c>
      <c r="BW618" s="45">
        <f t="shared" si="1771"/>
        <v>11</v>
      </c>
      <c r="BX618" s="45" t="str">
        <f t="shared" si="1772"/>
        <v>NEGATIF</v>
      </c>
      <c r="BY618" s="45">
        <f t="shared" si="1773"/>
        <v>72.225065062607442</v>
      </c>
      <c r="BZ618" s="45">
        <f t="shared" si="1774"/>
        <v>252.22506506260743</v>
      </c>
      <c r="CA618" s="45">
        <f t="shared" si="1775"/>
        <v>-1.4500091530458314</v>
      </c>
      <c r="CB618" s="45" t="str">
        <f t="shared" si="1776"/>
        <v>NEGATIF</v>
      </c>
      <c r="CC618" s="45">
        <f t="shared" si="1777"/>
        <v>1</v>
      </c>
      <c r="CD618" s="45">
        <f t="shared" si="1778"/>
        <v>27</v>
      </c>
      <c r="CE618" s="45">
        <f t="shared" si="1779"/>
        <v>0</v>
      </c>
      <c r="CF618" s="45"/>
      <c r="CG618" s="45">
        <f t="shared" si="1780"/>
        <v>4.3726141839951955</v>
      </c>
      <c r="CH618" s="45">
        <f t="shared" si="1781"/>
        <v>0.40902069131051522</v>
      </c>
      <c r="CI618" s="45">
        <f t="shared" si="1782"/>
        <v>0.4090509503953923</v>
      </c>
    </row>
    <row r="619" spans="1:87">
      <c r="A619" s="45">
        <f t="shared" ref="A619:E619" si="1820">A521</f>
        <v>-7.0027777777777782</v>
      </c>
      <c r="B619" s="45">
        <f t="shared" si="1820"/>
        <v>111.315</v>
      </c>
      <c r="C619" s="45">
        <f t="shared" si="1820"/>
        <v>7</v>
      </c>
      <c r="D619" s="45">
        <f t="shared" si="1820"/>
        <v>2018</v>
      </c>
      <c r="E619" s="45">
        <f t="shared" si="1820"/>
        <v>6</v>
      </c>
      <c r="F619" s="45">
        <f t="shared" si="1784"/>
        <v>11</v>
      </c>
      <c r="G619" s="45">
        <f t="shared" ref="G619:M619" si="1821">G521</f>
        <v>-0.12222152900771403</v>
      </c>
      <c r="H619" s="45">
        <f t="shared" si="1821"/>
        <v>5</v>
      </c>
      <c r="I619" s="45">
        <f t="shared" si="1821"/>
        <v>30</v>
      </c>
      <c r="J619" s="45">
        <f t="shared" si="1821"/>
        <v>5.5</v>
      </c>
      <c r="K619" s="45">
        <f t="shared" si="1821"/>
        <v>0</v>
      </c>
      <c r="L619" s="45">
        <f t="shared" si="1821"/>
        <v>20</v>
      </c>
      <c r="M619" s="45">
        <f t="shared" si="1821"/>
        <v>-13</v>
      </c>
      <c r="N619" s="45">
        <f t="shared" si="1789"/>
        <v>2458280.4375</v>
      </c>
      <c r="O619" s="45">
        <f t="shared" si="1553"/>
        <v>8.1905445362562951E-4</v>
      </c>
      <c r="P619" s="45">
        <f t="shared" si="1713"/>
        <v>2458280.4383190544</v>
      </c>
      <c r="Q619" s="45">
        <f t="shared" si="1715"/>
        <v>0.18440625103502895</v>
      </c>
      <c r="R619" s="45">
        <f t="shared" si="1716"/>
        <v>252.50160295812839</v>
      </c>
      <c r="S619" s="45">
        <f t="shared" si="1717"/>
        <v>293.40474232086854</v>
      </c>
      <c r="T619" s="45">
        <f t="shared" si="1718"/>
        <v>4.4069843381827942</v>
      </c>
      <c r="U619" s="45">
        <f t="shared" si="1719"/>
        <v>5.120878794464705</v>
      </c>
      <c r="V619" s="45">
        <f t="shared" si="1720"/>
        <v>128.37312481060701</v>
      </c>
      <c r="W619" s="45">
        <f t="shared" si="1721"/>
        <v>2.2405336990187146</v>
      </c>
      <c r="X619" s="45">
        <f t="shared" si="1722"/>
        <v>79.232845668087975</v>
      </c>
      <c r="Y619" s="45">
        <f t="shared" si="1723"/>
        <v>1.3828740326326614</v>
      </c>
      <c r="Z619" s="45">
        <f t="shared" si="1724"/>
        <v>155.97585132255881</v>
      </c>
      <c r="AA619" s="45">
        <f t="shared" si="1725"/>
        <v>2.7222921591798031</v>
      </c>
      <c r="AB619" s="45">
        <f t="shared" si="1726"/>
        <v>-20158.660258213127</v>
      </c>
      <c r="AC619" s="45">
        <f t="shared" si="1727"/>
        <v>-67.702426393203694</v>
      </c>
      <c r="AD619" s="45">
        <f t="shared" si="1728"/>
        <v>2158.1133757970238</v>
      </c>
      <c r="AE619" s="45">
        <f t="shared" si="1729"/>
        <v>596.46801711333592</v>
      </c>
      <c r="AF619" s="45">
        <f t="shared" si="1730"/>
        <v>566.78654188970495</v>
      </c>
      <c r="AG619" s="45">
        <f t="shared" si="1731"/>
        <v>3238.8509050068706</v>
      </c>
      <c r="AH619" s="45">
        <f t="shared" si="1732"/>
        <v>-13666.143844799393</v>
      </c>
      <c r="AI619" s="45">
        <f t="shared" si="1733"/>
        <v>-3.7961510679998316</v>
      </c>
      <c r="AJ619" s="45">
        <f t="shared" si="1734"/>
        <v>248.70545189012856</v>
      </c>
      <c r="AK619" s="45">
        <f t="shared" si="1735"/>
        <v>4.3407290031430978</v>
      </c>
      <c r="AL619" s="45">
        <f t="shared" si="1736"/>
        <v>248</v>
      </c>
      <c r="AM619" s="45">
        <f t="shared" si="1737"/>
        <v>42</v>
      </c>
      <c r="AN619" s="45">
        <f t="shared" si="1738"/>
        <v>19</v>
      </c>
      <c r="AO619" s="45"/>
      <c r="AP619" s="45">
        <f t="shared" si="1739"/>
        <v>4.3638833838094735</v>
      </c>
      <c r="AQ619" s="45">
        <f t="shared" si="1740"/>
        <v>7.6164133220546715E-2</v>
      </c>
      <c r="AR619" s="45" t="str">
        <f t="shared" si="1741"/>
        <v>POSITIF</v>
      </c>
      <c r="AS619" s="45">
        <f t="shared" si="1742"/>
        <v>4</v>
      </c>
      <c r="AT619" s="45">
        <f t="shared" si="1743"/>
        <v>21</v>
      </c>
      <c r="AU619" s="45">
        <f t="shared" si="1744"/>
        <v>49</v>
      </c>
      <c r="AV619" s="45">
        <f t="shared" si="1745"/>
        <v>0.98293997968836921</v>
      </c>
      <c r="AW619" s="145">
        <f t="shared" si="1746"/>
        <v>4.0955832487015384E-2</v>
      </c>
      <c r="AX619" s="45">
        <f t="shared" si="1747"/>
        <v>1.7155538995048229E-2</v>
      </c>
      <c r="AY619" s="45">
        <f t="shared" si="1748"/>
        <v>0.26783210117688644</v>
      </c>
      <c r="AZ619" s="145">
        <f t="shared" si="1749"/>
        <v>1.1159670882370269E-2</v>
      </c>
      <c r="BA619" s="45">
        <f t="shared" si="1750"/>
        <v>371793.20724289294</v>
      </c>
      <c r="BB619" s="45" t="s">
        <v>192</v>
      </c>
      <c r="BC619" s="45">
        <f t="shared" si="1751"/>
        <v>1.670085493745653E-2</v>
      </c>
      <c r="BD619" s="45">
        <f t="shared" si="1752"/>
        <v>128.37770330248802</v>
      </c>
      <c r="BE619" s="45">
        <f t="shared" si="1753"/>
        <v>23.436893059762475</v>
      </c>
      <c r="BF619" s="45">
        <f t="shared" si="1754"/>
        <v>-1.7337194053110227E-3</v>
      </c>
      <c r="BG619" s="45">
        <f t="shared" si="1755"/>
        <v>23.435159340357163</v>
      </c>
      <c r="BH619" s="151">
        <f t="shared" si="1756"/>
        <v>0.18440625103502895</v>
      </c>
      <c r="BI619" s="45">
        <f t="shared" si="1757"/>
        <v>15.78155360246698</v>
      </c>
      <c r="BJ619" s="45">
        <f t="shared" si="1758"/>
        <v>23.202553602466981</v>
      </c>
      <c r="BK619" s="45">
        <f t="shared" si="1759"/>
        <v>97.507796604249364</v>
      </c>
      <c r="BL619" s="45">
        <f t="shared" si="1760"/>
        <v>1.7018320971090977</v>
      </c>
      <c r="BM619" s="45">
        <f t="shared" si="1761"/>
        <v>250.53050743275534</v>
      </c>
      <c r="BN619" s="45">
        <f t="shared" si="1762"/>
        <v>16.702033828850357</v>
      </c>
      <c r="BO619" s="45">
        <f t="shared" si="1763"/>
        <v>16</v>
      </c>
      <c r="BP619" s="45">
        <f t="shared" si="1764"/>
        <v>42</v>
      </c>
      <c r="BQ619" s="45">
        <f t="shared" si="1765"/>
        <v>7</v>
      </c>
      <c r="BR619" s="45">
        <f t="shared" si="1766"/>
        <v>-17.437750185042862</v>
      </c>
      <c r="BS619" s="45" t="str">
        <f t="shared" si="1767"/>
        <v>NEGATIF</v>
      </c>
      <c r="BT619" s="45">
        <f t="shared" si="1768"/>
        <v>-0.30434615486924843</v>
      </c>
      <c r="BU619" s="45">
        <f t="shared" si="1769"/>
        <v>17</v>
      </c>
      <c r="BV619" s="45">
        <f t="shared" si="1770"/>
        <v>-2067</v>
      </c>
      <c r="BW619" s="45">
        <f t="shared" si="1771"/>
        <v>44</v>
      </c>
      <c r="BX619" s="45" t="str">
        <f t="shared" si="1772"/>
        <v>NEGATIF</v>
      </c>
      <c r="BY619" s="45">
        <f t="shared" si="1773"/>
        <v>71.709987533474944</v>
      </c>
      <c r="BZ619" s="45">
        <f t="shared" si="1774"/>
        <v>251.70998753347493</v>
      </c>
      <c r="CA619" s="45">
        <f t="shared" si="1775"/>
        <v>-5.0020553570437691</v>
      </c>
      <c r="CB619" s="45" t="str">
        <f t="shared" si="1776"/>
        <v>NEGATIF</v>
      </c>
      <c r="CC619" s="45">
        <f t="shared" si="1777"/>
        <v>5</v>
      </c>
      <c r="CD619" s="45">
        <f t="shared" si="1778"/>
        <v>0</v>
      </c>
      <c r="CE619" s="45">
        <f t="shared" si="1779"/>
        <v>7</v>
      </c>
      <c r="CF619" s="45"/>
      <c r="CG619" s="45">
        <f t="shared" si="1780"/>
        <v>4.3725822313937073</v>
      </c>
      <c r="CH619" s="45">
        <f t="shared" si="1781"/>
        <v>0.40902069121873491</v>
      </c>
      <c r="CI619" s="45">
        <f t="shared" si="1782"/>
        <v>0.40905095033066335</v>
      </c>
    </row>
    <row r="620" spans="1:87">
      <c r="A620" s="45">
        <f t="shared" ref="A620:E620" si="1822">A522</f>
        <v>-7.0027777777777782</v>
      </c>
      <c r="B620" s="45">
        <f t="shared" si="1822"/>
        <v>111.315</v>
      </c>
      <c r="C620" s="45">
        <f t="shared" si="1822"/>
        <v>7</v>
      </c>
      <c r="D620" s="45">
        <f t="shared" si="1822"/>
        <v>2018</v>
      </c>
      <c r="E620" s="45">
        <f t="shared" si="1822"/>
        <v>6</v>
      </c>
      <c r="F620" s="45">
        <f t="shared" si="1784"/>
        <v>11</v>
      </c>
      <c r="G620" s="45">
        <f t="shared" ref="G620:M620" si="1823">G522</f>
        <v>-0.12222152900771403</v>
      </c>
      <c r="H620" s="45">
        <f t="shared" si="1823"/>
        <v>5</v>
      </c>
      <c r="I620" s="45">
        <f t="shared" si="1823"/>
        <v>45</v>
      </c>
      <c r="J620" s="45">
        <f t="shared" si="1823"/>
        <v>5.75</v>
      </c>
      <c r="K620" s="45">
        <f t="shared" si="1823"/>
        <v>0</v>
      </c>
      <c r="L620" s="45">
        <f t="shared" si="1823"/>
        <v>20</v>
      </c>
      <c r="M620" s="45">
        <f t="shared" si="1823"/>
        <v>-13</v>
      </c>
      <c r="N620" s="45">
        <f t="shared" si="1789"/>
        <v>2458280.447916667</v>
      </c>
      <c r="O620" s="45">
        <f t="shared" si="1553"/>
        <v>8.1905445362562951E-4</v>
      </c>
      <c r="P620" s="45">
        <f t="shared" si="1713"/>
        <v>2458280.4487357214</v>
      </c>
      <c r="Q620" s="45">
        <f t="shared" si="1715"/>
        <v>0.18440653622782777</v>
      </c>
      <c r="R620" s="45">
        <f t="shared" si="1716"/>
        <v>252.50160295812839</v>
      </c>
      <c r="S620" s="45">
        <f t="shared" si="1717"/>
        <v>293.54083599620208</v>
      </c>
      <c r="T620" s="45">
        <f t="shared" si="1718"/>
        <v>4.4069843381827942</v>
      </c>
      <c r="U620" s="45">
        <f t="shared" si="1719"/>
        <v>5.1232540771904151</v>
      </c>
      <c r="V620" s="45">
        <f t="shared" si="1720"/>
        <v>128.37257320723671</v>
      </c>
      <c r="W620" s="45">
        <f t="shared" si="1721"/>
        <v>2.2405240717237378</v>
      </c>
      <c r="X620" s="45">
        <f t="shared" si="1722"/>
        <v>79.24311282815961</v>
      </c>
      <c r="Y620" s="45">
        <f t="shared" si="1723"/>
        <v>1.3830532283807406</v>
      </c>
      <c r="Z620" s="45">
        <f t="shared" si="1724"/>
        <v>155.9861179923837</v>
      </c>
      <c r="AA620" s="45">
        <f t="shared" si="1725"/>
        <v>2.7224713463714627</v>
      </c>
      <c r="AB620" s="45">
        <f t="shared" si="1726"/>
        <v>-20137.240397057558</v>
      </c>
      <c r="AC620" s="45">
        <f t="shared" si="1727"/>
        <v>-66.620024547503178</v>
      </c>
      <c r="AD620" s="45">
        <f t="shared" si="1728"/>
        <v>2137.5461686762283</v>
      </c>
      <c r="AE620" s="45">
        <f t="shared" si="1729"/>
        <v>593.34894670276049</v>
      </c>
      <c r="AF620" s="45">
        <f t="shared" si="1730"/>
        <v>567.32416648805338</v>
      </c>
      <c r="AG620" s="45">
        <f t="shared" si="1731"/>
        <v>3231.3620943160186</v>
      </c>
      <c r="AH620" s="45">
        <f t="shared" si="1732"/>
        <v>-13674.279045422003</v>
      </c>
      <c r="AI620" s="45">
        <f t="shared" si="1733"/>
        <v>-3.7984108459505563</v>
      </c>
      <c r="AJ620" s="45">
        <f t="shared" si="1734"/>
        <v>248.70319211217782</v>
      </c>
      <c r="AK620" s="45">
        <f t="shared" si="1735"/>
        <v>4.3406895625774933</v>
      </c>
      <c r="AL620" s="45">
        <f t="shared" si="1736"/>
        <v>248</v>
      </c>
      <c r="AM620" s="45">
        <f t="shared" si="1737"/>
        <v>42</v>
      </c>
      <c r="AN620" s="45">
        <f t="shared" si="1738"/>
        <v>11</v>
      </c>
      <c r="AO620" s="45"/>
      <c r="AP620" s="45">
        <f t="shared" si="1739"/>
        <v>4.3567522826702181</v>
      </c>
      <c r="AQ620" s="45">
        <f t="shared" si="1740"/>
        <v>7.6039672026373989E-2</v>
      </c>
      <c r="AR620" s="45" t="str">
        <f t="shared" si="1741"/>
        <v>POSITIF</v>
      </c>
      <c r="AS620" s="45">
        <f t="shared" si="1742"/>
        <v>4</v>
      </c>
      <c r="AT620" s="45">
        <f t="shared" si="1743"/>
        <v>21</v>
      </c>
      <c r="AU620" s="45">
        <f t="shared" si="1744"/>
        <v>24</v>
      </c>
      <c r="AV620" s="45">
        <f t="shared" si="1745"/>
        <v>0.98308443451548122</v>
      </c>
      <c r="AW620" s="145">
        <f t="shared" si="1746"/>
        <v>4.0961851438145049E-2</v>
      </c>
      <c r="AX620" s="45">
        <f t="shared" si="1747"/>
        <v>1.7158060207401734E-2</v>
      </c>
      <c r="AY620" s="45">
        <f t="shared" si="1748"/>
        <v>0.26787145874295215</v>
      </c>
      <c r="AZ620" s="145">
        <f t="shared" si="1749"/>
        <v>1.116131078095634E-2</v>
      </c>
      <c r="BA620" s="45">
        <f t="shared" si="1750"/>
        <v>371738.58115770115</v>
      </c>
      <c r="BB620" s="45" t="s">
        <v>192</v>
      </c>
      <c r="BC620" s="45">
        <f t="shared" si="1751"/>
        <v>1.6700854925478431E-2</v>
      </c>
      <c r="BD620" s="45">
        <f t="shared" si="1752"/>
        <v>128.37715170075469</v>
      </c>
      <c r="BE620" s="45">
        <f t="shared" si="1753"/>
        <v>23.43689305605378</v>
      </c>
      <c r="BF620" s="45">
        <f t="shared" si="1754"/>
        <v>-1.7337209361741957E-3</v>
      </c>
      <c r="BG620" s="45">
        <f t="shared" si="1755"/>
        <v>23.435159335117607</v>
      </c>
      <c r="BH620" s="151">
        <f t="shared" si="1756"/>
        <v>0.18440653622782777</v>
      </c>
      <c r="BI620" s="45">
        <f t="shared" si="1757"/>
        <v>16.032238093049575</v>
      </c>
      <c r="BJ620" s="45">
        <f t="shared" si="1758"/>
        <v>23.453238093049574</v>
      </c>
      <c r="BK620" s="45">
        <f t="shared" si="1759"/>
        <v>101.27011618965925</v>
      </c>
      <c r="BL620" s="45">
        <f t="shared" si="1760"/>
        <v>1.7674969613867682</v>
      </c>
      <c r="BM620" s="45">
        <f t="shared" si="1761"/>
        <v>250.52845520608435</v>
      </c>
      <c r="BN620" s="45">
        <f t="shared" si="1762"/>
        <v>16.701897013738957</v>
      </c>
      <c r="BO620" s="45">
        <f t="shared" si="1763"/>
        <v>16</v>
      </c>
      <c r="BP620" s="45">
        <f t="shared" si="1764"/>
        <v>42</v>
      </c>
      <c r="BQ620" s="45">
        <f t="shared" si="1765"/>
        <v>6</v>
      </c>
      <c r="BR620" s="45">
        <f t="shared" si="1766"/>
        <v>-17.44445793242927</v>
      </c>
      <c r="BS620" s="45" t="str">
        <f t="shared" si="1767"/>
        <v>NEGATIF</v>
      </c>
      <c r="BT620" s="45">
        <f t="shared" si="1768"/>
        <v>-0.30446322714653323</v>
      </c>
      <c r="BU620" s="45">
        <f t="shared" si="1769"/>
        <v>17</v>
      </c>
      <c r="BV620" s="45">
        <f t="shared" si="1770"/>
        <v>-2067</v>
      </c>
      <c r="BW620" s="45">
        <f t="shared" si="1771"/>
        <v>19</v>
      </c>
      <c r="BX620" s="45" t="str">
        <f t="shared" si="1772"/>
        <v>NEGATIF</v>
      </c>
      <c r="BY620" s="45">
        <f t="shared" si="1773"/>
        <v>71.103045588633336</v>
      </c>
      <c r="BZ620" s="45">
        <f t="shared" si="1774"/>
        <v>251.10304558863334</v>
      </c>
      <c r="CA620" s="45">
        <f t="shared" si="1775"/>
        <v>-8.5404050050993963</v>
      </c>
      <c r="CB620" s="45" t="str">
        <f t="shared" si="1776"/>
        <v>NEGATIF</v>
      </c>
      <c r="CC620" s="45">
        <f t="shared" si="1777"/>
        <v>8</v>
      </c>
      <c r="CD620" s="45">
        <f t="shared" si="1778"/>
        <v>32</v>
      </c>
      <c r="CE620" s="45">
        <f t="shared" si="1779"/>
        <v>25</v>
      </c>
      <c r="CF620" s="45"/>
      <c r="CG620" s="45">
        <f t="shared" si="1780"/>
        <v>4.3725464132813006</v>
      </c>
      <c r="CH620" s="45">
        <f t="shared" si="1781"/>
        <v>0.40902069112728745</v>
      </c>
      <c r="CI620" s="45">
        <f t="shared" si="1782"/>
        <v>0.40905095026593441</v>
      </c>
    </row>
    <row r="621" spans="1:87">
      <c r="A621" s="45">
        <f t="shared" ref="A621:E621" si="1824">A523</f>
        <v>-7.0027777777777782</v>
      </c>
      <c r="B621" s="45">
        <f t="shared" si="1824"/>
        <v>111.315</v>
      </c>
      <c r="C621" s="45">
        <f t="shared" si="1824"/>
        <v>7</v>
      </c>
      <c r="D621" s="45">
        <f t="shared" si="1824"/>
        <v>2018</v>
      </c>
      <c r="E621" s="45">
        <f t="shared" si="1824"/>
        <v>6</v>
      </c>
      <c r="F621" s="45">
        <f t="shared" si="1784"/>
        <v>11</v>
      </c>
      <c r="G621" s="45">
        <f t="shared" ref="G621:M621" si="1825">G523</f>
        <v>-0.12222152900771403</v>
      </c>
      <c r="H621" s="45">
        <f t="shared" si="1825"/>
        <v>6</v>
      </c>
      <c r="I621" s="45">
        <f t="shared" si="1825"/>
        <v>0</v>
      </c>
      <c r="J621" s="45">
        <f t="shared" si="1825"/>
        <v>6</v>
      </c>
      <c r="K621" s="45">
        <f t="shared" si="1825"/>
        <v>0</v>
      </c>
      <c r="L621" s="45">
        <f t="shared" si="1825"/>
        <v>20</v>
      </c>
      <c r="M621" s="45">
        <f t="shared" si="1825"/>
        <v>-13</v>
      </c>
      <c r="N621" s="45">
        <f t="shared" si="1789"/>
        <v>2458280.4583333335</v>
      </c>
      <c r="O621" s="45">
        <f t="shared" si="1553"/>
        <v>8.1905445362562951E-4</v>
      </c>
      <c r="P621" s="45">
        <f t="shared" si="1713"/>
        <v>2458280.4591523879</v>
      </c>
      <c r="Q621" s="45">
        <f t="shared" si="1715"/>
        <v>0.18440682142061385</v>
      </c>
      <c r="R621" s="45">
        <f t="shared" si="1716"/>
        <v>252.50160295812839</v>
      </c>
      <c r="S621" s="45">
        <f t="shared" si="1717"/>
        <v>293.67692966546747</v>
      </c>
      <c r="T621" s="45">
        <f t="shared" si="1718"/>
        <v>4.4069843381827942</v>
      </c>
      <c r="U621" s="45">
        <f t="shared" si="1719"/>
        <v>5.1256293598102163</v>
      </c>
      <c r="V621" s="45">
        <f t="shared" si="1720"/>
        <v>128.37202160389108</v>
      </c>
      <c r="W621" s="45">
        <f t="shared" si="1721"/>
        <v>2.2405144444291913</v>
      </c>
      <c r="X621" s="45">
        <f t="shared" si="1722"/>
        <v>79.253379987771041</v>
      </c>
      <c r="Y621" s="45">
        <f t="shared" si="1723"/>
        <v>1.3832324241207881</v>
      </c>
      <c r="Z621" s="45">
        <f t="shared" si="1724"/>
        <v>155.99638466174929</v>
      </c>
      <c r="AA621" s="45">
        <f t="shared" si="1725"/>
        <v>2.7226505335551061</v>
      </c>
      <c r="AB621" s="45">
        <f t="shared" si="1726"/>
        <v>-20115.703433356692</v>
      </c>
      <c r="AC621" s="45">
        <f t="shared" si="1727"/>
        <v>-65.530600090844203</v>
      </c>
      <c r="AD621" s="45">
        <f t="shared" si="1728"/>
        <v>2116.0776801162183</v>
      </c>
      <c r="AE621" s="45">
        <f t="shared" si="1729"/>
        <v>590.16733533069214</v>
      </c>
      <c r="AF621" s="45">
        <f t="shared" si="1730"/>
        <v>567.85697173981805</v>
      </c>
      <c r="AG621" s="45">
        <f t="shared" si="1731"/>
        <v>3223.8486392535992</v>
      </c>
      <c r="AH621" s="45">
        <f t="shared" si="1732"/>
        <v>-13683.283407007213</v>
      </c>
      <c r="AI621" s="45">
        <f t="shared" si="1733"/>
        <v>-3.8009120575020034</v>
      </c>
      <c r="AJ621" s="45">
        <f t="shared" si="1734"/>
        <v>248.7006909006264</v>
      </c>
      <c r="AK621" s="45">
        <f t="shared" si="1735"/>
        <v>4.3406459082006323</v>
      </c>
      <c r="AL621" s="45">
        <f t="shared" si="1736"/>
        <v>248</v>
      </c>
      <c r="AM621" s="45">
        <f t="shared" si="1737"/>
        <v>42</v>
      </c>
      <c r="AN621" s="45">
        <f t="shared" si="1738"/>
        <v>2</v>
      </c>
      <c r="AO621" s="45"/>
      <c r="AP621" s="45">
        <f t="shared" si="1739"/>
        <v>4.3478981734939728</v>
      </c>
      <c r="AQ621" s="45">
        <f t="shared" si="1740"/>
        <v>7.5885138668917468E-2</v>
      </c>
      <c r="AR621" s="45" t="str">
        <f t="shared" si="1741"/>
        <v>POSITIF</v>
      </c>
      <c r="AS621" s="45">
        <f t="shared" si="1742"/>
        <v>4</v>
      </c>
      <c r="AT621" s="45">
        <f t="shared" si="1743"/>
        <v>20</v>
      </c>
      <c r="AU621" s="45">
        <f t="shared" si="1744"/>
        <v>52</v>
      </c>
      <c r="AV621" s="45">
        <f t="shared" si="1745"/>
        <v>0.98322877090985472</v>
      </c>
      <c r="AW621" s="145">
        <f t="shared" si="1746"/>
        <v>4.0967865454577278E-2</v>
      </c>
      <c r="AX621" s="45">
        <f t="shared" si="1747"/>
        <v>1.7160579352714006E-2</v>
      </c>
      <c r="AY621" s="45">
        <f t="shared" si="1748"/>
        <v>0.26791078403974822</v>
      </c>
      <c r="AZ621" s="145">
        <f t="shared" si="1749"/>
        <v>1.1162949334989508E-2</v>
      </c>
      <c r="BA621" s="45">
        <f t="shared" si="1750"/>
        <v>371684.01589050738</v>
      </c>
      <c r="BB621" s="45" t="s">
        <v>192</v>
      </c>
      <c r="BC621" s="45">
        <f t="shared" si="1751"/>
        <v>1.6700854913500335E-2</v>
      </c>
      <c r="BD621" s="45">
        <f t="shared" si="1752"/>
        <v>128.37660009904604</v>
      </c>
      <c r="BE621" s="45">
        <f t="shared" si="1753"/>
        <v>23.436893052345084</v>
      </c>
      <c r="BF621" s="45">
        <f t="shared" si="1754"/>
        <v>-1.733722447970115E-3</v>
      </c>
      <c r="BG621" s="45">
        <f t="shared" si="1755"/>
        <v>23.435159329897115</v>
      </c>
      <c r="BH621" s="151">
        <f t="shared" si="1756"/>
        <v>0.18440682142061385</v>
      </c>
      <c r="BI621" s="45">
        <f t="shared" si="1757"/>
        <v>16.282922572394213</v>
      </c>
      <c r="BJ621" s="45">
        <f t="shared" si="1758"/>
        <v>23.703922572394212</v>
      </c>
      <c r="BK621" s="45">
        <f t="shared" si="1759"/>
        <v>105.03265486050182</v>
      </c>
      <c r="BL621" s="45">
        <f t="shared" si="1760"/>
        <v>1.8331656494265822</v>
      </c>
      <c r="BM621" s="45">
        <f t="shared" si="1761"/>
        <v>250.52618372541139</v>
      </c>
      <c r="BN621" s="45">
        <f t="shared" si="1762"/>
        <v>16.701745581694091</v>
      </c>
      <c r="BO621" s="45">
        <f t="shared" si="1763"/>
        <v>16</v>
      </c>
      <c r="BP621" s="45">
        <f t="shared" si="1764"/>
        <v>42</v>
      </c>
      <c r="BQ621" s="45">
        <f t="shared" si="1765"/>
        <v>6</v>
      </c>
      <c r="BR621" s="45">
        <f t="shared" si="1766"/>
        <v>-17.452832287683695</v>
      </c>
      <c r="BS621" s="45" t="str">
        <f t="shared" si="1767"/>
        <v>NEGATIF</v>
      </c>
      <c r="BT621" s="45">
        <f t="shared" si="1768"/>
        <v>-0.30460938721845465</v>
      </c>
      <c r="BU621" s="45">
        <f t="shared" si="1769"/>
        <v>17</v>
      </c>
      <c r="BV621" s="45">
        <f t="shared" si="1770"/>
        <v>-2068</v>
      </c>
      <c r="BW621" s="45">
        <f t="shared" si="1771"/>
        <v>49</v>
      </c>
      <c r="BX621" s="45" t="str">
        <f t="shared" si="1772"/>
        <v>NEGATIF</v>
      </c>
      <c r="BY621" s="45">
        <f t="shared" si="1773"/>
        <v>70.411995195060186</v>
      </c>
      <c r="BZ621" s="45">
        <f t="shared" si="1774"/>
        <v>250.41199519506017</v>
      </c>
      <c r="CA621" s="45">
        <f t="shared" si="1775"/>
        <v>-12.064805594892352</v>
      </c>
      <c r="CB621" s="45" t="str">
        <f t="shared" si="1776"/>
        <v>NEGATIF</v>
      </c>
      <c r="CC621" s="45">
        <f t="shared" si="1777"/>
        <v>12</v>
      </c>
      <c r="CD621" s="45">
        <f t="shared" si="1778"/>
        <v>3</v>
      </c>
      <c r="CE621" s="45">
        <f t="shared" si="1779"/>
        <v>53</v>
      </c>
      <c r="CF621" s="45"/>
      <c r="CG621" s="45">
        <f t="shared" si="1780"/>
        <v>4.3725067684646621</v>
      </c>
      <c r="CH621" s="45">
        <f t="shared" si="1781"/>
        <v>0.40902069103617267</v>
      </c>
      <c r="CI621" s="45">
        <f t="shared" si="1782"/>
        <v>0.40905095020120547</v>
      </c>
    </row>
    <row r="622" spans="1:87">
      <c r="A622" s="45">
        <f t="shared" ref="A622:E622" si="1826">A524</f>
        <v>-7.0027777777777782</v>
      </c>
      <c r="B622" s="45">
        <f t="shared" si="1826"/>
        <v>111.315</v>
      </c>
      <c r="C622" s="45">
        <f t="shared" si="1826"/>
        <v>7</v>
      </c>
      <c r="D622" s="45">
        <f t="shared" si="1826"/>
        <v>2018</v>
      </c>
      <c r="E622" s="45">
        <f t="shared" si="1826"/>
        <v>6</v>
      </c>
      <c r="F622" s="45">
        <f t="shared" si="1784"/>
        <v>11</v>
      </c>
      <c r="G622" s="45">
        <f t="shared" ref="G622:M622" si="1827">G524</f>
        <v>-0.12222152900771403</v>
      </c>
      <c r="H622" s="45">
        <f t="shared" si="1827"/>
        <v>6</v>
      </c>
      <c r="I622" s="45">
        <f t="shared" si="1827"/>
        <v>15</v>
      </c>
      <c r="J622" s="45">
        <f t="shared" si="1827"/>
        <v>6.25</v>
      </c>
      <c r="K622" s="45">
        <f t="shared" si="1827"/>
        <v>0</v>
      </c>
      <c r="L622" s="45">
        <f t="shared" si="1827"/>
        <v>20</v>
      </c>
      <c r="M622" s="45">
        <f t="shared" si="1827"/>
        <v>-13</v>
      </c>
      <c r="N622" s="45">
        <f t="shared" si="1789"/>
        <v>2458280.46875</v>
      </c>
      <c r="O622" s="45">
        <f t="shared" si="1553"/>
        <v>8.1905445362562951E-4</v>
      </c>
      <c r="P622" s="45">
        <f t="shared" si="1713"/>
        <v>2458280.4695690544</v>
      </c>
      <c r="Q622" s="45">
        <f t="shared" si="1715"/>
        <v>0.18440710661339993</v>
      </c>
      <c r="R622" s="45">
        <f t="shared" si="1716"/>
        <v>252.50160295812839</v>
      </c>
      <c r="S622" s="45">
        <f t="shared" si="1717"/>
        <v>293.81302333473286</v>
      </c>
      <c r="T622" s="45">
        <f t="shared" si="1718"/>
        <v>4.4069843381827942</v>
      </c>
      <c r="U622" s="45">
        <f t="shared" si="1719"/>
        <v>5.1280046424300183</v>
      </c>
      <c r="V622" s="45">
        <f t="shared" si="1720"/>
        <v>128.3714700005454</v>
      </c>
      <c r="W622" s="45">
        <f t="shared" si="1721"/>
        <v>2.240504817134644</v>
      </c>
      <c r="X622" s="45">
        <f t="shared" si="1722"/>
        <v>79.263647147383381</v>
      </c>
      <c r="Y622" s="45">
        <f t="shared" si="1723"/>
        <v>1.383411619860851</v>
      </c>
      <c r="Z622" s="45">
        <f t="shared" si="1724"/>
        <v>156.00665133111488</v>
      </c>
      <c r="AA622" s="45">
        <f t="shared" si="1725"/>
        <v>2.7228297207387491</v>
      </c>
      <c r="AB622" s="45">
        <f t="shared" si="1726"/>
        <v>-20094.049487668857</v>
      </c>
      <c r="AC622" s="45">
        <f t="shared" si="1727"/>
        <v>-64.434267814970013</v>
      </c>
      <c r="AD622" s="45">
        <f t="shared" si="1728"/>
        <v>2093.7169612609996</v>
      </c>
      <c r="AE622" s="45">
        <f t="shared" si="1729"/>
        <v>586.92351821220802</v>
      </c>
      <c r="AF622" s="45">
        <f t="shared" si="1730"/>
        <v>568.38494383883472</v>
      </c>
      <c r="AG622" s="45">
        <f t="shared" si="1731"/>
        <v>3216.3105957162466</v>
      </c>
      <c r="AH622" s="45">
        <f t="shared" si="1732"/>
        <v>-13693.147736455541</v>
      </c>
      <c r="AI622" s="45">
        <f t="shared" si="1733"/>
        <v>-3.803652149015428</v>
      </c>
      <c r="AJ622" s="45">
        <f t="shared" si="1734"/>
        <v>248.69795080911297</v>
      </c>
      <c r="AK622" s="45">
        <f t="shared" si="1735"/>
        <v>4.3405980845819174</v>
      </c>
      <c r="AL622" s="45">
        <f t="shared" si="1736"/>
        <v>248</v>
      </c>
      <c r="AM622" s="45">
        <f t="shared" si="1737"/>
        <v>41</v>
      </c>
      <c r="AN622" s="45">
        <f t="shared" si="1738"/>
        <v>52</v>
      </c>
      <c r="AO622" s="45"/>
      <c r="AP622" s="45">
        <f t="shared" si="1739"/>
        <v>4.3486624530096689</v>
      </c>
      <c r="AQ622" s="45">
        <f t="shared" si="1740"/>
        <v>7.5898477862871919E-2</v>
      </c>
      <c r="AR622" s="45" t="str">
        <f t="shared" si="1741"/>
        <v>POSITIF</v>
      </c>
      <c r="AS622" s="45">
        <f t="shared" si="1742"/>
        <v>4</v>
      </c>
      <c r="AT622" s="45">
        <f t="shared" si="1743"/>
        <v>20</v>
      </c>
      <c r="AU622" s="45">
        <f t="shared" si="1744"/>
        <v>55</v>
      </c>
      <c r="AV622" s="45">
        <f t="shared" si="1745"/>
        <v>0.98337298786097971</v>
      </c>
      <c r="AW622" s="145">
        <f t="shared" si="1746"/>
        <v>4.0973874494207488E-2</v>
      </c>
      <c r="AX622" s="45">
        <f t="shared" si="1747"/>
        <v>1.7163096413348327E-2</v>
      </c>
      <c r="AY622" s="45">
        <f t="shared" si="1748"/>
        <v>0.26795007679195904</v>
      </c>
      <c r="AZ622" s="145">
        <f t="shared" si="1749"/>
        <v>1.1164586532998294E-2</v>
      </c>
      <c r="BA622" s="45">
        <f t="shared" si="1750"/>
        <v>371629.5117766622</v>
      </c>
      <c r="BB622" s="45" t="s">
        <v>192</v>
      </c>
      <c r="BC622" s="45">
        <f t="shared" si="1751"/>
        <v>1.6700854901522236E-2</v>
      </c>
      <c r="BD622" s="45">
        <f t="shared" si="1752"/>
        <v>128.37604849733739</v>
      </c>
      <c r="BE622" s="45">
        <f t="shared" si="1753"/>
        <v>23.436893048636389</v>
      </c>
      <c r="BF622" s="45">
        <f t="shared" si="1754"/>
        <v>-1.7337239406961824E-3</v>
      </c>
      <c r="BG622" s="45">
        <f t="shared" si="1755"/>
        <v>23.435159324695693</v>
      </c>
      <c r="BH622" s="151">
        <f t="shared" si="1756"/>
        <v>0.18440710661339993</v>
      </c>
      <c r="BI622" s="45">
        <f t="shared" si="1757"/>
        <v>16.533607051707804</v>
      </c>
      <c r="BJ622" s="45">
        <f t="shared" si="1758"/>
        <v>23.954607051707804</v>
      </c>
      <c r="BK622" s="45">
        <f t="shared" si="1759"/>
        <v>108.79541046431885</v>
      </c>
      <c r="BL622" s="45">
        <f t="shared" si="1760"/>
        <v>1.8988381236610568</v>
      </c>
      <c r="BM622" s="45">
        <f t="shared" si="1761"/>
        <v>250.52369531129818</v>
      </c>
      <c r="BN622" s="45">
        <f t="shared" si="1762"/>
        <v>16.70157968741988</v>
      </c>
      <c r="BO622" s="45">
        <f t="shared" si="1763"/>
        <v>16</v>
      </c>
      <c r="BP622" s="45">
        <f t="shared" si="1764"/>
        <v>42</v>
      </c>
      <c r="BQ622" s="45">
        <f t="shared" si="1765"/>
        <v>5</v>
      </c>
      <c r="BR622" s="45">
        <f t="shared" si="1766"/>
        <v>-17.451663040559371</v>
      </c>
      <c r="BS622" s="45" t="str">
        <f t="shared" si="1767"/>
        <v>NEGATIF</v>
      </c>
      <c r="BT622" s="45">
        <f t="shared" si="1768"/>
        <v>-0.30458898000636575</v>
      </c>
      <c r="BU622" s="45">
        <f t="shared" si="1769"/>
        <v>17</v>
      </c>
      <c r="BV622" s="45">
        <f t="shared" si="1770"/>
        <v>-2068</v>
      </c>
      <c r="BW622" s="45">
        <f t="shared" si="1771"/>
        <v>54</v>
      </c>
      <c r="BX622" s="45" t="str">
        <f t="shared" si="1772"/>
        <v>NEGATIF</v>
      </c>
      <c r="BY622" s="45">
        <f t="shared" si="1773"/>
        <v>69.640331093866109</v>
      </c>
      <c r="BZ622" s="45">
        <f t="shared" si="1774"/>
        <v>249.64033109386611</v>
      </c>
      <c r="CA622" s="45">
        <f t="shared" si="1775"/>
        <v>-15.575238906215249</v>
      </c>
      <c r="CB622" s="45" t="str">
        <f t="shared" si="1776"/>
        <v>NEGATIF</v>
      </c>
      <c r="CC622" s="45">
        <f t="shared" si="1777"/>
        <v>15</v>
      </c>
      <c r="CD622" s="45">
        <f t="shared" si="1778"/>
        <v>34</v>
      </c>
      <c r="CE622" s="45">
        <f t="shared" si="1779"/>
        <v>30</v>
      </c>
      <c r="CF622" s="45"/>
      <c r="CG622" s="45">
        <f t="shared" si="1780"/>
        <v>4.3724633374452342</v>
      </c>
      <c r="CH622" s="45">
        <f t="shared" si="1781"/>
        <v>0.40902069094539073</v>
      </c>
      <c r="CI622" s="45">
        <f t="shared" si="1782"/>
        <v>0.40905095013647652</v>
      </c>
    </row>
    <row r="623" spans="1:87">
      <c r="A623" s="45">
        <f t="shared" ref="A623:E623" si="1828">A525</f>
        <v>-7.0027777777777782</v>
      </c>
      <c r="B623" s="45">
        <f t="shared" si="1828"/>
        <v>111.315</v>
      </c>
      <c r="C623" s="45">
        <f t="shared" si="1828"/>
        <v>7</v>
      </c>
      <c r="D623" s="45">
        <f t="shared" si="1828"/>
        <v>2018</v>
      </c>
      <c r="E623" s="45">
        <f t="shared" si="1828"/>
        <v>6</v>
      </c>
      <c r="F623" s="45">
        <f t="shared" si="1784"/>
        <v>11</v>
      </c>
      <c r="G623" s="45">
        <f t="shared" ref="G623:M623" si="1829">G525</f>
        <v>-0.12222152900771403</v>
      </c>
      <c r="H623" s="45">
        <f t="shared" si="1829"/>
        <v>6</v>
      </c>
      <c r="I623" s="45">
        <f t="shared" si="1829"/>
        <v>30</v>
      </c>
      <c r="J623" s="45">
        <f t="shared" si="1829"/>
        <v>6.5</v>
      </c>
      <c r="K623" s="45">
        <f t="shared" si="1829"/>
        <v>0</v>
      </c>
      <c r="L623" s="45">
        <f t="shared" si="1829"/>
        <v>20</v>
      </c>
      <c r="M623" s="45">
        <f t="shared" si="1829"/>
        <v>-13</v>
      </c>
      <c r="N623" s="45">
        <f t="shared" si="1789"/>
        <v>2458280.479166667</v>
      </c>
      <c r="O623" s="45">
        <f t="shared" si="1553"/>
        <v>8.1905445362562951E-4</v>
      </c>
      <c r="P623" s="45">
        <f t="shared" si="1713"/>
        <v>2458280.4799857214</v>
      </c>
      <c r="Q623" s="45">
        <f t="shared" si="1715"/>
        <v>0.18440739180619875</v>
      </c>
      <c r="R623" s="45">
        <f t="shared" si="1716"/>
        <v>252.50160295812839</v>
      </c>
      <c r="S623" s="45">
        <f t="shared" si="1717"/>
        <v>293.9491170100664</v>
      </c>
      <c r="T623" s="45">
        <f t="shared" si="1718"/>
        <v>4.4069843381827942</v>
      </c>
      <c r="U623" s="45">
        <f t="shared" si="1719"/>
        <v>5.1303799251557285</v>
      </c>
      <c r="V623" s="45">
        <f t="shared" si="1720"/>
        <v>128.3709183971751</v>
      </c>
      <c r="W623" s="45">
        <f t="shared" si="1721"/>
        <v>2.2404951898396672</v>
      </c>
      <c r="X623" s="45">
        <f t="shared" si="1722"/>
        <v>79.273914307454106</v>
      </c>
      <c r="Y623" s="45">
        <f t="shared" si="1723"/>
        <v>1.3835908156089145</v>
      </c>
      <c r="Z623" s="45">
        <f t="shared" si="1724"/>
        <v>156.01691800093977</v>
      </c>
      <c r="AA623" s="45">
        <f t="shared" si="1725"/>
        <v>2.7230089079304087</v>
      </c>
      <c r="AB623" s="45">
        <f t="shared" si="1726"/>
        <v>-20072.278681191554</v>
      </c>
      <c r="AC623" s="45">
        <f t="shared" si="1727"/>
        <v>-63.33114323895343</v>
      </c>
      <c r="AD623" s="45">
        <f t="shared" si="1728"/>
        <v>2070.4734393057888</v>
      </c>
      <c r="AE623" s="45">
        <f t="shared" si="1729"/>
        <v>583.61783710796283</v>
      </c>
      <c r="AF623" s="45">
        <f t="shared" si="1730"/>
        <v>568.90806910421043</v>
      </c>
      <c r="AG623" s="45">
        <f t="shared" si="1731"/>
        <v>3208.7480197806635</v>
      </c>
      <c r="AH623" s="45">
        <f t="shared" si="1732"/>
        <v>-13703.862459131882</v>
      </c>
      <c r="AI623" s="45">
        <f t="shared" si="1733"/>
        <v>-3.8066284608699674</v>
      </c>
      <c r="AJ623" s="45">
        <f t="shared" si="1734"/>
        <v>248.69497449725841</v>
      </c>
      <c r="AK623" s="45">
        <f t="shared" si="1735"/>
        <v>4.3405461381404891</v>
      </c>
      <c r="AL623" s="45">
        <f t="shared" si="1736"/>
        <v>248</v>
      </c>
      <c r="AM623" s="45">
        <f t="shared" si="1737"/>
        <v>41</v>
      </c>
      <c r="AN623" s="45">
        <f t="shared" si="1738"/>
        <v>41</v>
      </c>
      <c r="AO623" s="45"/>
      <c r="AP623" s="45">
        <f t="shared" si="1739"/>
        <v>4.3557966480500045</v>
      </c>
      <c r="AQ623" s="45">
        <f t="shared" si="1740"/>
        <v>7.6022993055805219E-2</v>
      </c>
      <c r="AR623" s="45" t="str">
        <f t="shared" si="1741"/>
        <v>POSITIF</v>
      </c>
      <c r="AS623" s="45">
        <f t="shared" si="1742"/>
        <v>4</v>
      </c>
      <c r="AT623" s="45">
        <f t="shared" si="1743"/>
        <v>21</v>
      </c>
      <c r="AU623" s="45">
        <f t="shared" si="1744"/>
        <v>20</v>
      </c>
      <c r="AV623" s="45">
        <f t="shared" si="1745"/>
        <v>0.98351708435835161</v>
      </c>
      <c r="AW623" s="145">
        <f t="shared" si="1746"/>
        <v>4.0979878514931317E-2</v>
      </c>
      <c r="AX623" s="45">
        <f t="shared" si="1747"/>
        <v>1.7165611371668058E-2</v>
      </c>
      <c r="AY623" s="45">
        <f t="shared" si="1748"/>
        <v>0.26798933672427033</v>
      </c>
      <c r="AZ623" s="145">
        <f t="shared" si="1749"/>
        <v>1.1166222363511264E-2</v>
      </c>
      <c r="BA623" s="45">
        <f t="shared" si="1750"/>
        <v>371575.06915113813</v>
      </c>
      <c r="BB623" s="45" t="s">
        <v>192</v>
      </c>
      <c r="BC623" s="45">
        <f t="shared" si="1751"/>
        <v>1.6700854889544141E-2</v>
      </c>
      <c r="BD623" s="45">
        <f t="shared" si="1752"/>
        <v>128.37549689560413</v>
      </c>
      <c r="BE623" s="45">
        <f t="shared" si="1753"/>
        <v>23.436893044927693</v>
      </c>
      <c r="BF623" s="45">
        <f t="shared" si="1754"/>
        <v>-1.7337254143497964E-3</v>
      </c>
      <c r="BG623" s="45">
        <f t="shared" si="1755"/>
        <v>23.435159319513343</v>
      </c>
      <c r="BH623" s="151">
        <f t="shared" si="1756"/>
        <v>0.18440739180619875</v>
      </c>
      <c r="BI623" s="45">
        <f t="shared" si="1757"/>
        <v>16.784291542259357</v>
      </c>
      <c r="BJ623" s="45">
        <f t="shared" si="1758"/>
        <v>0.20529154225935642</v>
      </c>
      <c r="BK623" s="45">
        <f t="shared" si="1759"/>
        <v>112.5583807532184</v>
      </c>
      <c r="BL623" s="45">
        <f t="shared" si="1760"/>
        <v>1.9645143448570761</v>
      </c>
      <c r="BM623" s="45">
        <f t="shared" si="1761"/>
        <v>250.52099238067197</v>
      </c>
      <c r="BN623" s="45">
        <f t="shared" si="1762"/>
        <v>16.701399492044796</v>
      </c>
      <c r="BO623" s="45">
        <f t="shared" si="1763"/>
        <v>16</v>
      </c>
      <c r="BP623" s="45">
        <f t="shared" si="1764"/>
        <v>42</v>
      </c>
      <c r="BQ623" s="45">
        <f t="shared" si="1765"/>
        <v>5</v>
      </c>
      <c r="BR623" s="45">
        <f t="shared" si="1766"/>
        <v>-17.444161651774735</v>
      </c>
      <c r="BS623" s="45" t="str">
        <f t="shared" si="1767"/>
        <v>NEGATIF</v>
      </c>
      <c r="BT623" s="45">
        <f t="shared" si="1768"/>
        <v>-0.30445805607360166</v>
      </c>
      <c r="BU623" s="45">
        <f t="shared" si="1769"/>
        <v>17</v>
      </c>
      <c r="BV623" s="45">
        <f t="shared" si="1770"/>
        <v>-2067</v>
      </c>
      <c r="BW623" s="45">
        <f t="shared" si="1771"/>
        <v>21</v>
      </c>
      <c r="BX623" s="45" t="str">
        <f t="shared" si="1772"/>
        <v>NEGATIF</v>
      </c>
      <c r="BY623" s="45">
        <f t="shared" si="1773"/>
        <v>68.775394964992984</v>
      </c>
      <c r="BZ623" s="45">
        <f t="shared" si="1774"/>
        <v>248.77539496499298</v>
      </c>
      <c r="CA623" s="45">
        <f t="shared" si="1775"/>
        <v>-19.068810212280184</v>
      </c>
      <c r="CB623" s="45" t="str">
        <f t="shared" si="1776"/>
        <v>NEGATIF</v>
      </c>
      <c r="CC623" s="45">
        <f t="shared" si="1777"/>
        <v>19</v>
      </c>
      <c r="CD623" s="45">
        <f t="shared" si="1778"/>
        <v>4</v>
      </c>
      <c r="CE623" s="45">
        <f t="shared" si="1779"/>
        <v>7</v>
      </c>
      <c r="CF623" s="45"/>
      <c r="CG623" s="45">
        <f t="shared" si="1780"/>
        <v>4.3724161624063536</v>
      </c>
      <c r="CH623" s="45">
        <f t="shared" si="1781"/>
        <v>0.40902069085494164</v>
      </c>
      <c r="CI623" s="45">
        <f t="shared" si="1782"/>
        <v>0.40905095007174758</v>
      </c>
    </row>
    <row r="624" spans="1:87">
      <c r="A624" s="45">
        <f t="shared" ref="A624:E624" si="1830">A526</f>
        <v>-7.0027777777777782</v>
      </c>
      <c r="B624" s="45">
        <f t="shared" si="1830"/>
        <v>111.315</v>
      </c>
      <c r="C624" s="45">
        <f t="shared" si="1830"/>
        <v>7</v>
      </c>
      <c r="D624" s="45">
        <f t="shared" si="1830"/>
        <v>2018</v>
      </c>
      <c r="E624" s="45">
        <f t="shared" si="1830"/>
        <v>6</v>
      </c>
      <c r="F624" s="45">
        <f t="shared" si="1784"/>
        <v>11</v>
      </c>
      <c r="G624" s="45">
        <f t="shared" ref="G624:M624" si="1831">G526</f>
        <v>-0.12222152900771403</v>
      </c>
      <c r="H624" s="45">
        <f t="shared" si="1831"/>
        <v>6</v>
      </c>
      <c r="I624" s="45">
        <f t="shared" si="1831"/>
        <v>45</v>
      </c>
      <c r="J624" s="45">
        <f t="shared" si="1831"/>
        <v>6.75</v>
      </c>
      <c r="K624" s="45">
        <f t="shared" si="1831"/>
        <v>0</v>
      </c>
      <c r="L624" s="45">
        <f t="shared" si="1831"/>
        <v>20</v>
      </c>
      <c r="M624" s="45">
        <f t="shared" si="1831"/>
        <v>-13</v>
      </c>
      <c r="N624" s="45">
        <f t="shared" si="1789"/>
        <v>2458280.4895833335</v>
      </c>
      <c r="O624" s="45">
        <f t="shared" si="1553"/>
        <v>8.1905445362562951E-4</v>
      </c>
      <c r="P624" s="45">
        <f t="shared" si="1713"/>
        <v>2458280.4904023879</v>
      </c>
      <c r="Q624" s="45">
        <f t="shared" si="1715"/>
        <v>0.18440767699898483</v>
      </c>
      <c r="R624" s="45">
        <f t="shared" si="1716"/>
        <v>252.50160295812839</v>
      </c>
      <c r="S624" s="45">
        <f t="shared" si="1717"/>
        <v>294.08521067933179</v>
      </c>
      <c r="T624" s="45">
        <f t="shared" si="1718"/>
        <v>4.4069843381827942</v>
      </c>
      <c r="U624" s="45">
        <f t="shared" si="1719"/>
        <v>5.1327552077755296</v>
      </c>
      <c r="V624" s="45">
        <f t="shared" si="1720"/>
        <v>128.37036679382948</v>
      </c>
      <c r="W624" s="45">
        <f t="shared" si="1721"/>
        <v>2.2404855625451212</v>
      </c>
      <c r="X624" s="45">
        <f t="shared" si="1722"/>
        <v>79.284181467066446</v>
      </c>
      <c r="Y624" s="45">
        <f t="shared" si="1723"/>
        <v>1.3837700113489777</v>
      </c>
      <c r="Z624" s="45">
        <f t="shared" si="1724"/>
        <v>156.02718467030536</v>
      </c>
      <c r="AA624" s="45">
        <f t="shared" si="1725"/>
        <v>2.7231880951140517</v>
      </c>
      <c r="AB624" s="45">
        <f t="shared" si="1726"/>
        <v>-20050.391138696334</v>
      </c>
      <c r="AC624" s="45">
        <f t="shared" si="1727"/>
        <v>-62.221342745670789</v>
      </c>
      <c r="AD624" s="45">
        <f t="shared" si="1728"/>
        <v>2046.3569168047479</v>
      </c>
      <c r="AE624" s="45">
        <f t="shared" si="1729"/>
        <v>580.25064074432612</v>
      </c>
      <c r="AF624" s="45">
        <f t="shared" si="1730"/>
        <v>569.42633391168852</v>
      </c>
      <c r="AG624" s="45">
        <f t="shared" si="1731"/>
        <v>3201.1609687194341</v>
      </c>
      <c r="AH624" s="45">
        <f t="shared" si="1732"/>
        <v>-13715.417621261809</v>
      </c>
      <c r="AI624" s="45">
        <f t="shared" si="1733"/>
        <v>-3.8098382281282803</v>
      </c>
      <c r="AJ624" s="45">
        <f t="shared" si="1734"/>
        <v>248.6917647300001</v>
      </c>
      <c r="AK624" s="45">
        <f t="shared" si="1735"/>
        <v>4.3404901171336085</v>
      </c>
      <c r="AL624" s="45">
        <f t="shared" si="1736"/>
        <v>248</v>
      </c>
      <c r="AM624" s="45">
        <f t="shared" si="1737"/>
        <v>41</v>
      </c>
      <c r="AN624" s="45">
        <f t="shared" si="1738"/>
        <v>30</v>
      </c>
      <c r="AO624" s="45"/>
      <c r="AP624" s="45">
        <f t="shared" si="1739"/>
        <v>4.3622368094930293</v>
      </c>
      <c r="AQ624" s="45">
        <f t="shared" si="1740"/>
        <v>7.6135395077345999E-2</v>
      </c>
      <c r="AR624" s="45" t="str">
        <f t="shared" si="1741"/>
        <v>POSITIF</v>
      </c>
      <c r="AS624" s="45">
        <f t="shared" si="1742"/>
        <v>4</v>
      </c>
      <c r="AT624" s="45">
        <f t="shared" si="1743"/>
        <v>21</v>
      </c>
      <c r="AU624" s="45">
        <f t="shared" si="1744"/>
        <v>44</v>
      </c>
      <c r="AV624" s="45">
        <f t="shared" si="1745"/>
        <v>0.9836610593722297</v>
      </c>
      <c r="AW624" s="145">
        <f t="shared" si="1746"/>
        <v>4.0985877473842906E-2</v>
      </c>
      <c r="AX624" s="45">
        <f t="shared" si="1747"/>
        <v>1.7168124209700833E-2</v>
      </c>
      <c r="AY624" s="45">
        <f t="shared" si="1748"/>
        <v>0.26802856355612698</v>
      </c>
      <c r="AZ624" s="145">
        <f t="shared" si="1749"/>
        <v>1.1167856814838624E-2</v>
      </c>
      <c r="BA624" s="45">
        <f t="shared" si="1750"/>
        <v>371520.68835579697</v>
      </c>
      <c r="BB624" s="45" t="s">
        <v>192</v>
      </c>
      <c r="BC624" s="45">
        <f t="shared" si="1751"/>
        <v>1.6700854877566042E-2</v>
      </c>
      <c r="BD624" s="45">
        <f t="shared" si="1752"/>
        <v>128.37494529389548</v>
      </c>
      <c r="BE624" s="45">
        <f t="shared" si="1753"/>
        <v>23.436893041219001</v>
      </c>
      <c r="BF624" s="45">
        <f t="shared" si="1754"/>
        <v>-1.7337268689281617E-3</v>
      </c>
      <c r="BG624" s="45">
        <f t="shared" si="1755"/>
        <v>23.435159314350074</v>
      </c>
      <c r="BH624" s="151">
        <f t="shared" si="1756"/>
        <v>0.18440767699898483</v>
      </c>
      <c r="BI624" s="45">
        <f t="shared" si="1757"/>
        <v>17.034976021603992</v>
      </c>
      <c r="BJ624" s="45">
        <f t="shared" si="1758"/>
        <v>0.4559760216039912</v>
      </c>
      <c r="BK624" s="45">
        <f t="shared" si="1759"/>
        <v>116.32156287784525</v>
      </c>
      <c r="BL624" s="45">
        <f t="shared" si="1760"/>
        <v>2.0301942632840104</v>
      </c>
      <c r="BM624" s="45">
        <f t="shared" si="1761"/>
        <v>250.51807744621459</v>
      </c>
      <c r="BN624" s="45">
        <f t="shared" si="1762"/>
        <v>16.701205163080974</v>
      </c>
      <c r="BO624" s="45">
        <f t="shared" si="1763"/>
        <v>16</v>
      </c>
      <c r="BP624" s="45">
        <f t="shared" si="1764"/>
        <v>42</v>
      </c>
      <c r="BQ624" s="45">
        <f t="shared" si="1765"/>
        <v>4</v>
      </c>
      <c r="BR624" s="45">
        <f t="shared" si="1766"/>
        <v>-17.437311003570095</v>
      </c>
      <c r="BS624" s="45" t="str">
        <f t="shared" si="1767"/>
        <v>NEGATIF</v>
      </c>
      <c r="BT624" s="45">
        <f t="shared" si="1768"/>
        <v>-0.30433848970653488</v>
      </c>
      <c r="BU624" s="45">
        <f t="shared" si="1769"/>
        <v>17</v>
      </c>
      <c r="BV624" s="45">
        <f t="shared" si="1770"/>
        <v>-2067</v>
      </c>
      <c r="BW624" s="45">
        <f t="shared" si="1771"/>
        <v>45</v>
      </c>
      <c r="BX624" s="45" t="str">
        <f t="shared" si="1772"/>
        <v>NEGATIF</v>
      </c>
      <c r="BY624" s="45">
        <f t="shared" si="1773"/>
        <v>67.798290118973313</v>
      </c>
      <c r="BZ624" s="45">
        <f t="shared" si="1774"/>
        <v>247.79829011897331</v>
      </c>
      <c r="CA624" s="45">
        <f t="shared" si="1775"/>
        <v>-22.540855385426156</v>
      </c>
      <c r="CB624" s="45" t="str">
        <f t="shared" si="1776"/>
        <v>NEGATIF</v>
      </c>
      <c r="CC624" s="45">
        <f t="shared" si="1777"/>
        <v>22</v>
      </c>
      <c r="CD624" s="45">
        <f t="shared" si="1778"/>
        <v>32</v>
      </c>
      <c r="CE624" s="45">
        <f t="shared" si="1779"/>
        <v>27</v>
      </c>
      <c r="CF624" s="45"/>
      <c r="CG624" s="45">
        <f t="shared" si="1780"/>
        <v>4.3723652872025927</v>
      </c>
      <c r="CH624" s="45">
        <f t="shared" si="1781"/>
        <v>0.40902069076482561</v>
      </c>
      <c r="CI624" s="45">
        <f t="shared" si="1782"/>
        <v>0.40905095000701869</v>
      </c>
    </row>
    <row r="625" spans="1:87">
      <c r="A625" s="45">
        <f t="shared" ref="A625:E625" si="1832">A527</f>
        <v>-7.0027777777777782</v>
      </c>
      <c r="B625" s="45">
        <f t="shared" si="1832"/>
        <v>111.315</v>
      </c>
      <c r="C625" s="45">
        <f t="shared" si="1832"/>
        <v>7</v>
      </c>
      <c r="D625" s="45">
        <f t="shared" si="1832"/>
        <v>2018</v>
      </c>
      <c r="E625" s="45">
        <f t="shared" si="1832"/>
        <v>6</v>
      </c>
      <c r="F625" s="45">
        <f t="shared" si="1784"/>
        <v>11</v>
      </c>
      <c r="G625" s="45">
        <f t="shared" ref="G625:M625" si="1833">G527</f>
        <v>-0.12222152900771403</v>
      </c>
      <c r="H625" s="45">
        <f t="shared" si="1833"/>
        <v>7</v>
      </c>
      <c r="I625" s="45">
        <f t="shared" si="1833"/>
        <v>0</v>
      </c>
      <c r="J625" s="45">
        <f t="shared" si="1833"/>
        <v>7</v>
      </c>
      <c r="K625" s="45">
        <f t="shared" si="1833"/>
        <v>0</v>
      </c>
      <c r="L625" s="45">
        <f t="shared" si="1833"/>
        <v>20</v>
      </c>
      <c r="M625" s="45">
        <f t="shared" si="1833"/>
        <v>-13</v>
      </c>
      <c r="N625" s="45">
        <f t="shared" si="1789"/>
        <v>2458280.5</v>
      </c>
      <c r="O625" s="45">
        <f t="shared" si="1553"/>
        <v>8.1905445362562951E-4</v>
      </c>
      <c r="P625" s="45">
        <f t="shared" si="1713"/>
        <v>2458280.5008190544</v>
      </c>
      <c r="Q625" s="45">
        <f t="shared" si="1715"/>
        <v>0.18440796219177091</v>
      </c>
      <c r="R625" s="45">
        <f t="shared" si="1716"/>
        <v>252.50160295812839</v>
      </c>
      <c r="S625" s="45">
        <f t="shared" si="1717"/>
        <v>294.22130434859719</v>
      </c>
      <c r="T625" s="45">
        <f t="shared" si="1718"/>
        <v>4.4069843381827942</v>
      </c>
      <c r="U625" s="45">
        <f t="shared" si="1719"/>
        <v>5.1351304903953308</v>
      </c>
      <c r="V625" s="45">
        <f t="shared" si="1720"/>
        <v>128.36981519048379</v>
      </c>
      <c r="W625" s="45">
        <f t="shared" si="1721"/>
        <v>2.2404759352505739</v>
      </c>
      <c r="X625" s="45">
        <f t="shared" si="1722"/>
        <v>79.294448626678786</v>
      </c>
      <c r="Y625" s="45">
        <f t="shared" si="1723"/>
        <v>1.3839492070890407</v>
      </c>
      <c r="Z625" s="45">
        <f t="shared" si="1724"/>
        <v>156.03745133967095</v>
      </c>
      <c r="AA625" s="45">
        <f t="shared" si="1725"/>
        <v>2.7233672822976951</v>
      </c>
      <c r="AB625" s="45">
        <f t="shared" si="1726"/>
        <v>-20028.386982703825</v>
      </c>
      <c r="AC625" s="45">
        <f t="shared" si="1727"/>
        <v>-61.10498327413319</v>
      </c>
      <c r="AD625" s="45">
        <f t="shared" si="1728"/>
        <v>2021.3775613135349</v>
      </c>
      <c r="AE625" s="45">
        <f t="shared" si="1729"/>
        <v>576.82228388932572</v>
      </c>
      <c r="AF625" s="45">
        <f t="shared" si="1730"/>
        <v>569.9397248339634</v>
      </c>
      <c r="AG625" s="45">
        <f t="shared" si="1731"/>
        <v>3193.5494989772401</v>
      </c>
      <c r="AH625" s="45">
        <f t="shared" si="1732"/>
        <v>-13727.802896963896</v>
      </c>
      <c r="AI625" s="45">
        <f t="shared" si="1733"/>
        <v>-3.8132785824899713</v>
      </c>
      <c r="AJ625" s="45">
        <f t="shared" si="1734"/>
        <v>248.68832437563842</v>
      </c>
      <c r="AK625" s="45">
        <f t="shared" si="1735"/>
        <v>4.3404300716225617</v>
      </c>
      <c r="AL625" s="45">
        <f t="shared" si="1736"/>
        <v>248</v>
      </c>
      <c r="AM625" s="45">
        <f t="shared" si="1737"/>
        <v>41</v>
      </c>
      <c r="AN625" s="45">
        <f t="shared" si="1738"/>
        <v>17</v>
      </c>
      <c r="AO625" s="45"/>
      <c r="AP625" s="45">
        <f t="shared" si="1739"/>
        <v>4.3647916702973388</v>
      </c>
      <c r="AQ625" s="45">
        <f t="shared" si="1740"/>
        <v>7.6179985810311351E-2</v>
      </c>
      <c r="AR625" s="45" t="str">
        <f t="shared" si="1741"/>
        <v>POSITIF</v>
      </c>
      <c r="AS625" s="45">
        <f t="shared" si="1742"/>
        <v>4</v>
      </c>
      <c r="AT625" s="45">
        <f t="shared" si="1743"/>
        <v>21</v>
      </c>
      <c r="AU625" s="45">
        <f t="shared" si="1744"/>
        <v>53</v>
      </c>
      <c r="AV625" s="45">
        <f t="shared" si="1745"/>
        <v>0.98380491189219832</v>
      </c>
      <c r="AW625" s="145">
        <f t="shared" si="1746"/>
        <v>4.0991871328841599E-2</v>
      </c>
      <c r="AX625" s="45">
        <f t="shared" si="1747"/>
        <v>1.7170634909811577E-2</v>
      </c>
      <c r="AY625" s="45">
        <f t="shared" si="1748"/>
        <v>0.26806775701223906</v>
      </c>
      <c r="AZ625" s="145">
        <f t="shared" si="1749"/>
        <v>1.1169489875509961E-2</v>
      </c>
      <c r="BA625" s="45">
        <f t="shared" si="1750"/>
        <v>371466.36972482241</v>
      </c>
      <c r="BB625" s="45" t="s">
        <v>192</v>
      </c>
      <c r="BC625" s="45">
        <f t="shared" si="1751"/>
        <v>1.6700854865587946E-2</v>
      </c>
      <c r="BD625" s="45">
        <f t="shared" si="1752"/>
        <v>128.37439369218683</v>
      </c>
      <c r="BE625" s="45">
        <f t="shared" si="1753"/>
        <v>23.436893037510306</v>
      </c>
      <c r="BF625" s="45">
        <f t="shared" si="1754"/>
        <v>-1.7337283044286773E-3</v>
      </c>
      <c r="BG625" s="45">
        <f t="shared" si="1755"/>
        <v>23.435159309205876</v>
      </c>
      <c r="BH625" s="151">
        <f t="shared" si="1756"/>
        <v>0.18440796219177091</v>
      </c>
      <c r="BI625" s="45">
        <f t="shared" si="1757"/>
        <v>17.285660500948627</v>
      </c>
      <c r="BJ625" s="45">
        <f t="shared" si="1758"/>
        <v>0.70666050094862598</v>
      </c>
      <c r="BK625" s="45">
        <f t="shared" si="1759"/>
        <v>120.08495439964754</v>
      </c>
      <c r="BL625" s="45">
        <f t="shared" si="1760"/>
        <v>2.0958778363811001</v>
      </c>
      <c r="BM625" s="45">
        <f t="shared" si="1761"/>
        <v>250.51495311458183</v>
      </c>
      <c r="BN625" s="45">
        <f t="shared" si="1762"/>
        <v>16.700996874305456</v>
      </c>
      <c r="BO625" s="45">
        <f t="shared" si="1763"/>
        <v>16</v>
      </c>
      <c r="BP625" s="45">
        <f t="shared" si="1764"/>
        <v>42</v>
      </c>
      <c r="BQ625" s="45">
        <f t="shared" si="1765"/>
        <v>3</v>
      </c>
      <c r="BR625" s="45">
        <f t="shared" si="1766"/>
        <v>-17.434265943345785</v>
      </c>
      <c r="BS625" s="45" t="str">
        <f t="shared" si="1767"/>
        <v>NEGATIF</v>
      </c>
      <c r="BT625" s="45">
        <f t="shared" si="1768"/>
        <v>-0.30428534337969915</v>
      </c>
      <c r="BU625" s="45">
        <f t="shared" si="1769"/>
        <v>17</v>
      </c>
      <c r="BV625" s="45">
        <f t="shared" si="1770"/>
        <v>-2067</v>
      </c>
      <c r="BW625" s="45">
        <f t="shared" si="1771"/>
        <v>56</v>
      </c>
      <c r="BX625" s="45" t="str">
        <f t="shared" si="1772"/>
        <v>NEGATIF</v>
      </c>
      <c r="BY625" s="45">
        <f t="shared" si="1773"/>
        <v>66.691023696803299</v>
      </c>
      <c r="BZ625" s="45">
        <f t="shared" si="1774"/>
        <v>246.69102369680331</v>
      </c>
      <c r="CA625" s="45">
        <f t="shared" si="1775"/>
        <v>-25.986521325023666</v>
      </c>
      <c r="CB625" s="45" t="str">
        <f t="shared" si="1776"/>
        <v>NEGATIF</v>
      </c>
      <c r="CC625" s="45">
        <f t="shared" si="1777"/>
        <v>25</v>
      </c>
      <c r="CD625" s="45">
        <f t="shared" si="1778"/>
        <v>59</v>
      </c>
      <c r="CE625" s="45">
        <f t="shared" si="1779"/>
        <v>11</v>
      </c>
      <c r="CF625" s="45"/>
      <c r="CG625" s="45">
        <f t="shared" si="1780"/>
        <v>4.3723107573286768</v>
      </c>
      <c r="CH625" s="45">
        <f t="shared" si="1781"/>
        <v>0.40902069067504238</v>
      </c>
      <c r="CI625" s="45">
        <f t="shared" si="1782"/>
        <v>0.40905094994228974</v>
      </c>
    </row>
    <row r="626" spans="1:87">
      <c r="A626" s="45">
        <f t="shared" ref="A626:E626" si="1834">A528</f>
        <v>-7.0027777777777782</v>
      </c>
      <c r="B626" s="45">
        <f t="shared" si="1834"/>
        <v>111.315</v>
      </c>
      <c r="C626" s="45">
        <f t="shared" si="1834"/>
        <v>7</v>
      </c>
      <c r="D626" s="45">
        <f t="shared" si="1834"/>
        <v>2018</v>
      </c>
      <c r="E626" s="45">
        <f t="shared" si="1834"/>
        <v>6</v>
      </c>
      <c r="F626" s="45">
        <f t="shared" si="1784"/>
        <v>11</v>
      </c>
      <c r="G626" s="45">
        <f t="shared" ref="G626:M626" si="1835">G528</f>
        <v>-0.12222152900771403</v>
      </c>
      <c r="H626" s="45">
        <f t="shared" si="1835"/>
        <v>7</v>
      </c>
      <c r="I626" s="45">
        <f t="shared" si="1835"/>
        <v>15</v>
      </c>
      <c r="J626" s="45">
        <f t="shared" si="1835"/>
        <v>7.25</v>
      </c>
      <c r="K626" s="45">
        <f t="shared" si="1835"/>
        <v>0</v>
      </c>
      <c r="L626" s="45">
        <f t="shared" si="1835"/>
        <v>20</v>
      </c>
      <c r="M626" s="45">
        <f t="shared" si="1835"/>
        <v>-13</v>
      </c>
      <c r="N626" s="45">
        <f t="shared" si="1789"/>
        <v>2458280.510416667</v>
      </c>
      <c r="O626" s="45">
        <f t="shared" si="1553"/>
        <v>8.1905445362562951E-4</v>
      </c>
      <c r="P626" s="45">
        <f t="shared" si="1713"/>
        <v>2458280.5112357214</v>
      </c>
      <c r="Q626" s="45">
        <f t="shared" si="1715"/>
        <v>0.18440824738456973</v>
      </c>
      <c r="R626" s="45">
        <f t="shared" si="1716"/>
        <v>252.50160295812839</v>
      </c>
      <c r="S626" s="45">
        <f t="shared" si="1717"/>
        <v>294.35739802393073</v>
      </c>
      <c r="T626" s="45">
        <f t="shared" si="1718"/>
        <v>4.4069843381827942</v>
      </c>
      <c r="U626" s="45">
        <f t="shared" si="1719"/>
        <v>5.1375057731210418</v>
      </c>
      <c r="V626" s="45">
        <f t="shared" si="1720"/>
        <v>128.36926358711349</v>
      </c>
      <c r="W626" s="45">
        <f t="shared" si="1721"/>
        <v>2.2404663079555971</v>
      </c>
      <c r="X626" s="45">
        <f t="shared" si="1722"/>
        <v>79.304715786749512</v>
      </c>
      <c r="Y626" s="45">
        <f t="shared" si="1723"/>
        <v>1.3841284028371041</v>
      </c>
      <c r="Z626" s="45">
        <f t="shared" si="1724"/>
        <v>156.04771800949584</v>
      </c>
      <c r="AA626" s="45">
        <f t="shared" si="1725"/>
        <v>2.7235464694893543</v>
      </c>
      <c r="AB626" s="45">
        <f t="shared" si="1726"/>
        <v>-20006.266336371787</v>
      </c>
      <c r="AC626" s="45">
        <f t="shared" si="1727"/>
        <v>-59.982182453586283</v>
      </c>
      <c r="AD626" s="45">
        <f t="shared" si="1728"/>
        <v>1995.545904041636</v>
      </c>
      <c r="AE626" s="45">
        <f t="shared" si="1729"/>
        <v>573.33312774657998</v>
      </c>
      <c r="AF626" s="45">
        <f t="shared" si="1730"/>
        <v>570.44822857007136</v>
      </c>
      <c r="AG626" s="45">
        <f t="shared" si="1731"/>
        <v>3185.9136671772458</v>
      </c>
      <c r="AH626" s="45">
        <f t="shared" si="1732"/>
        <v>-13741.007591289839</v>
      </c>
      <c r="AI626" s="45">
        <f t="shared" si="1733"/>
        <v>-3.8169465531360665</v>
      </c>
      <c r="AJ626" s="45">
        <f t="shared" si="1734"/>
        <v>248.68465640499232</v>
      </c>
      <c r="AK626" s="45">
        <f t="shared" si="1735"/>
        <v>4.3403660534579211</v>
      </c>
      <c r="AL626" s="45">
        <f t="shared" si="1736"/>
        <v>248</v>
      </c>
      <c r="AM626" s="45">
        <f t="shared" si="1737"/>
        <v>41</v>
      </c>
      <c r="AN626" s="45">
        <f t="shared" si="1738"/>
        <v>4</v>
      </c>
      <c r="AO626" s="45"/>
      <c r="AP626" s="45">
        <f t="shared" si="1739"/>
        <v>4.3639897656709108</v>
      </c>
      <c r="AQ626" s="45">
        <f t="shared" si="1740"/>
        <v>7.6165989934293202E-2</v>
      </c>
      <c r="AR626" s="45" t="str">
        <f t="shared" si="1741"/>
        <v>POSITIF</v>
      </c>
      <c r="AS626" s="45">
        <f t="shared" si="1742"/>
        <v>4</v>
      </c>
      <c r="AT626" s="45">
        <f t="shared" si="1743"/>
        <v>21</v>
      </c>
      <c r="AU626" s="45">
        <f t="shared" si="1744"/>
        <v>50</v>
      </c>
      <c r="AV626" s="45">
        <f t="shared" si="1745"/>
        <v>0.98394864090787548</v>
      </c>
      <c r="AW626" s="145">
        <f t="shared" si="1746"/>
        <v>4.0997860037828147E-2</v>
      </c>
      <c r="AX626" s="45">
        <f t="shared" si="1747"/>
        <v>1.7173143454365793E-2</v>
      </c>
      <c r="AY626" s="45">
        <f t="shared" si="1748"/>
        <v>0.26810691681732596</v>
      </c>
      <c r="AZ626" s="145">
        <f t="shared" si="1749"/>
        <v>1.1171121534055249E-2</v>
      </c>
      <c r="BA626" s="45">
        <f t="shared" si="1750"/>
        <v>371412.11359201296</v>
      </c>
      <c r="BB626" s="45" t="s">
        <v>192</v>
      </c>
      <c r="BC626" s="45">
        <f t="shared" si="1751"/>
        <v>1.6700854853609847E-2</v>
      </c>
      <c r="BD626" s="45">
        <f t="shared" si="1752"/>
        <v>128.37384209045351</v>
      </c>
      <c r="BE626" s="45">
        <f t="shared" si="1753"/>
        <v>23.43689303380161</v>
      </c>
      <c r="BF626" s="45">
        <f t="shared" si="1754"/>
        <v>-1.733729720848749E-3</v>
      </c>
      <c r="BG626" s="45">
        <f t="shared" si="1755"/>
        <v>23.435159304080763</v>
      </c>
      <c r="BH626" s="151">
        <f t="shared" si="1756"/>
        <v>0.18440824738456973</v>
      </c>
      <c r="BI626" s="45">
        <f t="shared" si="1757"/>
        <v>17.536344991469136</v>
      </c>
      <c r="BJ626" s="45">
        <f t="shared" si="1758"/>
        <v>0.95734499146913521</v>
      </c>
      <c r="BK626" s="45">
        <f t="shared" si="1759"/>
        <v>123.84855278640705</v>
      </c>
      <c r="BL626" s="45">
        <f t="shared" si="1760"/>
        <v>2.1615650199528007</v>
      </c>
      <c r="BM626" s="45">
        <f t="shared" si="1761"/>
        <v>250.51162208562999</v>
      </c>
      <c r="BN626" s="45">
        <f t="shared" si="1762"/>
        <v>16.700774805708665</v>
      </c>
      <c r="BO626" s="45">
        <f t="shared" si="1763"/>
        <v>16</v>
      </c>
      <c r="BP626" s="45">
        <f t="shared" si="1764"/>
        <v>42</v>
      </c>
      <c r="BQ626" s="45">
        <f t="shared" si="1765"/>
        <v>2</v>
      </c>
      <c r="BR626" s="45">
        <f t="shared" si="1766"/>
        <v>-17.434504436788082</v>
      </c>
      <c r="BS626" s="45" t="str">
        <f t="shared" si="1767"/>
        <v>NEGATIF</v>
      </c>
      <c r="BT626" s="45">
        <f t="shared" si="1768"/>
        <v>-0.30428950587551162</v>
      </c>
      <c r="BU626" s="45">
        <f t="shared" si="1769"/>
        <v>17</v>
      </c>
      <c r="BV626" s="45">
        <f t="shared" si="1770"/>
        <v>-2067</v>
      </c>
      <c r="BW626" s="45">
        <f t="shared" si="1771"/>
        <v>55</v>
      </c>
      <c r="BX626" s="45" t="str">
        <f t="shared" si="1772"/>
        <v>NEGATIF</v>
      </c>
      <c r="BY626" s="45">
        <f t="shared" si="1773"/>
        <v>65.435978260792638</v>
      </c>
      <c r="BZ626" s="45">
        <f t="shared" si="1774"/>
        <v>245.43597826079264</v>
      </c>
      <c r="CA626" s="45">
        <f t="shared" si="1775"/>
        <v>-29.400971542115546</v>
      </c>
      <c r="CB626" s="45" t="str">
        <f t="shared" si="1776"/>
        <v>NEGATIF</v>
      </c>
      <c r="CC626" s="45">
        <f t="shared" si="1777"/>
        <v>29</v>
      </c>
      <c r="CD626" s="45">
        <f t="shared" si="1778"/>
        <v>24</v>
      </c>
      <c r="CE626" s="45">
        <f t="shared" si="1779"/>
        <v>3</v>
      </c>
      <c r="CF626" s="45"/>
      <c r="CG626" s="45">
        <f t="shared" si="1780"/>
        <v>4.3722526199059875</v>
      </c>
      <c r="CH626" s="45">
        <f t="shared" si="1781"/>
        <v>0.40902069058559232</v>
      </c>
      <c r="CI626" s="45">
        <f t="shared" si="1782"/>
        <v>0.40905094987756074</v>
      </c>
    </row>
    <row r="627" spans="1:87">
      <c r="A627" s="45">
        <f t="shared" ref="A627:E627" si="1836">A529</f>
        <v>-7.0027777777777782</v>
      </c>
      <c r="B627" s="45">
        <f t="shared" si="1836"/>
        <v>111.315</v>
      </c>
      <c r="C627" s="45">
        <f t="shared" si="1836"/>
        <v>7</v>
      </c>
      <c r="D627" s="45">
        <f t="shared" si="1836"/>
        <v>2018</v>
      </c>
      <c r="E627" s="45">
        <f t="shared" si="1836"/>
        <v>6</v>
      </c>
      <c r="F627" s="45">
        <f t="shared" si="1784"/>
        <v>11</v>
      </c>
      <c r="G627" s="45">
        <f t="shared" ref="G627:M627" si="1837">G529</f>
        <v>-0.12222152900771403</v>
      </c>
      <c r="H627" s="45">
        <f t="shared" si="1837"/>
        <v>7</v>
      </c>
      <c r="I627" s="45">
        <f t="shared" si="1837"/>
        <v>30</v>
      </c>
      <c r="J627" s="45">
        <f t="shared" si="1837"/>
        <v>7.5</v>
      </c>
      <c r="K627" s="45">
        <f t="shared" si="1837"/>
        <v>0</v>
      </c>
      <c r="L627" s="45">
        <f t="shared" si="1837"/>
        <v>20</v>
      </c>
      <c r="M627" s="45">
        <f t="shared" si="1837"/>
        <v>-13</v>
      </c>
      <c r="N627" s="45">
        <f t="shared" si="1789"/>
        <v>2458280.5208333335</v>
      </c>
      <c r="O627" s="45">
        <f t="shared" si="1553"/>
        <v>8.1905445362562951E-4</v>
      </c>
      <c r="P627" s="45">
        <f t="shared" si="1713"/>
        <v>2458280.5216523879</v>
      </c>
      <c r="Q627" s="45">
        <f t="shared" si="1715"/>
        <v>0.18440853257735582</v>
      </c>
      <c r="R627" s="45">
        <f t="shared" si="1716"/>
        <v>252.50160295812839</v>
      </c>
      <c r="S627" s="45">
        <f t="shared" si="1717"/>
        <v>294.49349169319612</v>
      </c>
      <c r="T627" s="45">
        <f t="shared" si="1718"/>
        <v>4.4069843381827942</v>
      </c>
      <c r="U627" s="45">
        <f t="shared" si="1719"/>
        <v>5.139881055740843</v>
      </c>
      <c r="V627" s="45">
        <f t="shared" si="1720"/>
        <v>128.36871198376787</v>
      </c>
      <c r="W627" s="45">
        <f t="shared" si="1721"/>
        <v>2.2404566806610511</v>
      </c>
      <c r="X627" s="45">
        <f t="shared" si="1722"/>
        <v>79.314982946361852</v>
      </c>
      <c r="Y627" s="45">
        <f t="shared" si="1723"/>
        <v>1.3843075985771673</v>
      </c>
      <c r="Z627" s="45">
        <f t="shared" si="1724"/>
        <v>156.05798467886143</v>
      </c>
      <c r="AA627" s="45">
        <f t="shared" si="1725"/>
        <v>2.7237256566729977</v>
      </c>
      <c r="AB627" s="45">
        <f t="shared" si="1726"/>
        <v>-19984.029326476775</v>
      </c>
      <c r="AC627" s="45">
        <f t="shared" si="1727"/>
        <v>-58.853058742807846</v>
      </c>
      <c r="AD627" s="45">
        <f t="shared" si="1728"/>
        <v>1968.8728390446086</v>
      </c>
      <c r="AE627" s="45">
        <f t="shared" si="1729"/>
        <v>569.78354039779924</v>
      </c>
      <c r="AF627" s="45">
        <f t="shared" si="1730"/>
        <v>570.95183187868975</v>
      </c>
      <c r="AG627" s="45">
        <f t="shared" si="1731"/>
        <v>3178.2535311471484</v>
      </c>
      <c r="AH627" s="45">
        <f t="shared" si="1732"/>
        <v>-13755.020642751337</v>
      </c>
      <c r="AI627" s="45">
        <f t="shared" si="1733"/>
        <v>-3.8208390674309269</v>
      </c>
      <c r="AJ627" s="45">
        <f t="shared" si="1734"/>
        <v>248.68076389069745</v>
      </c>
      <c r="AK627" s="45">
        <f t="shared" si="1735"/>
        <v>4.3402981162672942</v>
      </c>
      <c r="AL627" s="45">
        <f t="shared" si="1736"/>
        <v>248</v>
      </c>
      <c r="AM627" s="45">
        <f t="shared" si="1737"/>
        <v>40</v>
      </c>
      <c r="AN627" s="45">
        <f t="shared" si="1738"/>
        <v>50</v>
      </c>
      <c r="AO627" s="45"/>
      <c r="AP627" s="45">
        <f t="shared" si="1739"/>
        <v>4.3615683486747061</v>
      </c>
      <c r="AQ627" s="45">
        <f t="shared" si="1740"/>
        <v>7.6123728235145682E-2</v>
      </c>
      <c r="AR627" s="45" t="str">
        <f t="shared" si="1741"/>
        <v>POSITIF</v>
      </c>
      <c r="AS627" s="45">
        <f t="shared" si="1742"/>
        <v>4</v>
      </c>
      <c r="AT627" s="45">
        <f t="shared" si="1743"/>
        <v>21</v>
      </c>
      <c r="AU627" s="45">
        <f t="shared" si="1744"/>
        <v>41</v>
      </c>
      <c r="AV627" s="45">
        <f t="shared" si="1745"/>
        <v>0.9840922453897214</v>
      </c>
      <c r="AW627" s="145">
        <f t="shared" si="1746"/>
        <v>4.1003843557905061E-2</v>
      </c>
      <c r="AX627" s="45">
        <f t="shared" si="1747"/>
        <v>1.7175649825394625E-2</v>
      </c>
      <c r="AY627" s="45">
        <f t="shared" si="1748"/>
        <v>0.26814604269088732</v>
      </c>
      <c r="AZ627" s="145">
        <f t="shared" si="1749"/>
        <v>1.1172751778786972E-2</v>
      </c>
      <c r="BA627" s="45">
        <f t="shared" si="1750"/>
        <v>371357.9202980249</v>
      </c>
      <c r="BB627" s="45" t="s">
        <v>192</v>
      </c>
      <c r="BC627" s="45">
        <f t="shared" si="1751"/>
        <v>1.6700854841631751E-2</v>
      </c>
      <c r="BD627" s="45">
        <f t="shared" si="1752"/>
        <v>128.37329048874486</v>
      </c>
      <c r="BE627" s="45">
        <f t="shared" si="1753"/>
        <v>23.436893030092914</v>
      </c>
      <c r="BF627" s="45">
        <f t="shared" si="1754"/>
        <v>-1.7337311181855935E-3</v>
      </c>
      <c r="BG627" s="45">
        <f t="shared" si="1755"/>
        <v>23.435159298974728</v>
      </c>
      <c r="BH627" s="151">
        <f t="shared" si="1756"/>
        <v>0.18440853257735582</v>
      </c>
      <c r="BI627" s="45">
        <f t="shared" si="1757"/>
        <v>17.787029470813771</v>
      </c>
      <c r="BJ627" s="45">
        <f t="shared" si="1758"/>
        <v>1.20802947081377</v>
      </c>
      <c r="BK627" s="45">
        <f t="shared" si="1759"/>
        <v>127.61235491043506</v>
      </c>
      <c r="BL627" s="45">
        <f t="shared" si="1760"/>
        <v>2.2272557594106455</v>
      </c>
      <c r="BM627" s="45">
        <f t="shared" si="1761"/>
        <v>250.50808715177152</v>
      </c>
      <c r="BN627" s="45">
        <f t="shared" si="1762"/>
        <v>16.700539143451433</v>
      </c>
      <c r="BO627" s="45">
        <f t="shared" si="1763"/>
        <v>16</v>
      </c>
      <c r="BP627" s="45">
        <f t="shared" si="1764"/>
        <v>42</v>
      </c>
      <c r="BQ627" s="45">
        <f t="shared" si="1765"/>
        <v>1</v>
      </c>
      <c r="BR627" s="45">
        <f t="shared" si="1766"/>
        <v>-17.436309707451926</v>
      </c>
      <c r="BS627" s="45" t="str">
        <f t="shared" si="1767"/>
        <v>NEGATIF</v>
      </c>
      <c r="BT627" s="45">
        <f t="shared" si="1768"/>
        <v>-0.30432101379248538</v>
      </c>
      <c r="BU627" s="45">
        <f t="shared" si="1769"/>
        <v>17</v>
      </c>
      <c r="BV627" s="45">
        <f t="shared" si="1770"/>
        <v>-2067</v>
      </c>
      <c r="BW627" s="45">
        <f t="shared" si="1771"/>
        <v>49</v>
      </c>
      <c r="BX627" s="45" t="str">
        <f t="shared" si="1772"/>
        <v>NEGATIF</v>
      </c>
      <c r="BY627" s="45">
        <f t="shared" si="1773"/>
        <v>64.012794979684358</v>
      </c>
      <c r="BZ627" s="45">
        <f t="shared" si="1774"/>
        <v>244.01279497968437</v>
      </c>
      <c r="CA627" s="45">
        <f t="shared" si="1775"/>
        <v>-32.778771183049962</v>
      </c>
      <c r="CB627" s="45" t="str">
        <f t="shared" si="1776"/>
        <v>NEGATIF</v>
      </c>
      <c r="CC627" s="45">
        <f t="shared" si="1777"/>
        <v>32</v>
      </c>
      <c r="CD627" s="45">
        <f t="shared" si="1778"/>
        <v>46</v>
      </c>
      <c r="CE627" s="45">
        <f t="shared" si="1779"/>
        <v>43</v>
      </c>
      <c r="CF627" s="45"/>
      <c r="CG627" s="45">
        <f t="shared" si="1780"/>
        <v>4.372190923671317</v>
      </c>
      <c r="CH627" s="45">
        <f t="shared" si="1781"/>
        <v>0.40902069049647521</v>
      </c>
      <c r="CI627" s="45">
        <f t="shared" si="1782"/>
        <v>0.4090509498128318</v>
      </c>
    </row>
    <row r="628" spans="1:87">
      <c r="A628" s="45">
        <f t="shared" ref="A628:E628" si="1838">A530</f>
        <v>-7.0027777777777782</v>
      </c>
      <c r="B628" s="45">
        <f t="shared" si="1838"/>
        <v>111.315</v>
      </c>
      <c r="C628" s="45">
        <f t="shared" si="1838"/>
        <v>7</v>
      </c>
      <c r="D628" s="45">
        <f t="shared" si="1838"/>
        <v>2018</v>
      </c>
      <c r="E628" s="45">
        <f t="shared" si="1838"/>
        <v>6</v>
      </c>
      <c r="F628" s="45">
        <f t="shared" si="1784"/>
        <v>11</v>
      </c>
      <c r="G628" s="45">
        <f t="shared" ref="G628:M628" si="1839">G530</f>
        <v>-0.12222152900771403</v>
      </c>
      <c r="H628" s="45">
        <f t="shared" si="1839"/>
        <v>7</v>
      </c>
      <c r="I628" s="45">
        <f t="shared" si="1839"/>
        <v>45</v>
      </c>
      <c r="J628" s="45">
        <f t="shared" si="1839"/>
        <v>7.75</v>
      </c>
      <c r="K628" s="45">
        <f t="shared" si="1839"/>
        <v>0</v>
      </c>
      <c r="L628" s="45">
        <f t="shared" si="1839"/>
        <v>20</v>
      </c>
      <c r="M628" s="45">
        <f t="shared" si="1839"/>
        <v>-13</v>
      </c>
      <c r="N628" s="45">
        <f t="shared" si="1789"/>
        <v>2458280.53125</v>
      </c>
      <c r="O628" s="45">
        <f t="shared" si="1553"/>
        <v>8.1905445362562951E-4</v>
      </c>
      <c r="P628" s="45">
        <f t="shared" si="1713"/>
        <v>2458280.5320690544</v>
      </c>
      <c r="Q628" s="45">
        <f t="shared" si="1715"/>
        <v>0.18440881777014187</v>
      </c>
      <c r="R628" s="45">
        <f t="shared" si="1716"/>
        <v>252.50160295812839</v>
      </c>
      <c r="S628" s="45">
        <f t="shared" si="1717"/>
        <v>294.62958536244696</v>
      </c>
      <c r="T628" s="45">
        <f t="shared" si="1718"/>
        <v>4.4069843381827942</v>
      </c>
      <c r="U628" s="45">
        <f t="shared" si="1719"/>
        <v>5.1422563383603901</v>
      </c>
      <c r="V628" s="45">
        <f t="shared" si="1720"/>
        <v>128.36816038042224</v>
      </c>
      <c r="W628" s="45">
        <f t="shared" si="1721"/>
        <v>2.2404470533665046</v>
      </c>
      <c r="X628" s="45">
        <f t="shared" si="1722"/>
        <v>79.325250105973282</v>
      </c>
      <c r="Y628" s="45">
        <f t="shared" si="1723"/>
        <v>1.3844867943172146</v>
      </c>
      <c r="Z628" s="45">
        <f t="shared" si="1724"/>
        <v>156.06825134822611</v>
      </c>
      <c r="AA628" s="45">
        <f t="shared" si="1725"/>
        <v>2.7239048438566251</v>
      </c>
      <c r="AB628" s="45">
        <f t="shared" si="1726"/>
        <v>-19961.676077497883</v>
      </c>
      <c r="AC628" s="45">
        <f t="shared" si="1727"/>
        <v>-57.717731116954255</v>
      </c>
      <c r="AD628" s="45">
        <f t="shared" si="1728"/>
        <v>1941.3696117137424</v>
      </c>
      <c r="AE628" s="45">
        <f t="shared" si="1729"/>
        <v>566.17389582776332</v>
      </c>
      <c r="AF628" s="45">
        <f t="shared" si="1730"/>
        <v>571.45052171448413</v>
      </c>
      <c r="AG628" s="45">
        <f t="shared" si="1731"/>
        <v>3170.5691478764484</v>
      </c>
      <c r="AH628" s="45">
        <f t="shared" si="1732"/>
        <v>-13769.8306314824</v>
      </c>
      <c r="AI628" s="45">
        <f t="shared" si="1733"/>
        <v>-3.8249529531895559</v>
      </c>
      <c r="AJ628" s="45">
        <f t="shared" si="1734"/>
        <v>248.67665000493884</v>
      </c>
      <c r="AK628" s="45">
        <f t="shared" si="1735"/>
        <v>4.3402263154157561</v>
      </c>
      <c r="AL628" s="45">
        <f t="shared" si="1736"/>
        <v>248</v>
      </c>
      <c r="AM628" s="45">
        <f t="shared" si="1737"/>
        <v>40</v>
      </c>
      <c r="AN628" s="45">
        <f t="shared" si="1738"/>
        <v>35</v>
      </c>
      <c r="AO628" s="45"/>
      <c r="AP628" s="45">
        <f t="shared" si="1739"/>
        <v>4.3589261765368006</v>
      </c>
      <c r="AQ628" s="45">
        <f t="shared" si="1740"/>
        <v>7.6077613631934771E-2</v>
      </c>
      <c r="AR628" s="45" t="str">
        <f t="shared" si="1741"/>
        <v>POSITIF</v>
      </c>
      <c r="AS628" s="45">
        <f t="shared" si="1742"/>
        <v>4</v>
      </c>
      <c r="AT628" s="45">
        <f t="shared" si="1743"/>
        <v>21</v>
      </c>
      <c r="AU628" s="45">
        <f t="shared" si="1744"/>
        <v>32</v>
      </c>
      <c r="AV628" s="45">
        <f t="shared" si="1745"/>
        <v>0.98423572432748552</v>
      </c>
      <c r="AW628" s="145">
        <f t="shared" si="1746"/>
        <v>4.1009821846978566E-2</v>
      </c>
      <c r="AX628" s="45">
        <f t="shared" si="1747"/>
        <v>1.7178154005265876E-2</v>
      </c>
      <c r="AY628" s="45">
        <f t="shared" si="1748"/>
        <v>0.26818513435767849</v>
      </c>
      <c r="AZ628" s="145">
        <f t="shared" si="1749"/>
        <v>1.1174380598236604E-2</v>
      </c>
      <c r="BA628" s="45">
        <f t="shared" si="1750"/>
        <v>371303.79017586022</v>
      </c>
      <c r="BB628" s="45" t="s">
        <v>192</v>
      </c>
      <c r="BC628" s="45">
        <f t="shared" si="1751"/>
        <v>1.6700854829653656E-2</v>
      </c>
      <c r="BD628" s="45">
        <f t="shared" si="1752"/>
        <v>128.37273888703626</v>
      </c>
      <c r="BE628" s="45">
        <f t="shared" si="1753"/>
        <v>23.436893026384219</v>
      </c>
      <c r="BF628" s="45">
        <f t="shared" si="1754"/>
        <v>-1.7337324964366153E-3</v>
      </c>
      <c r="BG628" s="45">
        <f t="shared" si="1755"/>
        <v>23.435159293887782</v>
      </c>
      <c r="BH628" s="151">
        <f t="shared" si="1756"/>
        <v>0.18440881777014187</v>
      </c>
      <c r="BI628" s="45">
        <f t="shared" si="1757"/>
        <v>18.037713950158409</v>
      </c>
      <c r="BJ628" s="45">
        <f t="shared" si="1758"/>
        <v>1.4587139501584083</v>
      </c>
      <c r="BK628" s="45">
        <f t="shared" si="1759"/>
        <v>131.37635805646744</v>
      </c>
      <c r="BL628" s="45">
        <f t="shared" si="1760"/>
        <v>2.2929500073643352</v>
      </c>
      <c r="BM628" s="45">
        <f t="shared" si="1761"/>
        <v>250.5043511959087</v>
      </c>
      <c r="BN628" s="45">
        <f t="shared" si="1762"/>
        <v>16.700290079727246</v>
      </c>
      <c r="BO628" s="45">
        <f t="shared" si="1763"/>
        <v>16</v>
      </c>
      <c r="BP628" s="45">
        <f t="shared" si="1764"/>
        <v>42</v>
      </c>
      <c r="BQ628" s="45">
        <f t="shared" si="1765"/>
        <v>1</v>
      </c>
      <c r="BR628" s="45">
        <f t="shared" si="1766"/>
        <v>-17.438299602012119</v>
      </c>
      <c r="BS628" s="45" t="str">
        <f t="shared" si="1767"/>
        <v>NEGATIF</v>
      </c>
      <c r="BT628" s="45">
        <f t="shared" si="1768"/>
        <v>-0.30435574400432824</v>
      </c>
      <c r="BU628" s="45">
        <f t="shared" si="1769"/>
        <v>17</v>
      </c>
      <c r="BV628" s="45">
        <f t="shared" si="1770"/>
        <v>-2067</v>
      </c>
      <c r="BW628" s="45">
        <f t="shared" si="1771"/>
        <v>42</v>
      </c>
      <c r="BX628" s="45" t="str">
        <f t="shared" si="1772"/>
        <v>NEGATIF</v>
      </c>
      <c r="BY628" s="45">
        <f t="shared" si="1773"/>
        <v>62.395889806893415</v>
      </c>
      <c r="BZ628" s="45">
        <f t="shared" si="1774"/>
        <v>242.39588980689342</v>
      </c>
      <c r="CA628" s="45">
        <f t="shared" si="1775"/>
        <v>-36.113195398769705</v>
      </c>
      <c r="CB628" s="45" t="str">
        <f t="shared" si="1776"/>
        <v>NEGATIF</v>
      </c>
      <c r="CC628" s="45">
        <f t="shared" si="1777"/>
        <v>36</v>
      </c>
      <c r="CD628" s="45">
        <f t="shared" si="1778"/>
        <v>6</v>
      </c>
      <c r="CE628" s="45">
        <f t="shared" si="1779"/>
        <v>47</v>
      </c>
      <c r="CF628" s="45"/>
      <c r="CG628" s="45">
        <f t="shared" si="1780"/>
        <v>4.3721257189408016</v>
      </c>
      <c r="CH628" s="45">
        <f t="shared" si="1781"/>
        <v>0.40902069040769123</v>
      </c>
      <c r="CI628" s="45">
        <f t="shared" si="1782"/>
        <v>0.40905094974810285</v>
      </c>
    </row>
    <row r="629" spans="1:87">
      <c r="A629" s="45">
        <f t="shared" ref="A629:E629" si="1840">A531</f>
        <v>-7.0027777777777782</v>
      </c>
      <c r="B629" s="45">
        <f t="shared" si="1840"/>
        <v>111.315</v>
      </c>
      <c r="C629" s="45">
        <f t="shared" si="1840"/>
        <v>7</v>
      </c>
      <c r="D629" s="45">
        <f t="shared" si="1840"/>
        <v>2018</v>
      </c>
      <c r="E629" s="45">
        <f t="shared" si="1840"/>
        <v>6</v>
      </c>
      <c r="F629" s="45">
        <f t="shared" si="1784"/>
        <v>11</v>
      </c>
      <c r="G629" s="45">
        <f t="shared" ref="G629:M629" si="1841">G531</f>
        <v>-0.12222152900771403</v>
      </c>
      <c r="H629" s="45">
        <f t="shared" si="1841"/>
        <v>8</v>
      </c>
      <c r="I629" s="45">
        <f t="shared" si="1841"/>
        <v>0</v>
      </c>
      <c r="J629" s="45">
        <f t="shared" si="1841"/>
        <v>8</v>
      </c>
      <c r="K629" s="45">
        <f t="shared" si="1841"/>
        <v>0</v>
      </c>
      <c r="L629" s="45">
        <f t="shared" si="1841"/>
        <v>20</v>
      </c>
      <c r="M629" s="45">
        <f t="shared" si="1841"/>
        <v>-13</v>
      </c>
      <c r="N629" s="45">
        <f t="shared" si="1789"/>
        <v>2458280.541666667</v>
      </c>
      <c r="O629" s="45">
        <f t="shared" si="1553"/>
        <v>8.1905445362562951E-4</v>
      </c>
      <c r="P629" s="45">
        <f t="shared" si="1713"/>
        <v>2458280.5424857214</v>
      </c>
      <c r="Q629" s="45">
        <f t="shared" si="1715"/>
        <v>0.18440910296294072</v>
      </c>
      <c r="R629" s="45">
        <f t="shared" si="1716"/>
        <v>252.50160295812839</v>
      </c>
      <c r="S629" s="45">
        <f t="shared" si="1717"/>
        <v>294.76567903779505</v>
      </c>
      <c r="T629" s="45">
        <f t="shared" si="1718"/>
        <v>4.4069843381827942</v>
      </c>
      <c r="U629" s="45">
        <f t="shared" si="1719"/>
        <v>5.1446316210863543</v>
      </c>
      <c r="V629" s="45">
        <f t="shared" si="1720"/>
        <v>128.36760877705188</v>
      </c>
      <c r="W629" s="45">
        <f t="shared" si="1721"/>
        <v>2.240437426071527</v>
      </c>
      <c r="X629" s="45">
        <f t="shared" si="1722"/>
        <v>79.335517266044917</v>
      </c>
      <c r="Y629" s="45">
        <f t="shared" si="1723"/>
        <v>1.384665990065294</v>
      </c>
      <c r="Z629" s="45">
        <f t="shared" si="1724"/>
        <v>156.078518018051</v>
      </c>
      <c r="AA629" s="45">
        <f t="shared" si="1725"/>
        <v>2.7240840310482843</v>
      </c>
      <c r="AB629" s="45">
        <f t="shared" si="1726"/>
        <v>-19939.206714539723</v>
      </c>
      <c r="AC629" s="45">
        <f t="shared" si="1727"/>
        <v>-56.576319203647913</v>
      </c>
      <c r="AD629" s="45">
        <f t="shared" si="1728"/>
        <v>1913.0478173147312</v>
      </c>
      <c r="AE629" s="45">
        <f t="shared" si="1729"/>
        <v>562.50457433978966</v>
      </c>
      <c r="AF629" s="45">
        <f t="shared" si="1730"/>
        <v>571.94428515969707</v>
      </c>
      <c r="AG629" s="45">
        <f t="shared" si="1731"/>
        <v>3162.8605745286777</v>
      </c>
      <c r="AH629" s="45">
        <f t="shared" si="1732"/>
        <v>-13785.425782400474</v>
      </c>
      <c r="AI629" s="45">
        <f t="shared" si="1733"/>
        <v>-3.8292849395556874</v>
      </c>
      <c r="AJ629" s="45">
        <f t="shared" si="1734"/>
        <v>248.6723180185727</v>
      </c>
      <c r="AK629" s="45">
        <f t="shared" si="1735"/>
        <v>4.3401507079905155</v>
      </c>
      <c r="AL629" s="45">
        <f t="shared" si="1736"/>
        <v>248</v>
      </c>
      <c r="AM629" s="45">
        <f t="shared" si="1737"/>
        <v>40</v>
      </c>
      <c r="AN629" s="45">
        <f t="shared" si="1738"/>
        <v>20</v>
      </c>
      <c r="AO629" s="45"/>
      <c r="AP629" s="45">
        <f t="shared" si="1739"/>
        <v>4.3567745482319973</v>
      </c>
      <c r="AQ629" s="45">
        <f t="shared" si="1740"/>
        <v>7.6040060633736847E-2</v>
      </c>
      <c r="AR629" s="45" t="str">
        <f t="shared" si="1741"/>
        <v>POSITIF</v>
      </c>
      <c r="AS629" s="45">
        <f t="shared" si="1742"/>
        <v>4</v>
      </c>
      <c r="AT629" s="45">
        <f t="shared" si="1743"/>
        <v>21</v>
      </c>
      <c r="AU629" s="45">
        <f t="shared" si="1744"/>
        <v>24</v>
      </c>
      <c r="AV629" s="45">
        <f t="shared" si="1745"/>
        <v>0.98437907671104263</v>
      </c>
      <c r="AW629" s="145">
        <f t="shared" si="1746"/>
        <v>4.1015794862960107E-2</v>
      </c>
      <c r="AX629" s="45">
        <f t="shared" si="1747"/>
        <v>1.7180655976349529E-2</v>
      </c>
      <c r="AY629" s="45">
        <f t="shared" si="1748"/>
        <v>0.26822419154248878</v>
      </c>
      <c r="AZ629" s="145">
        <f t="shared" si="1749"/>
        <v>1.1176007980937033E-2</v>
      </c>
      <c r="BA629" s="45">
        <f t="shared" si="1750"/>
        <v>371249.72355810541</v>
      </c>
      <c r="BB629" s="45" t="s">
        <v>192</v>
      </c>
      <c r="BC629" s="45">
        <f t="shared" si="1751"/>
        <v>1.6700854817675557E-2</v>
      </c>
      <c r="BD629" s="45">
        <f t="shared" si="1752"/>
        <v>128.37218728530294</v>
      </c>
      <c r="BE629" s="45">
        <f t="shared" si="1753"/>
        <v>23.436893022675523</v>
      </c>
      <c r="BF629" s="45">
        <f t="shared" si="1754"/>
        <v>-1.733733855599225E-3</v>
      </c>
      <c r="BG629" s="45">
        <f t="shared" si="1755"/>
        <v>23.435159288819925</v>
      </c>
      <c r="BH629" s="151">
        <f t="shared" si="1756"/>
        <v>0.18440910296294072</v>
      </c>
      <c r="BI629" s="45">
        <f t="shared" si="1757"/>
        <v>18.288398440709958</v>
      </c>
      <c r="BJ629" s="45">
        <f t="shared" si="1758"/>
        <v>1.7093984407099576</v>
      </c>
      <c r="BK629" s="45">
        <f t="shared" si="1759"/>
        <v>135.14055942002028</v>
      </c>
      <c r="BL629" s="45">
        <f t="shared" si="1760"/>
        <v>2.3586477148663922</v>
      </c>
      <c r="BM629" s="45">
        <f t="shared" si="1761"/>
        <v>250.50041719062909</v>
      </c>
      <c r="BN629" s="45">
        <f t="shared" si="1762"/>
        <v>16.700027812708605</v>
      </c>
      <c r="BO629" s="45">
        <f t="shared" si="1763"/>
        <v>16</v>
      </c>
      <c r="BP629" s="45">
        <f t="shared" si="1764"/>
        <v>42</v>
      </c>
      <c r="BQ629" s="45">
        <f t="shared" si="1765"/>
        <v>0</v>
      </c>
      <c r="BR629" s="45">
        <f t="shared" si="1766"/>
        <v>-17.439771516255981</v>
      </c>
      <c r="BS629" s="45" t="str">
        <f t="shared" si="1767"/>
        <v>NEGATIF</v>
      </c>
      <c r="BT629" s="45">
        <f t="shared" si="1768"/>
        <v>-0.30438143375419063</v>
      </c>
      <c r="BU629" s="45">
        <f t="shared" si="1769"/>
        <v>17</v>
      </c>
      <c r="BV629" s="45">
        <f t="shared" si="1770"/>
        <v>-2067</v>
      </c>
      <c r="BW629" s="45">
        <f t="shared" si="1771"/>
        <v>36</v>
      </c>
      <c r="BX629" s="45" t="str">
        <f t="shared" si="1772"/>
        <v>NEGATIF</v>
      </c>
      <c r="BY629" s="45">
        <f t="shared" si="1773"/>
        <v>60.552894401249446</v>
      </c>
      <c r="BZ629" s="45">
        <f t="shared" si="1774"/>
        <v>240.55289440124943</v>
      </c>
      <c r="CA629" s="45">
        <f t="shared" si="1775"/>
        <v>-39.395664519256691</v>
      </c>
      <c r="CB629" s="45" t="str">
        <f t="shared" si="1776"/>
        <v>NEGATIF</v>
      </c>
      <c r="CC629" s="45">
        <f t="shared" si="1777"/>
        <v>39</v>
      </c>
      <c r="CD629" s="45">
        <f t="shared" si="1778"/>
        <v>23</v>
      </c>
      <c r="CE629" s="45">
        <f t="shared" si="1779"/>
        <v>44</v>
      </c>
      <c r="CF629" s="45"/>
      <c r="CG629" s="45">
        <f t="shared" si="1780"/>
        <v>4.3720570575958817</v>
      </c>
      <c r="CH629" s="45">
        <f t="shared" si="1781"/>
        <v>0.40902069031924043</v>
      </c>
      <c r="CI629" s="45">
        <f t="shared" si="1782"/>
        <v>0.40905094968337391</v>
      </c>
    </row>
    <row r="630" spans="1:87">
      <c r="A630" s="45">
        <f t="shared" ref="A630:E630" si="1842">A532</f>
        <v>-7.0027777777777782</v>
      </c>
      <c r="B630" s="45">
        <f t="shared" si="1842"/>
        <v>111.315</v>
      </c>
      <c r="C630" s="45">
        <f t="shared" si="1842"/>
        <v>7</v>
      </c>
      <c r="D630" s="45">
        <f t="shared" si="1842"/>
        <v>2018</v>
      </c>
      <c r="E630" s="45">
        <f t="shared" si="1842"/>
        <v>6</v>
      </c>
      <c r="F630" s="45">
        <f t="shared" si="1784"/>
        <v>11</v>
      </c>
      <c r="G630" s="45">
        <f t="shared" ref="G630:M630" si="1843">G532</f>
        <v>-0.12222152900771403</v>
      </c>
      <c r="H630" s="45">
        <f t="shared" si="1843"/>
        <v>8</v>
      </c>
      <c r="I630" s="45">
        <f t="shared" si="1843"/>
        <v>15</v>
      </c>
      <c r="J630" s="45">
        <f t="shared" si="1843"/>
        <v>8.25</v>
      </c>
      <c r="K630" s="45">
        <f t="shared" si="1843"/>
        <v>0</v>
      </c>
      <c r="L630" s="45">
        <f t="shared" si="1843"/>
        <v>20</v>
      </c>
      <c r="M630" s="45">
        <f t="shared" si="1843"/>
        <v>-13</v>
      </c>
      <c r="N630" s="45">
        <f t="shared" si="1789"/>
        <v>2458280.5520833335</v>
      </c>
      <c r="O630" s="45">
        <f t="shared" ref="O630:O693" si="1844">O336</f>
        <v>8.1905445362562951E-4</v>
      </c>
      <c r="P630" s="45">
        <f t="shared" si="1713"/>
        <v>2458280.5529023879</v>
      </c>
      <c r="Q630" s="45">
        <f t="shared" si="1715"/>
        <v>0.18440938815572677</v>
      </c>
      <c r="R630" s="45">
        <f t="shared" si="1716"/>
        <v>252.50160295812839</v>
      </c>
      <c r="S630" s="45">
        <f t="shared" si="1717"/>
        <v>294.90177270704589</v>
      </c>
      <c r="T630" s="45">
        <f t="shared" si="1718"/>
        <v>4.4069843381827942</v>
      </c>
      <c r="U630" s="45">
        <f t="shared" si="1719"/>
        <v>5.1470069037059023</v>
      </c>
      <c r="V630" s="45">
        <f t="shared" si="1720"/>
        <v>128.36705717370631</v>
      </c>
      <c r="W630" s="45">
        <f t="shared" si="1721"/>
        <v>2.2404277987769818</v>
      </c>
      <c r="X630" s="45">
        <f t="shared" si="1722"/>
        <v>79.345784425656348</v>
      </c>
      <c r="Y630" s="45">
        <f t="shared" si="1723"/>
        <v>1.3848451858053412</v>
      </c>
      <c r="Z630" s="45">
        <f t="shared" si="1724"/>
        <v>156.08878468741659</v>
      </c>
      <c r="AA630" s="45">
        <f t="shared" si="1725"/>
        <v>2.7242632182319277</v>
      </c>
      <c r="AB630" s="45">
        <f t="shared" si="1726"/>
        <v>-19916.621366386978</v>
      </c>
      <c r="AC630" s="45">
        <f t="shared" si="1727"/>
        <v>-55.428943425595868</v>
      </c>
      <c r="AD630" s="45">
        <f t="shared" si="1728"/>
        <v>1883.9194000855141</v>
      </c>
      <c r="AE630" s="45">
        <f t="shared" si="1729"/>
        <v>558.77596302209668</v>
      </c>
      <c r="AF630" s="45">
        <f t="shared" si="1730"/>
        <v>572.43310935884324</v>
      </c>
      <c r="AG630" s="45">
        <f t="shared" si="1731"/>
        <v>3155.1278694860025</v>
      </c>
      <c r="AH630" s="45">
        <f t="shared" si="1732"/>
        <v>-13801.793967860116</v>
      </c>
      <c r="AI630" s="45">
        <f t="shared" si="1733"/>
        <v>-3.8338316577389211</v>
      </c>
      <c r="AJ630" s="45">
        <f t="shared" si="1734"/>
        <v>248.66777130038946</v>
      </c>
      <c r="AK630" s="45">
        <f t="shared" si="1735"/>
        <v>4.3400713527880574</v>
      </c>
      <c r="AL630" s="45">
        <f t="shared" si="1736"/>
        <v>248</v>
      </c>
      <c r="AM630" s="45">
        <f t="shared" si="1737"/>
        <v>40</v>
      </c>
      <c r="AN630" s="45">
        <f t="shared" si="1738"/>
        <v>3</v>
      </c>
      <c r="AO630" s="45"/>
      <c r="AP630" s="45">
        <f t="shared" si="1739"/>
        <v>4.3553245320165868</v>
      </c>
      <c r="AQ630" s="45">
        <f t="shared" si="1740"/>
        <v>7.6014753076570629E-2</v>
      </c>
      <c r="AR630" s="45" t="str">
        <f t="shared" si="1741"/>
        <v>POSITIF</v>
      </c>
      <c r="AS630" s="45">
        <f t="shared" si="1742"/>
        <v>4</v>
      </c>
      <c r="AT630" s="45">
        <f t="shared" si="1743"/>
        <v>21</v>
      </c>
      <c r="AU630" s="45">
        <f t="shared" si="1744"/>
        <v>19</v>
      </c>
      <c r="AV630" s="45">
        <f t="shared" si="1745"/>
        <v>0.98452230151108155</v>
      </c>
      <c r="AW630" s="145">
        <f t="shared" si="1746"/>
        <v>4.1021762562961729E-2</v>
      </c>
      <c r="AX630" s="45">
        <f t="shared" si="1747"/>
        <v>1.7183155720680719E-2</v>
      </c>
      <c r="AY630" s="45">
        <f t="shared" si="1748"/>
        <v>0.26826321396488034</v>
      </c>
      <c r="AZ630" s="145">
        <f t="shared" si="1749"/>
        <v>1.1177633915203348E-2</v>
      </c>
      <c r="BA630" s="45">
        <f t="shared" si="1750"/>
        <v>371195.7207842131</v>
      </c>
      <c r="BB630" s="45" t="s">
        <v>192</v>
      </c>
      <c r="BC630" s="45">
        <f t="shared" si="1751"/>
        <v>1.6700854805697461E-2</v>
      </c>
      <c r="BD630" s="45">
        <f t="shared" si="1752"/>
        <v>128.37163568359435</v>
      </c>
      <c r="BE630" s="45">
        <f t="shared" si="1753"/>
        <v>23.436893018966828</v>
      </c>
      <c r="BF630" s="45">
        <f t="shared" si="1754"/>
        <v>-1.733735195670651E-3</v>
      </c>
      <c r="BG630" s="45">
        <f t="shared" si="1755"/>
        <v>23.435159283771156</v>
      </c>
      <c r="BH630" s="151">
        <f t="shared" si="1756"/>
        <v>0.18440938815572677</v>
      </c>
      <c r="BI630" s="45">
        <f t="shared" si="1757"/>
        <v>18.539082920054593</v>
      </c>
      <c r="BJ630" s="45">
        <f t="shared" si="1758"/>
        <v>1.9600829200545924</v>
      </c>
      <c r="BK630" s="45">
        <f t="shared" si="1759"/>
        <v>138.90495560329015</v>
      </c>
      <c r="BL630" s="45">
        <f t="shared" si="1760"/>
        <v>2.4243488226139593</v>
      </c>
      <c r="BM630" s="45">
        <f t="shared" si="1761"/>
        <v>250.49628819752871</v>
      </c>
      <c r="BN630" s="45">
        <f t="shared" si="1762"/>
        <v>16.699752546501916</v>
      </c>
      <c r="BO630" s="45">
        <f t="shared" si="1763"/>
        <v>16</v>
      </c>
      <c r="BP630" s="45">
        <f t="shared" si="1764"/>
        <v>41</v>
      </c>
      <c r="BQ630" s="45">
        <f t="shared" si="1765"/>
        <v>59</v>
      </c>
      <c r="BR630" s="45">
        <f t="shared" si="1766"/>
        <v>-17.440517319122453</v>
      </c>
      <c r="BS630" s="45" t="str">
        <f t="shared" si="1767"/>
        <v>NEGATIF</v>
      </c>
      <c r="BT630" s="45">
        <f t="shared" si="1768"/>
        <v>-0.30439445046978142</v>
      </c>
      <c r="BU630" s="45">
        <f t="shared" si="1769"/>
        <v>17</v>
      </c>
      <c r="BV630" s="45">
        <f t="shared" si="1770"/>
        <v>-2067</v>
      </c>
      <c r="BW630" s="45">
        <f t="shared" si="1771"/>
        <v>34</v>
      </c>
      <c r="BX630" s="45" t="str">
        <f t="shared" si="1772"/>
        <v>NEGATIF</v>
      </c>
      <c r="BY630" s="45">
        <f t="shared" si="1773"/>
        <v>58.443407688493608</v>
      </c>
      <c r="BZ630" s="45">
        <f t="shared" si="1774"/>
        <v>238.44340768849361</v>
      </c>
      <c r="CA630" s="45">
        <f t="shared" si="1775"/>
        <v>-42.615209485128211</v>
      </c>
      <c r="CB630" s="45" t="str">
        <f t="shared" si="1776"/>
        <v>NEGATIF</v>
      </c>
      <c r="CC630" s="45">
        <f t="shared" si="1777"/>
        <v>42</v>
      </c>
      <c r="CD630" s="45">
        <f t="shared" si="1778"/>
        <v>36</v>
      </c>
      <c r="CE630" s="45">
        <f t="shared" si="1779"/>
        <v>54</v>
      </c>
      <c r="CF630" s="45"/>
      <c r="CG630" s="45">
        <f t="shared" si="1780"/>
        <v>4.3719849930714876</v>
      </c>
      <c r="CH630" s="45">
        <f t="shared" si="1781"/>
        <v>0.40902069023112281</v>
      </c>
      <c r="CI630" s="45">
        <f t="shared" si="1782"/>
        <v>0.40905094961864497</v>
      </c>
    </row>
    <row r="631" spans="1:87">
      <c r="A631" s="45">
        <f t="shared" ref="A631:E631" si="1845">A533</f>
        <v>-7.0027777777777782</v>
      </c>
      <c r="B631" s="45">
        <f t="shared" si="1845"/>
        <v>111.315</v>
      </c>
      <c r="C631" s="45">
        <f t="shared" si="1845"/>
        <v>7</v>
      </c>
      <c r="D631" s="45">
        <f t="shared" si="1845"/>
        <v>2018</v>
      </c>
      <c r="E631" s="45">
        <f t="shared" si="1845"/>
        <v>6</v>
      </c>
      <c r="F631" s="45">
        <f t="shared" si="1784"/>
        <v>11</v>
      </c>
      <c r="G631" s="45">
        <f t="shared" ref="G631:M631" si="1846">G533</f>
        <v>-0.12222152900771403</v>
      </c>
      <c r="H631" s="45">
        <f t="shared" si="1846"/>
        <v>8</v>
      </c>
      <c r="I631" s="45">
        <f t="shared" si="1846"/>
        <v>30</v>
      </c>
      <c r="J631" s="45">
        <f t="shared" si="1846"/>
        <v>8.5</v>
      </c>
      <c r="K631" s="45">
        <f t="shared" si="1846"/>
        <v>0</v>
      </c>
      <c r="L631" s="45">
        <f t="shared" si="1846"/>
        <v>20</v>
      </c>
      <c r="M631" s="45">
        <f t="shared" si="1846"/>
        <v>-13</v>
      </c>
      <c r="N631" s="45">
        <f t="shared" si="1789"/>
        <v>2458280.5625</v>
      </c>
      <c r="O631" s="45">
        <f t="shared" si="1844"/>
        <v>8.1905445362562951E-4</v>
      </c>
      <c r="P631" s="45">
        <f t="shared" si="1713"/>
        <v>2458280.5633190544</v>
      </c>
      <c r="Q631" s="45">
        <f t="shared" si="1715"/>
        <v>0.18440967334851285</v>
      </c>
      <c r="R631" s="45">
        <f t="shared" si="1716"/>
        <v>252.50160295812839</v>
      </c>
      <c r="S631" s="45">
        <f t="shared" si="1717"/>
        <v>295.03786637631129</v>
      </c>
      <c r="T631" s="45">
        <f t="shared" si="1718"/>
        <v>4.4069843381827942</v>
      </c>
      <c r="U631" s="45">
        <f t="shared" si="1719"/>
        <v>5.1493821863257034</v>
      </c>
      <c r="V631" s="45">
        <f t="shared" si="1720"/>
        <v>128.36650557036063</v>
      </c>
      <c r="W631" s="45">
        <f t="shared" si="1721"/>
        <v>2.2404181714824345</v>
      </c>
      <c r="X631" s="45">
        <f t="shared" si="1722"/>
        <v>79.356051585267778</v>
      </c>
      <c r="Y631" s="45">
        <f t="shared" si="1723"/>
        <v>1.3850243815453884</v>
      </c>
      <c r="Z631" s="45">
        <f t="shared" si="1724"/>
        <v>156.09905135678218</v>
      </c>
      <c r="AA631" s="45">
        <f t="shared" si="1725"/>
        <v>2.7244424054155707</v>
      </c>
      <c r="AB631" s="45">
        <f t="shared" si="1726"/>
        <v>-19893.920159458899</v>
      </c>
      <c r="AC631" s="45">
        <f t="shared" si="1727"/>
        <v>-54.275724680829889</v>
      </c>
      <c r="AD631" s="45">
        <f t="shared" si="1728"/>
        <v>1853.9966405812115</v>
      </c>
      <c r="AE631" s="45">
        <f t="shared" si="1729"/>
        <v>554.98845472082303</v>
      </c>
      <c r="AF631" s="45">
        <f t="shared" si="1730"/>
        <v>572.91698165188086</v>
      </c>
      <c r="AG631" s="45">
        <f t="shared" si="1731"/>
        <v>3147.3710902749872</v>
      </c>
      <c r="AH631" s="45">
        <f t="shared" si="1732"/>
        <v>-13818.922716910824</v>
      </c>
      <c r="AI631" s="45">
        <f t="shared" si="1733"/>
        <v>-3.83858964358634</v>
      </c>
      <c r="AJ631" s="45">
        <f t="shared" si="1734"/>
        <v>248.66301331454204</v>
      </c>
      <c r="AK631" s="45">
        <f t="shared" si="1735"/>
        <v>4.3399883102692565</v>
      </c>
      <c r="AL631" s="45">
        <f t="shared" si="1736"/>
        <v>248</v>
      </c>
      <c r="AM631" s="45">
        <f t="shared" si="1737"/>
        <v>39</v>
      </c>
      <c r="AN631" s="45">
        <f t="shared" si="1738"/>
        <v>46</v>
      </c>
      <c r="AO631" s="45"/>
      <c r="AP631" s="45">
        <f t="shared" si="1739"/>
        <v>4.3545467736524426</v>
      </c>
      <c r="AQ631" s="45">
        <f t="shared" si="1740"/>
        <v>7.6001178632331384E-2</v>
      </c>
      <c r="AR631" s="45" t="str">
        <f t="shared" si="1741"/>
        <v>POSITIF</v>
      </c>
      <c r="AS631" s="45">
        <f t="shared" si="1742"/>
        <v>4</v>
      </c>
      <c r="AT631" s="45">
        <f t="shared" si="1743"/>
        <v>21</v>
      </c>
      <c r="AU631" s="45">
        <f t="shared" si="1744"/>
        <v>16</v>
      </c>
      <c r="AV631" s="45">
        <f t="shared" si="1745"/>
        <v>0.98466539771768213</v>
      </c>
      <c r="AW631" s="145">
        <f t="shared" si="1746"/>
        <v>4.1027724904903425E-2</v>
      </c>
      <c r="AX631" s="45">
        <f t="shared" si="1747"/>
        <v>1.7185653220633011E-2</v>
      </c>
      <c r="AY631" s="45">
        <f t="shared" si="1748"/>
        <v>0.26830220134969851</v>
      </c>
      <c r="AZ631" s="145">
        <f t="shared" si="1749"/>
        <v>1.1179258389570771E-2</v>
      </c>
      <c r="BA631" s="45">
        <f t="shared" si="1750"/>
        <v>371141.78218595398</v>
      </c>
      <c r="BB631" s="45" t="s">
        <v>192</v>
      </c>
      <c r="BC631" s="45">
        <f t="shared" si="1751"/>
        <v>1.6700854793719362E-2</v>
      </c>
      <c r="BD631" s="45">
        <f t="shared" si="1752"/>
        <v>128.3710840818857</v>
      </c>
      <c r="BE631" s="45">
        <f t="shared" si="1753"/>
        <v>23.436893015258132</v>
      </c>
      <c r="BF631" s="45">
        <f t="shared" si="1754"/>
        <v>-1.7337365166483012E-3</v>
      </c>
      <c r="BG631" s="45">
        <f t="shared" si="1755"/>
        <v>23.435159278741484</v>
      </c>
      <c r="BH631" s="151">
        <f t="shared" si="1756"/>
        <v>0.18440967334851285</v>
      </c>
      <c r="BI631" s="45">
        <f t="shared" si="1757"/>
        <v>18.789767399399231</v>
      </c>
      <c r="BJ631" s="45">
        <f t="shared" si="1758"/>
        <v>2.2107673993992307</v>
      </c>
      <c r="BK631" s="45">
        <f t="shared" si="1759"/>
        <v>142.66954362611955</v>
      </c>
      <c r="BL631" s="45">
        <f t="shared" si="1760"/>
        <v>2.4900532785934759</v>
      </c>
      <c r="BM631" s="45">
        <f t="shared" si="1761"/>
        <v>250.49196736486891</v>
      </c>
      <c r="BN631" s="45">
        <f t="shared" si="1762"/>
        <v>16.699464490991261</v>
      </c>
      <c r="BO631" s="45">
        <f t="shared" si="1763"/>
        <v>16</v>
      </c>
      <c r="BP631" s="45">
        <f t="shared" si="1764"/>
        <v>41</v>
      </c>
      <c r="BQ631" s="45">
        <f t="shared" si="1765"/>
        <v>58</v>
      </c>
      <c r="BR631" s="45">
        <f t="shared" si="1766"/>
        <v>-17.440566538908481</v>
      </c>
      <c r="BS631" s="45" t="str">
        <f t="shared" si="1767"/>
        <v>NEGATIF</v>
      </c>
      <c r="BT631" s="45">
        <f t="shared" si="1768"/>
        <v>-0.3043953095171047</v>
      </c>
      <c r="BU631" s="45">
        <f t="shared" si="1769"/>
        <v>17</v>
      </c>
      <c r="BV631" s="45">
        <f t="shared" si="1770"/>
        <v>-2067</v>
      </c>
      <c r="BW631" s="45">
        <f t="shared" si="1771"/>
        <v>33</v>
      </c>
      <c r="BX631" s="45" t="str">
        <f t="shared" si="1772"/>
        <v>NEGATIF</v>
      </c>
      <c r="BY631" s="45">
        <f t="shared" si="1773"/>
        <v>56.017633729609436</v>
      </c>
      <c r="BZ631" s="45">
        <f t="shared" si="1774"/>
        <v>236.01763372960943</v>
      </c>
      <c r="CA631" s="45">
        <f t="shared" si="1775"/>
        <v>-45.757825182699349</v>
      </c>
      <c r="CB631" s="45" t="str">
        <f t="shared" si="1776"/>
        <v>NEGATIF</v>
      </c>
      <c r="CC631" s="45">
        <f t="shared" si="1777"/>
        <v>45</v>
      </c>
      <c r="CD631" s="45">
        <f t="shared" si="1778"/>
        <v>45</v>
      </c>
      <c r="CE631" s="45">
        <f t="shared" si="1779"/>
        <v>28</v>
      </c>
      <c r="CF631" s="45"/>
      <c r="CG631" s="45">
        <f t="shared" si="1780"/>
        <v>4.3719095803151466</v>
      </c>
      <c r="CH631" s="45">
        <f t="shared" si="1781"/>
        <v>0.40902069014333847</v>
      </c>
      <c r="CI631" s="45">
        <f t="shared" si="1782"/>
        <v>0.40905094955391602</v>
      </c>
    </row>
    <row r="632" spans="1:87">
      <c r="A632" s="45">
        <f t="shared" ref="A632:E632" si="1847">A534</f>
        <v>-7.0027777777777782</v>
      </c>
      <c r="B632" s="45">
        <f t="shared" si="1847"/>
        <v>111.315</v>
      </c>
      <c r="C632" s="45">
        <f t="shared" si="1847"/>
        <v>7</v>
      </c>
      <c r="D632" s="45">
        <f t="shared" si="1847"/>
        <v>2018</v>
      </c>
      <c r="E632" s="45">
        <f t="shared" si="1847"/>
        <v>6</v>
      </c>
      <c r="F632" s="45">
        <f t="shared" si="1784"/>
        <v>11</v>
      </c>
      <c r="G632" s="45">
        <f t="shared" ref="G632:M632" si="1848">G534</f>
        <v>-0.12222152900771403</v>
      </c>
      <c r="H632" s="45">
        <f t="shared" si="1848"/>
        <v>8</v>
      </c>
      <c r="I632" s="45">
        <f t="shared" si="1848"/>
        <v>45</v>
      </c>
      <c r="J632" s="45">
        <f t="shared" si="1848"/>
        <v>8.75</v>
      </c>
      <c r="K632" s="45">
        <f t="shared" si="1848"/>
        <v>0</v>
      </c>
      <c r="L632" s="45">
        <f t="shared" si="1848"/>
        <v>20</v>
      </c>
      <c r="M632" s="45">
        <f t="shared" si="1848"/>
        <v>-13</v>
      </c>
      <c r="N632" s="45">
        <f t="shared" si="1789"/>
        <v>2458280.572916667</v>
      </c>
      <c r="O632" s="45">
        <f t="shared" si="1844"/>
        <v>8.1905445362562951E-4</v>
      </c>
      <c r="P632" s="45">
        <f t="shared" si="1713"/>
        <v>2458280.5737357214</v>
      </c>
      <c r="Q632" s="45">
        <f t="shared" si="1715"/>
        <v>0.18440995854131167</v>
      </c>
      <c r="R632" s="45">
        <f t="shared" si="1716"/>
        <v>252.50160295812839</v>
      </c>
      <c r="S632" s="45">
        <f t="shared" si="1717"/>
        <v>295.17396005164483</v>
      </c>
      <c r="T632" s="45">
        <f t="shared" si="1718"/>
        <v>4.4069843381827942</v>
      </c>
      <c r="U632" s="45">
        <f t="shared" si="1719"/>
        <v>5.1517574690514136</v>
      </c>
      <c r="V632" s="45">
        <f t="shared" si="1720"/>
        <v>128.36595396699033</v>
      </c>
      <c r="W632" s="45">
        <f t="shared" si="1721"/>
        <v>2.2404085441874577</v>
      </c>
      <c r="X632" s="45">
        <f t="shared" si="1722"/>
        <v>79.366318745338504</v>
      </c>
      <c r="Y632" s="45">
        <f t="shared" si="1723"/>
        <v>1.3852035772934519</v>
      </c>
      <c r="Z632" s="45">
        <f t="shared" si="1724"/>
        <v>156.10931802660616</v>
      </c>
      <c r="AA632" s="45">
        <f t="shared" si="1725"/>
        <v>2.7246215926072144</v>
      </c>
      <c r="AB632" s="45">
        <f t="shared" si="1726"/>
        <v>-19871.103220817367</v>
      </c>
      <c r="AC632" s="45">
        <f t="shared" si="1727"/>
        <v>-53.116784482365532</v>
      </c>
      <c r="AD632" s="45">
        <f t="shared" si="1728"/>
        <v>1823.2921541465312</v>
      </c>
      <c r="AE632" s="45">
        <f t="shared" si="1729"/>
        <v>551.14244847986402</v>
      </c>
      <c r="AF632" s="45">
        <f t="shared" si="1730"/>
        <v>573.39588950693292</v>
      </c>
      <c r="AG632" s="45">
        <f t="shared" si="1731"/>
        <v>3139.5902946011929</v>
      </c>
      <c r="AH632" s="45">
        <f t="shared" si="1732"/>
        <v>-13836.799218565215</v>
      </c>
      <c r="AI632" s="45">
        <f t="shared" si="1733"/>
        <v>-3.8435553384903374</v>
      </c>
      <c r="AJ632" s="45">
        <f t="shared" si="1734"/>
        <v>248.65804761963804</v>
      </c>
      <c r="AK632" s="45">
        <f t="shared" si="1735"/>
        <v>4.3399016425435324</v>
      </c>
      <c r="AL632" s="45">
        <f t="shared" si="1736"/>
        <v>248</v>
      </c>
      <c r="AM632" s="45">
        <f t="shared" si="1737"/>
        <v>39</v>
      </c>
      <c r="AN632" s="45">
        <f t="shared" si="1738"/>
        <v>28</v>
      </c>
      <c r="AO632" s="45"/>
      <c r="AP632" s="45">
        <f t="shared" si="1739"/>
        <v>4.3543454351633741</v>
      </c>
      <c r="AQ632" s="45">
        <f t="shared" si="1740"/>
        <v>7.5997664612786148E-2</v>
      </c>
      <c r="AR632" s="45" t="str">
        <f t="shared" si="1741"/>
        <v>POSITIF</v>
      </c>
      <c r="AS632" s="45">
        <f t="shared" si="1742"/>
        <v>4</v>
      </c>
      <c r="AT632" s="45">
        <f t="shared" si="1743"/>
        <v>21</v>
      </c>
      <c r="AU632" s="45">
        <f t="shared" si="1744"/>
        <v>15</v>
      </c>
      <c r="AV632" s="45">
        <f t="shared" si="1745"/>
        <v>0.98480836432095531</v>
      </c>
      <c r="AW632" s="145">
        <f t="shared" si="1746"/>
        <v>4.1033681846706471E-2</v>
      </c>
      <c r="AX632" s="45">
        <f t="shared" si="1747"/>
        <v>1.7188148458580521E-2</v>
      </c>
      <c r="AY632" s="45">
        <f t="shared" si="1748"/>
        <v>0.26834115342179732</v>
      </c>
      <c r="AZ632" s="145">
        <f t="shared" si="1749"/>
        <v>1.1180881392574888E-2</v>
      </c>
      <c r="BA632" s="45">
        <f t="shared" si="1750"/>
        <v>371087.90809472254</v>
      </c>
      <c r="BB632" s="45" t="s">
        <v>192</v>
      </c>
      <c r="BC632" s="45">
        <f t="shared" si="1751"/>
        <v>1.6700854781741267E-2</v>
      </c>
      <c r="BD632" s="45">
        <f t="shared" si="1752"/>
        <v>128.37053248015238</v>
      </c>
      <c r="BE632" s="45">
        <f t="shared" si="1753"/>
        <v>23.436893011549436</v>
      </c>
      <c r="BF632" s="45">
        <f t="shared" si="1754"/>
        <v>-1.7337378185295941E-3</v>
      </c>
      <c r="BG632" s="45">
        <f t="shared" si="1755"/>
        <v>23.435159273730907</v>
      </c>
      <c r="BH632" s="151">
        <f t="shared" si="1756"/>
        <v>0.18440995854131167</v>
      </c>
      <c r="BI632" s="45">
        <f t="shared" si="1757"/>
        <v>19.040451890012871</v>
      </c>
      <c r="BJ632" s="45">
        <f t="shared" si="1758"/>
        <v>2.4614518900128708</v>
      </c>
      <c r="BK632" s="45">
        <f t="shared" si="1759"/>
        <v>146.43432042344867</v>
      </c>
      <c r="BL632" s="45">
        <f t="shared" si="1760"/>
        <v>2.5557610293095565</v>
      </c>
      <c r="BM632" s="45">
        <f t="shared" si="1761"/>
        <v>250.48745792674441</v>
      </c>
      <c r="BN632" s="45">
        <f t="shared" si="1762"/>
        <v>16.69916386178296</v>
      </c>
      <c r="BO632" s="45">
        <f t="shared" si="1763"/>
        <v>16</v>
      </c>
      <c r="BP632" s="45">
        <f t="shared" si="1764"/>
        <v>41</v>
      </c>
      <c r="BQ632" s="45">
        <f t="shared" si="1765"/>
        <v>56</v>
      </c>
      <c r="BR632" s="45">
        <f t="shared" si="1766"/>
        <v>-17.440014432031866</v>
      </c>
      <c r="BS632" s="45" t="str">
        <f t="shared" si="1767"/>
        <v>NEGATIF</v>
      </c>
      <c r="BT632" s="45">
        <f t="shared" si="1768"/>
        <v>-0.30438567343428491</v>
      </c>
      <c r="BU632" s="45">
        <f t="shared" si="1769"/>
        <v>17</v>
      </c>
      <c r="BV632" s="45">
        <f t="shared" si="1770"/>
        <v>-2067</v>
      </c>
      <c r="BW632" s="45">
        <f t="shared" si="1771"/>
        <v>35</v>
      </c>
      <c r="BX632" s="45" t="str">
        <f t="shared" si="1772"/>
        <v>NEGATIF</v>
      </c>
      <c r="BY632" s="45">
        <f t="shared" si="1773"/>
        <v>53.214869147098781</v>
      </c>
      <c r="BZ632" s="45">
        <f t="shared" si="1774"/>
        <v>233.2148691470988</v>
      </c>
      <c r="CA632" s="45">
        <f t="shared" si="1775"/>
        <v>-48.805604345290753</v>
      </c>
      <c r="CB632" s="45" t="str">
        <f t="shared" si="1776"/>
        <v>NEGATIF</v>
      </c>
      <c r="CC632" s="45">
        <f t="shared" si="1777"/>
        <v>48</v>
      </c>
      <c r="CD632" s="45">
        <f t="shared" si="1778"/>
        <v>48</v>
      </c>
      <c r="CE632" s="45">
        <f t="shared" si="1779"/>
        <v>20</v>
      </c>
      <c r="CF632" s="45"/>
      <c r="CG632" s="45">
        <f t="shared" si="1780"/>
        <v>4.3718308757724591</v>
      </c>
      <c r="CH632" s="45">
        <f t="shared" si="1781"/>
        <v>0.40902069005588737</v>
      </c>
      <c r="CI632" s="45">
        <f t="shared" si="1782"/>
        <v>0.40905094948918708</v>
      </c>
    </row>
    <row r="633" spans="1:87">
      <c r="A633" s="45">
        <f t="shared" ref="A633:E633" si="1849">A535</f>
        <v>-7.0027777777777782</v>
      </c>
      <c r="B633" s="45">
        <f t="shared" si="1849"/>
        <v>111.315</v>
      </c>
      <c r="C633" s="45">
        <f t="shared" si="1849"/>
        <v>7</v>
      </c>
      <c r="D633" s="45">
        <f t="shared" si="1849"/>
        <v>2018</v>
      </c>
      <c r="E633" s="45">
        <f t="shared" si="1849"/>
        <v>6</v>
      </c>
      <c r="F633" s="45">
        <f t="shared" si="1784"/>
        <v>11</v>
      </c>
      <c r="G633" s="45">
        <f t="shared" ref="G633:M633" si="1850">G535</f>
        <v>-0.12222152900771403</v>
      </c>
      <c r="H633" s="45">
        <f t="shared" si="1850"/>
        <v>9</v>
      </c>
      <c r="I633" s="45">
        <f t="shared" si="1850"/>
        <v>0</v>
      </c>
      <c r="J633" s="45">
        <f t="shared" si="1850"/>
        <v>9</v>
      </c>
      <c r="K633" s="45">
        <f t="shared" si="1850"/>
        <v>0</v>
      </c>
      <c r="L633" s="45">
        <f t="shared" si="1850"/>
        <v>20</v>
      </c>
      <c r="M633" s="45">
        <f t="shared" si="1850"/>
        <v>-13</v>
      </c>
      <c r="N633" s="45">
        <f t="shared" si="1789"/>
        <v>2458280.5833333335</v>
      </c>
      <c r="O633" s="45">
        <f t="shared" si="1844"/>
        <v>8.1905445362562951E-4</v>
      </c>
      <c r="P633" s="45">
        <f t="shared" si="1713"/>
        <v>2458280.5841523879</v>
      </c>
      <c r="Q633" s="45">
        <f t="shared" si="1715"/>
        <v>0.18441024373409776</v>
      </c>
      <c r="R633" s="45">
        <f t="shared" si="1716"/>
        <v>252.50160295812839</v>
      </c>
      <c r="S633" s="45">
        <f t="shared" si="1717"/>
        <v>295.31005372091022</v>
      </c>
      <c r="T633" s="45">
        <f t="shared" si="1718"/>
        <v>4.4069843381827942</v>
      </c>
      <c r="U633" s="45">
        <f t="shared" si="1719"/>
        <v>5.1541327516712148</v>
      </c>
      <c r="V633" s="45">
        <f t="shared" si="1720"/>
        <v>128.36540236364471</v>
      </c>
      <c r="W633" s="45">
        <f t="shared" si="1721"/>
        <v>2.2403989168929117</v>
      </c>
      <c r="X633" s="45">
        <f t="shared" si="1722"/>
        <v>79.376585904950844</v>
      </c>
      <c r="Y633" s="45">
        <f t="shared" si="1723"/>
        <v>1.3853827730335149</v>
      </c>
      <c r="Z633" s="45">
        <f t="shared" si="1724"/>
        <v>156.11958469597266</v>
      </c>
      <c r="AA633" s="45">
        <f t="shared" si="1725"/>
        <v>2.7248007797908733</v>
      </c>
      <c r="AB633" s="45">
        <f t="shared" si="1726"/>
        <v>-19848.170681229465</v>
      </c>
      <c r="AC633" s="45">
        <f t="shared" si="1727"/>
        <v>-51.952245101892771</v>
      </c>
      <c r="AD633" s="45">
        <f t="shared" si="1728"/>
        <v>1791.8188898712319</v>
      </c>
      <c r="AE633" s="45">
        <f t="shared" si="1729"/>
        <v>547.23835002510418</v>
      </c>
      <c r="AF633" s="45">
        <f t="shared" si="1730"/>
        <v>573.86982045778518</v>
      </c>
      <c r="AG633" s="45">
        <f t="shared" si="1731"/>
        <v>3131.7855413909756</v>
      </c>
      <c r="AH633" s="45">
        <f t="shared" si="1732"/>
        <v>-13855.410324586261</v>
      </c>
      <c r="AI633" s="45">
        <f t="shared" si="1733"/>
        <v>-3.84872509016285</v>
      </c>
      <c r="AJ633" s="45">
        <f t="shared" si="1734"/>
        <v>248.65287786796554</v>
      </c>
      <c r="AK633" s="45">
        <f t="shared" si="1735"/>
        <v>4.3398114133553367</v>
      </c>
      <c r="AL633" s="45">
        <f t="shared" si="1736"/>
        <v>248</v>
      </c>
      <c r="AM633" s="45">
        <f t="shared" si="1737"/>
        <v>39</v>
      </c>
      <c r="AN633" s="45">
        <f t="shared" si="1738"/>
        <v>10</v>
      </c>
      <c r="AO633" s="45"/>
      <c r="AP633" s="45">
        <f t="shared" si="1739"/>
        <v>4.3546397371032715</v>
      </c>
      <c r="AQ633" s="45">
        <f t="shared" si="1740"/>
        <v>7.6002801150632363E-2</v>
      </c>
      <c r="AR633" s="45" t="str">
        <f t="shared" si="1741"/>
        <v>POSITIF</v>
      </c>
      <c r="AS633" s="45">
        <f t="shared" si="1742"/>
        <v>4</v>
      </c>
      <c r="AT633" s="45">
        <f t="shared" si="1743"/>
        <v>21</v>
      </c>
      <c r="AU633" s="45">
        <f t="shared" si="1744"/>
        <v>16</v>
      </c>
      <c r="AV633" s="45">
        <f t="shared" si="1745"/>
        <v>0.98495120029203087</v>
      </c>
      <c r="AW633" s="145">
        <f t="shared" si="1746"/>
        <v>4.1039633345501286E-2</v>
      </c>
      <c r="AX633" s="45">
        <f t="shared" si="1747"/>
        <v>1.7190641416566073E-2</v>
      </c>
      <c r="AY633" s="45">
        <f t="shared" si="1748"/>
        <v>0.268380069900859</v>
      </c>
      <c r="AZ633" s="145">
        <f t="shared" si="1749"/>
        <v>1.1182502912535792E-2</v>
      </c>
      <c r="BA633" s="45">
        <f t="shared" si="1750"/>
        <v>371034.09884870064</v>
      </c>
      <c r="BB633" s="45" t="s">
        <v>192</v>
      </c>
      <c r="BC633" s="45">
        <f t="shared" si="1751"/>
        <v>1.6700854769763167E-2</v>
      </c>
      <c r="BD633" s="45">
        <f t="shared" si="1752"/>
        <v>128.36998087844373</v>
      </c>
      <c r="BE633" s="45">
        <f t="shared" si="1753"/>
        <v>23.436893007840741</v>
      </c>
      <c r="BF633" s="45">
        <f t="shared" si="1754"/>
        <v>-1.7337391013117699E-3</v>
      </c>
      <c r="BG633" s="45">
        <f t="shared" si="1755"/>
        <v>23.435159268739429</v>
      </c>
      <c r="BH633" s="151">
        <f t="shared" si="1756"/>
        <v>0.18441024373409776</v>
      </c>
      <c r="BI633" s="45">
        <f t="shared" si="1757"/>
        <v>19.291136369357506</v>
      </c>
      <c r="BJ633" s="45">
        <f t="shared" si="1758"/>
        <v>2.7121363693575056</v>
      </c>
      <c r="BK633" s="45">
        <f t="shared" si="1759"/>
        <v>150.19928233799047</v>
      </c>
      <c r="BL633" s="45">
        <f t="shared" si="1760"/>
        <v>2.6214720109305003</v>
      </c>
      <c r="BM633" s="45">
        <f t="shared" si="1761"/>
        <v>250.48276320237213</v>
      </c>
      <c r="BN633" s="45">
        <f t="shared" si="1762"/>
        <v>16.69885088015814</v>
      </c>
      <c r="BO633" s="45">
        <f t="shared" si="1763"/>
        <v>16</v>
      </c>
      <c r="BP633" s="45">
        <f t="shared" si="1764"/>
        <v>41</v>
      </c>
      <c r="BQ633" s="45">
        <f t="shared" si="1765"/>
        <v>55</v>
      </c>
      <c r="BR633" s="45">
        <f t="shared" si="1766"/>
        <v>-17.438941383239424</v>
      </c>
      <c r="BS633" s="45" t="str">
        <f t="shared" si="1767"/>
        <v>NEGATIF</v>
      </c>
      <c r="BT633" s="45">
        <f t="shared" si="1768"/>
        <v>-0.30436694519982221</v>
      </c>
      <c r="BU633" s="45">
        <f t="shared" si="1769"/>
        <v>17</v>
      </c>
      <c r="BV633" s="45">
        <f t="shared" si="1770"/>
        <v>-2067</v>
      </c>
      <c r="BW633" s="45">
        <f t="shared" si="1771"/>
        <v>39</v>
      </c>
      <c r="BX633" s="45" t="str">
        <f t="shared" si="1772"/>
        <v>NEGATIF</v>
      </c>
      <c r="BY633" s="45">
        <f t="shared" si="1773"/>
        <v>49.962171362657855</v>
      </c>
      <c r="BZ633" s="45">
        <f t="shared" si="1774"/>
        <v>229.96217136265784</v>
      </c>
      <c r="CA633" s="45">
        <f t="shared" si="1775"/>
        <v>-51.735589213526673</v>
      </c>
      <c r="CB633" s="45" t="str">
        <f t="shared" si="1776"/>
        <v>NEGATIF</v>
      </c>
      <c r="CC633" s="45">
        <f t="shared" si="1777"/>
        <v>51</v>
      </c>
      <c r="CD633" s="45">
        <f t="shared" si="1778"/>
        <v>44</v>
      </c>
      <c r="CE633" s="45">
        <f t="shared" si="1779"/>
        <v>8</v>
      </c>
      <c r="CF633" s="45"/>
      <c r="CG633" s="45">
        <f t="shared" si="1780"/>
        <v>4.3717489373746892</v>
      </c>
      <c r="CH633" s="45">
        <f t="shared" si="1781"/>
        <v>0.40902068996876967</v>
      </c>
      <c r="CI633" s="45">
        <f t="shared" si="1782"/>
        <v>0.40905094942445813</v>
      </c>
    </row>
    <row r="634" spans="1:87">
      <c r="A634" s="45">
        <f t="shared" ref="A634:E634" si="1851">A536</f>
        <v>-7.0027777777777782</v>
      </c>
      <c r="B634" s="45">
        <f t="shared" si="1851"/>
        <v>111.315</v>
      </c>
      <c r="C634" s="45">
        <f t="shared" si="1851"/>
        <v>7</v>
      </c>
      <c r="D634" s="45">
        <f t="shared" si="1851"/>
        <v>2018</v>
      </c>
      <c r="E634" s="45">
        <f t="shared" si="1851"/>
        <v>6</v>
      </c>
      <c r="F634" s="45">
        <f t="shared" si="1784"/>
        <v>11</v>
      </c>
      <c r="G634" s="45">
        <f t="shared" ref="G634:M634" si="1852">G536</f>
        <v>-0.12222152900771403</v>
      </c>
      <c r="H634" s="45">
        <f t="shared" si="1852"/>
        <v>9</v>
      </c>
      <c r="I634" s="45">
        <f t="shared" si="1852"/>
        <v>15</v>
      </c>
      <c r="J634" s="45">
        <f t="shared" si="1852"/>
        <v>9.25</v>
      </c>
      <c r="K634" s="45">
        <f t="shared" si="1852"/>
        <v>0</v>
      </c>
      <c r="L634" s="45">
        <f t="shared" si="1852"/>
        <v>20</v>
      </c>
      <c r="M634" s="45">
        <f t="shared" si="1852"/>
        <v>-13</v>
      </c>
      <c r="N634" s="45">
        <f t="shared" si="1789"/>
        <v>2458280.59375</v>
      </c>
      <c r="O634" s="45">
        <f t="shared" si="1844"/>
        <v>8.1905445362562951E-4</v>
      </c>
      <c r="P634" s="45">
        <f t="shared" si="1713"/>
        <v>2458280.5945690544</v>
      </c>
      <c r="Q634" s="45">
        <f t="shared" si="1715"/>
        <v>0.18441052892688384</v>
      </c>
      <c r="R634" s="45">
        <f t="shared" si="1716"/>
        <v>252.50160295812839</v>
      </c>
      <c r="S634" s="45">
        <f t="shared" si="1717"/>
        <v>295.44614739016106</v>
      </c>
      <c r="T634" s="45">
        <f t="shared" si="1718"/>
        <v>4.4069843381827942</v>
      </c>
      <c r="U634" s="45">
        <f t="shared" si="1719"/>
        <v>5.1565080342907628</v>
      </c>
      <c r="V634" s="45">
        <f t="shared" si="1720"/>
        <v>128.36485076029902</v>
      </c>
      <c r="W634" s="45">
        <f t="shared" si="1721"/>
        <v>2.2403892895983644</v>
      </c>
      <c r="X634" s="45">
        <f t="shared" si="1722"/>
        <v>79.386853064563184</v>
      </c>
      <c r="Y634" s="45">
        <f t="shared" si="1723"/>
        <v>1.3855619687735781</v>
      </c>
      <c r="Z634" s="45">
        <f t="shared" si="1724"/>
        <v>156.12985136533825</v>
      </c>
      <c r="AA634" s="45">
        <f t="shared" si="1725"/>
        <v>2.7249799669745167</v>
      </c>
      <c r="AB634" s="45">
        <f t="shared" si="1726"/>
        <v>-19825.122669067452</v>
      </c>
      <c r="AC634" s="45">
        <f t="shared" si="1727"/>
        <v>-50.782229246132232</v>
      </c>
      <c r="AD634" s="45">
        <f t="shared" si="1728"/>
        <v>1759.5901168975731</v>
      </c>
      <c r="AE634" s="45">
        <f t="shared" si="1729"/>
        <v>543.27657069275233</v>
      </c>
      <c r="AF634" s="45">
        <f t="shared" si="1730"/>
        <v>574.33876223225889</v>
      </c>
      <c r="AG634" s="45">
        <f t="shared" si="1731"/>
        <v>3123.9568887103551</v>
      </c>
      <c r="AH634" s="45">
        <f t="shared" si="1732"/>
        <v>-13874.742559780643</v>
      </c>
      <c r="AI634" s="45">
        <f t="shared" si="1733"/>
        <v>-3.854095155494623</v>
      </c>
      <c r="AJ634" s="45">
        <f t="shared" si="1734"/>
        <v>248.64750780263375</v>
      </c>
      <c r="AK634" s="45">
        <f t="shared" si="1735"/>
        <v>4.3397176880342503</v>
      </c>
      <c r="AL634" s="45">
        <f t="shared" si="1736"/>
        <v>248</v>
      </c>
      <c r="AM634" s="45">
        <f t="shared" si="1737"/>
        <v>38</v>
      </c>
      <c r="AN634" s="45">
        <f t="shared" si="1738"/>
        <v>51</v>
      </c>
      <c r="AO634" s="45"/>
      <c r="AP634" s="45">
        <f t="shared" si="1739"/>
        <v>4.355385459696695</v>
      </c>
      <c r="AQ634" s="45">
        <f t="shared" si="1740"/>
        <v>7.6015816465194119E-2</v>
      </c>
      <c r="AR634" s="45" t="str">
        <f t="shared" si="1741"/>
        <v>POSITIF</v>
      </c>
      <c r="AS634" s="45">
        <f t="shared" si="1742"/>
        <v>4</v>
      </c>
      <c r="AT634" s="45">
        <f t="shared" si="1743"/>
        <v>21</v>
      </c>
      <c r="AU634" s="45">
        <f t="shared" si="1744"/>
        <v>19</v>
      </c>
      <c r="AV634" s="45">
        <f t="shared" si="1745"/>
        <v>0.98509390462128499</v>
      </c>
      <c r="AW634" s="145">
        <f t="shared" si="1746"/>
        <v>4.1045579359220208E-2</v>
      </c>
      <c r="AX634" s="45">
        <f t="shared" si="1747"/>
        <v>1.7193132076968407E-2</v>
      </c>
      <c r="AY634" s="45">
        <f t="shared" si="1748"/>
        <v>0.26841895051180992</v>
      </c>
      <c r="AZ634" s="145">
        <f t="shared" si="1749"/>
        <v>1.1184122937992079E-2</v>
      </c>
      <c r="BA634" s="45">
        <f t="shared" si="1750"/>
        <v>370980.35477845283</v>
      </c>
      <c r="BB634" s="45" t="s">
        <v>192</v>
      </c>
      <c r="BC634" s="45">
        <f t="shared" si="1751"/>
        <v>1.6700854757785072E-2</v>
      </c>
      <c r="BD634" s="45">
        <f t="shared" si="1752"/>
        <v>128.36942927673508</v>
      </c>
      <c r="BE634" s="45">
        <f t="shared" si="1753"/>
        <v>23.436893004132045</v>
      </c>
      <c r="BF634" s="45">
        <f t="shared" si="1754"/>
        <v>-1.7337403649922418E-3</v>
      </c>
      <c r="BG634" s="45">
        <f t="shared" si="1755"/>
        <v>23.435159263767051</v>
      </c>
      <c r="BH634" s="151">
        <f t="shared" si="1756"/>
        <v>0.18441052892688384</v>
      </c>
      <c r="BI634" s="45">
        <f t="shared" si="1757"/>
        <v>19.541820848702141</v>
      </c>
      <c r="BJ634" s="45">
        <f t="shared" si="1758"/>
        <v>2.9628208487021404</v>
      </c>
      <c r="BK634" s="45">
        <f t="shared" si="1759"/>
        <v>153.96442613704519</v>
      </c>
      <c r="BL634" s="45">
        <f t="shared" si="1760"/>
        <v>2.687186167035053</v>
      </c>
      <c r="BM634" s="45">
        <f t="shared" si="1761"/>
        <v>250.47788659348691</v>
      </c>
      <c r="BN634" s="45">
        <f t="shared" si="1762"/>
        <v>16.698525772899128</v>
      </c>
      <c r="BO634" s="45">
        <f t="shared" si="1763"/>
        <v>16</v>
      </c>
      <c r="BP634" s="45">
        <f t="shared" si="1764"/>
        <v>41</v>
      </c>
      <c r="BQ634" s="45">
        <f t="shared" si="1765"/>
        <v>54</v>
      </c>
      <c r="BR634" s="45">
        <f t="shared" si="1766"/>
        <v>-17.4373916534655</v>
      </c>
      <c r="BS634" s="45" t="str">
        <f t="shared" si="1767"/>
        <v>NEGATIF</v>
      </c>
      <c r="BT634" s="45">
        <f t="shared" si="1768"/>
        <v>-0.30433989731275107</v>
      </c>
      <c r="BU634" s="45">
        <f t="shared" si="1769"/>
        <v>17</v>
      </c>
      <c r="BV634" s="45">
        <f t="shared" si="1770"/>
        <v>-2067</v>
      </c>
      <c r="BW634" s="45">
        <f t="shared" si="1771"/>
        <v>45</v>
      </c>
      <c r="BX634" s="45" t="str">
        <f t="shared" si="1772"/>
        <v>NEGATIF</v>
      </c>
      <c r="BY634" s="45">
        <f t="shared" si="1773"/>
        <v>46.174010406933498</v>
      </c>
      <c r="BZ634" s="45">
        <f t="shared" si="1774"/>
        <v>226.17401040693349</v>
      </c>
      <c r="CA634" s="45">
        <f t="shared" si="1775"/>
        <v>-54.518321151940725</v>
      </c>
      <c r="CB634" s="45" t="str">
        <f t="shared" si="1776"/>
        <v>NEGATIF</v>
      </c>
      <c r="CC634" s="45">
        <f t="shared" si="1777"/>
        <v>54</v>
      </c>
      <c r="CD634" s="45">
        <f t="shared" si="1778"/>
        <v>31</v>
      </c>
      <c r="CE634" s="45">
        <f t="shared" si="1779"/>
        <v>5</v>
      </c>
      <c r="CF634" s="45"/>
      <c r="CG634" s="45">
        <f t="shared" si="1780"/>
        <v>4.3716638244933099</v>
      </c>
      <c r="CH634" s="45">
        <f t="shared" si="1781"/>
        <v>0.40902068988198531</v>
      </c>
      <c r="CI634" s="45">
        <f t="shared" si="1782"/>
        <v>0.40905094935972919</v>
      </c>
    </row>
    <row r="635" spans="1:87">
      <c r="A635" s="45">
        <f t="shared" ref="A635:E635" si="1853">A537</f>
        <v>-7.0027777777777782</v>
      </c>
      <c r="B635" s="45">
        <f t="shared" si="1853"/>
        <v>111.315</v>
      </c>
      <c r="C635" s="45">
        <f t="shared" si="1853"/>
        <v>7</v>
      </c>
      <c r="D635" s="45">
        <f t="shared" si="1853"/>
        <v>2018</v>
      </c>
      <c r="E635" s="45">
        <f t="shared" si="1853"/>
        <v>6</v>
      </c>
      <c r="F635" s="45">
        <f t="shared" si="1784"/>
        <v>11</v>
      </c>
      <c r="G635" s="45">
        <f t="shared" ref="G635:M635" si="1854">G537</f>
        <v>-0.12222152900771403</v>
      </c>
      <c r="H635" s="45">
        <f t="shared" si="1854"/>
        <v>9</v>
      </c>
      <c r="I635" s="45">
        <f t="shared" si="1854"/>
        <v>30</v>
      </c>
      <c r="J635" s="45">
        <f t="shared" si="1854"/>
        <v>9.5</v>
      </c>
      <c r="K635" s="45">
        <f t="shared" si="1854"/>
        <v>0</v>
      </c>
      <c r="L635" s="45">
        <f t="shared" si="1854"/>
        <v>20</v>
      </c>
      <c r="M635" s="45">
        <f t="shared" si="1854"/>
        <v>-13</v>
      </c>
      <c r="N635" s="45">
        <f t="shared" si="1789"/>
        <v>2458280.604166667</v>
      </c>
      <c r="O635" s="45">
        <f t="shared" si="1844"/>
        <v>8.1905445362562951E-4</v>
      </c>
      <c r="P635" s="45">
        <f t="shared" si="1713"/>
        <v>2458280.6049857214</v>
      </c>
      <c r="Q635" s="45">
        <f t="shared" si="1715"/>
        <v>0.18441081411968266</v>
      </c>
      <c r="R635" s="45">
        <f t="shared" si="1716"/>
        <v>252.50160295812839</v>
      </c>
      <c r="S635" s="45">
        <f t="shared" si="1717"/>
        <v>295.58224106550915</v>
      </c>
      <c r="T635" s="45">
        <f t="shared" si="1718"/>
        <v>4.4069843381827942</v>
      </c>
      <c r="U635" s="45">
        <f t="shared" si="1719"/>
        <v>5.158883317016727</v>
      </c>
      <c r="V635" s="45">
        <f t="shared" si="1720"/>
        <v>128.36429915692872</v>
      </c>
      <c r="W635" s="45">
        <f t="shared" si="1721"/>
        <v>2.2403796623033876</v>
      </c>
      <c r="X635" s="45">
        <f t="shared" si="1722"/>
        <v>79.397120224633909</v>
      </c>
      <c r="Y635" s="45">
        <f t="shared" si="1723"/>
        <v>1.3857411645216415</v>
      </c>
      <c r="Z635" s="45">
        <f t="shared" si="1724"/>
        <v>156.14011803516223</v>
      </c>
      <c r="AA635" s="45">
        <f t="shared" si="1725"/>
        <v>2.7251591541661604</v>
      </c>
      <c r="AB635" s="45">
        <f t="shared" si="1726"/>
        <v>-19801.959313324638</v>
      </c>
      <c r="AC635" s="45">
        <f t="shared" si="1727"/>
        <v>-49.606860198121772</v>
      </c>
      <c r="AD635" s="45">
        <f t="shared" si="1728"/>
        <v>1726.619422788219</v>
      </c>
      <c r="AE635" s="45">
        <f t="shared" si="1729"/>
        <v>539.25752788745251</v>
      </c>
      <c r="AF635" s="45">
        <f t="shared" si="1730"/>
        <v>574.80270268768879</v>
      </c>
      <c r="AG635" s="45">
        <f t="shared" si="1731"/>
        <v>3116.1043947971466</v>
      </c>
      <c r="AH635" s="45">
        <f t="shared" si="1732"/>
        <v>-13894.782125362251</v>
      </c>
      <c r="AI635" s="45">
        <f t="shared" si="1733"/>
        <v>-3.8596617014895145</v>
      </c>
      <c r="AJ635" s="45">
        <f t="shared" si="1734"/>
        <v>248.64194125663886</v>
      </c>
      <c r="AK635" s="45">
        <f t="shared" si="1735"/>
        <v>4.3396205334786755</v>
      </c>
      <c r="AL635" s="45">
        <f t="shared" si="1736"/>
        <v>248</v>
      </c>
      <c r="AM635" s="45">
        <f t="shared" si="1737"/>
        <v>38</v>
      </c>
      <c r="AN635" s="45">
        <f t="shared" si="1738"/>
        <v>30</v>
      </c>
      <c r="AO635" s="45"/>
      <c r="AP635" s="45">
        <f t="shared" si="1739"/>
        <v>4.3565644011633085</v>
      </c>
      <c r="AQ635" s="45">
        <f t="shared" si="1740"/>
        <v>7.6036392875474812E-2</v>
      </c>
      <c r="AR635" s="45" t="str">
        <f t="shared" si="1741"/>
        <v>POSITIF</v>
      </c>
      <c r="AS635" s="45">
        <f t="shared" si="1742"/>
        <v>4</v>
      </c>
      <c r="AT635" s="45">
        <f t="shared" si="1743"/>
        <v>21</v>
      </c>
      <c r="AU635" s="45">
        <f t="shared" si="1744"/>
        <v>23</v>
      </c>
      <c r="AV635" s="45">
        <f t="shared" si="1745"/>
        <v>0.9852364762992748</v>
      </c>
      <c r="AW635" s="145">
        <f t="shared" si="1746"/>
        <v>4.1051519845803117E-2</v>
      </c>
      <c r="AX635" s="45">
        <f t="shared" si="1747"/>
        <v>1.7195620422169423E-2</v>
      </c>
      <c r="AY635" s="45">
        <f t="shared" si="1748"/>
        <v>0.26845779497962546</v>
      </c>
      <c r="AZ635" s="145">
        <f t="shared" si="1749"/>
        <v>1.1185741457484395E-2</v>
      </c>
      <c r="BA635" s="45">
        <f t="shared" si="1750"/>
        <v>370926.67621411604</v>
      </c>
      <c r="BB635" s="45" t="s">
        <v>192</v>
      </c>
      <c r="BC635" s="45">
        <f t="shared" si="1751"/>
        <v>1.6700854745806973E-2</v>
      </c>
      <c r="BD635" s="45">
        <f t="shared" si="1752"/>
        <v>128.36887767500181</v>
      </c>
      <c r="BE635" s="45">
        <f t="shared" si="1753"/>
        <v>23.43689300042335</v>
      </c>
      <c r="BF635" s="45">
        <f t="shared" si="1754"/>
        <v>-1.73374160956843E-3</v>
      </c>
      <c r="BG635" s="45">
        <f t="shared" si="1755"/>
        <v>23.43515925881378</v>
      </c>
      <c r="BH635" s="151">
        <f t="shared" si="1756"/>
        <v>0.18441081411968266</v>
      </c>
      <c r="BI635" s="45">
        <f t="shared" si="1757"/>
        <v>19.792505339253694</v>
      </c>
      <c r="BJ635" s="45">
        <f t="shared" si="1758"/>
        <v>3.2135053392536932</v>
      </c>
      <c r="BK635" s="45">
        <f t="shared" si="1759"/>
        <v>157.72974850532054</v>
      </c>
      <c r="BL635" s="45">
        <f t="shared" si="1760"/>
        <v>2.7529034397604484</v>
      </c>
      <c r="BM635" s="45">
        <f t="shared" si="1761"/>
        <v>250.47283158348489</v>
      </c>
      <c r="BN635" s="45">
        <f t="shared" si="1762"/>
        <v>16.698188772232324</v>
      </c>
      <c r="BO635" s="45">
        <f t="shared" si="1763"/>
        <v>16</v>
      </c>
      <c r="BP635" s="45">
        <f t="shared" si="1764"/>
        <v>41</v>
      </c>
      <c r="BQ635" s="45">
        <f t="shared" si="1765"/>
        <v>53</v>
      </c>
      <c r="BR635" s="45">
        <f t="shared" si="1766"/>
        <v>-17.435383800110348</v>
      </c>
      <c r="BS635" s="45" t="str">
        <f t="shared" si="1767"/>
        <v>NEGATIF</v>
      </c>
      <c r="BT635" s="45">
        <f t="shared" si="1768"/>
        <v>-0.30430485366080645</v>
      </c>
      <c r="BU635" s="45">
        <f t="shared" si="1769"/>
        <v>17</v>
      </c>
      <c r="BV635" s="45">
        <f t="shared" si="1770"/>
        <v>-2067</v>
      </c>
      <c r="BW635" s="45">
        <f t="shared" si="1771"/>
        <v>52</v>
      </c>
      <c r="BX635" s="45" t="str">
        <f t="shared" si="1772"/>
        <v>NEGATIF</v>
      </c>
      <c r="BY635" s="45">
        <f t="shared" si="1773"/>
        <v>41.754469281556702</v>
      </c>
      <c r="BZ635" s="45">
        <f t="shared" si="1774"/>
        <v>221.75446928155671</v>
      </c>
      <c r="CA635" s="45">
        <f t="shared" si="1775"/>
        <v>-57.116152999542543</v>
      </c>
      <c r="CB635" s="45" t="str">
        <f t="shared" si="1776"/>
        <v>NEGATIF</v>
      </c>
      <c r="CC635" s="45">
        <f t="shared" si="1777"/>
        <v>57</v>
      </c>
      <c r="CD635" s="45">
        <f t="shared" si="1778"/>
        <v>6</v>
      </c>
      <c r="CE635" s="45">
        <f t="shared" si="1779"/>
        <v>58</v>
      </c>
      <c r="CF635" s="45"/>
      <c r="CG635" s="45">
        <f t="shared" si="1780"/>
        <v>4.3715755979250535</v>
      </c>
      <c r="CH635" s="45">
        <f t="shared" si="1781"/>
        <v>0.40902068979553441</v>
      </c>
      <c r="CI635" s="45">
        <f t="shared" si="1782"/>
        <v>0.40905094929500024</v>
      </c>
    </row>
    <row r="636" spans="1:87">
      <c r="A636" s="45">
        <f t="shared" ref="A636:E636" si="1855">A538</f>
        <v>-7.0027777777777782</v>
      </c>
      <c r="B636" s="45">
        <f t="shared" si="1855"/>
        <v>111.315</v>
      </c>
      <c r="C636" s="45">
        <f t="shared" si="1855"/>
        <v>7</v>
      </c>
      <c r="D636" s="45">
        <f t="shared" si="1855"/>
        <v>2018</v>
      </c>
      <c r="E636" s="45">
        <f t="shared" si="1855"/>
        <v>6</v>
      </c>
      <c r="F636" s="45">
        <f t="shared" si="1784"/>
        <v>11</v>
      </c>
      <c r="G636" s="45">
        <f t="shared" ref="G636:M636" si="1856">G538</f>
        <v>-0.12222152900771403</v>
      </c>
      <c r="H636" s="45">
        <f t="shared" si="1856"/>
        <v>9</v>
      </c>
      <c r="I636" s="45">
        <f t="shared" si="1856"/>
        <v>45</v>
      </c>
      <c r="J636" s="45">
        <f t="shared" si="1856"/>
        <v>9.75</v>
      </c>
      <c r="K636" s="45">
        <f t="shared" si="1856"/>
        <v>0</v>
      </c>
      <c r="L636" s="45">
        <f t="shared" si="1856"/>
        <v>20</v>
      </c>
      <c r="M636" s="45">
        <f t="shared" si="1856"/>
        <v>-13</v>
      </c>
      <c r="N636" s="45">
        <f t="shared" si="1789"/>
        <v>2458280.6145833335</v>
      </c>
      <c r="O636" s="45">
        <f t="shared" si="1844"/>
        <v>8.1905445362562951E-4</v>
      </c>
      <c r="P636" s="45">
        <f t="shared" si="1713"/>
        <v>2458280.6154023879</v>
      </c>
      <c r="Q636" s="45">
        <f t="shared" si="1715"/>
        <v>0.18441109931246874</v>
      </c>
      <c r="R636" s="45">
        <f t="shared" si="1716"/>
        <v>252.50160295812839</v>
      </c>
      <c r="S636" s="45">
        <f t="shared" si="1717"/>
        <v>295.71833473477454</v>
      </c>
      <c r="T636" s="45">
        <f t="shared" si="1718"/>
        <v>4.4069843381827942</v>
      </c>
      <c r="U636" s="45">
        <f t="shared" si="1719"/>
        <v>5.1612585996365281</v>
      </c>
      <c r="V636" s="45">
        <f t="shared" si="1720"/>
        <v>128.3637475535831</v>
      </c>
      <c r="W636" s="45">
        <f t="shared" si="1721"/>
        <v>2.2403700350088411</v>
      </c>
      <c r="X636" s="45">
        <f t="shared" si="1722"/>
        <v>79.407387384246249</v>
      </c>
      <c r="Y636" s="45">
        <f t="shared" si="1723"/>
        <v>1.3859203602617047</v>
      </c>
      <c r="Z636" s="45">
        <f t="shared" si="1724"/>
        <v>156.15038470452782</v>
      </c>
      <c r="AA636" s="45">
        <f t="shared" si="1725"/>
        <v>2.7253383413498034</v>
      </c>
      <c r="AB636" s="45">
        <f t="shared" si="1726"/>
        <v>-19778.680746760874</v>
      </c>
      <c r="AC636" s="45">
        <f t="shared" si="1727"/>
        <v>-48.426261962741272</v>
      </c>
      <c r="AD636" s="45">
        <f t="shared" si="1728"/>
        <v>1692.9207123642821</v>
      </c>
      <c r="AE636" s="45">
        <f t="shared" si="1729"/>
        <v>535.18164558956096</v>
      </c>
      <c r="AF636" s="45">
        <f t="shared" si="1730"/>
        <v>575.26162974971908</v>
      </c>
      <c r="AG636" s="45">
        <f t="shared" si="1731"/>
        <v>3108.2281191232455</v>
      </c>
      <c r="AH636" s="45">
        <f t="shared" si="1732"/>
        <v>-13915.51490189681</v>
      </c>
      <c r="AI636" s="45">
        <f t="shared" si="1733"/>
        <v>-3.8654208060824473</v>
      </c>
      <c r="AJ636" s="45">
        <f t="shared" si="1734"/>
        <v>248.63618215204593</v>
      </c>
      <c r="AK636" s="45">
        <f t="shared" si="1735"/>
        <v>4.3395200181415623</v>
      </c>
      <c r="AL636" s="45">
        <f t="shared" si="1736"/>
        <v>248</v>
      </c>
      <c r="AM636" s="45">
        <f t="shared" si="1737"/>
        <v>38</v>
      </c>
      <c r="AN636" s="45">
        <f t="shared" si="1738"/>
        <v>10</v>
      </c>
      <c r="AO636" s="45"/>
      <c r="AP636" s="45">
        <f t="shared" si="1739"/>
        <v>4.3581585991272265</v>
      </c>
      <c r="AQ636" s="45">
        <f t="shared" si="1740"/>
        <v>7.6064216878873769E-2</v>
      </c>
      <c r="AR636" s="45" t="str">
        <f t="shared" si="1741"/>
        <v>POSITIF</v>
      </c>
      <c r="AS636" s="45">
        <f t="shared" si="1742"/>
        <v>4</v>
      </c>
      <c r="AT636" s="45">
        <f t="shared" si="1743"/>
        <v>21</v>
      </c>
      <c r="AU636" s="45">
        <f t="shared" si="1744"/>
        <v>29</v>
      </c>
      <c r="AV636" s="45">
        <f t="shared" si="1745"/>
        <v>0.9853789142975542</v>
      </c>
      <c r="AW636" s="145">
        <f t="shared" si="1746"/>
        <v>4.1057454762398089E-2</v>
      </c>
      <c r="AX636" s="45">
        <f t="shared" si="1747"/>
        <v>1.7198106434219349E-2</v>
      </c>
      <c r="AY636" s="45">
        <f t="shared" si="1748"/>
        <v>0.268496603024104</v>
      </c>
      <c r="AZ636" s="145">
        <f t="shared" si="1749"/>
        <v>1.1187358459337667E-2</v>
      </c>
      <c r="BA636" s="45">
        <f t="shared" si="1750"/>
        <v>370873.06349262019</v>
      </c>
      <c r="BB636" s="45" t="s">
        <v>192</v>
      </c>
      <c r="BC636" s="45">
        <f t="shared" si="1751"/>
        <v>1.6700854733828877E-2</v>
      </c>
      <c r="BD636" s="45">
        <f t="shared" si="1752"/>
        <v>128.36832607329316</v>
      </c>
      <c r="BE636" s="45">
        <f t="shared" si="1753"/>
        <v>23.436892996714654</v>
      </c>
      <c r="BF636" s="45">
        <f t="shared" si="1754"/>
        <v>-1.7337428350375874E-3</v>
      </c>
      <c r="BG636" s="45">
        <f t="shared" si="1755"/>
        <v>23.435159253879618</v>
      </c>
      <c r="BH636" s="151">
        <f t="shared" si="1756"/>
        <v>0.18441109931246874</v>
      </c>
      <c r="BI636" s="45">
        <f t="shared" si="1757"/>
        <v>20.043189818598329</v>
      </c>
      <c r="BJ636" s="45">
        <f t="shared" si="1758"/>
        <v>3.464189818598328</v>
      </c>
      <c r="BK636" s="45">
        <f t="shared" si="1759"/>
        <v>161.49524554230226</v>
      </c>
      <c r="BL636" s="45">
        <f t="shared" si="1760"/>
        <v>2.8186237610298699</v>
      </c>
      <c r="BM636" s="45">
        <f t="shared" si="1761"/>
        <v>250.46760173667266</v>
      </c>
      <c r="BN636" s="45">
        <f t="shared" si="1762"/>
        <v>16.697840115778178</v>
      </c>
      <c r="BO636" s="45">
        <f t="shared" si="1763"/>
        <v>16</v>
      </c>
      <c r="BP636" s="45">
        <f t="shared" si="1764"/>
        <v>41</v>
      </c>
      <c r="BQ636" s="45">
        <f t="shared" si="1765"/>
        <v>52</v>
      </c>
      <c r="BR636" s="45">
        <f t="shared" si="1766"/>
        <v>-17.4329361572637</v>
      </c>
      <c r="BS636" s="45" t="str">
        <f t="shared" si="1767"/>
        <v>NEGATIF</v>
      </c>
      <c r="BT636" s="45">
        <f t="shared" si="1768"/>
        <v>-0.30426213423421955</v>
      </c>
      <c r="BU636" s="45">
        <f t="shared" si="1769"/>
        <v>17</v>
      </c>
      <c r="BV636" s="45">
        <f t="shared" si="1770"/>
        <v>-2066</v>
      </c>
      <c r="BW636" s="45">
        <f t="shared" si="1771"/>
        <v>1</v>
      </c>
      <c r="BX636" s="45" t="str">
        <f t="shared" si="1772"/>
        <v>NEGATIF</v>
      </c>
      <c r="BY636" s="45">
        <f t="shared" si="1773"/>
        <v>36.60469016322201</v>
      </c>
      <c r="BZ636" s="45">
        <f t="shared" si="1774"/>
        <v>216.60469016322202</v>
      </c>
      <c r="CA636" s="45">
        <f t="shared" si="1775"/>
        <v>-59.481594327382034</v>
      </c>
      <c r="CB636" s="45" t="str">
        <f t="shared" si="1776"/>
        <v>NEGATIF</v>
      </c>
      <c r="CC636" s="45">
        <f t="shared" si="1777"/>
        <v>59</v>
      </c>
      <c r="CD636" s="45">
        <f t="shared" si="1778"/>
        <v>28</v>
      </c>
      <c r="CE636" s="45">
        <f t="shared" si="1779"/>
        <v>53</v>
      </c>
      <c r="CF636" s="45"/>
      <c r="CG636" s="45">
        <f t="shared" si="1780"/>
        <v>4.3714843198788049</v>
      </c>
      <c r="CH636" s="45">
        <f t="shared" si="1781"/>
        <v>0.40902068970941702</v>
      </c>
      <c r="CI636" s="45">
        <f t="shared" si="1782"/>
        <v>0.4090509492302713</v>
      </c>
    </row>
    <row r="637" spans="1:87">
      <c r="A637" s="45">
        <f t="shared" ref="A637:E637" si="1857">A539</f>
        <v>-7.0027777777777782</v>
      </c>
      <c r="B637" s="45">
        <f t="shared" si="1857"/>
        <v>111.315</v>
      </c>
      <c r="C637" s="45">
        <f t="shared" si="1857"/>
        <v>7</v>
      </c>
      <c r="D637" s="45">
        <f t="shared" si="1857"/>
        <v>2018</v>
      </c>
      <c r="E637" s="45">
        <f t="shared" si="1857"/>
        <v>6</v>
      </c>
      <c r="F637" s="45">
        <f t="shared" si="1784"/>
        <v>11</v>
      </c>
      <c r="G637" s="45">
        <f t="shared" ref="G637:M637" si="1858">G539</f>
        <v>-0.12222152900771403</v>
      </c>
      <c r="H637" s="45">
        <f t="shared" si="1858"/>
        <v>10</v>
      </c>
      <c r="I637" s="45">
        <f t="shared" si="1858"/>
        <v>0</v>
      </c>
      <c r="J637" s="45">
        <f t="shared" si="1858"/>
        <v>10</v>
      </c>
      <c r="K637" s="45">
        <f t="shared" si="1858"/>
        <v>0</v>
      </c>
      <c r="L637" s="45">
        <f t="shared" si="1858"/>
        <v>20</v>
      </c>
      <c r="M637" s="45">
        <f t="shared" si="1858"/>
        <v>-13</v>
      </c>
      <c r="N637" s="45">
        <f t="shared" si="1789"/>
        <v>2458280.625</v>
      </c>
      <c r="O637" s="45">
        <f t="shared" si="1844"/>
        <v>8.1905445362562951E-4</v>
      </c>
      <c r="P637" s="45">
        <f t="shared" si="1713"/>
        <v>2458280.6258190544</v>
      </c>
      <c r="Q637" s="45">
        <f t="shared" si="1715"/>
        <v>0.18441138450525482</v>
      </c>
      <c r="R637" s="45">
        <f t="shared" si="1716"/>
        <v>252.50160295812839</v>
      </c>
      <c r="S637" s="45">
        <f t="shared" si="1717"/>
        <v>295.85442840402538</v>
      </c>
      <c r="T637" s="45">
        <f t="shared" si="1718"/>
        <v>4.4069843381827942</v>
      </c>
      <c r="U637" s="45">
        <f t="shared" si="1719"/>
        <v>5.1636338822560752</v>
      </c>
      <c r="V637" s="45">
        <f t="shared" si="1720"/>
        <v>128.36319595023741</v>
      </c>
      <c r="W637" s="45">
        <f t="shared" si="1721"/>
        <v>2.2403604077142942</v>
      </c>
      <c r="X637" s="45">
        <f t="shared" si="1722"/>
        <v>79.417654543858589</v>
      </c>
      <c r="Y637" s="45">
        <f t="shared" si="1723"/>
        <v>1.3860995560017677</v>
      </c>
      <c r="Z637" s="45">
        <f t="shared" si="1724"/>
        <v>156.16065137389432</v>
      </c>
      <c r="AA637" s="45">
        <f t="shared" si="1725"/>
        <v>2.7255175285334627</v>
      </c>
      <c r="AB637" s="45">
        <f t="shared" si="1726"/>
        <v>-19755.287099682821</v>
      </c>
      <c r="AC637" s="45">
        <f t="shared" si="1727"/>
        <v>-47.240558938791999</v>
      </c>
      <c r="AD637" s="45">
        <f t="shared" si="1728"/>
        <v>1658.5081930107401</v>
      </c>
      <c r="AE637" s="45">
        <f t="shared" si="1729"/>
        <v>531.04935323310417</v>
      </c>
      <c r="AF637" s="45">
        <f t="shared" si="1730"/>
        <v>575.71553153716263</v>
      </c>
      <c r="AG637" s="45">
        <f t="shared" si="1731"/>
        <v>3100.3281202864505</v>
      </c>
      <c r="AH637" s="45">
        <f t="shared" si="1732"/>
        <v>-13936.926460554152</v>
      </c>
      <c r="AI637" s="45">
        <f t="shared" si="1733"/>
        <v>-3.8713684612650421</v>
      </c>
      <c r="AJ637" s="45">
        <f t="shared" si="1734"/>
        <v>248.63023449686335</v>
      </c>
      <c r="AK637" s="45">
        <f t="shared" si="1735"/>
        <v>4.3394162119758528</v>
      </c>
      <c r="AL637" s="45">
        <f t="shared" si="1736"/>
        <v>248</v>
      </c>
      <c r="AM637" s="45">
        <f t="shared" si="1737"/>
        <v>37</v>
      </c>
      <c r="AN637" s="45">
        <f t="shared" si="1738"/>
        <v>48</v>
      </c>
      <c r="AO637" s="45"/>
      <c r="AP637" s="45">
        <f t="shared" si="1739"/>
        <v>4.360119371171634</v>
      </c>
      <c r="AQ637" s="45">
        <f t="shared" si="1740"/>
        <v>7.609843880692975E-2</v>
      </c>
      <c r="AR637" s="45" t="str">
        <f t="shared" si="1741"/>
        <v>POSITIF</v>
      </c>
      <c r="AS637" s="45">
        <f t="shared" si="1742"/>
        <v>4</v>
      </c>
      <c r="AT637" s="45">
        <f t="shared" si="1743"/>
        <v>21</v>
      </c>
      <c r="AU637" s="45">
        <f t="shared" si="1744"/>
        <v>36</v>
      </c>
      <c r="AV637" s="45">
        <f t="shared" si="1745"/>
        <v>0.98552121760695965</v>
      </c>
      <c r="AW637" s="145">
        <f t="shared" si="1746"/>
        <v>4.106338406695665E-2</v>
      </c>
      <c r="AX637" s="45">
        <f t="shared" si="1747"/>
        <v>1.7200590095504956E-2</v>
      </c>
      <c r="AY637" s="45">
        <f t="shared" si="1748"/>
        <v>0.26853537437029701</v>
      </c>
      <c r="AZ637" s="145">
        <f t="shared" si="1749"/>
        <v>1.1188973932095709E-2</v>
      </c>
      <c r="BA637" s="45">
        <f t="shared" si="1750"/>
        <v>370819.51694327564</v>
      </c>
      <c r="BB637" s="45" t="s">
        <v>192</v>
      </c>
      <c r="BC637" s="45">
        <f t="shared" si="1751"/>
        <v>1.6700854721850778E-2</v>
      </c>
      <c r="BD637" s="45">
        <f t="shared" si="1752"/>
        <v>128.36777447158451</v>
      </c>
      <c r="BE637" s="45">
        <f t="shared" si="1753"/>
        <v>23.436892993005959</v>
      </c>
      <c r="BF637" s="45">
        <f t="shared" si="1754"/>
        <v>-1.7337440413971355E-3</v>
      </c>
      <c r="BG637" s="45">
        <f t="shared" si="1755"/>
        <v>23.435159248964563</v>
      </c>
      <c r="BH637" s="151">
        <f t="shared" si="1756"/>
        <v>0.18441138450525482</v>
      </c>
      <c r="BI637" s="45">
        <f t="shared" si="1757"/>
        <v>20.293874297974011</v>
      </c>
      <c r="BJ637" s="45">
        <f t="shared" si="1758"/>
        <v>3.7148742979740099</v>
      </c>
      <c r="BK637" s="45">
        <f t="shared" si="1759"/>
        <v>165.26091377418948</v>
      </c>
      <c r="BL637" s="45">
        <f t="shared" si="1760"/>
        <v>2.884347070214055</v>
      </c>
      <c r="BM637" s="45">
        <f t="shared" si="1761"/>
        <v>250.46220069542068</v>
      </c>
      <c r="BN637" s="45">
        <f t="shared" si="1762"/>
        <v>16.697480046361378</v>
      </c>
      <c r="BO637" s="45">
        <f t="shared" si="1763"/>
        <v>16</v>
      </c>
      <c r="BP637" s="45">
        <f t="shared" si="1764"/>
        <v>41</v>
      </c>
      <c r="BQ637" s="45">
        <f t="shared" si="1765"/>
        <v>50</v>
      </c>
      <c r="BR637" s="45">
        <f t="shared" si="1766"/>
        <v>-17.430097435475219</v>
      </c>
      <c r="BS637" s="45" t="str">
        <f t="shared" si="1767"/>
        <v>NEGATIF</v>
      </c>
      <c r="BT637" s="45">
        <f t="shared" si="1768"/>
        <v>-0.30421258919246247</v>
      </c>
      <c r="BU637" s="45">
        <f t="shared" si="1769"/>
        <v>17</v>
      </c>
      <c r="BV637" s="45">
        <f t="shared" si="1770"/>
        <v>-2066</v>
      </c>
      <c r="BW637" s="45">
        <f t="shared" si="1771"/>
        <v>11</v>
      </c>
      <c r="BX637" s="45" t="str">
        <f t="shared" si="1772"/>
        <v>NEGATIF</v>
      </c>
      <c r="BY637" s="45">
        <f t="shared" si="1773"/>
        <v>30.639451498258495</v>
      </c>
      <c r="BZ637" s="45">
        <f t="shared" si="1774"/>
        <v>210.6394514982585</v>
      </c>
      <c r="CA637" s="45">
        <f t="shared" si="1775"/>
        <v>-61.556355588845285</v>
      </c>
      <c r="CB637" s="45" t="str">
        <f t="shared" si="1776"/>
        <v>NEGATIF</v>
      </c>
      <c r="CC637" s="45">
        <f t="shared" si="1777"/>
        <v>61</v>
      </c>
      <c r="CD637" s="45">
        <f t="shared" si="1778"/>
        <v>33</v>
      </c>
      <c r="CE637" s="45">
        <f t="shared" si="1779"/>
        <v>22</v>
      </c>
      <c r="CF637" s="45"/>
      <c r="CG637" s="45">
        <f t="shared" si="1780"/>
        <v>4.3713900539259223</v>
      </c>
      <c r="CH637" s="45">
        <f t="shared" si="1781"/>
        <v>0.40902068962363314</v>
      </c>
      <c r="CI637" s="45">
        <f t="shared" si="1782"/>
        <v>0.40905094916554235</v>
      </c>
    </row>
    <row r="638" spans="1:87">
      <c r="A638" s="45">
        <f t="shared" ref="A638:E638" si="1859">A540</f>
        <v>-7.0027777777777782</v>
      </c>
      <c r="B638" s="45">
        <f t="shared" si="1859"/>
        <v>111.315</v>
      </c>
      <c r="C638" s="45">
        <f t="shared" si="1859"/>
        <v>7</v>
      </c>
      <c r="D638" s="45">
        <f t="shared" si="1859"/>
        <v>2018</v>
      </c>
      <c r="E638" s="45">
        <f t="shared" si="1859"/>
        <v>6</v>
      </c>
      <c r="F638" s="45">
        <f t="shared" si="1784"/>
        <v>11</v>
      </c>
      <c r="G638" s="45">
        <f t="shared" ref="G638:M638" si="1860">G540</f>
        <v>-0.12222152900771403</v>
      </c>
      <c r="H638" s="45">
        <f t="shared" si="1860"/>
        <v>10</v>
      </c>
      <c r="I638" s="45">
        <f t="shared" si="1860"/>
        <v>15</v>
      </c>
      <c r="J638" s="45">
        <f t="shared" si="1860"/>
        <v>10.25</v>
      </c>
      <c r="K638" s="45">
        <f t="shared" si="1860"/>
        <v>0</v>
      </c>
      <c r="L638" s="45">
        <f t="shared" si="1860"/>
        <v>20</v>
      </c>
      <c r="M638" s="45">
        <f t="shared" si="1860"/>
        <v>-13</v>
      </c>
      <c r="N638" s="45">
        <f t="shared" si="1789"/>
        <v>2458280.635416667</v>
      </c>
      <c r="O638" s="45">
        <f t="shared" si="1844"/>
        <v>8.1905445362562951E-4</v>
      </c>
      <c r="P638" s="45">
        <f t="shared" si="1713"/>
        <v>2458280.6362357214</v>
      </c>
      <c r="Q638" s="45">
        <f t="shared" si="1715"/>
        <v>0.18441166969805364</v>
      </c>
      <c r="R638" s="45">
        <f t="shared" si="1716"/>
        <v>252.50160295812839</v>
      </c>
      <c r="S638" s="45">
        <f t="shared" si="1717"/>
        <v>295.99052207937348</v>
      </c>
      <c r="T638" s="45">
        <f t="shared" si="1718"/>
        <v>4.4069843381827942</v>
      </c>
      <c r="U638" s="45">
        <f t="shared" si="1719"/>
        <v>5.1660091649820403</v>
      </c>
      <c r="V638" s="45">
        <f t="shared" si="1720"/>
        <v>128.36264434686711</v>
      </c>
      <c r="W638" s="45">
        <f t="shared" si="1721"/>
        <v>2.2403507804193175</v>
      </c>
      <c r="X638" s="45">
        <f t="shared" si="1722"/>
        <v>79.427921703929314</v>
      </c>
      <c r="Y638" s="45">
        <f t="shared" si="1723"/>
        <v>1.3862787517498312</v>
      </c>
      <c r="Z638" s="45">
        <f t="shared" si="1724"/>
        <v>156.1709180437183</v>
      </c>
      <c r="AA638" s="45">
        <f t="shared" si="1725"/>
        <v>2.725696715725106</v>
      </c>
      <c r="AB638" s="45">
        <f t="shared" si="1726"/>
        <v>-19731.778503018315</v>
      </c>
      <c r="AC638" s="45">
        <f t="shared" si="1727"/>
        <v>-46.049876062277974</v>
      </c>
      <c r="AD638" s="45">
        <f t="shared" si="1728"/>
        <v>1623.3963729579884</v>
      </c>
      <c r="AE638" s="45">
        <f t="shared" si="1729"/>
        <v>526.86108618895707</v>
      </c>
      <c r="AF638" s="45">
        <f t="shared" si="1730"/>
        <v>576.16439629923093</v>
      </c>
      <c r="AG638" s="45">
        <f t="shared" si="1731"/>
        <v>3092.404457055768</v>
      </c>
      <c r="AH638" s="45">
        <f t="shared" si="1732"/>
        <v>-13959.002066578651</v>
      </c>
      <c r="AI638" s="45">
        <f t="shared" si="1733"/>
        <v>-3.8775005740496251</v>
      </c>
      <c r="AJ638" s="45">
        <f t="shared" si="1734"/>
        <v>248.62410238407875</v>
      </c>
      <c r="AK638" s="45">
        <f t="shared" si="1735"/>
        <v>4.3393091864176574</v>
      </c>
      <c r="AL638" s="45">
        <f t="shared" si="1736"/>
        <v>248</v>
      </c>
      <c r="AM638" s="45">
        <f t="shared" si="1737"/>
        <v>37</v>
      </c>
      <c r="AN638" s="45">
        <f t="shared" si="1738"/>
        <v>26</v>
      </c>
      <c r="AO638" s="45"/>
      <c r="AP638" s="45">
        <f t="shared" si="1739"/>
        <v>4.3623394726921312</v>
      </c>
      <c r="AQ638" s="45">
        <f t="shared" si="1740"/>
        <v>7.6137186888190947E-2</v>
      </c>
      <c r="AR638" s="45" t="str">
        <f t="shared" si="1741"/>
        <v>POSITIF</v>
      </c>
      <c r="AS638" s="45">
        <f t="shared" si="1742"/>
        <v>4</v>
      </c>
      <c r="AT638" s="45">
        <f t="shared" si="1743"/>
        <v>21</v>
      </c>
      <c r="AU638" s="45">
        <f t="shared" si="1744"/>
        <v>44</v>
      </c>
      <c r="AV638" s="45">
        <f t="shared" si="1745"/>
        <v>0.98566338521852437</v>
      </c>
      <c r="AW638" s="145">
        <f t="shared" si="1746"/>
        <v>4.1069307717438518E-2</v>
      </c>
      <c r="AX638" s="45">
        <f t="shared" si="1747"/>
        <v>1.7203071388416459E-2</v>
      </c>
      <c r="AY638" s="45">
        <f t="shared" si="1748"/>
        <v>0.26857410874331006</v>
      </c>
      <c r="AZ638" s="145">
        <f t="shared" si="1749"/>
        <v>1.1190587864304586E-2</v>
      </c>
      <c r="BA638" s="45">
        <f t="shared" si="1750"/>
        <v>370766.03689496283</v>
      </c>
      <c r="BB638" s="45" t="s">
        <v>192</v>
      </c>
      <c r="BC638" s="45">
        <f t="shared" si="1751"/>
        <v>1.6700854709872683E-2</v>
      </c>
      <c r="BD638" s="45">
        <f t="shared" si="1752"/>
        <v>128.36722286985119</v>
      </c>
      <c r="BE638" s="45">
        <f t="shared" si="1753"/>
        <v>23.436892989297263</v>
      </c>
      <c r="BF638" s="45">
        <f t="shared" si="1754"/>
        <v>-1.733745228644496E-3</v>
      </c>
      <c r="BG638" s="45">
        <f t="shared" si="1755"/>
        <v>23.435159244068618</v>
      </c>
      <c r="BH638" s="151">
        <f t="shared" si="1756"/>
        <v>0.18441166969805364</v>
      </c>
      <c r="BI638" s="45">
        <f t="shared" si="1757"/>
        <v>20.54455878852556</v>
      </c>
      <c r="BJ638" s="45">
        <f t="shared" si="1758"/>
        <v>3.9655587885255592</v>
      </c>
      <c r="BK638" s="45">
        <f t="shared" si="1759"/>
        <v>169.02674964860378</v>
      </c>
      <c r="BL638" s="45">
        <f t="shared" si="1760"/>
        <v>2.9500733053123045</v>
      </c>
      <c r="BM638" s="45">
        <f t="shared" si="1761"/>
        <v>250.45663217927961</v>
      </c>
      <c r="BN638" s="45">
        <f t="shared" si="1762"/>
        <v>16.697108811951974</v>
      </c>
      <c r="BO638" s="45">
        <f t="shared" si="1763"/>
        <v>16</v>
      </c>
      <c r="BP638" s="45">
        <f t="shared" si="1764"/>
        <v>41</v>
      </c>
      <c r="BQ638" s="45">
        <f t="shared" si="1765"/>
        <v>49</v>
      </c>
      <c r="BR638" s="45">
        <f t="shared" si="1766"/>
        <v>-17.426974239634099</v>
      </c>
      <c r="BS638" s="45" t="str">
        <f t="shared" si="1767"/>
        <v>NEGATIF</v>
      </c>
      <c r="BT638" s="45">
        <f t="shared" si="1768"/>
        <v>-0.30415807914185033</v>
      </c>
      <c r="BU638" s="45">
        <f t="shared" si="1769"/>
        <v>17</v>
      </c>
      <c r="BV638" s="45">
        <f t="shared" si="1770"/>
        <v>-2066</v>
      </c>
      <c r="BW638" s="45">
        <f t="shared" si="1771"/>
        <v>22</v>
      </c>
      <c r="BX638" s="45" t="str">
        <f t="shared" si="1772"/>
        <v>NEGATIF</v>
      </c>
      <c r="BY638" s="45">
        <f t="shared" si="1773"/>
        <v>23.81657527003933</v>
      </c>
      <c r="BZ638" s="45">
        <f t="shared" si="1774"/>
        <v>203.81657527003932</v>
      </c>
      <c r="CA638" s="45">
        <f t="shared" si="1775"/>
        <v>-63.272363388997803</v>
      </c>
      <c r="CB638" s="45" t="str">
        <f t="shared" si="1776"/>
        <v>NEGATIF</v>
      </c>
      <c r="CC638" s="45">
        <f t="shared" si="1777"/>
        <v>63</v>
      </c>
      <c r="CD638" s="45">
        <f t="shared" si="1778"/>
        <v>16</v>
      </c>
      <c r="CE638" s="45">
        <f t="shared" si="1779"/>
        <v>20</v>
      </c>
      <c r="CF638" s="45"/>
      <c r="CG638" s="45">
        <f t="shared" si="1780"/>
        <v>4.3712928649848104</v>
      </c>
      <c r="CH638" s="45">
        <f t="shared" si="1781"/>
        <v>0.40902068953818277</v>
      </c>
      <c r="CI638" s="45">
        <f t="shared" si="1782"/>
        <v>0.40905094910081341</v>
      </c>
    </row>
    <row r="639" spans="1:87">
      <c r="A639" s="45">
        <f t="shared" ref="A639:E639" si="1861">A541</f>
        <v>-7.0027777777777782</v>
      </c>
      <c r="B639" s="45">
        <f t="shared" si="1861"/>
        <v>111.315</v>
      </c>
      <c r="C639" s="45">
        <f t="shared" si="1861"/>
        <v>7</v>
      </c>
      <c r="D639" s="45">
        <f t="shared" si="1861"/>
        <v>2018</v>
      </c>
      <c r="E639" s="45">
        <f t="shared" si="1861"/>
        <v>6</v>
      </c>
      <c r="F639" s="45">
        <f t="shared" si="1784"/>
        <v>11</v>
      </c>
      <c r="G639" s="45">
        <f t="shared" ref="G639:M639" si="1862">G541</f>
        <v>-0.12222152900771403</v>
      </c>
      <c r="H639" s="45">
        <f t="shared" si="1862"/>
        <v>10</v>
      </c>
      <c r="I639" s="45">
        <f t="shared" si="1862"/>
        <v>30</v>
      </c>
      <c r="J639" s="45">
        <f t="shared" si="1862"/>
        <v>10.5</v>
      </c>
      <c r="K639" s="45">
        <f t="shared" si="1862"/>
        <v>0</v>
      </c>
      <c r="L639" s="45">
        <f t="shared" si="1862"/>
        <v>20</v>
      </c>
      <c r="M639" s="45">
        <f t="shared" si="1862"/>
        <v>-13</v>
      </c>
      <c r="N639" s="45">
        <f t="shared" si="1789"/>
        <v>2458280.6458333335</v>
      </c>
      <c r="O639" s="45">
        <f t="shared" si="1844"/>
        <v>8.1905445362562951E-4</v>
      </c>
      <c r="P639" s="45">
        <f t="shared" si="1713"/>
        <v>2458280.6466523879</v>
      </c>
      <c r="Q639" s="45">
        <f t="shared" si="1715"/>
        <v>0.18441195489083972</v>
      </c>
      <c r="R639" s="45">
        <f t="shared" si="1716"/>
        <v>252.50160295812839</v>
      </c>
      <c r="S639" s="45">
        <f t="shared" si="1717"/>
        <v>296.12661574863887</v>
      </c>
      <c r="T639" s="45">
        <f t="shared" si="1718"/>
        <v>4.4069843381827942</v>
      </c>
      <c r="U639" s="45">
        <f t="shared" si="1719"/>
        <v>5.1683844476018415</v>
      </c>
      <c r="V639" s="45">
        <f t="shared" si="1720"/>
        <v>128.36209274352149</v>
      </c>
      <c r="W639" s="45">
        <f t="shared" si="1721"/>
        <v>2.240341153124771</v>
      </c>
      <c r="X639" s="45">
        <f t="shared" si="1722"/>
        <v>79.438188863541654</v>
      </c>
      <c r="Y639" s="45">
        <f t="shared" si="1723"/>
        <v>1.3864579474898944</v>
      </c>
      <c r="Z639" s="45">
        <f t="shared" si="1724"/>
        <v>156.18118471308389</v>
      </c>
      <c r="AA639" s="45">
        <f t="shared" si="1725"/>
        <v>2.7258759029087494</v>
      </c>
      <c r="AB639" s="45">
        <f t="shared" si="1726"/>
        <v>-19708.155091505982</v>
      </c>
      <c r="AC639" s="45">
        <f t="shared" si="1727"/>
        <v>-44.854338953732878</v>
      </c>
      <c r="AD639" s="45">
        <f t="shared" si="1728"/>
        <v>1587.6000600100458</v>
      </c>
      <c r="AE639" s="45">
        <f t="shared" si="1729"/>
        <v>522.6172862890628</v>
      </c>
      <c r="AF639" s="45">
        <f t="shared" si="1730"/>
        <v>576.60821235640162</v>
      </c>
      <c r="AG639" s="45">
        <f t="shared" si="1731"/>
        <v>3084.4571894425462</v>
      </c>
      <c r="AH639" s="45">
        <f t="shared" si="1732"/>
        <v>-13981.726682361659</v>
      </c>
      <c r="AI639" s="45">
        <f t="shared" si="1733"/>
        <v>-3.8838129673226831</v>
      </c>
      <c r="AJ639" s="45">
        <f t="shared" si="1734"/>
        <v>248.6177899908057</v>
      </c>
      <c r="AK639" s="45">
        <f t="shared" si="1735"/>
        <v>4.3391990143713626</v>
      </c>
      <c r="AL639" s="45">
        <f t="shared" si="1736"/>
        <v>248</v>
      </c>
      <c r="AM639" s="45">
        <f t="shared" si="1737"/>
        <v>37</v>
      </c>
      <c r="AN639" s="45">
        <f t="shared" si="1738"/>
        <v>4</v>
      </c>
      <c r="AO639" s="45"/>
      <c r="AP639" s="45">
        <f t="shared" si="1739"/>
        <v>4.3646372244360414</v>
      </c>
      <c r="AQ639" s="45">
        <f t="shared" si="1740"/>
        <v>7.6177290221515634E-2</v>
      </c>
      <c r="AR639" s="45" t="str">
        <f t="shared" si="1741"/>
        <v>POSITIF</v>
      </c>
      <c r="AS639" s="45">
        <f t="shared" si="1742"/>
        <v>4</v>
      </c>
      <c r="AT639" s="45">
        <f t="shared" si="1743"/>
        <v>21</v>
      </c>
      <c r="AU639" s="45">
        <f t="shared" si="1744"/>
        <v>52</v>
      </c>
      <c r="AV639" s="45">
        <f t="shared" si="1745"/>
        <v>0.98580541610435979</v>
      </c>
      <c r="AW639" s="145">
        <f t="shared" si="1746"/>
        <v>4.1075225671014994E-2</v>
      </c>
      <c r="AX639" s="45">
        <f t="shared" si="1747"/>
        <v>1.7205550295013812E-2</v>
      </c>
      <c r="AY639" s="45">
        <f t="shared" si="1748"/>
        <v>0.26861280586309316</v>
      </c>
      <c r="AZ639" s="145">
        <f t="shared" si="1749"/>
        <v>1.1192200244295548E-2</v>
      </c>
      <c r="BA639" s="45">
        <f t="shared" si="1750"/>
        <v>370712.6236833235</v>
      </c>
      <c r="BB639" s="45" t="s">
        <v>192</v>
      </c>
      <c r="BC639" s="45">
        <f t="shared" si="1751"/>
        <v>1.6700854697894587E-2</v>
      </c>
      <c r="BD639" s="45">
        <f t="shared" si="1752"/>
        <v>128.36667126814254</v>
      </c>
      <c r="BE639" s="45">
        <f t="shared" si="1753"/>
        <v>23.436892985588567</v>
      </c>
      <c r="BF639" s="45">
        <f t="shared" si="1754"/>
        <v>-1.7337463967769355E-3</v>
      </c>
      <c r="BG639" s="45">
        <f t="shared" si="1755"/>
        <v>23.43515923919179</v>
      </c>
      <c r="BH639" s="151">
        <f t="shared" si="1756"/>
        <v>0.18441195489083972</v>
      </c>
      <c r="BI639" s="45">
        <f t="shared" si="1757"/>
        <v>20.795243267870198</v>
      </c>
      <c r="BJ639" s="45">
        <f t="shared" si="1758"/>
        <v>4.2162432678701975</v>
      </c>
      <c r="BK639" s="45">
        <f t="shared" si="1759"/>
        <v>172.79274903385584</v>
      </c>
      <c r="BL639" s="45">
        <f t="shared" si="1760"/>
        <v>3.0158023942130354</v>
      </c>
      <c r="BM639" s="45">
        <f t="shared" si="1761"/>
        <v>250.45089998419712</v>
      </c>
      <c r="BN639" s="45">
        <f t="shared" si="1762"/>
        <v>16.696726665613141</v>
      </c>
      <c r="BO639" s="45">
        <f t="shared" si="1763"/>
        <v>16</v>
      </c>
      <c r="BP639" s="45">
        <f t="shared" si="1764"/>
        <v>41</v>
      </c>
      <c r="BQ639" s="45">
        <f t="shared" si="1765"/>
        <v>48</v>
      </c>
      <c r="BR639" s="45">
        <f t="shared" si="1766"/>
        <v>-17.423746755115868</v>
      </c>
      <c r="BS639" s="45" t="str">
        <f t="shared" si="1767"/>
        <v>NEGATIF</v>
      </c>
      <c r="BT639" s="45">
        <f t="shared" si="1768"/>
        <v>-0.30410174891045005</v>
      </c>
      <c r="BU639" s="45">
        <f t="shared" si="1769"/>
        <v>17</v>
      </c>
      <c r="BV639" s="45">
        <f t="shared" si="1770"/>
        <v>-2066</v>
      </c>
      <c r="BW639" s="45">
        <f t="shared" si="1771"/>
        <v>34</v>
      </c>
      <c r="BX639" s="45" t="str">
        <f t="shared" si="1772"/>
        <v>NEGATIF</v>
      </c>
      <c r="BY639" s="45">
        <f t="shared" si="1773"/>
        <v>16.178086625240795</v>
      </c>
      <c r="BZ639" s="45">
        <f t="shared" si="1774"/>
        <v>196.17808662524078</v>
      </c>
      <c r="CA639" s="45">
        <f t="shared" si="1775"/>
        <v>-64.556572883126222</v>
      </c>
      <c r="CB639" s="45" t="str">
        <f t="shared" si="1776"/>
        <v>NEGATIF</v>
      </c>
      <c r="CC639" s="45">
        <f t="shared" si="1777"/>
        <v>64</v>
      </c>
      <c r="CD639" s="45">
        <f t="shared" si="1778"/>
        <v>33</v>
      </c>
      <c r="CE639" s="45">
        <f t="shared" si="1779"/>
        <v>23</v>
      </c>
      <c r="CF639" s="45"/>
      <c r="CG639" s="45">
        <f t="shared" si="1780"/>
        <v>4.3711928193072538</v>
      </c>
      <c r="CH639" s="45">
        <f t="shared" si="1781"/>
        <v>0.40902068945306608</v>
      </c>
      <c r="CI639" s="45">
        <f t="shared" si="1782"/>
        <v>0.40905094903608441</v>
      </c>
    </row>
    <row r="640" spans="1:87">
      <c r="A640" s="45">
        <f t="shared" ref="A640:E640" si="1863">A542</f>
        <v>-7.0027777777777782</v>
      </c>
      <c r="B640" s="45">
        <f t="shared" si="1863"/>
        <v>111.315</v>
      </c>
      <c r="C640" s="45">
        <f t="shared" si="1863"/>
        <v>7</v>
      </c>
      <c r="D640" s="45">
        <f t="shared" si="1863"/>
        <v>2018</v>
      </c>
      <c r="E640" s="45">
        <f t="shared" si="1863"/>
        <v>6</v>
      </c>
      <c r="F640" s="45">
        <f t="shared" si="1784"/>
        <v>11</v>
      </c>
      <c r="G640" s="45">
        <f t="shared" ref="G640:M640" si="1864">G542</f>
        <v>-0.12222152900771403</v>
      </c>
      <c r="H640" s="45">
        <f t="shared" si="1864"/>
        <v>10</v>
      </c>
      <c r="I640" s="45">
        <f t="shared" si="1864"/>
        <v>45</v>
      </c>
      <c r="J640" s="45">
        <f t="shared" si="1864"/>
        <v>10.75</v>
      </c>
      <c r="K640" s="45">
        <f t="shared" si="1864"/>
        <v>0</v>
      </c>
      <c r="L640" s="45">
        <f t="shared" si="1864"/>
        <v>20</v>
      </c>
      <c r="M640" s="45">
        <f t="shared" si="1864"/>
        <v>-13</v>
      </c>
      <c r="N640" s="45">
        <f t="shared" si="1789"/>
        <v>2458280.65625</v>
      </c>
      <c r="O640" s="45">
        <f t="shared" si="1844"/>
        <v>8.1905445362562951E-4</v>
      </c>
      <c r="P640" s="45">
        <f t="shared" si="1713"/>
        <v>2458280.6570690544</v>
      </c>
      <c r="Q640" s="45">
        <f t="shared" si="1715"/>
        <v>0.18441224008362581</v>
      </c>
      <c r="R640" s="45">
        <f t="shared" si="1716"/>
        <v>252.50160295812839</v>
      </c>
      <c r="S640" s="45">
        <f t="shared" si="1717"/>
        <v>296.26270941788971</v>
      </c>
      <c r="T640" s="45">
        <f t="shared" si="1718"/>
        <v>4.4069843381827942</v>
      </c>
      <c r="U640" s="45">
        <f t="shared" si="1719"/>
        <v>5.1707597302213886</v>
      </c>
      <c r="V640" s="45">
        <f t="shared" si="1720"/>
        <v>128.3615411401758</v>
      </c>
      <c r="W640" s="45">
        <f t="shared" si="1721"/>
        <v>2.2403315258302241</v>
      </c>
      <c r="X640" s="45">
        <f t="shared" si="1722"/>
        <v>79.448456023153994</v>
      </c>
      <c r="Y640" s="45">
        <f t="shared" si="1723"/>
        <v>1.3866371432299576</v>
      </c>
      <c r="Z640" s="45">
        <f t="shared" si="1724"/>
        <v>156.19145138244949</v>
      </c>
      <c r="AA640" s="45">
        <f t="shared" si="1725"/>
        <v>2.7260550900923923</v>
      </c>
      <c r="AB640" s="45">
        <f t="shared" si="1726"/>
        <v>-19684.416997382657</v>
      </c>
      <c r="AC640" s="45">
        <f t="shared" si="1727"/>
        <v>-43.654073586026925</v>
      </c>
      <c r="AD640" s="45">
        <f t="shared" si="1728"/>
        <v>1551.1343458957047</v>
      </c>
      <c r="AE640" s="45">
        <f t="shared" si="1729"/>
        <v>518.3184006593475</v>
      </c>
      <c r="AF640" s="45">
        <f t="shared" si="1730"/>
        <v>577.04696822122332</v>
      </c>
      <c r="AG640" s="45">
        <f t="shared" si="1731"/>
        <v>3076.4863765731757</v>
      </c>
      <c r="AH640" s="45">
        <f t="shared" si="1732"/>
        <v>-14005.084979619231</v>
      </c>
      <c r="AI640" s="45">
        <f t="shared" si="1733"/>
        <v>-3.8903013832275639</v>
      </c>
      <c r="AJ640" s="45">
        <f t="shared" si="1734"/>
        <v>248.61130157490084</v>
      </c>
      <c r="AK640" s="45">
        <f t="shared" si="1735"/>
        <v>4.3390857701505832</v>
      </c>
      <c r="AL640" s="45">
        <f t="shared" si="1736"/>
        <v>248</v>
      </c>
      <c r="AM640" s="45">
        <f t="shared" si="1737"/>
        <v>36</v>
      </c>
      <c r="AN640" s="45">
        <f t="shared" si="1738"/>
        <v>40</v>
      </c>
      <c r="AO640" s="45"/>
      <c r="AP640" s="45">
        <f t="shared" si="1739"/>
        <v>4.3667611849540382</v>
      </c>
      <c r="AQ640" s="45">
        <f t="shared" si="1740"/>
        <v>7.6214360325737029E-2</v>
      </c>
      <c r="AR640" s="45" t="str">
        <f t="shared" si="1741"/>
        <v>POSITIF</v>
      </c>
      <c r="AS640" s="45">
        <f t="shared" si="1742"/>
        <v>4</v>
      </c>
      <c r="AT640" s="45">
        <f t="shared" si="1743"/>
        <v>22</v>
      </c>
      <c r="AU640" s="45">
        <f t="shared" si="1744"/>
        <v>0</v>
      </c>
      <c r="AV640" s="45">
        <f t="shared" si="1745"/>
        <v>0.98594730925583807</v>
      </c>
      <c r="AW640" s="145">
        <f t="shared" si="1746"/>
        <v>4.1081137885659917E-2</v>
      </c>
      <c r="AX640" s="45">
        <f t="shared" si="1747"/>
        <v>1.7208026797693139E-2</v>
      </c>
      <c r="AY640" s="45">
        <f t="shared" si="1748"/>
        <v>0.26865146545484425</v>
      </c>
      <c r="AZ640" s="145">
        <f t="shared" si="1749"/>
        <v>1.119381106061851E-2</v>
      </c>
      <c r="BA640" s="45">
        <f t="shared" si="1750"/>
        <v>370659.27763639815</v>
      </c>
      <c r="BB640" s="45" t="s">
        <v>192</v>
      </c>
      <c r="BC640" s="45">
        <f t="shared" si="1751"/>
        <v>1.6700854685916488E-2</v>
      </c>
      <c r="BD640" s="45">
        <f t="shared" si="1752"/>
        <v>128.36611966643389</v>
      </c>
      <c r="BE640" s="45">
        <f t="shared" si="1753"/>
        <v>23.436892981879872</v>
      </c>
      <c r="BF640" s="45">
        <f t="shared" si="1754"/>
        <v>-1.7337475457918797E-3</v>
      </c>
      <c r="BG640" s="45">
        <f t="shared" si="1755"/>
        <v>23.43515923433408</v>
      </c>
      <c r="BH640" s="151">
        <f t="shared" si="1756"/>
        <v>0.18441224008362581</v>
      </c>
      <c r="BI640" s="45">
        <f t="shared" si="1757"/>
        <v>21.045927747214833</v>
      </c>
      <c r="BJ640" s="45">
        <f t="shared" si="1758"/>
        <v>4.4669277472148323</v>
      </c>
      <c r="BK640" s="45">
        <f t="shared" si="1759"/>
        <v>176.55890822878476</v>
      </c>
      <c r="BL640" s="45">
        <f t="shared" si="1760"/>
        <v>3.0815342723188039</v>
      </c>
      <c r="BM640" s="45">
        <f t="shared" si="1761"/>
        <v>250.44500797943775</v>
      </c>
      <c r="BN640" s="45">
        <f t="shared" si="1762"/>
        <v>16.696333865295848</v>
      </c>
      <c r="BO640" s="45">
        <f t="shared" si="1763"/>
        <v>16</v>
      </c>
      <c r="BP640" s="45">
        <f t="shared" si="1764"/>
        <v>41</v>
      </c>
      <c r="BQ640" s="45">
        <f t="shared" si="1765"/>
        <v>46</v>
      </c>
      <c r="BR640" s="45">
        <f t="shared" si="1766"/>
        <v>-17.420664126643356</v>
      </c>
      <c r="BS640" s="45" t="str">
        <f t="shared" si="1767"/>
        <v>NEGATIF</v>
      </c>
      <c r="BT640" s="45">
        <f t="shared" si="1768"/>
        <v>-0.30404794689398901</v>
      </c>
      <c r="BU640" s="45">
        <f t="shared" si="1769"/>
        <v>17</v>
      </c>
      <c r="BV640" s="45">
        <f t="shared" si="1770"/>
        <v>-2066</v>
      </c>
      <c r="BW640" s="45">
        <f t="shared" si="1771"/>
        <v>45</v>
      </c>
      <c r="BX640" s="45" t="str">
        <f t="shared" si="1772"/>
        <v>NEGATIF</v>
      </c>
      <c r="BY640" s="45">
        <f t="shared" si="1773"/>
        <v>7.889612314930285</v>
      </c>
      <c r="BZ640" s="45">
        <f t="shared" si="1774"/>
        <v>187.88961231493028</v>
      </c>
      <c r="CA640" s="45">
        <f t="shared" si="1775"/>
        <v>-65.341023504080013</v>
      </c>
      <c r="CB640" s="45" t="str">
        <f t="shared" si="1776"/>
        <v>NEGATIF</v>
      </c>
      <c r="CC640" s="45">
        <f t="shared" si="1777"/>
        <v>65</v>
      </c>
      <c r="CD640" s="45">
        <f t="shared" si="1778"/>
        <v>20</v>
      </c>
      <c r="CE640" s="45">
        <f t="shared" si="1779"/>
        <v>27</v>
      </c>
      <c r="CF640" s="45"/>
      <c r="CG640" s="45">
        <f t="shared" si="1780"/>
        <v>4.3710899844246596</v>
      </c>
      <c r="CH640" s="45">
        <f t="shared" si="1781"/>
        <v>0.40902068936828306</v>
      </c>
      <c r="CI640" s="45">
        <f t="shared" si="1782"/>
        <v>0.40905094897135547</v>
      </c>
    </row>
    <row r="641" spans="1:87">
      <c r="A641" s="45">
        <f t="shared" ref="A641:E641" si="1865">A543</f>
        <v>-7.0027777777777782</v>
      </c>
      <c r="B641" s="45">
        <f t="shared" si="1865"/>
        <v>111.315</v>
      </c>
      <c r="C641" s="45">
        <f t="shared" si="1865"/>
        <v>7</v>
      </c>
      <c r="D641" s="45">
        <f t="shared" si="1865"/>
        <v>2018</v>
      </c>
      <c r="E641" s="45">
        <f t="shared" si="1865"/>
        <v>6</v>
      </c>
      <c r="F641" s="45">
        <f t="shared" si="1784"/>
        <v>11</v>
      </c>
      <c r="G641" s="45">
        <f t="shared" ref="G641:M641" si="1866">G543</f>
        <v>-0.12222152900771403</v>
      </c>
      <c r="H641" s="45">
        <f t="shared" si="1866"/>
        <v>11</v>
      </c>
      <c r="I641" s="45">
        <f t="shared" si="1866"/>
        <v>0</v>
      </c>
      <c r="J641" s="45">
        <f t="shared" si="1866"/>
        <v>11</v>
      </c>
      <c r="K641" s="45">
        <f t="shared" si="1866"/>
        <v>0</v>
      </c>
      <c r="L641" s="45">
        <f t="shared" si="1866"/>
        <v>20</v>
      </c>
      <c r="M641" s="45">
        <f t="shared" si="1866"/>
        <v>-13</v>
      </c>
      <c r="N641" s="45">
        <f t="shared" si="1789"/>
        <v>2458280.666666667</v>
      </c>
      <c r="O641" s="45">
        <f t="shared" si="1844"/>
        <v>8.1905445362562951E-4</v>
      </c>
      <c r="P641" s="45">
        <f t="shared" si="1713"/>
        <v>2458280.6674857214</v>
      </c>
      <c r="Q641" s="45">
        <f t="shared" si="1715"/>
        <v>0.18441252527642463</v>
      </c>
      <c r="R641" s="45">
        <f t="shared" si="1716"/>
        <v>252.50160295812839</v>
      </c>
      <c r="S641" s="45">
        <f t="shared" si="1717"/>
        <v>296.3988030932378</v>
      </c>
      <c r="T641" s="45">
        <f t="shared" si="1718"/>
        <v>4.4069843381827942</v>
      </c>
      <c r="U641" s="45">
        <f t="shared" si="1719"/>
        <v>5.1731350129473528</v>
      </c>
      <c r="V641" s="45">
        <f t="shared" si="1720"/>
        <v>128.3609895368055</v>
      </c>
      <c r="W641" s="45">
        <f t="shared" si="1721"/>
        <v>2.2403218985352473</v>
      </c>
      <c r="X641" s="45">
        <f t="shared" si="1722"/>
        <v>79.45872318322472</v>
      </c>
      <c r="Y641" s="45">
        <f t="shared" si="1723"/>
        <v>1.3868163389780208</v>
      </c>
      <c r="Z641" s="45">
        <f t="shared" si="1724"/>
        <v>156.20171805227437</v>
      </c>
      <c r="AA641" s="45">
        <f t="shared" si="1725"/>
        <v>2.726234277284052</v>
      </c>
      <c r="AB641" s="45">
        <f t="shared" si="1726"/>
        <v>-19660.564353504116</v>
      </c>
      <c r="AC641" s="45">
        <f t="shared" si="1727"/>
        <v>-42.449206429609021</v>
      </c>
      <c r="AD641" s="45">
        <f t="shared" si="1728"/>
        <v>1514.014604472861</v>
      </c>
      <c r="AE641" s="45">
        <f t="shared" si="1729"/>
        <v>513.96488222174423</v>
      </c>
      <c r="AF641" s="45">
        <f t="shared" si="1730"/>
        <v>577.48065253754373</v>
      </c>
      <c r="AG641" s="45">
        <f t="shared" si="1731"/>
        <v>3068.4920777439584</v>
      </c>
      <c r="AH641" s="45">
        <f t="shared" si="1732"/>
        <v>-14029.061342957619</v>
      </c>
      <c r="AI641" s="45">
        <f t="shared" si="1733"/>
        <v>-3.8969614841548941</v>
      </c>
      <c r="AJ641" s="45">
        <f t="shared" si="1734"/>
        <v>248.60464147397349</v>
      </c>
      <c r="AK641" s="45">
        <f t="shared" si="1735"/>
        <v>4.3389695294608863</v>
      </c>
      <c r="AL641" s="45">
        <f t="shared" si="1736"/>
        <v>248</v>
      </c>
      <c r="AM641" s="45">
        <f t="shared" si="1737"/>
        <v>36</v>
      </c>
      <c r="AN641" s="45">
        <f t="shared" si="1738"/>
        <v>16</v>
      </c>
      <c r="AO641" s="45"/>
      <c r="AP641" s="45">
        <f t="shared" si="1739"/>
        <v>4.3684204662863841</v>
      </c>
      <c r="AQ641" s="45">
        <f t="shared" si="1740"/>
        <v>7.624332024820335E-2</v>
      </c>
      <c r="AR641" s="45" t="str">
        <f t="shared" si="1741"/>
        <v>POSITIF</v>
      </c>
      <c r="AS641" s="45">
        <f t="shared" si="1742"/>
        <v>4</v>
      </c>
      <c r="AT641" s="45">
        <f t="shared" si="1743"/>
        <v>22</v>
      </c>
      <c r="AU641" s="45">
        <f t="shared" si="1744"/>
        <v>6</v>
      </c>
      <c r="AV641" s="45">
        <f t="shared" si="1745"/>
        <v>0.98608906366455518</v>
      </c>
      <c r="AW641" s="145">
        <f t="shared" si="1746"/>
        <v>4.1087044319356468E-2</v>
      </c>
      <c r="AX641" s="45">
        <f t="shared" si="1747"/>
        <v>1.7210500878854468E-2</v>
      </c>
      <c r="AY641" s="45">
        <f t="shared" si="1748"/>
        <v>0.26869008724382198</v>
      </c>
      <c r="AZ641" s="145">
        <f t="shared" si="1749"/>
        <v>1.1195420301825916E-2</v>
      </c>
      <c r="BA641" s="45">
        <f t="shared" si="1750"/>
        <v>370605.99908179225</v>
      </c>
      <c r="BB641" s="45" t="s">
        <v>192</v>
      </c>
      <c r="BC641" s="45">
        <f t="shared" si="1751"/>
        <v>1.6700854673938392E-2</v>
      </c>
      <c r="BD641" s="45">
        <f t="shared" si="1752"/>
        <v>128.36556806470062</v>
      </c>
      <c r="BE641" s="45">
        <f t="shared" si="1753"/>
        <v>23.436892978171176</v>
      </c>
      <c r="BF641" s="45">
        <f t="shared" si="1754"/>
        <v>-1.7337486756867555E-3</v>
      </c>
      <c r="BG641" s="45">
        <f t="shared" si="1755"/>
        <v>23.43515922949549</v>
      </c>
      <c r="BH641" s="151">
        <f t="shared" si="1756"/>
        <v>0.18441252527642463</v>
      </c>
      <c r="BI641" s="45">
        <f t="shared" si="1757"/>
        <v>21.296612237797429</v>
      </c>
      <c r="BJ641" s="45">
        <f t="shared" si="1758"/>
        <v>4.7176122377974288</v>
      </c>
      <c r="BK641" s="45">
        <f t="shared" si="1759"/>
        <v>180.32522346028608</v>
      </c>
      <c r="BL641" s="45">
        <f t="shared" si="1760"/>
        <v>3.1472688737765142</v>
      </c>
      <c r="BM641" s="45">
        <f t="shared" si="1761"/>
        <v>250.43896010667532</v>
      </c>
      <c r="BN641" s="45">
        <f t="shared" si="1762"/>
        <v>16.695930673778356</v>
      </c>
      <c r="BO641" s="45">
        <f t="shared" si="1763"/>
        <v>16</v>
      </c>
      <c r="BP641" s="45">
        <f t="shared" si="1764"/>
        <v>41</v>
      </c>
      <c r="BQ641" s="45">
        <f t="shared" si="1765"/>
        <v>45</v>
      </c>
      <c r="BR641" s="45">
        <f t="shared" si="1766"/>
        <v>-17.418014492407313</v>
      </c>
      <c r="BS641" s="45" t="str">
        <f t="shared" si="1767"/>
        <v>NEGATIF</v>
      </c>
      <c r="BT641" s="45">
        <f t="shared" si="1768"/>
        <v>-0.30400170205259647</v>
      </c>
      <c r="BU641" s="45">
        <f t="shared" si="1769"/>
        <v>17</v>
      </c>
      <c r="BV641" s="45">
        <f t="shared" si="1770"/>
        <v>-2066</v>
      </c>
      <c r="BW641" s="45">
        <f t="shared" si="1771"/>
        <v>55</v>
      </c>
      <c r="BX641" s="45" t="str">
        <f t="shared" si="1772"/>
        <v>NEGATIF</v>
      </c>
      <c r="BY641" s="45">
        <f t="shared" si="1773"/>
        <v>-0.75052384740245759</v>
      </c>
      <c r="BZ641" s="45">
        <f t="shared" si="1774"/>
        <v>179.24947615259754</v>
      </c>
      <c r="CA641" s="45">
        <f t="shared" si="1775"/>
        <v>-65.577093519193781</v>
      </c>
      <c r="CB641" s="45" t="str">
        <f t="shared" si="1776"/>
        <v>NEGATIF</v>
      </c>
      <c r="CC641" s="45">
        <f t="shared" si="1777"/>
        <v>65</v>
      </c>
      <c r="CD641" s="45">
        <f t="shared" si="1778"/>
        <v>34</v>
      </c>
      <c r="CE641" s="45">
        <f t="shared" si="1779"/>
        <v>37</v>
      </c>
      <c r="CF641" s="45"/>
      <c r="CG641" s="45">
        <f t="shared" si="1780"/>
        <v>4.3709844291322142</v>
      </c>
      <c r="CH641" s="45">
        <f t="shared" si="1781"/>
        <v>0.40902068928383373</v>
      </c>
      <c r="CI641" s="45">
        <f t="shared" si="1782"/>
        <v>0.40905094890662652</v>
      </c>
    </row>
    <row r="642" spans="1:87">
      <c r="A642" s="45">
        <f t="shared" ref="A642:E642" si="1867">A544</f>
        <v>-7.0027777777777782</v>
      </c>
      <c r="B642" s="45">
        <f t="shared" si="1867"/>
        <v>111.315</v>
      </c>
      <c r="C642" s="45">
        <f t="shared" si="1867"/>
        <v>7</v>
      </c>
      <c r="D642" s="45">
        <f t="shared" si="1867"/>
        <v>2018</v>
      </c>
      <c r="E642" s="45">
        <f t="shared" si="1867"/>
        <v>6</v>
      </c>
      <c r="F642" s="45">
        <f t="shared" si="1784"/>
        <v>11</v>
      </c>
      <c r="G642" s="45">
        <f t="shared" ref="G642:M642" si="1868">G544</f>
        <v>-0.12222152900771403</v>
      </c>
      <c r="H642" s="45">
        <f t="shared" si="1868"/>
        <v>11</v>
      </c>
      <c r="I642" s="45">
        <f t="shared" si="1868"/>
        <v>15</v>
      </c>
      <c r="J642" s="45">
        <f t="shared" si="1868"/>
        <v>11.25</v>
      </c>
      <c r="K642" s="45">
        <f t="shared" si="1868"/>
        <v>0</v>
      </c>
      <c r="L642" s="45">
        <f t="shared" si="1868"/>
        <v>20</v>
      </c>
      <c r="M642" s="45">
        <f t="shared" si="1868"/>
        <v>-13</v>
      </c>
      <c r="N642" s="45">
        <f t="shared" si="1789"/>
        <v>2458280.6770833335</v>
      </c>
      <c r="O642" s="45">
        <f t="shared" si="1844"/>
        <v>8.1905445362562951E-4</v>
      </c>
      <c r="P642" s="45">
        <f t="shared" si="1713"/>
        <v>2458280.6779023879</v>
      </c>
      <c r="Q642" s="45">
        <f t="shared" si="1715"/>
        <v>0.18441281046921071</v>
      </c>
      <c r="R642" s="45">
        <f t="shared" si="1716"/>
        <v>252.50160295812839</v>
      </c>
      <c r="S642" s="45">
        <f t="shared" si="1717"/>
        <v>296.53489676248864</v>
      </c>
      <c r="T642" s="45">
        <f t="shared" si="1718"/>
        <v>4.4069843381827942</v>
      </c>
      <c r="U642" s="45">
        <f t="shared" si="1719"/>
        <v>5.1755102955669008</v>
      </c>
      <c r="V642" s="45">
        <f t="shared" si="1720"/>
        <v>128.36043793345988</v>
      </c>
      <c r="W642" s="45">
        <f t="shared" si="1721"/>
        <v>2.2403122712407009</v>
      </c>
      <c r="X642" s="45">
        <f t="shared" si="1722"/>
        <v>79.46899034283706</v>
      </c>
      <c r="Y642" s="45">
        <f t="shared" si="1723"/>
        <v>1.386995534718084</v>
      </c>
      <c r="Z642" s="45">
        <f t="shared" si="1724"/>
        <v>156.21198472163996</v>
      </c>
      <c r="AA642" s="45">
        <f t="shared" si="1725"/>
        <v>2.7264134644676949</v>
      </c>
      <c r="AB642" s="45">
        <f t="shared" si="1726"/>
        <v>-19636.597296583408</v>
      </c>
      <c r="AC642" s="45">
        <f t="shared" si="1727"/>
        <v>-41.239864601495931</v>
      </c>
      <c r="AD642" s="45">
        <f t="shared" si="1728"/>
        <v>1476.2564903517111</v>
      </c>
      <c r="AE642" s="45">
        <f t="shared" si="1729"/>
        <v>509.55719024217484</v>
      </c>
      <c r="AF642" s="45">
        <f t="shared" si="1730"/>
        <v>577.90925402337689</v>
      </c>
      <c r="AG642" s="45">
        <f t="shared" si="1731"/>
        <v>3060.4743535024218</v>
      </c>
      <c r="AH642" s="45">
        <f t="shared" si="1732"/>
        <v>-14053.639873065218</v>
      </c>
      <c r="AI642" s="45">
        <f t="shared" si="1733"/>
        <v>-3.9037888536292273</v>
      </c>
      <c r="AJ642" s="45">
        <f t="shared" si="1734"/>
        <v>248.59781410449915</v>
      </c>
      <c r="AK642" s="45">
        <f t="shared" si="1735"/>
        <v>4.3388503693843088</v>
      </c>
      <c r="AL642" s="45">
        <f t="shared" si="1736"/>
        <v>248</v>
      </c>
      <c r="AM642" s="45">
        <f t="shared" si="1737"/>
        <v>35</v>
      </c>
      <c r="AN642" s="45">
        <f t="shared" si="1738"/>
        <v>52</v>
      </c>
      <c r="AO642" s="45"/>
      <c r="AP642" s="45">
        <f t="shared" si="1739"/>
        <v>4.3693385277725421</v>
      </c>
      <c r="AQ642" s="45">
        <f t="shared" si="1740"/>
        <v>7.6259343443872557E-2</v>
      </c>
      <c r="AR642" s="45" t="str">
        <f t="shared" si="1741"/>
        <v>POSITIF</v>
      </c>
      <c r="AS642" s="45">
        <f t="shared" si="1742"/>
        <v>4</v>
      </c>
      <c r="AT642" s="45">
        <f t="shared" si="1743"/>
        <v>22</v>
      </c>
      <c r="AU642" s="45">
        <f t="shared" si="1744"/>
        <v>9</v>
      </c>
      <c r="AV642" s="45">
        <f t="shared" si="1745"/>
        <v>0.9862306783032585</v>
      </c>
      <c r="AW642" s="145">
        <f t="shared" si="1746"/>
        <v>4.109294492930244E-2</v>
      </c>
      <c r="AX642" s="45">
        <f t="shared" si="1747"/>
        <v>1.7212972520568866E-2</v>
      </c>
      <c r="AY642" s="45">
        <f t="shared" si="1748"/>
        <v>0.26872867095015007</v>
      </c>
      <c r="AZ642" s="145">
        <f t="shared" si="1749"/>
        <v>1.1197027956256253E-2</v>
      </c>
      <c r="BA642" s="45">
        <f t="shared" si="1750"/>
        <v>370552.78835384274</v>
      </c>
      <c r="BB642" s="45" t="s">
        <v>192</v>
      </c>
      <c r="BC642" s="45">
        <f t="shared" si="1751"/>
        <v>1.6700854661960293E-2</v>
      </c>
      <c r="BD642" s="45">
        <f t="shared" si="1752"/>
        <v>128.36501646299197</v>
      </c>
      <c r="BE642" s="45">
        <f t="shared" si="1753"/>
        <v>23.436892974462481</v>
      </c>
      <c r="BF642" s="45">
        <f t="shared" si="1754"/>
        <v>-1.7337497864588424E-3</v>
      </c>
      <c r="BG642" s="45">
        <f t="shared" si="1755"/>
        <v>23.435159224676021</v>
      </c>
      <c r="BH642" s="151">
        <f t="shared" si="1756"/>
        <v>0.18441281046921071</v>
      </c>
      <c r="BI642" s="45">
        <f t="shared" si="1757"/>
        <v>21.547296717142064</v>
      </c>
      <c r="BJ642" s="45">
        <f t="shared" si="1758"/>
        <v>4.9682967171420636</v>
      </c>
      <c r="BK642" s="45">
        <f t="shared" si="1759"/>
        <v>184.09169037795135</v>
      </c>
      <c r="BL642" s="45">
        <f t="shared" si="1760"/>
        <v>3.2130061226572155</v>
      </c>
      <c r="BM642" s="45">
        <f t="shared" si="1761"/>
        <v>250.4327603791796</v>
      </c>
      <c r="BN642" s="45">
        <f t="shared" si="1762"/>
        <v>16.695517358611973</v>
      </c>
      <c r="BO642" s="45">
        <f t="shared" si="1763"/>
        <v>16</v>
      </c>
      <c r="BP642" s="45">
        <f t="shared" si="1764"/>
        <v>41</v>
      </c>
      <c r="BQ642" s="45">
        <f t="shared" si="1765"/>
        <v>43</v>
      </c>
      <c r="BR642" s="45">
        <f t="shared" si="1766"/>
        <v>-17.416071814208813</v>
      </c>
      <c r="BS642" s="45" t="str">
        <f t="shared" si="1767"/>
        <v>NEGATIF</v>
      </c>
      <c r="BT642" s="45">
        <f t="shared" si="1768"/>
        <v>-0.30396779592172596</v>
      </c>
      <c r="BU642" s="45">
        <f t="shared" si="1769"/>
        <v>17</v>
      </c>
      <c r="BV642" s="45">
        <f t="shared" si="1770"/>
        <v>-2065</v>
      </c>
      <c r="BW642" s="45">
        <f t="shared" si="1771"/>
        <v>2</v>
      </c>
      <c r="BX642" s="45" t="str">
        <f t="shared" si="1772"/>
        <v>NEGATIF</v>
      </c>
      <c r="BY642" s="45">
        <f t="shared" si="1773"/>
        <v>-9.3584452629588011</v>
      </c>
      <c r="BZ642" s="45">
        <f t="shared" si="1774"/>
        <v>170.64155473704119</v>
      </c>
      <c r="CA642" s="45">
        <f t="shared" si="1775"/>
        <v>-65.248722389290208</v>
      </c>
      <c r="CB642" s="45" t="str">
        <f t="shared" si="1776"/>
        <v>NEGATIF</v>
      </c>
      <c r="CC642" s="45">
        <f t="shared" si="1777"/>
        <v>65</v>
      </c>
      <c r="CD642" s="45">
        <f t="shared" si="1778"/>
        <v>14</v>
      </c>
      <c r="CE642" s="45">
        <f t="shared" si="1779"/>
        <v>55</v>
      </c>
      <c r="CF642" s="45"/>
      <c r="CG642" s="45">
        <f t="shared" si="1780"/>
        <v>4.3708762234746867</v>
      </c>
      <c r="CH642" s="45">
        <f t="shared" si="1781"/>
        <v>0.40902068919971812</v>
      </c>
      <c r="CI642" s="45">
        <f t="shared" si="1782"/>
        <v>0.40905094884189758</v>
      </c>
    </row>
    <row r="643" spans="1:87">
      <c r="A643" s="45">
        <f t="shared" ref="A643:E643" si="1869">A545</f>
        <v>-7.0027777777777782</v>
      </c>
      <c r="B643" s="45">
        <f t="shared" si="1869"/>
        <v>111.315</v>
      </c>
      <c r="C643" s="45">
        <f t="shared" si="1869"/>
        <v>7</v>
      </c>
      <c r="D643" s="45">
        <f t="shared" si="1869"/>
        <v>2018</v>
      </c>
      <c r="E643" s="45">
        <f t="shared" si="1869"/>
        <v>6</v>
      </c>
      <c r="F643" s="45">
        <f t="shared" si="1784"/>
        <v>11</v>
      </c>
      <c r="G643" s="45">
        <f t="shared" ref="G643:M643" si="1870">G545</f>
        <v>-0.12222152900771403</v>
      </c>
      <c r="H643" s="45">
        <f t="shared" si="1870"/>
        <v>11</v>
      </c>
      <c r="I643" s="45">
        <f t="shared" si="1870"/>
        <v>30</v>
      </c>
      <c r="J643" s="45">
        <f t="shared" si="1870"/>
        <v>11.5</v>
      </c>
      <c r="K643" s="45">
        <f t="shared" si="1870"/>
        <v>0</v>
      </c>
      <c r="L643" s="45">
        <f t="shared" si="1870"/>
        <v>20</v>
      </c>
      <c r="M643" s="45">
        <f t="shared" si="1870"/>
        <v>-13</v>
      </c>
      <c r="N643" s="45">
        <f t="shared" si="1789"/>
        <v>2458280.6875</v>
      </c>
      <c r="O643" s="45">
        <f t="shared" si="1844"/>
        <v>8.1905445362562951E-4</v>
      </c>
      <c r="P643" s="45">
        <f t="shared" si="1713"/>
        <v>2458280.6883190544</v>
      </c>
      <c r="Q643" s="45">
        <f t="shared" si="1715"/>
        <v>0.18441309566199676</v>
      </c>
      <c r="R643" s="45">
        <f t="shared" si="1716"/>
        <v>252.50160295812839</v>
      </c>
      <c r="S643" s="45">
        <f t="shared" si="1717"/>
        <v>296.67099043173948</v>
      </c>
      <c r="T643" s="45">
        <f t="shared" si="1718"/>
        <v>4.4069843381827942</v>
      </c>
      <c r="U643" s="45">
        <f t="shared" si="1719"/>
        <v>5.1778855781864479</v>
      </c>
      <c r="V643" s="45">
        <f t="shared" si="1720"/>
        <v>128.35988633011425</v>
      </c>
      <c r="W643" s="45">
        <f t="shared" si="1721"/>
        <v>2.2403026439461549</v>
      </c>
      <c r="X643" s="45">
        <f t="shared" si="1722"/>
        <v>79.479257502447581</v>
      </c>
      <c r="Y643" s="45">
        <f t="shared" si="1723"/>
        <v>1.3871747304581155</v>
      </c>
      <c r="Z643" s="45">
        <f t="shared" si="1724"/>
        <v>156.22225139100465</v>
      </c>
      <c r="AA643" s="45">
        <f t="shared" si="1725"/>
        <v>2.7265926516513224</v>
      </c>
      <c r="AB643" s="45">
        <f t="shared" si="1726"/>
        <v>-19612.515960775767</v>
      </c>
      <c r="AC643" s="45">
        <f t="shared" si="1727"/>
        <v>-40.026175529337323</v>
      </c>
      <c r="AD643" s="45">
        <f t="shared" si="1728"/>
        <v>1437.8759223578543</v>
      </c>
      <c r="AE643" s="45">
        <f t="shared" si="1729"/>
        <v>505.09578911398233</v>
      </c>
      <c r="AF643" s="45">
        <f t="shared" si="1730"/>
        <v>578.33276158778403</v>
      </c>
      <c r="AG643" s="45">
        <f t="shared" si="1731"/>
        <v>3052.4332634982657</v>
      </c>
      <c r="AH643" s="45">
        <f t="shared" si="1732"/>
        <v>-14078.804399747221</v>
      </c>
      <c r="AI643" s="45">
        <f t="shared" si="1733"/>
        <v>-3.9107789999297835</v>
      </c>
      <c r="AJ643" s="45">
        <f t="shared" si="1734"/>
        <v>248.5908239581986</v>
      </c>
      <c r="AK643" s="45">
        <f t="shared" si="1735"/>
        <v>4.3387283683161684</v>
      </c>
      <c r="AL643" s="45">
        <f t="shared" si="1736"/>
        <v>248</v>
      </c>
      <c r="AM643" s="45">
        <f t="shared" si="1737"/>
        <v>35</v>
      </c>
      <c r="AN643" s="45">
        <f t="shared" si="1738"/>
        <v>26</v>
      </c>
      <c r="AO643" s="45"/>
      <c r="AP643" s="45">
        <f t="shared" si="1739"/>
        <v>4.3693190253983811</v>
      </c>
      <c r="AQ643" s="45">
        <f t="shared" si="1740"/>
        <v>7.6259003063231495E-2</v>
      </c>
      <c r="AR643" s="45" t="str">
        <f t="shared" si="1741"/>
        <v>POSITIF</v>
      </c>
      <c r="AS643" s="45">
        <f t="shared" si="1742"/>
        <v>4</v>
      </c>
      <c r="AT643" s="45">
        <f t="shared" si="1743"/>
        <v>22</v>
      </c>
      <c r="AU643" s="45">
        <f t="shared" si="1744"/>
        <v>9</v>
      </c>
      <c r="AV643" s="45">
        <f t="shared" si="1745"/>
        <v>0.98637215216397256</v>
      </c>
      <c r="AW643" s="145">
        <f t="shared" si="1746"/>
        <v>4.1098839673498859E-2</v>
      </c>
      <c r="AX643" s="45">
        <f t="shared" si="1747"/>
        <v>1.7215441705243834E-2</v>
      </c>
      <c r="AY643" s="45">
        <f t="shared" si="1748"/>
        <v>0.26876721629920419</v>
      </c>
      <c r="AZ643" s="145">
        <f t="shared" si="1749"/>
        <v>1.1198634012466841E-2</v>
      </c>
      <c r="BA643" s="45">
        <f t="shared" si="1750"/>
        <v>370499.64577929041</v>
      </c>
      <c r="BB643" s="45" t="s">
        <v>192</v>
      </c>
      <c r="BC643" s="45">
        <f t="shared" si="1751"/>
        <v>1.6700854649982198E-2</v>
      </c>
      <c r="BD643" s="45">
        <f t="shared" si="1752"/>
        <v>128.36446486128338</v>
      </c>
      <c r="BE643" s="45">
        <f t="shared" si="1753"/>
        <v>23.436892970753785</v>
      </c>
      <c r="BF643" s="45">
        <f t="shared" si="1754"/>
        <v>-1.7337508781055681E-3</v>
      </c>
      <c r="BG643" s="45">
        <f t="shared" si="1755"/>
        <v>23.435159219875679</v>
      </c>
      <c r="BH643" s="151">
        <f t="shared" si="1756"/>
        <v>0.18441309566199676</v>
      </c>
      <c r="BI643" s="45">
        <f t="shared" si="1757"/>
        <v>21.797981196517746</v>
      </c>
      <c r="BJ643" s="45">
        <f t="shared" si="1758"/>
        <v>5.2189811965177455</v>
      </c>
      <c r="BK643" s="45">
        <f t="shared" si="1759"/>
        <v>187.85830506924609</v>
      </c>
      <c r="BL643" s="45">
        <f t="shared" si="1760"/>
        <v>3.2787459506742982</v>
      </c>
      <c r="BM643" s="45">
        <f t="shared" si="1761"/>
        <v>250.42641287852013</v>
      </c>
      <c r="BN643" s="45">
        <f t="shared" si="1762"/>
        <v>16.69509419190134</v>
      </c>
      <c r="BO643" s="45">
        <f t="shared" si="1763"/>
        <v>16</v>
      </c>
      <c r="BP643" s="45">
        <f t="shared" si="1764"/>
        <v>41</v>
      </c>
      <c r="BQ643" s="45">
        <f t="shared" si="1765"/>
        <v>42</v>
      </c>
      <c r="BR643" s="45">
        <f t="shared" si="1766"/>
        <v>-17.415030794084235</v>
      </c>
      <c r="BS643" s="45" t="str">
        <f t="shared" si="1767"/>
        <v>NEGATIF</v>
      </c>
      <c r="BT643" s="45">
        <f t="shared" si="1768"/>
        <v>-0.30394962669297254</v>
      </c>
      <c r="BU643" s="45">
        <f t="shared" si="1769"/>
        <v>17</v>
      </c>
      <c r="BV643" s="45">
        <f t="shared" si="1770"/>
        <v>-2065</v>
      </c>
      <c r="BW643" s="45">
        <f t="shared" si="1771"/>
        <v>5</v>
      </c>
      <c r="BX643" s="45" t="str">
        <f t="shared" si="1772"/>
        <v>NEGATIF</v>
      </c>
      <c r="BY643" s="45">
        <f t="shared" si="1773"/>
        <v>-17.558178184683754</v>
      </c>
      <c r="BZ643" s="45">
        <f t="shared" si="1774"/>
        <v>162.44182181531625</v>
      </c>
      <c r="CA643" s="45">
        <f t="shared" si="1775"/>
        <v>-64.377361980489042</v>
      </c>
      <c r="CB643" s="45" t="str">
        <f t="shared" si="1776"/>
        <v>NEGATIF</v>
      </c>
      <c r="CC643" s="45">
        <f t="shared" si="1777"/>
        <v>64</v>
      </c>
      <c r="CD643" s="45">
        <f t="shared" si="1778"/>
        <v>22</v>
      </c>
      <c r="CE643" s="45">
        <f t="shared" si="1779"/>
        <v>38</v>
      </c>
      <c r="CF643" s="45"/>
      <c r="CG643" s="45">
        <f t="shared" si="1780"/>
        <v>4.370765438688907</v>
      </c>
      <c r="CH643" s="45">
        <f t="shared" si="1781"/>
        <v>0.40902068911593636</v>
      </c>
      <c r="CI643" s="45">
        <f t="shared" si="1782"/>
        <v>0.40905094877716863</v>
      </c>
    </row>
    <row r="644" spans="1:87">
      <c r="A644" s="45">
        <f t="shared" ref="A644:E644" si="1871">A546</f>
        <v>-7.0027777777777782</v>
      </c>
      <c r="B644" s="45">
        <f t="shared" si="1871"/>
        <v>111.315</v>
      </c>
      <c r="C644" s="45">
        <f t="shared" si="1871"/>
        <v>7</v>
      </c>
      <c r="D644" s="45">
        <f t="shared" si="1871"/>
        <v>2018</v>
      </c>
      <c r="E644" s="45">
        <f t="shared" si="1871"/>
        <v>6</v>
      </c>
      <c r="F644" s="45">
        <f t="shared" si="1784"/>
        <v>11</v>
      </c>
      <c r="G644" s="45">
        <f t="shared" ref="G644:M644" si="1872">G546</f>
        <v>-0.12222152900771403</v>
      </c>
      <c r="H644" s="45">
        <f t="shared" si="1872"/>
        <v>11</v>
      </c>
      <c r="I644" s="45">
        <f t="shared" si="1872"/>
        <v>45</v>
      </c>
      <c r="J644" s="45">
        <f t="shared" si="1872"/>
        <v>11.75</v>
      </c>
      <c r="K644" s="45">
        <f t="shared" si="1872"/>
        <v>0</v>
      </c>
      <c r="L644" s="45">
        <f t="shared" si="1872"/>
        <v>20</v>
      </c>
      <c r="M644" s="45">
        <f t="shared" si="1872"/>
        <v>-13</v>
      </c>
      <c r="N644" s="45">
        <f t="shared" si="1789"/>
        <v>2458280.697916667</v>
      </c>
      <c r="O644" s="45">
        <f t="shared" si="1844"/>
        <v>8.1905445362562951E-4</v>
      </c>
      <c r="P644" s="45">
        <f t="shared" si="1713"/>
        <v>2458280.6987357214</v>
      </c>
      <c r="Q644" s="45">
        <f t="shared" si="1715"/>
        <v>0.18441338085479561</v>
      </c>
      <c r="R644" s="45">
        <f t="shared" si="1716"/>
        <v>252.50160295812839</v>
      </c>
      <c r="S644" s="45">
        <f t="shared" si="1717"/>
        <v>296.80708410710213</v>
      </c>
      <c r="T644" s="45">
        <f t="shared" si="1718"/>
        <v>4.4069843381827942</v>
      </c>
      <c r="U644" s="45">
        <f t="shared" si="1719"/>
        <v>5.1802608609126661</v>
      </c>
      <c r="V644" s="45">
        <f t="shared" si="1720"/>
        <v>128.3593347267439</v>
      </c>
      <c r="W644" s="45">
        <f t="shared" si="1721"/>
        <v>2.2402930166511767</v>
      </c>
      <c r="X644" s="45">
        <f t="shared" si="1722"/>
        <v>79.489524662520125</v>
      </c>
      <c r="Y644" s="45">
        <f t="shared" si="1723"/>
        <v>1.3873539262062107</v>
      </c>
      <c r="Z644" s="45">
        <f t="shared" si="1724"/>
        <v>156.23251806083044</v>
      </c>
      <c r="AA644" s="45">
        <f t="shared" si="1725"/>
        <v>2.726771838842998</v>
      </c>
      <c r="AB644" s="45">
        <f t="shared" si="1726"/>
        <v>-19588.320480858085</v>
      </c>
      <c r="AC644" s="45">
        <f t="shared" si="1727"/>
        <v>-38.808267097403771</v>
      </c>
      <c r="AD644" s="45">
        <f t="shared" si="1728"/>
        <v>1398.8890816319424</v>
      </c>
      <c r="AE644" s="45">
        <f t="shared" si="1729"/>
        <v>500.58114888044497</v>
      </c>
      <c r="AF644" s="45">
        <f t="shared" si="1730"/>
        <v>578.75116427193177</v>
      </c>
      <c r="AG644" s="45">
        <f t="shared" si="1731"/>
        <v>3044.36886755059</v>
      </c>
      <c r="AH644" s="45">
        <f t="shared" si="1732"/>
        <v>-14104.538485620575</v>
      </c>
      <c r="AI644" s="45">
        <f t="shared" si="1733"/>
        <v>-3.9179273571168265</v>
      </c>
      <c r="AJ644" s="45">
        <f t="shared" si="1734"/>
        <v>248.58367560101155</v>
      </c>
      <c r="AK644" s="45">
        <f t="shared" si="1735"/>
        <v>4.3386036059471458</v>
      </c>
      <c r="AL644" s="45">
        <f t="shared" si="1736"/>
        <v>248</v>
      </c>
      <c r="AM644" s="45">
        <f t="shared" si="1737"/>
        <v>35</v>
      </c>
      <c r="AN644" s="45">
        <f t="shared" si="1738"/>
        <v>1</v>
      </c>
      <c r="AO644" s="45"/>
      <c r="AP644" s="45">
        <f t="shared" si="1739"/>
        <v>4.3683048633308932</v>
      </c>
      <c r="AQ644" s="45">
        <f t="shared" si="1740"/>
        <v>7.6241302596004992E-2</v>
      </c>
      <c r="AR644" s="45" t="str">
        <f t="shared" si="1741"/>
        <v>POSITIF</v>
      </c>
      <c r="AS644" s="45">
        <f t="shared" si="1742"/>
        <v>4</v>
      </c>
      <c r="AT644" s="45">
        <f t="shared" si="1743"/>
        <v>22</v>
      </c>
      <c r="AU644" s="45">
        <f t="shared" si="1744"/>
        <v>5</v>
      </c>
      <c r="AV644" s="45">
        <f t="shared" si="1745"/>
        <v>0.98651348423894847</v>
      </c>
      <c r="AW644" s="145">
        <f t="shared" si="1746"/>
        <v>4.1104728509956188E-2</v>
      </c>
      <c r="AX644" s="45">
        <f t="shared" si="1747"/>
        <v>1.7217908415290837E-2</v>
      </c>
      <c r="AY644" s="45">
        <f t="shared" si="1748"/>
        <v>0.26880572301642175</v>
      </c>
      <c r="AZ644" s="145">
        <f t="shared" si="1749"/>
        <v>1.1200238459017573E-2</v>
      </c>
      <c r="BA644" s="45">
        <f t="shared" si="1750"/>
        <v>370446.5716844445</v>
      </c>
      <c r="BB644" s="45" t="s">
        <v>192</v>
      </c>
      <c r="BC644" s="45">
        <f t="shared" si="1751"/>
        <v>1.6700854638004099E-2</v>
      </c>
      <c r="BD644" s="45">
        <f t="shared" si="1752"/>
        <v>128.36391325955</v>
      </c>
      <c r="BE644" s="45">
        <f t="shared" si="1753"/>
        <v>23.43689296704509</v>
      </c>
      <c r="BF644" s="45">
        <f t="shared" si="1754"/>
        <v>-1.7337519506243691E-3</v>
      </c>
      <c r="BG644" s="45">
        <f t="shared" si="1755"/>
        <v>23.435159215094465</v>
      </c>
      <c r="BH644" s="151">
        <f t="shared" si="1756"/>
        <v>0.18441338085479561</v>
      </c>
      <c r="BI644" s="45">
        <f t="shared" si="1757"/>
        <v>22.048665687100343</v>
      </c>
      <c r="BJ644" s="45">
        <f t="shared" si="1758"/>
        <v>5.469665687100342</v>
      </c>
      <c r="BK644" s="45">
        <f t="shared" si="1759"/>
        <v>191.62506355287911</v>
      </c>
      <c r="BL644" s="45">
        <f t="shared" si="1760"/>
        <v>3.3444882883411235</v>
      </c>
      <c r="BM644" s="45">
        <f t="shared" si="1761"/>
        <v>250.41992175362606</v>
      </c>
      <c r="BN644" s="45">
        <f t="shared" si="1762"/>
        <v>16.694661450241735</v>
      </c>
      <c r="BO644" s="45">
        <f t="shared" si="1763"/>
        <v>16</v>
      </c>
      <c r="BP644" s="45">
        <f t="shared" si="1764"/>
        <v>41</v>
      </c>
      <c r="BQ644" s="45">
        <f t="shared" si="1765"/>
        <v>40</v>
      </c>
      <c r="BR644" s="45">
        <f t="shared" si="1766"/>
        <v>-17.414948512879601</v>
      </c>
      <c r="BS644" s="45" t="str">
        <f t="shared" si="1767"/>
        <v>NEGATIF</v>
      </c>
      <c r="BT644" s="45">
        <f t="shared" si="1768"/>
        <v>-0.30394819061503914</v>
      </c>
      <c r="BU644" s="45">
        <f t="shared" si="1769"/>
        <v>17</v>
      </c>
      <c r="BV644" s="45">
        <f t="shared" si="1770"/>
        <v>-2065</v>
      </c>
      <c r="BW644" s="45">
        <f t="shared" si="1771"/>
        <v>6</v>
      </c>
      <c r="BX644" s="45" t="str">
        <f t="shared" si="1772"/>
        <v>NEGATIF</v>
      </c>
      <c r="BY644" s="45">
        <f t="shared" si="1773"/>
        <v>-25.070656135586283</v>
      </c>
      <c r="BZ644" s="45">
        <f t="shared" si="1774"/>
        <v>154.92934386441371</v>
      </c>
      <c r="CA644" s="45">
        <f t="shared" si="1775"/>
        <v>-63.015495579306851</v>
      </c>
      <c r="CB644" s="45" t="str">
        <f t="shared" si="1776"/>
        <v>NEGATIF</v>
      </c>
      <c r="CC644" s="45">
        <f t="shared" si="1777"/>
        <v>63</v>
      </c>
      <c r="CD644" s="45">
        <f t="shared" si="1778"/>
        <v>0</v>
      </c>
      <c r="CE644" s="45">
        <f t="shared" si="1779"/>
        <v>55</v>
      </c>
      <c r="CF644" s="45"/>
      <c r="CG644" s="45">
        <f t="shared" si="1780"/>
        <v>4.3706521471873474</v>
      </c>
      <c r="CH644" s="45">
        <f t="shared" si="1781"/>
        <v>0.40902068903248845</v>
      </c>
      <c r="CI644" s="45">
        <f t="shared" si="1782"/>
        <v>0.40905094871243969</v>
      </c>
    </row>
    <row r="645" spans="1:87">
      <c r="A645" s="45">
        <f t="shared" ref="A645:E645" si="1873">A547</f>
        <v>-7.0027777777777782</v>
      </c>
      <c r="B645" s="45">
        <f t="shared" si="1873"/>
        <v>111.315</v>
      </c>
      <c r="C645" s="45">
        <f t="shared" si="1873"/>
        <v>7</v>
      </c>
      <c r="D645" s="45">
        <f t="shared" si="1873"/>
        <v>2018</v>
      </c>
      <c r="E645" s="45">
        <f t="shared" si="1873"/>
        <v>6</v>
      </c>
      <c r="F645" s="45">
        <f t="shared" si="1784"/>
        <v>11</v>
      </c>
      <c r="G645" s="45">
        <f t="shared" ref="G645:M645" si="1874">G547</f>
        <v>-0.12222152900771403</v>
      </c>
      <c r="H645" s="45">
        <f t="shared" si="1874"/>
        <v>12</v>
      </c>
      <c r="I645" s="45">
        <f t="shared" si="1874"/>
        <v>0</v>
      </c>
      <c r="J645" s="45">
        <f t="shared" si="1874"/>
        <v>12</v>
      </c>
      <c r="K645" s="45">
        <f t="shared" si="1874"/>
        <v>0</v>
      </c>
      <c r="L645" s="45">
        <f t="shared" si="1874"/>
        <v>20</v>
      </c>
      <c r="M645" s="45">
        <f t="shared" si="1874"/>
        <v>-13</v>
      </c>
      <c r="N645" s="45">
        <f t="shared" si="1789"/>
        <v>2458280.7083333335</v>
      </c>
      <c r="O645" s="45">
        <f t="shared" si="1844"/>
        <v>8.1905445362562951E-4</v>
      </c>
      <c r="P645" s="45">
        <f t="shared" si="1713"/>
        <v>2458280.7091523879</v>
      </c>
      <c r="Q645" s="45">
        <f t="shared" si="1715"/>
        <v>0.18441366604758166</v>
      </c>
      <c r="R645" s="45">
        <f t="shared" si="1716"/>
        <v>252.50160295812839</v>
      </c>
      <c r="S645" s="45">
        <f t="shared" si="1717"/>
        <v>296.94317777633842</v>
      </c>
      <c r="T645" s="45">
        <f t="shared" si="1718"/>
        <v>4.4069843381827942</v>
      </c>
      <c r="U645" s="45">
        <f t="shared" si="1719"/>
        <v>5.1826361435319592</v>
      </c>
      <c r="V645" s="45">
        <f t="shared" si="1720"/>
        <v>128.35878312339827</v>
      </c>
      <c r="W645" s="45">
        <f t="shared" si="1721"/>
        <v>2.2402833893566307</v>
      </c>
      <c r="X645" s="45">
        <f t="shared" si="1722"/>
        <v>79.499791822130646</v>
      </c>
      <c r="Y645" s="45">
        <f t="shared" si="1723"/>
        <v>1.3875331219462419</v>
      </c>
      <c r="Z645" s="45">
        <f t="shared" si="1724"/>
        <v>156.24278473019513</v>
      </c>
      <c r="AA645" s="45">
        <f t="shared" si="1725"/>
        <v>2.726951026026625</v>
      </c>
      <c r="AB645" s="45">
        <f t="shared" si="1726"/>
        <v>-19564.010995516197</v>
      </c>
      <c r="AC645" s="45">
        <f t="shared" si="1727"/>
        <v>-37.58626779946789</v>
      </c>
      <c r="AD645" s="45">
        <f t="shared" si="1728"/>
        <v>1359.3124102286961</v>
      </c>
      <c r="AE645" s="45">
        <f t="shared" si="1729"/>
        <v>496.0137458063133</v>
      </c>
      <c r="AF645" s="45">
        <f t="shared" si="1730"/>
        <v>579.16445119391847</v>
      </c>
      <c r="AG645" s="45">
        <f t="shared" si="1731"/>
        <v>3036.2812267413124</v>
      </c>
      <c r="AH645" s="45">
        <f t="shared" si="1732"/>
        <v>-14130.825429345421</v>
      </c>
      <c r="AI645" s="45">
        <f t="shared" si="1733"/>
        <v>-3.9252292859292837</v>
      </c>
      <c r="AJ645" s="45">
        <f t="shared" si="1734"/>
        <v>248.57637367219911</v>
      </c>
      <c r="AK645" s="45">
        <f t="shared" si="1735"/>
        <v>4.3384761632476225</v>
      </c>
      <c r="AL645" s="45">
        <f t="shared" si="1736"/>
        <v>248</v>
      </c>
      <c r="AM645" s="45">
        <f t="shared" si="1737"/>
        <v>34</v>
      </c>
      <c r="AN645" s="45">
        <f t="shared" si="1738"/>
        <v>34</v>
      </c>
      <c r="AO645" s="45"/>
      <c r="AP645" s="45">
        <f t="shared" si="1739"/>
        <v>4.3664101305353551</v>
      </c>
      <c r="AQ645" s="45">
        <f t="shared" si="1740"/>
        <v>7.6208233270277342E-2</v>
      </c>
      <c r="AR645" s="45" t="str">
        <f t="shared" si="1741"/>
        <v>POSITIF</v>
      </c>
      <c r="AS645" s="45">
        <f t="shared" si="1742"/>
        <v>4</v>
      </c>
      <c r="AT645" s="45">
        <f t="shared" si="1743"/>
        <v>21</v>
      </c>
      <c r="AU645" s="45">
        <f t="shared" si="1744"/>
        <v>59</v>
      </c>
      <c r="AV645" s="45">
        <f t="shared" si="1745"/>
        <v>0.98665467350162694</v>
      </c>
      <c r="AW645" s="145">
        <f t="shared" si="1746"/>
        <v>4.1110611395901123E-2</v>
      </c>
      <c r="AX645" s="45">
        <f t="shared" si="1747"/>
        <v>1.7220372632793041E-2</v>
      </c>
      <c r="AY645" s="45">
        <f t="shared" si="1748"/>
        <v>0.26884419082211525</v>
      </c>
      <c r="AZ645" s="145">
        <f t="shared" si="1749"/>
        <v>1.1201841284254803E-2</v>
      </c>
      <c r="BA645" s="45">
        <f t="shared" si="1750"/>
        <v>370393.56640232954</v>
      </c>
      <c r="BB645" s="45" t="s">
        <v>192</v>
      </c>
      <c r="BC645" s="45">
        <f t="shared" si="1751"/>
        <v>1.6700854626026003E-2</v>
      </c>
      <c r="BD645" s="45">
        <f t="shared" si="1752"/>
        <v>128.36336165784141</v>
      </c>
      <c r="BE645" s="45">
        <f t="shared" si="1753"/>
        <v>23.436892963336394</v>
      </c>
      <c r="BF645" s="45">
        <f t="shared" si="1754"/>
        <v>-1.7337530040125312E-3</v>
      </c>
      <c r="BG645" s="45">
        <f t="shared" si="1755"/>
        <v>23.435159210332383</v>
      </c>
      <c r="BH645" s="151">
        <f t="shared" si="1756"/>
        <v>0.18441366604758166</v>
      </c>
      <c r="BI645" s="45">
        <f t="shared" si="1757"/>
        <v>22.299350166444977</v>
      </c>
      <c r="BJ645" s="45">
        <f t="shared" si="1758"/>
        <v>5.7203501664449767</v>
      </c>
      <c r="BK645" s="45">
        <f t="shared" si="1759"/>
        <v>195.39196127671164</v>
      </c>
      <c r="BL645" s="45">
        <f t="shared" si="1760"/>
        <v>3.4102330562078813</v>
      </c>
      <c r="BM645" s="45">
        <f t="shared" si="1761"/>
        <v>250.41329121996301</v>
      </c>
      <c r="BN645" s="45">
        <f t="shared" si="1762"/>
        <v>16.6942194146642</v>
      </c>
      <c r="BO645" s="45">
        <f t="shared" si="1763"/>
        <v>16</v>
      </c>
      <c r="BP645" s="45">
        <f t="shared" si="1764"/>
        <v>41</v>
      </c>
      <c r="BQ645" s="45">
        <f t="shared" si="1765"/>
        <v>39</v>
      </c>
      <c r="BR645" s="45">
        <f t="shared" si="1766"/>
        <v>-17.415712870728292</v>
      </c>
      <c r="BS645" s="45" t="str">
        <f t="shared" si="1767"/>
        <v>NEGATIF</v>
      </c>
      <c r="BT645" s="45">
        <f t="shared" si="1768"/>
        <v>-0.30396153117616226</v>
      </c>
      <c r="BU645" s="45">
        <f t="shared" si="1769"/>
        <v>17</v>
      </c>
      <c r="BV645" s="45">
        <f t="shared" si="1770"/>
        <v>-2065</v>
      </c>
      <c r="BW645" s="45">
        <f t="shared" si="1771"/>
        <v>3</v>
      </c>
      <c r="BX645" s="45" t="str">
        <f t="shared" si="1772"/>
        <v>NEGATIF</v>
      </c>
      <c r="BY645" s="45">
        <f t="shared" si="1773"/>
        <v>-31.751703435152944</v>
      </c>
      <c r="BZ645" s="45">
        <f t="shared" si="1774"/>
        <v>148.24829656484707</v>
      </c>
      <c r="CA645" s="45">
        <f t="shared" si="1775"/>
        <v>-61.232816675726362</v>
      </c>
      <c r="CB645" s="45" t="str">
        <f t="shared" si="1776"/>
        <v>NEGATIF</v>
      </c>
      <c r="CC645" s="45">
        <f t="shared" si="1777"/>
        <v>61</v>
      </c>
      <c r="CD645" s="45">
        <f t="shared" si="1778"/>
        <v>13</v>
      </c>
      <c r="CE645" s="45">
        <f t="shared" si="1779"/>
        <v>58</v>
      </c>
      <c r="CF645" s="45"/>
      <c r="CG645" s="45">
        <f t="shared" si="1780"/>
        <v>4.3705364225437622</v>
      </c>
      <c r="CH645" s="45">
        <f t="shared" si="1781"/>
        <v>0.40902068894937443</v>
      </c>
      <c r="CI645" s="45">
        <f t="shared" si="1782"/>
        <v>0.40905094864771074</v>
      </c>
    </row>
    <row r="646" spans="1:87">
      <c r="A646" s="45">
        <f t="shared" ref="A646:E646" si="1875">A548</f>
        <v>-7.0027777777777782</v>
      </c>
      <c r="B646" s="45">
        <f t="shared" si="1875"/>
        <v>111.315</v>
      </c>
      <c r="C646" s="45">
        <f t="shared" si="1875"/>
        <v>7</v>
      </c>
      <c r="D646" s="45">
        <f t="shared" si="1875"/>
        <v>2018</v>
      </c>
      <c r="E646" s="45">
        <f t="shared" si="1875"/>
        <v>6</v>
      </c>
      <c r="F646" s="45">
        <f t="shared" si="1784"/>
        <v>11</v>
      </c>
      <c r="G646" s="45">
        <f t="shared" ref="G646:M646" si="1876">G548</f>
        <v>-0.12222152900771403</v>
      </c>
      <c r="H646" s="45">
        <f t="shared" si="1876"/>
        <v>12</v>
      </c>
      <c r="I646" s="45">
        <f t="shared" si="1876"/>
        <v>15</v>
      </c>
      <c r="J646" s="45">
        <f t="shared" si="1876"/>
        <v>12.25</v>
      </c>
      <c r="K646" s="45">
        <f t="shared" si="1876"/>
        <v>0</v>
      </c>
      <c r="L646" s="45">
        <f t="shared" si="1876"/>
        <v>20</v>
      </c>
      <c r="M646" s="45">
        <f t="shared" si="1876"/>
        <v>-13</v>
      </c>
      <c r="N646" s="45">
        <f t="shared" si="1789"/>
        <v>2458280.71875</v>
      </c>
      <c r="O646" s="45">
        <f t="shared" si="1844"/>
        <v>8.1905445362562951E-4</v>
      </c>
      <c r="P646" s="45">
        <f t="shared" si="1713"/>
        <v>2458280.7195690544</v>
      </c>
      <c r="Q646" s="45">
        <f t="shared" si="1715"/>
        <v>0.18441395124036775</v>
      </c>
      <c r="R646" s="45">
        <f t="shared" si="1716"/>
        <v>252.50160295812839</v>
      </c>
      <c r="S646" s="45">
        <f t="shared" si="1717"/>
        <v>297.07927144560381</v>
      </c>
      <c r="T646" s="45">
        <f t="shared" si="1718"/>
        <v>4.4069843381827942</v>
      </c>
      <c r="U646" s="45">
        <f t="shared" si="1719"/>
        <v>5.1850114261517604</v>
      </c>
      <c r="V646" s="45">
        <f t="shared" si="1720"/>
        <v>128.35823152005264</v>
      </c>
      <c r="W646" s="45">
        <f t="shared" si="1721"/>
        <v>2.2402737620620843</v>
      </c>
      <c r="X646" s="45">
        <f t="shared" si="1722"/>
        <v>79.510058981742986</v>
      </c>
      <c r="Y646" s="45">
        <f t="shared" si="1723"/>
        <v>1.3877123176863051</v>
      </c>
      <c r="Z646" s="45">
        <f t="shared" si="1724"/>
        <v>156.25305139956072</v>
      </c>
      <c r="AA646" s="45">
        <f t="shared" si="1725"/>
        <v>2.7271302132102684</v>
      </c>
      <c r="AB646" s="45">
        <f t="shared" si="1726"/>
        <v>-19539.587640811515</v>
      </c>
      <c r="AC646" s="45">
        <f t="shared" si="1727"/>
        <v>-36.360306395994726</v>
      </c>
      <c r="AD646" s="45">
        <f t="shared" si="1728"/>
        <v>1319.1625936443199</v>
      </c>
      <c r="AE646" s="45">
        <f t="shared" si="1729"/>
        <v>491.39406111020668</v>
      </c>
      <c r="AF646" s="45">
        <f t="shared" si="1730"/>
        <v>579.57261166202716</v>
      </c>
      <c r="AG646" s="45">
        <f t="shared" si="1731"/>
        <v>3028.1704012370269</v>
      </c>
      <c r="AH646" s="45">
        <f t="shared" si="1732"/>
        <v>-14157.648279553929</v>
      </c>
      <c r="AI646" s="45">
        <f t="shared" si="1733"/>
        <v>-3.9326800776538691</v>
      </c>
      <c r="AJ646" s="45">
        <f t="shared" si="1734"/>
        <v>248.56892288047453</v>
      </c>
      <c r="AK646" s="45">
        <f t="shared" si="1735"/>
        <v>4.3383461224001483</v>
      </c>
      <c r="AL646" s="45">
        <f t="shared" si="1736"/>
        <v>248</v>
      </c>
      <c r="AM646" s="45">
        <f t="shared" si="1737"/>
        <v>34</v>
      </c>
      <c r="AN646" s="45">
        <f t="shared" si="1738"/>
        <v>8</v>
      </c>
      <c r="AO646" s="45"/>
      <c r="AP646" s="45">
        <f t="shared" si="1739"/>
        <v>4.3639111607003738</v>
      </c>
      <c r="AQ646" s="45">
        <f t="shared" si="1740"/>
        <v>7.6164618018748895E-2</v>
      </c>
      <c r="AR646" s="45" t="str">
        <f t="shared" si="1741"/>
        <v>POSITIF</v>
      </c>
      <c r="AS646" s="45">
        <f t="shared" si="1742"/>
        <v>4</v>
      </c>
      <c r="AT646" s="45">
        <f t="shared" si="1743"/>
        <v>21</v>
      </c>
      <c r="AU646" s="45">
        <f t="shared" si="1744"/>
        <v>50</v>
      </c>
      <c r="AV646" s="45">
        <f t="shared" si="1745"/>
        <v>0.98679571894480744</v>
      </c>
      <c r="AW646" s="145">
        <f t="shared" si="1746"/>
        <v>4.1116488289366974E-2</v>
      </c>
      <c r="AX646" s="45">
        <f t="shared" si="1747"/>
        <v>1.7222834340171474E-2</v>
      </c>
      <c r="AY646" s="45">
        <f t="shared" si="1748"/>
        <v>0.26888261944187158</v>
      </c>
      <c r="AZ646" s="145">
        <f t="shared" si="1749"/>
        <v>1.120344247674465E-2</v>
      </c>
      <c r="BA646" s="45">
        <f t="shared" si="1750"/>
        <v>370340.63025835453</v>
      </c>
      <c r="BB646" s="45" t="s">
        <v>192</v>
      </c>
      <c r="BC646" s="45">
        <f t="shared" si="1751"/>
        <v>1.6700854614047904E-2</v>
      </c>
      <c r="BD646" s="45">
        <f t="shared" si="1752"/>
        <v>128.36281005613276</v>
      </c>
      <c r="BE646" s="45">
        <f t="shared" si="1753"/>
        <v>23.436892959627698</v>
      </c>
      <c r="BF646" s="45">
        <f t="shared" si="1754"/>
        <v>-1.7337540382674956E-3</v>
      </c>
      <c r="BG646" s="45">
        <f t="shared" si="1755"/>
        <v>23.435159205589432</v>
      </c>
      <c r="BH646" s="151">
        <f t="shared" si="1756"/>
        <v>0.18441395124036775</v>
      </c>
      <c r="BI646" s="45">
        <f t="shared" si="1757"/>
        <v>22.550034645820656</v>
      </c>
      <c r="BJ646" s="45">
        <f t="shared" si="1758"/>
        <v>5.9710346458206551</v>
      </c>
      <c r="BK646" s="45">
        <f t="shared" si="1759"/>
        <v>199.15899413129819</v>
      </c>
      <c r="BL646" s="45">
        <f t="shared" si="1760"/>
        <v>3.4759801825512171</v>
      </c>
      <c r="BM646" s="45">
        <f t="shared" si="1761"/>
        <v>250.40652555601162</v>
      </c>
      <c r="BN646" s="45">
        <f t="shared" si="1762"/>
        <v>16.693768370400775</v>
      </c>
      <c r="BO646" s="45">
        <f t="shared" si="1763"/>
        <v>16</v>
      </c>
      <c r="BP646" s="45">
        <f t="shared" si="1764"/>
        <v>41</v>
      </c>
      <c r="BQ646" s="45">
        <f t="shared" si="1765"/>
        <v>37</v>
      </c>
      <c r="BR646" s="45">
        <f t="shared" si="1766"/>
        <v>-17.417051429030327</v>
      </c>
      <c r="BS646" s="45" t="str">
        <f t="shared" si="1767"/>
        <v>NEGATIF</v>
      </c>
      <c r="BT646" s="45">
        <f t="shared" si="1768"/>
        <v>-0.30398489342576268</v>
      </c>
      <c r="BU646" s="45">
        <f t="shared" si="1769"/>
        <v>17</v>
      </c>
      <c r="BV646" s="45">
        <f t="shared" si="1770"/>
        <v>-2066</v>
      </c>
      <c r="BW646" s="45">
        <f t="shared" si="1771"/>
        <v>58</v>
      </c>
      <c r="BX646" s="45" t="str">
        <f t="shared" si="1772"/>
        <v>NEGATIF</v>
      </c>
      <c r="BY646" s="45">
        <f t="shared" si="1773"/>
        <v>-37.576093924748307</v>
      </c>
      <c r="BZ646" s="45">
        <f t="shared" si="1774"/>
        <v>142.42390607525169</v>
      </c>
      <c r="CA646" s="45">
        <f t="shared" si="1775"/>
        <v>-59.102338336966753</v>
      </c>
      <c r="CB646" s="45" t="str">
        <f t="shared" si="1776"/>
        <v>NEGATIF</v>
      </c>
      <c r="CC646" s="45">
        <f t="shared" si="1777"/>
        <v>59</v>
      </c>
      <c r="CD646" s="45">
        <f t="shared" si="1778"/>
        <v>6</v>
      </c>
      <c r="CE646" s="45">
        <f t="shared" si="1779"/>
        <v>8</v>
      </c>
      <c r="CF646" s="45"/>
      <c r="CG646" s="45">
        <f t="shared" si="1780"/>
        <v>4.3704183394317271</v>
      </c>
      <c r="CH646" s="45">
        <f t="shared" si="1781"/>
        <v>0.40902068886659432</v>
      </c>
      <c r="CI646" s="45">
        <f t="shared" si="1782"/>
        <v>0.4090509485829818</v>
      </c>
    </row>
    <row r="647" spans="1:87">
      <c r="A647" s="45">
        <f t="shared" ref="A647:E647" si="1877">A549</f>
        <v>-7.0027777777777782</v>
      </c>
      <c r="B647" s="45">
        <f t="shared" si="1877"/>
        <v>111.315</v>
      </c>
      <c r="C647" s="45">
        <f t="shared" si="1877"/>
        <v>7</v>
      </c>
      <c r="D647" s="45">
        <f t="shared" si="1877"/>
        <v>2018</v>
      </c>
      <c r="E647" s="45">
        <f t="shared" si="1877"/>
        <v>6</v>
      </c>
      <c r="F647" s="45">
        <f t="shared" si="1784"/>
        <v>11</v>
      </c>
      <c r="G647" s="45">
        <f t="shared" ref="G647:M647" si="1878">G549</f>
        <v>-0.12222152900771403</v>
      </c>
      <c r="H647" s="45">
        <f t="shared" si="1878"/>
        <v>12</v>
      </c>
      <c r="I647" s="45">
        <f t="shared" si="1878"/>
        <v>30</v>
      </c>
      <c r="J647" s="45">
        <f t="shared" si="1878"/>
        <v>12.5</v>
      </c>
      <c r="K647" s="45">
        <f t="shared" si="1878"/>
        <v>0</v>
      </c>
      <c r="L647" s="45">
        <f t="shared" si="1878"/>
        <v>20</v>
      </c>
      <c r="M647" s="45">
        <f t="shared" si="1878"/>
        <v>-13</v>
      </c>
      <c r="N647" s="45">
        <f t="shared" si="1789"/>
        <v>2458280.729166667</v>
      </c>
      <c r="O647" s="45">
        <f t="shared" si="1844"/>
        <v>8.1905445362562951E-4</v>
      </c>
      <c r="P647" s="45">
        <f t="shared" si="1713"/>
        <v>2458280.7299857214</v>
      </c>
      <c r="Q647" s="45">
        <f t="shared" si="1715"/>
        <v>0.18441423643316657</v>
      </c>
      <c r="R647" s="45">
        <f t="shared" si="1716"/>
        <v>252.50160295812839</v>
      </c>
      <c r="S647" s="45">
        <f t="shared" si="1717"/>
        <v>297.2153651209519</v>
      </c>
      <c r="T647" s="45">
        <f t="shared" si="1718"/>
        <v>4.4069843381827942</v>
      </c>
      <c r="U647" s="45">
        <f t="shared" si="1719"/>
        <v>5.1873867088777255</v>
      </c>
      <c r="V647" s="45">
        <f t="shared" si="1720"/>
        <v>128.35767991668234</v>
      </c>
      <c r="W647" s="45">
        <f t="shared" si="1721"/>
        <v>2.2402641347671075</v>
      </c>
      <c r="X647" s="45">
        <f t="shared" si="1722"/>
        <v>79.520326141813712</v>
      </c>
      <c r="Y647" s="45">
        <f t="shared" si="1723"/>
        <v>1.3878915134343686</v>
      </c>
      <c r="Z647" s="45">
        <f t="shared" si="1724"/>
        <v>156.2633180693856</v>
      </c>
      <c r="AA647" s="45">
        <f t="shared" si="1725"/>
        <v>2.7273094004019276</v>
      </c>
      <c r="AB647" s="45">
        <f t="shared" si="1726"/>
        <v>-19515.050553445708</v>
      </c>
      <c r="AC647" s="45">
        <f t="shared" si="1727"/>
        <v>-35.130512065266295</v>
      </c>
      <c r="AD647" s="45">
        <f t="shared" si="1728"/>
        <v>1278.4565589634378</v>
      </c>
      <c r="AE647" s="45">
        <f t="shared" si="1729"/>
        <v>486.72258151366844</v>
      </c>
      <c r="AF647" s="45">
        <f t="shared" si="1730"/>
        <v>579.97563511711951</v>
      </c>
      <c r="AG647" s="45">
        <f t="shared" si="1731"/>
        <v>3020.0364513799191</v>
      </c>
      <c r="AH647" s="45">
        <f t="shared" si="1732"/>
        <v>-14184.989838536827</v>
      </c>
      <c r="AI647" s="45">
        <f t="shared" si="1733"/>
        <v>-3.9402749551491185</v>
      </c>
      <c r="AJ647" s="45">
        <f t="shared" si="1734"/>
        <v>248.56132800297928</v>
      </c>
      <c r="AK647" s="45">
        <f t="shared" si="1735"/>
        <v>4.3382135667815707</v>
      </c>
      <c r="AL647" s="45">
        <f t="shared" si="1736"/>
        <v>248</v>
      </c>
      <c r="AM647" s="45">
        <f t="shared" si="1737"/>
        <v>33</v>
      </c>
      <c r="AN647" s="45">
        <f t="shared" si="1738"/>
        <v>40</v>
      </c>
      <c r="AO647" s="45"/>
      <c r="AP647" s="45">
        <f t="shared" si="1739"/>
        <v>4.3611958718479409</v>
      </c>
      <c r="AQ647" s="45">
        <f t="shared" si="1740"/>
        <v>7.6117227288131251E-2</v>
      </c>
      <c r="AR647" s="45" t="str">
        <f t="shared" si="1741"/>
        <v>POSITIF</v>
      </c>
      <c r="AS647" s="45">
        <f t="shared" si="1742"/>
        <v>4</v>
      </c>
      <c r="AT647" s="45">
        <f t="shared" si="1743"/>
        <v>21</v>
      </c>
      <c r="AU647" s="45">
        <f t="shared" si="1744"/>
        <v>40</v>
      </c>
      <c r="AV647" s="45">
        <f t="shared" si="1745"/>
        <v>0.98693661956142298</v>
      </c>
      <c r="AW647" s="145">
        <f t="shared" si="1746"/>
        <v>4.1122359148392622E-2</v>
      </c>
      <c r="AX647" s="45">
        <f t="shared" si="1747"/>
        <v>1.7225293519849506E-2</v>
      </c>
      <c r="AY647" s="45">
        <f t="shared" si="1748"/>
        <v>0.26892100860131435</v>
      </c>
      <c r="AZ647" s="145">
        <f t="shared" si="1749"/>
        <v>1.1205042025054764E-2</v>
      </c>
      <c r="BA647" s="45">
        <f t="shared" si="1750"/>
        <v>370287.76357753592</v>
      </c>
      <c r="BB647" s="45" t="s">
        <v>192</v>
      </c>
      <c r="BC647" s="45">
        <f t="shared" si="1751"/>
        <v>1.6700854602069808E-2</v>
      </c>
      <c r="BD647" s="45">
        <f t="shared" si="1752"/>
        <v>128.36225845439949</v>
      </c>
      <c r="BE647" s="45">
        <f t="shared" si="1753"/>
        <v>23.436892955919003</v>
      </c>
      <c r="BF647" s="45">
        <f t="shared" si="1754"/>
        <v>-1.7337550533866946E-3</v>
      </c>
      <c r="BG647" s="45">
        <f t="shared" si="1755"/>
        <v>23.435159200865616</v>
      </c>
      <c r="BH647" s="151">
        <f t="shared" si="1756"/>
        <v>0.18441423643316657</v>
      </c>
      <c r="BI647" s="45">
        <f t="shared" si="1757"/>
        <v>22.800719136372209</v>
      </c>
      <c r="BJ647" s="45">
        <f t="shared" si="1758"/>
        <v>6.221719136372208</v>
      </c>
      <c r="BK647" s="45">
        <f t="shared" si="1759"/>
        <v>202.9261579432532</v>
      </c>
      <c r="BL647" s="45">
        <f t="shared" si="1760"/>
        <v>3.5417295945318128</v>
      </c>
      <c r="BM647" s="45">
        <f t="shared" si="1761"/>
        <v>250.3996291023299</v>
      </c>
      <c r="BN647" s="45">
        <f t="shared" si="1762"/>
        <v>16.693308606821994</v>
      </c>
      <c r="BO647" s="45">
        <f t="shared" si="1763"/>
        <v>16</v>
      </c>
      <c r="BP647" s="45">
        <f t="shared" si="1764"/>
        <v>41</v>
      </c>
      <c r="BQ647" s="45">
        <f t="shared" si="1765"/>
        <v>35</v>
      </c>
      <c r="BR647" s="45">
        <f t="shared" si="1766"/>
        <v>-17.418581486313336</v>
      </c>
      <c r="BS647" s="45" t="str">
        <f t="shared" si="1767"/>
        <v>NEGATIF</v>
      </c>
      <c r="BT647" s="45">
        <f t="shared" si="1768"/>
        <v>-0.30401159796309529</v>
      </c>
      <c r="BU647" s="45">
        <f t="shared" si="1769"/>
        <v>17</v>
      </c>
      <c r="BV647" s="45">
        <f t="shared" si="1770"/>
        <v>-2066</v>
      </c>
      <c r="BW647" s="45">
        <f t="shared" si="1771"/>
        <v>53</v>
      </c>
      <c r="BX647" s="45" t="str">
        <f t="shared" si="1772"/>
        <v>NEGATIF</v>
      </c>
      <c r="BY647" s="45">
        <f t="shared" si="1773"/>
        <v>-42.596140054422548</v>
      </c>
      <c r="BZ647" s="45">
        <f t="shared" si="1774"/>
        <v>137.40385994557744</v>
      </c>
      <c r="CA647" s="45">
        <f t="shared" si="1775"/>
        <v>-56.691074522242978</v>
      </c>
      <c r="CB647" s="45" t="str">
        <f t="shared" si="1776"/>
        <v>NEGATIF</v>
      </c>
      <c r="CC647" s="45">
        <f t="shared" si="1777"/>
        <v>56</v>
      </c>
      <c r="CD647" s="45">
        <f t="shared" si="1778"/>
        <v>41</v>
      </c>
      <c r="CE647" s="45">
        <f t="shared" si="1779"/>
        <v>27</v>
      </c>
      <c r="CF647" s="45"/>
      <c r="CG647" s="45">
        <f t="shared" si="1780"/>
        <v>4.3702979736082703</v>
      </c>
      <c r="CH647" s="45">
        <f t="shared" si="1781"/>
        <v>0.40902068878414816</v>
      </c>
      <c r="CI647" s="45">
        <f t="shared" si="1782"/>
        <v>0.40905094851825285</v>
      </c>
    </row>
    <row r="648" spans="1:87">
      <c r="A648" s="45">
        <f t="shared" ref="A648:E648" si="1879">A550</f>
        <v>-7.0027777777777782</v>
      </c>
      <c r="B648" s="45">
        <f t="shared" si="1879"/>
        <v>111.315</v>
      </c>
      <c r="C648" s="45">
        <f t="shared" si="1879"/>
        <v>7</v>
      </c>
      <c r="D648" s="45">
        <f t="shared" si="1879"/>
        <v>2018</v>
      </c>
      <c r="E648" s="45">
        <f t="shared" si="1879"/>
        <v>6</v>
      </c>
      <c r="F648" s="45">
        <f t="shared" si="1784"/>
        <v>11</v>
      </c>
      <c r="G648" s="45">
        <f t="shared" ref="G648:M648" si="1880">G550</f>
        <v>-0.12222152900771403</v>
      </c>
      <c r="H648" s="45">
        <f t="shared" si="1880"/>
        <v>12</v>
      </c>
      <c r="I648" s="45">
        <f t="shared" si="1880"/>
        <v>45</v>
      </c>
      <c r="J648" s="45">
        <f t="shared" si="1880"/>
        <v>12.75</v>
      </c>
      <c r="K648" s="45">
        <f t="shared" si="1880"/>
        <v>0</v>
      </c>
      <c r="L648" s="45">
        <f t="shared" si="1880"/>
        <v>20</v>
      </c>
      <c r="M648" s="45">
        <f t="shared" si="1880"/>
        <v>-13</v>
      </c>
      <c r="N648" s="45">
        <f t="shared" si="1789"/>
        <v>2458280.7395833335</v>
      </c>
      <c r="O648" s="45">
        <f t="shared" si="1844"/>
        <v>8.1905445362562951E-4</v>
      </c>
      <c r="P648" s="45">
        <f t="shared" si="1713"/>
        <v>2458280.7404023879</v>
      </c>
      <c r="Q648" s="45">
        <f t="shared" si="1715"/>
        <v>0.18441452162595265</v>
      </c>
      <c r="R648" s="45">
        <f t="shared" si="1716"/>
        <v>252.50160295812839</v>
      </c>
      <c r="S648" s="45">
        <f t="shared" si="1717"/>
        <v>297.35145879020274</v>
      </c>
      <c r="T648" s="45">
        <f t="shared" si="1718"/>
        <v>4.4069843381827942</v>
      </c>
      <c r="U648" s="45">
        <f t="shared" si="1719"/>
        <v>5.1897619914972726</v>
      </c>
      <c r="V648" s="45">
        <f t="shared" si="1720"/>
        <v>128.35712831333666</v>
      </c>
      <c r="W648" s="45">
        <f t="shared" si="1721"/>
        <v>2.2402545074725606</v>
      </c>
      <c r="X648" s="45">
        <f t="shared" si="1722"/>
        <v>79.530593301426052</v>
      </c>
      <c r="Y648" s="45">
        <f t="shared" si="1723"/>
        <v>1.3880707091744318</v>
      </c>
      <c r="Z648" s="45">
        <f t="shared" si="1724"/>
        <v>156.2735847387512</v>
      </c>
      <c r="AA648" s="45">
        <f t="shared" si="1725"/>
        <v>2.727488587585571</v>
      </c>
      <c r="AB648" s="45">
        <f t="shared" si="1726"/>
        <v>-19490.399874052182</v>
      </c>
      <c r="AC648" s="45">
        <f t="shared" si="1727"/>
        <v>-33.89701455418934</v>
      </c>
      <c r="AD648" s="45">
        <f t="shared" si="1728"/>
        <v>1237.2114732535224</v>
      </c>
      <c r="AE648" s="45">
        <f t="shared" si="1729"/>
        <v>481.99979982531147</v>
      </c>
      <c r="AF648" s="45">
        <f t="shared" si="1730"/>
        <v>580.3735110802653</v>
      </c>
      <c r="AG648" s="45">
        <f t="shared" si="1731"/>
        <v>3011.8794387754897</v>
      </c>
      <c r="AH648" s="45">
        <f t="shared" si="1732"/>
        <v>-14212.83266567178</v>
      </c>
      <c r="AI648" s="45">
        <f t="shared" si="1733"/>
        <v>-3.9480090737977167</v>
      </c>
      <c r="AJ648" s="45">
        <f t="shared" si="1734"/>
        <v>248.55359388433067</v>
      </c>
      <c r="AK648" s="45">
        <f t="shared" si="1735"/>
        <v>4.3380785809464122</v>
      </c>
      <c r="AL648" s="45">
        <f t="shared" si="1736"/>
        <v>248</v>
      </c>
      <c r="AM648" s="45">
        <f t="shared" si="1737"/>
        <v>33</v>
      </c>
      <c r="AN648" s="45">
        <f t="shared" si="1738"/>
        <v>12</v>
      </c>
      <c r="AO648" s="45"/>
      <c r="AP648" s="45">
        <f t="shared" si="1739"/>
        <v>4.3586847494504823</v>
      </c>
      <c r="AQ648" s="45">
        <f t="shared" si="1740"/>
        <v>7.6073399934375022E-2</v>
      </c>
      <c r="AR648" s="45" t="str">
        <f t="shared" si="1741"/>
        <v>POSITIF</v>
      </c>
      <c r="AS648" s="45">
        <f t="shared" si="1742"/>
        <v>4</v>
      </c>
      <c r="AT648" s="45">
        <f t="shared" si="1743"/>
        <v>21</v>
      </c>
      <c r="AU648" s="45">
        <f t="shared" si="1744"/>
        <v>31</v>
      </c>
      <c r="AV648" s="45">
        <f t="shared" si="1745"/>
        <v>0.98707737432580633</v>
      </c>
      <c r="AW648" s="145">
        <f t="shared" si="1746"/>
        <v>4.1128223930241931E-2</v>
      </c>
      <c r="AX648" s="45">
        <f t="shared" si="1747"/>
        <v>1.7227750153925865E-2</v>
      </c>
      <c r="AY648" s="45">
        <f t="shared" si="1748"/>
        <v>0.26895935802099913</v>
      </c>
      <c r="AZ648" s="145">
        <f t="shared" si="1749"/>
        <v>1.120663991754163E-2</v>
      </c>
      <c r="BA648" s="45">
        <f t="shared" si="1750"/>
        <v>370234.96669152594</v>
      </c>
      <c r="BB648" s="45" t="s">
        <v>192</v>
      </c>
      <c r="BC648" s="45">
        <f t="shared" si="1751"/>
        <v>1.6700854590091709E-2</v>
      </c>
      <c r="BD648" s="45">
        <f t="shared" si="1752"/>
        <v>128.36170685269084</v>
      </c>
      <c r="BE648" s="45">
        <f t="shared" si="1753"/>
        <v>23.436892952210307</v>
      </c>
      <c r="BF648" s="45">
        <f t="shared" si="1754"/>
        <v>-1.7337560493674326E-3</v>
      </c>
      <c r="BG648" s="45">
        <f t="shared" si="1755"/>
        <v>23.435159196160939</v>
      </c>
      <c r="BH648" s="151">
        <f t="shared" si="1756"/>
        <v>0.18441452162595265</v>
      </c>
      <c r="BI648" s="45">
        <f t="shared" si="1757"/>
        <v>23.051403615747891</v>
      </c>
      <c r="BJ648" s="45">
        <f t="shared" si="1758"/>
        <v>6.4724036157478899</v>
      </c>
      <c r="BK648" s="45">
        <f t="shared" si="1759"/>
        <v>206.69344797553788</v>
      </c>
      <c r="BL648" s="45">
        <f t="shared" si="1760"/>
        <v>3.607481209472744</v>
      </c>
      <c r="BM648" s="45">
        <f t="shared" si="1761"/>
        <v>250.39260626068045</v>
      </c>
      <c r="BN648" s="45">
        <f t="shared" si="1762"/>
        <v>16.692840417378697</v>
      </c>
      <c r="BO648" s="45">
        <f t="shared" si="1763"/>
        <v>16</v>
      </c>
      <c r="BP648" s="45">
        <f t="shared" si="1764"/>
        <v>41</v>
      </c>
      <c r="BQ648" s="45">
        <f t="shared" si="1765"/>
        <v>34</v>
      </c>
      <c r="BR648" s="45">
        <f t="shared" si="1766"/>
        <v>-17.419888177182646</v>
      </c>
      <c r="BS648" s="45" t="str">
        <f t="shared" si="1767"/>
        <v>NEGATIF</v>
      </c>
      <c r="BT648" s="45">
        <f t="shared" si="1768"/>
        <v>-0.30403440402107051</v>
      </c>
      <c r="BU648" s="45">
        <f t="shared" si="1769"/>
        <v>17</v>
      </c>
      <c r="BV648" s="45">
        <f t="shared" si="1770"/>
        <v>-2066</v>
      </c>
      <c r="BW648" s="45">
        <f t="shared" si="1771"/>
        <v>48</v>
      </c>
      <c r="BX648" s="45" t="str">
        <f t="shared" si="1772"/>
        <v>NEGATIF</v>
      </c>
      <c r="BY648" s="45">
        <f t="shared" si="1773"/>
        <v>-46.901644506247429</v>
      </c>
      <c r="BZ648" s="45">
        <f t="shared" si="1774"/>
        <v>133.09835549375256</v>
      </c>
      <c r="CA648" s="45">
        <f t="shared" si="1775"/>
        <v>-54.055845455109107</v>
      </c>
      <c r="CB648" s="45" t="str">
        <f t="shared" si="1776"/>
        <v>NEGATIF</v>
      </c>
      <c r="CC648" s="45">
        <f t="shared" si="1777"/>
        <v>54</v>
      </c>
      <c r="CD648" s="45">
        <f t="shared" si="1778"/>
        <v>3</v>
      </c>
      <c r="CE648" s="45">
        <f t="shared" si="1779"/>
        <v>21</v>
      </c>
      <c r="CF648" s="45"/>
      <c r="CG648" s="45">
        <f t="shared" si="1780"/>
        <v>4.3701754018986412</v>
      </c>
      <c r="CH648" s="45">
        <f t="shared" si="1781"/>
        <v>0.40902068870203606</v>
      </c>
      <c r="CI648" s="45">
        <f t="shared" si="1782"/>
        <v>0.40905094845352391</v>
      </c>
    </row>
    <row r="649" spans="1:87">
      <c r="A649" s="45">
        <f t="shared" ref="A649:E649" si="1881">A551</f>
        <v>-7.0027777777777782</v>
      </c>
      <c r="B649" s="45">
        <f t="shared" si="1881"/>
        <v>111.315</v>
      </c>
      <c r="C649" s="45">
        <f t="shared" si="1881"/>
        <v>7</v>
      </c>
      <c r="D649" s="45">
        <f t="shared" si="1881"/>
        <v>2018</v>
      </c>
      <c r="E649" s="45">
        <f t="shared" si="1881"/>
        <v>6</v>
      </c>
      <c r="F649" s="45">
        <f t="shared" si="1784"/>
        <v>11</v>
      </c>
      <c r="G649" s="45">
        <f t="shared" ref="G649:M649" si="1882">G551</f>
        <v>-0.12222152900771403</v>
      </c>
      <c r="H649" s="45">
        <f t="shared" si="1882"/>
        <v>13</v>
      </c>
      <c r="I649" s="45">
        <f t="shared" si="1882"/>
        <v>0</v>
      </c>
      <c r="J649" s="45">
        <f t="shared" si="1882"/>
        <v>13</v>
      </c>
      <c r="K649" s="45">
        <f t="shared" si="1882"/>
        <v>0</v>
      </c>
      <c r="L649" s="45">
        <f t="shared" si="1882"/>
        <v>20</v>
      </c>
      <c r="M649" s="45">
        <f t="shared" si="1882"/>
        <v>-13</v>
      </c>
      <c r="N649" s="45">
        <f t="shared" si="1789"/>
        <v>2458280.75</v>
      </c>
      <c r="O649" s="45">
        <f t="shared" si="1844"/>
        <v>8.1905445362562951E-4</v>
      </c>
      <c r="P649" s="45">
        <f t="shared" si="1713"/>
        <v>2458280.7508190544</v>
      </c>
      <c r="Q649" s="45">
        <f t="shared" si="1715"/>
        <v>0.18441480681873873</v>
      </c>
      <c r="R649" s="45">
        <f t="shared" si="1716"/>
        <v>252.50160295812839</v>
      </c>
      <c r="S649" s="45">
        <f t="shared" si="1717"/>
        <v>297.48755245946813</v>
      </c>
      <c r="T649" s="45">
        <f t="shared" si="1718"/>
        <v>4.4069843381827942</v>
      </c>
      <c r="U649" s="45">
        <f t="shared" si="1719"/>
        <v>5.1921372741170737</v>
      </c>
      <c r="V649" s="45">
        <f t="shared" si="1720"/>
        <v>128.35657670999103</v>
      </c>
      <c r="W649" s="45">
        <f t="shared" si="1721"/>
        <v>2.2402448801780142</v>
      </c>
      <c r="X649" s="45">
        <f t="shared" si="1722"/>
        <v>79.540860461038392</v>
      </c>
      <c r="Y649" s="45">
        <f t="shared" si="1723"/>
        <v>1.3882499049144947</v>
      </c>
      <c r="Z649" s="45">
        <f t="shared" si="1724"/>
        <v>156.28385140811679</v>
      </c>
      <c r="AA649" s="45">
        <f t="shared" si="1725"/>
        <v>2.7276677747692144</v>
      </c>
      <c r="AB649" s="45">
        <f t="shared" si="1726"/>
        <v>-19465.635740609789</v>
      </c>
      <c r="AC649" s="45">
        <f t="shared" si="1727"/>
        <v>-32.659943835406509</v>
      </c>
      <c r="AD649" s="45">
        <f t="shared" si="1728"/>
        <v>1195.4447254297422</v>
      </c>
      <c r="AE649" s="45">
        <f t="shared" si="1729"/>
        <v>477.22621363537451</v>
      </c>
      <c r="AF649" s="45">
        <f t="shared" si="1730"/>
        <v>580.76622926115419</v>
      </c>
      <c r="AG649" s="45">
        <f t="shared" si="1731"/>
        <v>3003.6994241097714</v>
      </c>
      <c r="AH649" s="45">
        <f t="shared" si="1732"/>
        <v>-14241.159092009155</v>
      </c>
      <c r="AI649" s="45">
        <f t="shared" si="1733"/>
        <v>-3.9558775255580985</v>
      </c>
      <c r="AJ649" s="45">
        <f t="shared" si="1734"/>
        <v>248.54572543257029</v>
      </c>
      <c r="AK649" s="45">
        <f t="shared" si="1735"/>
        <v>4.3379412505561588</v>
      </c>
      <c r="AL649" s="45">
        <f t="shared" si="1736"/>
        <v>248</v>
      </c>
      <c r="AM649" s="45">
        <f t="shared" si="1737"/>
        <v>32</v>
      </c>
      <c r="AN649" s="45">
        <f t="shared" si="1738"/>
        <v>44</v>
      </c>
      <c r="AO649" s="45"/>
      <c r="AP649" s="45">
        <f t="shared" si="1739"/>
        <v>4.3567462821683494</v>
      </c>
      <c r="AQ649" s="45">
        <f t="shared" si="1740"/>
        <v>7.6039567297859614E-2</v>
      </c>
      <c r="AR649" s="45" t="str">
        <f t="shared" si="1741"/>
        <v>POSITIF</v>
      </c>
      <c r="AS649" s="45">
        <f t="shared" si="1742"/>
        <v>4</v>
      </c>
      <c r="AT649" s="45">
        <f t="shared" si="1743"/>
        <v>21</v>
      </c>
      <c r="AU649" s="45">
        <f t="shared" si="1744"/>
        <v>24</v>
      </c>
      <c r="AV649" s="45">
        <f t="shared" si="1745"/>
        <v>0.98721798223151491</v>
      </c>
      <c r="AW649" s="145">
        <f t="shared" si="1746"/>
        <v>4.1134082592979786E-2</v>
      </c>
      <c r="AX649" s="45">
        <f t="shared" si="1747"/>
        <v>1.7230204224834813E-2</v>
      </c>
      <c r="AY649" s="45">
        <f t="shared" si="1748"/>
        <v>0.26899766742671943</v>
      </c>
      <c r="AZ649" s="145">
        <f t="shared" si="1749"/>
        <v>1.1208236142779977E-2</v>
      </c>
      <c r="BA649" s="45">
        <f t="shared" si="1750"/>
        <v>370182.23992442177</v>
      </c>
      <c r="BB649" s="45" t="s">
        <v>192</v>
      </c>
      <c r="BC649" s="45">
        <f t="shared" si="1751"/>
        <v>1.6700854578113614E-2</v>
      </c>
      <c r="BD649" s="45">
        <f t="shared" si="1752"/>
        <v>128.36115525098219</v>
      </c>
      <c r="BE649" s="45">
        <f t="shared" si="1753"/>
        <v>23.436892948501612</v>
      </c>
      <c r="BF649" s="45">
        <f t="shared" si="1754"/>
        <v>-1.7337570262071515E-3</v>
      </c>
      <c r="BG649" s="45">
        <f t="shared" si="1755"/>
        <v>23.435159191475403</v>
      </c>
      <c r="BH649" s="151">
        <f t="shared" si="1756"/>
        <v>0.18441480681873873</v>
      </c>
      <c r="BI649" s="45">
        <f t="shared" si="1757"/>
        <v>23.302088095123569</v>
      </c>
      <c r="BJ649" s="45">
        <f t="shared" si="1758"/>
        <v>6.7230880951235683</v>
      </c>
      <c r="BK649" s="45">
        <f t="shared" si="1759"/>
        <v>210.46085993650956</v>
      </c>
      <c r="BL649" s="45">
        <f t="shared" si="1760"/>
        <v>3.673234952470716</v>
      </c>
      <c r="BM649" s="45">
        <f t="shared" si="1761"/>
        <v>250.385461490344</v>
      </c>
      <c r="BN649" s="45">
        <f t="shared" si="1762"/>
        <v>16.692364099356265</v>
      </c>
      <c r="BO649" s="45">
        <f t="shared" si="1763"/>
        <v>16</v>
      </c>
      <c r="BP649" s="45">
        <f t="shared" si="1764"/>
        <v>41</v>
      </c>
      <c r="BQ649" s="45">
        <f t="shared" si="1765"/>
        <v>32</v>
      </c>
      <c r="BR649" s="45">
        <f t="shared" si="1766"/>
        <v>-17.420608049394378</v>
      </c>
      <c r="BS649" s="45" t="str">
        <f t="shared" si="1767"/>
        <v>NEGATIF</v>
      </c>
      <c r="BT649" s="45">
        <f t="shared" si="1768"/>
        <v>-0.30404696816135884</v>
      </c>
      <c r="BU649" s="45">
        <f t="shared" si="1769"/>
        <v>17</v>
      </c>
      <c r="BV649" s="45">
        <f t="shared" si="1770"/>
        <v>-2066</v>
      </c>
      <c r="BW649" s="45">
        <f t="shared" si="1771"/>
        <v>45</v>
      </c>
      <c r="BX649" s="45" t="str">
        <f t="shared" si="1772"/>
        <v>NEGATIF</v>
      </c>
      <c r="BY649" s="45">
        <f t="shared" si="1773"/>
        <v>-50.592434896934485</v>
      </c>
      <c r="BZ649" s="45">
        <f t="shared" si="1774"/>
        <v>129.40756510306551</v>
      </c>
      <c r="CA649" s="45">
        <f t="shared" si="1775"/>
        <v>-51.242619315592329</v>
      </c>
      <c r="CB649" s="45" t="str">
        <f t="shared" si="1776"/>
        <v>NEGATIF</v>
      </c>
      <c r="CC649" s="45">
        <f t="shared" si="1777"/>
        <v>51</v>
      </c>
      <c r="CD649" s="45">
        <f t="shared" si="1778"/>
        <v>14</v>
      </c>
      <c r="CE649" s="45">
        <f t="shared" si="1779"/>
        <v>33</v>
      </c>
      <c r="CF649" s="45"/>
      <c r="CG649" s="45">
        <f t="shared" si="1780"/>
        <v>4.3700507021319712</v>
      </c>
      <c r="CH649" s="45">
        <f t="shared" si="1781"/>
        <v>0.40902068862025803</v>
      </c>
      <c r="CI649" s="45">
        <f t="shared" si="1782"/>
        <v>0.40905094838879497</v>
      </c>
    </row>
    <row r="650" spans="1:87">
      <c r="A650" s="45">
        <f t="shared" ref="A650:E650" si="1883">A552</f>
        <v>-7.0027777777777782</v>
      </c>
      <c r="B650" s="45">
        <f t="shared" si="1883"/>
        <v>111.315</v>
      </c>
      <c r="C650" s="45">
        <f t="shared" si="1883"/>
        <v>7</v>
      </c>
      <c r="D650" s="45">
        <f t="shared" si="1883"/>
        <v>2018</v>
      </c>
      <c r="E650" s="45">
        <f t="shared" si="1883"/>
        <v>6</v>
      </c>
      <c r="F650" s="45">
        <f t="shared" si="1784"/>
        <v>11</v>
      </c>
      <c r="G650" s="45">
        <f t="shared" ref="G650:M650" si="1884">G552</f>
        <v>-0.12222152900771403</v>
      </c>
      <c r="H650" s="45">
        <f t="shared" si="1884"/>
        <v>13</v>
      </c>
      <c r="I650" s="45">
        <f t="shared" si="1884"/>
        <v>15</v>
      </c>
      <c r="J650" s="45">
        <f t="shared" si="1884"/>
        <v>13.25</v>
      </c>
      <c r="K650" s="45">
        <f t="shared" si="1884"/>
        <v>0</v>
      </c>
      <c r="L650" s="45">
        <f t="shared" si="1884"/>
        <v>20</v>
      </c>
      <c r="M650" s="45">
        <f t="shared" si="1884"/>
        <v>-13</v>
      </c>
      <c r="N650" s="45">
        <f t="shared" si="1789"/>
        <v>2458280.760416667</v>
      </c>
      <c r="O650" s="45">
        <f t="shared" si="1844"/>
        <v>8.1905445362562951E-4</v>
      </c>
      <c r="P650" s="45">
        <f t="shared" si="1713"/>
        <v>2458280.7612357214</v>
      </c>
      <c r="Q650" s="45">
        <f t="shared" si="1715"/>
        <v>0.18441509201153755</v>
      </c>
      <c r="R650" s="45">
        <f t="shared" si="1716"/>
        <v>252.50160295812839</v>
      </c>
      <c r="S650" s="45">
        <f t="shared" si="1717"/>
        <v>297.62364613481623</v>
      </c>
      <c r="T650" s="45">
        <f t="shared" si="1718"/>
        <v>4.4069843381827942</v>
      </c>
      <c r="U650" s="45">
        <f t="shared" si="1719"/>
        <v>5.1945125568430379</v>
      </c>
      <c r="V650" s="45">
        <f t="shared" si="1720"/>
        <v>128.35602510662073</v>
      </c>
      <c r="W650" s="45">
        <f t="shared" si="1721"/>
        <v>2.2402352528830374</v>
      </c>
      <c r="X650" s="45">
        <f t="shared" si="1722"/>
        <v>79.551127621109117</v>
      </c>
      <c r="Y650" s="45">
        <f t="shared" si="1723"/>
        <v>1.3884291006625582</v>
      </c>
      <c r="Z650" s="45">
        <f t="shared" si="1724"/>
        <v>156.29411807794168</v>
      </c>
      <c r="AA650" s="45">
        <f t="shared" si="1725"/>
        <v>2.7278469619608736</v>
      </c>
      <c r="AB650" s="45">
        <f t="shared" si="1726"/>
        <v>-19440.758291725091</v>
      </c>
      <c r="AC650" s="45">
        <f t="shared" si="1727"/>
        <v>-31.419430257587212</v>
      </c>
      <c r="AD650" s="45">
        <f t="shared" si="1728"/>
        <v>1153.173924269541</v>
      </c>
      <c r="AE650" s="45">
        <f t="shared" si="1729"/>
        <v>472.40232587998139</v>
      </c>
      <c r="AF650" s="45">
        <f t="shared" si="1730"/>
        <v>581.15377950305799</v>
      </c>
      <c r="AG650" s="45">
        <f t="shared" si="1731"/>
        <v>2995.4964682393179</v>
      </c>
      <c r="AH650" s="45">
        <f t="shared" si="1732"/>
        <v>-14269.951224090782</v>
      </c>
      <c r="AI650" s="45">
        <f t="shared" si="1733"/>
        <v>-3.9638753400252176</v>
      </c>
      <c r="AJ650" s="45">
        <f t="shared" si="1734"/>
        <v>248.53772761810316</v>
      </c>
      <c r="AK650" s="45">
        <f t="shared" si="1735"/>
        <v>4.3378016623607438</v>
      </c>
      <c r="AL650" s="45">
        <f t="shared" si="1736"/>
        <v>248</v>
      </c>
      <c r="AM650" s="45">
        <f t="shared" si="1737"/>
        <v>32</v>
      </c>
      <c r="AN650" s="45">
        <f t="shared" si="1738"/>
        <v>15</v>
      </c>
      <c r="AO650" s="45"/>
      <c r="AP650" s="45">
        <f t="shared" si="1739"/>
        <v>4.3556304447341256</v>
      </c>
      <c r="AQ650" s="45">
        <f t="shared" si="1740"/>
        <v>7.6020092260715405E-2</v>
      </c>
      <c r="AR650" s="45" t="str">
        <f t="shared" si="1741"/>
        <v>POSITIF</v>
      </c>
      <c r="AS650" s="45">
        <f t="shared" si="1742"/>
        <v>4</v>
      </c>
      <c r="AT650" s="45">
        <f t="shared" si="1743"/>
        <v>21</v>
      </c>
      <c r="AU650" s="45">
        <f t="shared" si="1744"/>
        <v>20</v>
      </c>
      <c r="AV650" s="45">
        <f t="shared" si="1745"/>
        <v>0.98735844227233027</v>
      </c>
      <c r="AW650" s="145">
        <f t="shared" si="1746"/>
        <v>4.1139935094680426E-2</v>
      </c>
      <c r="AX650" s="45">
        <f t="shared" si="1747"/>
        <v>1.7232655715014526E-2</v>
      </c>
      <c r="AY650" s="45">
        <f t="shared" si="1748"/>
        <v>0.26903593654432995</v>
      </c>
      <c r="AZ650" s="145">
        <f t="shared" si="1749"/>
        <v>1.1209830689347082E-2</v>
      </c>
      <c r="BA650" s="45">
        <f t="shared" si="1750"/>
        <v>370129.58359989914</v>
      </c>
      <c r="BB650" s="45" t="s">
        <v>192</v>
      </c>
      <c r="BC650" s="45">
        <f t="shared" si="1751"/>
        <v>1.6700854566135515E-2</v>
      </c>
      <c r="BD650" s="45">
        <f t="shared" si="1752"/>
        <v>128.36060364924887</v>
      </c>
      <c r="BE650" s="45">
        <f t="shared" si="1753"/>
        <v>23.436892944792916</v>
      </c>
      <c r="BF650" s="45">
        <f t="shared" si="1754"/>
        <v>-1.7337579839032901E-3</v>
      </c>
      <c r="BG650" s="45">
        <f t="shared" si="1755"/>
        <v>23.435159186809013</v>
      </c>
      <c r="BH650" s="151">
        <f t="shared" si="1756"/>
        <v>0.18441509201153755</v>
      </c>
      <c r="BI650" s="45">
        <f t="shared" si="1757"/>
        <v>23.552772585675122</v>
      </c>
      <c r="BJ650" s="45">
        <f t="shared" si="1758"/>
        <v>6.9737725856751211</v>
      </c>
      <c r="BK650" s="45">
        <f t="shared" si="1759"/>
        <v>214.22838947797823</v>
      </c>
      <c r="BL650" s="45">
        <f t="shared" si="1760"/>
        <v>3.7389907476354964</v>
      </c>
      <c r="BM650" s="45">
        <f t="shared" si="1761"/>
        <v>250.37819930714858</v>
      </c>
      <c r="BN650" s="45">
        <f t="shared" si="1762"/>
        <v>16.691879953809906</v>
      </c>
      <c r="BO650" s="45">
        <f t="shared" si="1763"/>
        <v>16</v>
      </c>
      <c r="BP650" s="45">
        <f t="shared" si="1764"/>
        <v>41</v>
      </c>
      <c r="BQ650" s="45">
        <f t="shared" si="1765"/>
        <v>30</v>
      </c>
      <c r="BR650" s="45">
        <f t="shared" si="1766"/>
        <v>-17.420494800912206</v>
      </c>
      <c r="BS650" s="45" t="str">
        <f t="shared" si="1767"/>
        <v>NEGATIF</v>
      </c>
      <c r="BT650" s="45">
        <f t="shared" si="1768"/>
        <v>-0.30404499160247206</v>
      </c>
      <c r="BU650" s="45">
        <f t="shared" si="1769"/>
        <v>17</v>
      </c>
      <c r="BV650" s="45">
        <f t="shared" si="1770"/>
        <v>-2066</v>
      </c>
      <c r="BW650" s="45">
        <f t="shared" si="1771"/>
        <v>46</v>
      </c>
      <c r="BX650" s="45" t="str">
        <f t="shared" si="1772"/>
        <v>NEGATIF</v>
      </c>
      <c r="BY650" s="45">
        <f t="shared" si="1773"/>
        <v>-53.763398313240863</v>
      </c>
      <c r="BZ650" s="45">
        <f t="shared" si="1774"/>
        <v>126.23660168675914</v>
      </c>
      <c r="CA650" s="45">
        <f t="shared" si="1775"/>
        <v>-48.287629092079079</v>
      </c>
      <c r="CB650" s="45" t="str">
        <f t="shared" si="1776"/>
        <v>NEGATIF</v>
      </c>
      <c r="CC650" s="45">
        <f t="shared" si="1777"/>
        <v>48</v>
      </c>
      <c r="CD650" s="45">
        <f t="shared" si="1778"/>
        <v>17</v>
      </c>
      <c r="CE650" s="45">
        <f t="shared" si="1779"/>
        <v>15</v>
      </c>
      <c r="CF650" s="45"/>
      <c r="CG650" s="45">
        <f t="shared" si="1780"/>
        <v>4.3699239531243279</v>
      </c>
      <c r="CH650" s="45">
        <f t="shared" si="1781"/>
        <v>0.40902068853881418</v>
      </c>
      <c r="CI650" s="45">
        <f t="shared" si="1782"/>
        <v>0.40905094832406602</v>
      </c>
    </row>
    <row r="651" spans="1:87">
      <c r="A651" s="45">
        <f t="shared" ref="A651:E651" si="1885">A553</f>
        <v>-7.0027777777777782</v>
      </c>
      <c r="B651" s="45">
        <f t="shared" si="1885"/>
        <v>111.315</v>
      </c>
      <c r="C651" s="45">
        <f t="shared" si="1885"/>
        <v>7</v>
      </c>
      <c r="D651" s="45">
        <f t="shared" si="1885"/>
        <v>2018</v>
      </c>
      <c r="E651" s="45">
        <f t="shared" si="1885"/>
        <v>6</v>
      </c>
      <c r="F651" s="45">
        <f t="shared" si="1784"/>
        <v>11</v>
      </c>
      <c r="G651" s="45">
        <f t="shared" ref="G651:M651" si="1886">G553</f>
        <v>-0.12222152900771403</v>
      </c>
      <c r="H651" s="45">
        <f t="shared" si="1886"/>
        <v>13</v>
      </c>
      <c r="I651" s="45">
        <f t="shared" si="1886"/>
        <v>30</v>
      </c>
      <c r="J651" s="45">
        <f t="shared" si="1886"/>
        <v>13.5</v>
      </c>
      <c r="K651" s="45">
        <f t="shared" si="1886"/>
        <v>0</v>
      </c>
      <c r="L651" s="45">
        <f t="shared" si="1886"/>
        <v>20</v>
      </c>
      <c r="M651" s="45">
        <f t="shared" si="1886"/>
        <v>-13</v>
      </c>
      <c r="N651" s="45">
        <f t="shared" si="1789"/>
        <v>2458280.7708333335</v>
      </c>
      <c r="O651" s="45">
        <f t="shared" si="1844"/>
        <v>8.1905445362562951E-4</v>
      </c>
      <c r="P651" s="45">
        <f t="shared" si="1713"/>
        <v>2458280.7716523879</v>
      </c>
      <c r="Q651" s="45">
        <f t="shared" si="1715"/>
        <v>0.18441537720432363</v>
      </c>
      <c r="R651" s="45">
        <f t="shared" si="1716"/>
        <v>252.50160295812839</v>
      </c>
      <c r="S651" s="45">
        <f t="shared" si="1717"/>
        <v>297.75973980406707</v>
      </c>
      <c r="T651" s="45">
        <f t="shared" si="1718"/>
        <v>4.4069843381827942</v>
      </c>
      <c r="U651" s="45">
        <f t="shared" si="1719"/>
        <v>5.1968878394625859</v>
      </c>
      <c r="V651" s="45">
        <f t="shared" si="1720"/>
        <v>128.35547350327505</v>
      </c>
      <c r="W651" s="45">
        <f t="shared" si="1721"/>
        <v>2.2402256255884905</v>
      </c>
      <c r="X651" s="45">
        <f t="shared" si="1722"/>
        <v>79.561394780721457</v>
      </c>
      <c r="Y651" s="45">
        <f t="shared" si="1723"/>
        <v>1.3886082964026214</v>
      </c>
      <c r="Z651" s="45">
        <f t="shared" si="1724"/>
        <v>156.30438474730727</v>
      </c>
      <c r="AA651" s="45">
        <f t="shared" si="1725"/>
        <v>2.728026149144517</v>
      </c>
      <c r="AB651" s="45">
        <f t="shared" si="1726"/>
        <v>-19415.767669982248</v>
      </c>
      <c r="AC651" s="45">
        <f t="shared" si="1727"/>
        <v>-30.175604698550178</v>
      </c>
      <c r="AD651" s="45">
        <f t="shared" si="1728"/>
        <v>1110.4168967536436</v>
      </c>
      <c r="AE651" s="45">
        <f t="shared" si="1729"/>
        <v>467.52864544574601</v>
      </c>
      <c r="AF651" s="45">
        <f t="shared" si="1730"/>
        <v>581.53615173229218</v>
      </c>
      <c r="AG651" s="45">
        <f t="shared" si="1731"/>
        <v>2987.2706332928474</v>
      </c>
      <c r="AH651" s="45">
        <f t="shared" si="1732"/>
        <v>-14299.190947456271</v>
      </c>
      <c r="AI651" s="45">
        <f t="shared" si="1733"/>
        <v>-3.9719974854045197</v>
      </c>
      <c r="AJ651" s="45">
        <f t="shared" si="1734"/>
        <v>248.52960547272386</v>
      </c>
      <c r="AK651" s="45">
        <f t="shared" si="1735"/>
        <v>4.3376599041815496</v>
      </c>
      <c r="AL651" s="45">
        <f t="shared" si="1736"/>
        <v>248</v>
      </c>
      <c r="AM651" s="45">
        <f t="shared" si="1737"/>
        <v>31</v>
      </c>
      <c r="AN651" s="45">
        <f t="shared" si="1738"/>
        <v>46</v>
      </c>
      <c r="AO651" s="45"/>
      <c r="AP651" s="45">
        <f t="shared" si="1739"/>
        <v>4.3554361221496913</v>
      </c>
      <c r="AQ651" s="45">
        <f t="shared" si="1740"/>
        <v>7.6016700691806036E-2</v>
      </c>
      <c r="AR651" s="45" t="str">
        <f t="shared" si="1741"/>
        <v>POSITIF</v>
      </c>
      <c r="AS651" s="45">
        <f t="shared" si="1742"/>
        <v>4</v>
      </c>
      <c r="AT651" s="45">
        <f t="shared" si="1743"/>
        <v>21</v>
      </c>
      <c r="AU651" s="45">
        <f t="shared" si="1744"/>
        <v>19</v>
      </c>
      <c r="AV651" s="45">
        <f t="shared" si="1745"/>
        <v>0.98749875342350757</v>
      </c>
      <c r="AW651" s="145">
        <f t="shared" si="1746"/>
        <v>4.1145781392646151E-2</v>
      </c>
      <c r="AX651" s="45">
        <f t="shared" si="1747"/>
        <v>1.7235104606579833E-2</v>
      </c>
      <c r="AY651" s="45">
        <f t="shared" si="1748"/>
        <v>0.26907416509463794</v>
      </c>
      <c r="AZ651" s="145">
        <f t="shared" si="1749"/>
        <v>1.1211423545609915E-2</v>
      </c>
      <c r="BA651" s="45">
        <f t="shared" si="1750"/>
        <v>370076.99804824055</v>
      </c>
      <c r="BB651" s="45" t="s">
        <v>192</v>
      </c>
      <c r="BC651" s="45">
        <f t="shared" si="1751"/>
        <v>1.6700854554157419E-2</v>
      </c>
      <c r="BD651" s="45">
        <f t="shared" si="1752"/>
        <v>128.36005204754022</v>
      </c>
      <c r="BE651" s="45">
        <f t="shared" si="1753"/>
        <v>23.436892941084221</v>
      </c>
      <c r="BF651" s="45">
        <f t="shared" si="1754"/>
        <v>-1.733758922453165E-3</v>
      </c>
      <c r="BG651" s="45">
        <f t="shared" si="1755"/>
        <v>23.435159182161769</v>
      </c>
      <c r="BH651" s="151">
        <f t="shared" si="1756"/>
        <v>0.18441537720432363</v>
      </c>
      <c r="BI651" s="45">
        <f t="shared" si="1757"/>
        <v>23.8034570650508</v>
      </c>
      <c r="BJ651" s="45">
        <f t="shared" si="1758"/>
        <v>7.2244570650507995</v>
      </c>
      <c r="BK651" s="45">
        <f t="shared" si="1759"/>
        <v>217.99603169318428</v>
      </c>
      <c r="BL651" s="45">
        <f t="shared" si="1760"/>
        <v>3.8047485093279749</v>
      </c>
      <c r="BM651" s="45">
        <f t="shared" si="1761"/>
        <v>250.3708242825777</v>
      </c>
      <c r="BN651" s="45">
        <f t="shared" si="1762"/>
        <v>16.69138828550518</v>
      </c>
      <c r="BO651" s="45">
        <f t="shared" si="1763"/>
        <v>16</v>
      </c>
      <c r="BP651" s="45">
        <f t="shared" si="1764"/>
        <v>41</v>
      </c>
      <c r="BQ651" s="45">
        <f t="shared" si="1765"/>
        <v>28</v>
      </c>
      <c r="BR651" s="45">
        <f t="shared" si="1766"/>
        <v>-17.419451469444741</v>
      </c>
      <c r="BS651" s="45" t="str">
        <f t="shared" si="1767"/>
        <v>NEGATIF</v>
      </c>
      <c r="BT651" s="45">
        <f t="shared" si="1768"/>
        <v>-0.30402678203317512</v>
      </c>
      <c r="BU651" s="45">
        <f t="shared" si="1769"/>
        <v>17</v>
      </c>
      <c r="BV651" s="45">
        <f t="shared" si="1770"/>
        <v>-2066</v>
      </c>
      <c r="BW651" s="45">
        <f t="shared" si="1771"/>
        <v>49</v>
      </c>
      <c r="BX651" s="45" t="str">
        <f t="shared" si="1772"/>
        <v>NEGATIF</v>
      </c>
      <c r="BY651" s="45">
        <f t="shared" si="1773"/>
        <v>-56.49809062011132</v>
      </c>
      <c r="BZ651" s="45">
        <f t="shared" si="1774"/>
        <v>123.50190937988867</v>
      </c>
      <c r="CA651" s="45">
        <f t="shared" si="1775"/>
        <v>-45.219084968247046</v>
      </c>
      <c r="CB651" s="45" t="str">
        <f t="shared" si="1776"/>
        <v>NEGATIF</v>
      </c>
      <c r="CC651" s="45">
        <f t="shared" si="1777"/>
        <v>45</v>
      </c>
      <c r="CD651" s="45">
        <f t="shared" si="1778"/>
        <v>13</v>
      </c>
      <c r="CE651" s="45">
        <f t="shared" si="1779"/>
        <v>8</v>
      </c>
      <c r="CF651" s="45"/>
      <c r="CG651" s="45">
        <f t="shared" si="1780"/>
        <v>4.369795234663151</v>
      </c>
      <c r="CH651" s="45">
        <f t="shared" si="1781"/>
        <v>0.40902068845770445</v>
      </c>
      <c r="CI651" s="45">
        <f t="shared" si="1782"/>
        <v>0.40905094825933708</v>
      </c>
    </row>
    <row r="652" spans="1:87">
      <c r="A652" s="45">
        <f t="shared" ref="A652:E652" si="1887">A554</f>
        <v>-7.0027777777777782</v>
      </c>
      <c r="B652" s="45">
        <f t="shared" si="1887"/>
        <v>111.315</v>
      </c>
      <c r="C652" s="45">
        <f t="shared" si="1887"/>
        <v>7</v>
      </c>
      <c r="D652" s="45">
        <f t="shared" si="1887"/>
        <v>2018</v>
      </c>
      <c r="E652" s="45">
        <f t="shared" si="1887"/>
        <v>6</v>
      </c>
      <c r="F652" s="45">
        <f t="shared" si="1784"/>
        <v>11</v>
      </c>
      <c r="G652" s="45">
        <f t="shared" ref="G652:M652" si="1888">G554</f>
        <v>-0.12222152900771403</v>
      </c>
      <c r="H652" s="45">
        <f t="shared" si="1888"/>
        <v>13</v>
      </c>
      <c r="I652" s="45">
        <f t="shared" si="1888"/>
        <v>45</v>
      </c>
      <c r="J652" s="45">
        <f t="shared" si="1888"/>
        <v>13.75</v>
      </c>
      <c r="K652" s="45">
        <f t="shared" si="1888"/>
        <v>0</v>
      </c>
      <c r="L652" s="45">
        <f t="shared" si="1888"/>
        <v>20</v>
      </c>
      <c r="M652" s="45">
        <f t="shared" si="1888"/>
        <v>-13</v>
      </c>
      <c r="N652" s="45">
        <f t="shared" si="1789"/>
        <v>2458280.78125</v>
      </c>
      <c r="O652" s="45">
        <f t="shared" si="1844"/>
        <v>8.1905445362562951E-4</v>
      </c>
      <c r="P652" s="45">
        <f t="shared" si="1713"/>
        <v>2458280.7820690544</v>
      </c>
      <c r="Q652" s="45">
        <f t="shared" si="1715"/>
        <v>0.18441566239710971</v>
      </c>
      <c r="R652" s="45">
        <f t="shared" si="1716"/>
        <v>252.50160295812839</v>
      </c>
      <c r="S652" s="45">
        <f t="shared" si="1717"/>
        <v>297.89583347333246</v>
      </c>
      <c r="T652" s="45">
        <f t="shared" si="1718"/>
        <v>4.4069843381827942</v>
      </c>
      <c r="U652" s="45">
        <f t="shared" si="1719"/>
        <v>5.1992631220823871</v>
      </c>
      <c r="V652" s="45">
        <f t="shared" si="1720"/>
        <v>128.35492189992942</v>
      </c>
      <c r="W652" s="45">
        <f t="shared" si="1721"/>
        <v>2.240215998293944</v>
      </c>
      <c r="X652" s="45">
        <f t="shared" si="1722"/>
        <v>79.571661940333797</v>
      </c>
      <c r="Y652" s="45">
        <f t="shared" si="1723"/>
        <v>1.3887874921426844</v>
      </c>
      <c r="Z652" s="45">
        <f t="shared" si="1724"/>
        <v>156.31465141667286</v>
      </c>
      <c r="AA652" s="45">
        <f t="shared" si="1725"/>
        <v>2.72820533632816</v>
      </c>
      <c r="AB652" s="45">
        <f t="shared" si="1726"/>
        <v>-19390.664015262784</v>
      </c>
      <c r="AC652" s="45">
        <f t="shared" si="1727"/>
        <v>-28.928598219167899</v>
      </c>
      <c r="AD652" s="45">
        <f t="shared" si="1728"/>
        <v>1067.1916692265481</v>
      </c>
      <c r="AE652" s="45">
        <f t="shared" si="1729"/>
        <v>462.60568582132248</v>
      </c>
      <c r="AF652" s="45">
        <f t="shared" si="1730"/>
        <v>581.9133360625101</v>
      </c>
      <c r="AG652" s="45">
        <f t="shared" si="1731"/>
        <v>2979.0219804689523</v>
      </c>
      <c r="AH652" s="45">
        <f t="shared" si="1732"/>
        <v>-14328.859941902621</v>
      </c>
      <c r="AI652" s="45">
        <f t="shared" si="1733"/>
        <v>-3.9802388727507281</v>
      </c>
      <c r="AJ652" s="45">
        <f t="shared" si="1734"/>
        <v>248.52136408537766</v>
      </c>
      <c r="AK652" s="45">
        <f t="shared" si="1735"/>
        <v>4.337516064837426</v>
      </c>
      <c r="AL652" s="45">
        <f t="shared" si="1736"/>
        <v>248</v>
      </c>
      <c r="AM652" s="45">
        <f t="shared" si="1737"/>
        <v>31</v>
      </c>
      <c r="AN652" s="45">
        <f t="shared" si="1738"/>
        <v>16</v>
      </c>
      <c r="AO652" s="45"/>
      <c r="AP652" s="45">
        <f t="shared" si="1739"/>
        <v>4.356116100466747</v>
      </c>
      <c r="AQ652" s="45">
        <f t="shared" si="1740"/>
        <v>7.6028568552280837E-2</v>
      </c>
      <c r="AR652" s="45" t="str">
        <f t="shared" si="1741"/>
        <v>POSITIF</v>
      </c>
      <c r="AS652" s="45">
        <f t="shared" si="1742"/>
        <v>4</v>
      </c>
      <c r="AT652" s="45">
        <f t="shared" si="1743"/>
        <v>21</v>
      </c>
      <c r="AU652" s="45">
        <f t="shared" si="1744"/>
        <v>22</v>
      </c>
      <c r="AV652" s="45">
        <f t="shared" si="1745"/>
        <v>0.98763891467949794</v>
      </c>
      <c r="AW652" s="145">
        <f t="shared" si="1746"/>
        <v>4.1151621444979081E-2</v>
      </c>
      <c r="AX652" s="45">
        <f t="shared" si="1747"/>
        <v>1.7237550881980597E-2</v>
      </c>
      <c r="AY652" s="45">
        <f t="shared" si="1748"/>
        <v>0.26911235280368051</v>
      </c>
      <c r="AZ652" s="145">
        <f t="shared" si="1749"/>
        <v>1.1213014700153354E-2</v>
      </c>
      <c r="BA652" s="45">
        <f t="shared" si="1750"/>
        <v>370024.48359219497</v>
      </c>
      <c r="BB652" s="45" t="s">
        <v>192</v>
      </c>
      <c r="BC652" s="45">
        <f t="shared" si="1751"/>
        <v>1.6700854542179323E-2</v>
      </c>
      <c r="BD652" s="45">
        <f t="shared" si="1752"/>
        <v>128.35950044583157</v>
      </c>
      <c r="BE652" s="45">
        <f t="shared" si="1753"/>
        <v>23.436892937375525</v>
      </c>
      <c r="BF652" s="45">
        <f t="shared" si="1754"/>
        <v>-1.7337598418542229E-3</v>
      </c>
      <c r="BG652" s="45">
        <f t="shared" si="1755"/>
        <v>23.43515917753367</v>
      </c>
      <c r="BH652" s="151">
        <f t="shared" si="1756"/>
        <v>0.18441566239710971</v>
      </c>
      <c r="BI652" s="45">
        <f t="shared" si="1757"/>
        <v>5.4141544426480927E-2</v>
      </c>
      <c r="BJ652" s="45">
        <f t="shared" si="1758"/>
        <v>7.4751415444264815</v>
      </c>
      <c r="BK652" s="45">
        <f t="shared" si="1759"/>
        <v>221.76378212648308</v>
      </c>
      <c r="BL652" s="45">
        <f t="shared" si="1760"/>
        <v>3.870508159782482</v>
      </c>
      <c r="BM652" s="45">
        <f t="shared" si="1761"/>
        <v>250.36334103991413</v>
      </c>
      <c r="BN652" s="45">
        <f t="shared" si="1762"/>
        <v>16.690889402660943</v>
      </c>
      <c r="BO652" s="45">
        <f t="shared" si="1763"/>
        <v>16</v>
      </c>
      <c r="BP652" s="45">
        <f t="shared" si="1764"/>
        <v>41</v>
      </c>
      <c r="BQ652" s="45">
        <f t="shared" si="1765"/>
        <v>27</v>
      </c>
      <c r="BR652" s="45">
        <f t="shared" si="1766"/>
        <v>-17.417525493236095</v>
      </c>
      <c r="BS652" s="45" t="str">
        <f t="shared" si="1767"/>
        <v>NEGATIF</v>
      </c>
      <c r="BT652" s="45">
        <f t="shared" si="1768"/>
        <v>-0.3039931674070192</v>
      </c>
      <c r="BU652" s="45">
        <f t="shared" si="1769"/>
        <v>17</v>
      </c>
      <c r="BV652" s="45">
        <f t="shared" si="1770"/>
        <v>-2066</v>
      </c>
      <c r="BW652" s="45">
        <f t="shared" si="1771"/>
        <v>56</v>
      </c>
      <c r="BX652" s="45" t="str">
        <f t="shared" si="1772"/>
        <v>NEGATIF</v>
      </c>
      <c r="BY652" s="45">
        <f t="shared" si="1773"/>
        <v>-58.867161289704562</v>
      </c>
      <c r="BZ652" s="45">
        <f t="shared" si="1774"/>
        <v>121.13283871029543</v>
      </c>
      <c r="CA652" s="45">
        <f t="shared" si="1775"/>
        <v>-42.058879920169453</v>
      </c>
      <c r="CB652" s="45" t="str">
        <f t="shared" si="1776"/>
        <v>NEGATIF</v>
      </c>
      <c r="CC652" s="45">
        <f t="shared" si="1777"/>
        <v>42</v>
      </c>
      <c r="CD652" s="45">
        <f t="shared" si="1778"/>
        <v>3</v>
      </c>
      <c r="CE652" s="45">
        <f t="shared" si="1779"/>
        <v>31</v>
      </c>
      <c r="CF652" s="45"/>
      <c r="CG652" s="45">
        <f t="shared" si="1780"/>
        <v>4.3696646274399455</v>
      </c>
      <c r="CH652" s="45">
        <f t="shared" si="1781"/>
        <v>0.4090206883769289</v>
      </c>
      <c r="CI652" s="45">
        <f t="shared" si="1782"/>
        <v>0.40905094819460808</v>
      </c>
    </row>
    <row r="653" spans="1:87">
      <c r="A653" s="45">
        <f t="shared" ref="A653:E653" si="1889">A555</f>
        <v>-7.0027777777777782</v>
      </c>
      <c r="B653" s="45">
        <f t="shared" si="1889"/>
        <v>111.315</v>
      </c>
      <c r="C653" s="45">
        <f t="shared" si="1889"/>
        <v>7</v>
      </c>
      <c r="D653" s="45">
        <f t="shared" si="1889"/>
        <v>2018</v>
      </c>
      <c r="E653" s="45">
        <f t="shared" si="1889"/>
        <v>6</v>
      </c>
      <c r="F653" s="45">
        <f t="shared" si="1784"/>
        <v>11</v>
      </c>
      <c r="G653" s="45">
        <f t="shared" ref="G653:M653" si="1890">G555</f>
        <v>-0.12222152900771403</v>
      </c>
      <c r="H653" s="45">
        <f t="shared" si="1890"/>
        <v>14</v>
      </c>
      <c r="I653" s="45">
        <f t="shared" si="1890"/>
        <v>0</v>
      </c>
      <c r="J653" s="45">
        <f t="shared" si="1890"/>
        <v>14</v>
      </c>
      <c r="K653" s="45">
        <f t="shared" si="1890"/>
        <v>0</v>
      </c>
      <c r="L653" s="45">
        <f t="shared" si="1890"/>
        <v>20</v>
      </c>
      <c r="M653" s="45">
        <f t="shared" si="1890"/>
        <v>-13</v>
      </c>
      <c r="N653" s="45">
        <f t="shared" si="1789"/>
        <v>2458280.791666667</v>
      </c>
      <c r="O653" s="45">
        <f t="shared" si="1844"/>
        <v>8.1905445362562951E-4</v>
      </c>
      <c r="P653" s="45">
        <f t="shared" si="1713"/>
        <v>2458280.7924857214</v>
      </c>
      <c r="Q653" s="45">
        <f t="shared" si="1715"/>
        <v>0.18441594758990854</v>
      </c>
      <c r="R653" s="45">
        <f t="shared" si="1716"/>
        <v>252.50160295812839</v>
      </c>
      <c r="S653" s="45">
        <f t="shared" si="1717"/>
        <v>298.031927148666</v>
      </c>
      <c r="T653" s="45">
        <f t="shared" si="1718"/>
        <v>4.4069843381827942</v>
      </c>
      <c r="U653" s="45">
        <f t="shared" si="1719"/>
        <v>5.2016384048080972</v>
      </c>
      <c r="V653" s="45">
        <f t="shared" si="1720"/>
        <v>128.35437029655913</v>
      </c>
      <c r="W653" s="45">
        <f t="shared" si="1721"/>
        <v>2.2402063709989672</v>
      </c>
      <c r="X653" s="45">
        <f t="shared" si="1722"/>
        <v>79.581929100404523</v>
      </c>
      <c r="Y653" s="45">
        <f t="shared" si="1723"/>
        <v>1.3889666878907478</v>
      </c>
      <c r="Z653" s="45">
        <f t="shared" si="1724"/>
        <v>156.32491808649684</v>
      </c>
      <c r="AA653" s="45">
        <f t="shared" si="1725"/>
        <v>2.7283845235198037</v>
      </c>
      <c r="AB653" s="45">
        <f t="shared" si="1726"/>
        <v>-19365.447468076414</v>
      </c>
      <c r="AC653" s="45">
        <f t="shared" si="1727"/>
        <v>-27.678542215057252</v>
      </c>
      <c r="AD653" s="45">
        <f t="shared" si="1728"/>
        <v>1023.5164653626277</v>
      </c>
      <c r="AE653" s="45">
        <f t="shared" si="1729"/>
        <v>457.63396568119214</v>
      </c>
      <c r="AF653" s="45">
        <f t="shared" si="1730"/>
        <v>582.28532274169629</v>
      </c>
      <c r="AG653" s="45">
        <f t="shared" si="1731"/>
        <v>2970.750571136236</v>
      </c>
      <c r="AH653" s="45">
        <f t="shared" si="1732"/>
        <v>-14358.939685369722</v>
      </c>
      <c r="AI653" s="45">
        <f t="shared" si="1733"/>
        <v>-3.9885943570471447</v>
      </c>
      <c r="AJ653" s="45">
        <f t="shared" si="1734"/>
        <v>248.51300860108125</v>
      </c>
      <c r="AK653" s="45">
        <f t="shared" si="1735"/>
        <v>4.3373702341258555</v>
      </c>
      <c r="AL653" s="45">
        <f t="shared" si="1736"/>
        <v>248</v>
      </c>
      <c r="AM653" s="45">
        <f t="shared" si="1737"/>
        <v>30</v>
      </c>
      <c r="AN653" s="45">
        <f t="shared" si="1738"/>
        <v>46</v>
      </c>
      <c r="AO653" s="45"/>
      <c r="AP653" s="45">
        <f t="shared" si="1739"/>
        <v>4.3575117293167152</v>
      </c>
      <c r="AQ653" s="45">
        <f t="shared" si="1740"/>
        <v>7.6052926870848594E-2</v>
      </c>
      <c r="AR653" s="45" t="str">
        <f t="shared" si="1741"/>
        <v>POSITIF</v>
      </c>
      <c r="AS653" s="45">
        <f t="shared" si="1742"/>
        <v>4</v>
      </c>
      <c r="AT653" s="45">
        <f t="shared" si="1743"/>
        <v>21</v>
      </c>
      <c r="AU653" s="45">
        <f t="shared" si="1744"/>
        <v>27</v>
      </c>
      <c r="AV653" s="45">
        <f t="shared" si="1745"/>
        <v>0.98777892503499187</v>
      </c>
      <c r="AW653" s="145">
        <f t="shared" si="1746"/>
        <v>4.1157455209791326E-2</v>
      </c>
      <c r="AX653" s="45">
        <f t="shared" si="1747"/>
        <v>1.7239994523670851E-2</v>
      </c>
      <c r="AY653" s="45">
        <f t="shared" si="1748"/>
        <v>0.26915049939755997</v>
      </c>
      <c r="AZ653" s="145">
        <f t="shared" si="1749"/>
        <v>1.1214604141564999E-2</v>
      </c>
      <c r="BA653" s="45">
        <f t="shared" si="1750"/>
        <v>369972.04055408941</v>
      </c>
      <c r="BB653" s="45" t="s">
        <v>192</v>
      </c>
      <c r="BC653" s="45">
        <f t="shared" si="1751"/>
        <v>1.6700854530201224E-2</v>
      </c>
      <c r="BD653" s="45">
        <f t="shared" si="1752"/>
        <v>128.35894884409831</v>
      </c>
      <c r="BE653" s="45">
        <f t="shared" si="1753"/>
        <v>23.436892933666829</v>
      </c>
      <c r="BF653" s="45">
        <f t="shared" si="1754"/>
        <v>-1.7337607421039076E-3</v>
      </c>
      <c r="BG653" s="45">
        <f t="shared" si="1755"/>
        <v>23.435159172924724</v>
      </c>
      <c r="BH653" s="151">
        <f t="shared" si="1756"/>
        <v>0.18441594758990854</v>
      </c>
      <c r="BI653" s="45">
        <f t="shared" si="1757"/>
        <v>0.30482603497803212</v>
      </c>
      <c r="BJ653" s="45">
        <f t="shared" si="1758"/>
        <v>7.7258260349780326</v>
      </c>
      <c r="BK653" s="45">
        <f t="shared" si="1759"/>
        <v>225.53163627141723</v>
      </c>
      <c r="BL653" s="45">
        <f t="shared" si="1760"/>
        <v>3.9362696203464984</v>
      </c>
      <c r="BM653" s="45">
        <f t="shared" si="1761"/>
        <v>250.35575425325328</v>
      </c>
      <c r="BN653" s="45">
        <f t="shared" si="1762"/>
        <v>16.690383616883551</v>
      </c>
      <c r="BO653" s="45">
        <f t="shared" si="1763"/>
        <v>16</v>
      </c>
      <c r="BP653" s="45">
        <f t="shared" si="1764"/>
        <v>41</v>
      </c>
      <c r="BQ653" s="45">
        <f t="shared" si="1765"/>
        <v>25</v>
      </c>
      <c r="BR653" s="45">
        <f t="shared" si="1766"/>
        <v>-17.414874448645005</v>
      </c>
      <c r="BS653" s="45" t="str">
        <f t="shared" si="1767"/>
        <v>NEGATIF</v>
      </c>
      <c r="BT653" s="45">
        <f t="shared" si="1768"/>
        <v>-0.30394689795028751</v>
      </c>
      <c r="BU653" s="45">
        <f t="shared" si="1769"/>
        <v>17</v>
      </c>
      <c r="BV653" s="45">
        <f t="shared" si="1770"/>
        <v>-2065</v>
      </c>
      <c r="BW653" s="45">
        <f t="shared" si="1771"/>
        <v>6</v>
      </c>
      <c r="BX653" s="45" t="str">
        <f t="shared" si="1772"/>
        <v>NEGATIF</v>
      </c>
      <c r="BY653" s="45">
        <f t="shared" si="1773"/>
        <v>-60.929072040683806</v>
      </c>
      <c r="BZ653" s="45">
        <f t="shared" si="1774"/>
        <v>119.07092795931619</v>
      </c>
      <c r="CA653" s="45">
        <f t="shared" si="1775"/>
        <v>-38.824053638506584</v>
      </c>
      <c r="CB653" s="45" t="str">
        <f t="shared" si="1776"/>
        <v>NEGATIF</v>
      </c>
      <c r="CC653" s="45">
        <f t="shared" si="1777"/>
        <v>38</v>
      </c>
      <c r="CD653" s="45">
        <f t="shared" si="1778"/>
        <v>49</v>
      </c>
      <c r="CE653" s="45">
        <f t="shared" si="1779"/>
        <v>26</v>
      </c>
      <c r="CF653" s="45"/>
      <c r="CG653" s="45">
        <f t="shared" si="1780"/>
        <v>4.3695322130330672</v>
      </c>
      <c r="CH653" s="45">
        <f t="shared" si="1781"/>
        <v>0.40902068829648758</v>
      </c>
      <c r="CI653" s="45">
        <f t="shared" si="1782"/>
        <v>0.40905094812987913</v>
      </c>
    </row>
    <row r="654" spans="1:87">
      <c r="A654" s="45">
        <f t="shared" ref="A654:E654" si="1891">A556</f>
        <v>-7.0027777777777782</v>
      </c>
      <c r="B654" s="45">
        <f t="shared" si="1891"/>
        <v>111.315</v>
      </c>
      <c r="C654" s="45">
        <f t="shared" si="1891"/>
        <v>7</v>
      </c>
      <c r="D654" s="45">
        <f t="shared" si="1891"/>
        <v>2018</v>
      </c>
      <c r="E654" s="45">
        <f t="shared" si="1891"/>
        <v>6</v>
      </c>
      <c r="F654" s="45">
        <f t="shared" si="1784"/>
        <v>11</v>
      </c>
      <c r="G654" s="45">
        <f t="shared" ref="G654:M654" si="1892">G556</f>
        <v>-0.12222152900771403</v>
      </c>
      <c r="H654" s="45">
        <f t="shared" si="1892"/>
        <v>14</v>
      </c>
      <c r="I654" s="45">
        <f t="shared" si="1892"/>
        <v>15</v>
      </c>
      <c r="J654" s="45">
        <f t="shared" si="1892"/>
        <v>14.25</v>
      </c>
      <c r="K654" s="45">
        <f t="shared" si="1892"/>
        <v>0</v>
      </c>
      <c r="L654" s="45">
        <f t="shared" si="1892"/>
        <v>20</v>
      </c>
      <c r="M654" s="45">
        <f t="shared" si="1892"/>
        <v>-13</v>
      </c>
      <c r="N654" s="45">
        <f t="shared" si="1789"/>
        <v>2458280.8020833335</v>
      </c>
      <c r="O654" s="45">
        <f t="shared" si="1844"/>
        <v>8.1905445362562951E-4</v>
      </c>
      <c r="P654" s="45">
        <f t="shared" si="1713"/>
        <v>2458280.8029023879</v>
      </c>
      <c r="Q654" s="45">
        <f t="shared" si="1715"/>
        <v>0.18441623278269462</v>
      </c>
      <c r="R654" s="45">
        <f t="shared" si="1716"/>
        <v>252.50160295812839</v>
      </c>
      <c r="S654" s="45">
        <f t="shared" si="1717"/>
        <v>298.16802081793139</v>
      </c>
      <c r="T654" s="45">
        <f t="shared" si="1718"/>
        <v>4.4069843381827942</v>
      </c>
      <c r="U654" s="45">
        <f t="shared" si="1719"/>
        <v>5.2040136874278984</v>
      </c>
      <c r="V654" s="45">
        <f t="shared" si="1720"/>
        <v>128.35381869321344</v>
      </c>
      <c r="W654" s="45">
        <f t="shared" si="1721"/>
        <v>2.2401967437044199</v>
      </c>
      <c r="X654" s="45">
        <f t="shared" si="1722"/>
        <v>79.592196260016863</v>
      </c>
      <c r="Y654" s="45">
        <f t="shared" si="1723"/>
        <v>1.389145883630811</v>
      </c>
      <c r="Z654" s="45">
        <f t="shared" si="1724"/>
        <v>156.33518475586334</v>
      </c>
      <c r="AA654" s="45">
        <f t="shared" si="1725"/>
        <v>2.7285637107034626</v>
      </c>
      <c r="AB654" s="45">
        <f t="shared" si="1726"/>
        <v>-19340.118172942726</v>
      </c>
      <c r="AC654" s="45">
        <f t="shared" si="1727"/>
        <v>-26.425568570790908</v>
      </c>
      <c r="AD654" s="45">
        <f t="shared" si="1728"/>
        <v>979.40970442520518</v>
      </c>
      <c r="AE654" s="45">
        <f t="shared" si="1729"/>
        <v>452.61400950593003</v>
      </c>
      <c r="AF654" s="45">
        <f t="shared" si="1730"/>
        <v>582.65210210388784</v>
      </c>
      <c r="AG654" s="45">
        <f t="shared" si="1731"/>
        <v>2962.4564679401328</v>
      </c>
      <c r="AH654" s="45">
        <f t="shared" si="1732"/>
        <v>-14389.411457538361</v>
      </c>
      <c r="AI654" s="45">
        <f t="shared" si="1733"/>
        <v>-3.9970587382051002</v>
      </c>
      <c r="AJ654" s="45">
        <f t="shared" si="1734"/>
        <v>248.50454421992328</v>
      </c>
      <c r="AK654" s="45">
        <f t="shared" si="1735"/>
        <v>4.3372225028055045</v>
      </c>
      <c r="AL654" s="45">
        <f t="shared" si="1736"/>
        <v>248</v>
      </c>
      <c r="AM654" s="45">
        <f t="shared" si="1737"/>
        <v>30</v>
      </c>
      <c r="AN654" s="45">
        <f t="shared" si="1738"/>
        <v>16</v>
      </c>
      <c r="AO654" s="45"/>
      <c r="AP654" s="45">
        <f t="shared" si="1739"/>
        <v>4.3594026580639778</v>
      </c>
      <c r="AQ654" s="45">
        <f t="shared" si="1740"/>
        <v>7.6085929803408947E-2</v>
      </c>
      <c r="AR654" s="45" t="str">
        <f t="shared" si="1741"/>
        <v>POSITIF</v>
      </c>
      <c r="AS654" s="45">
        <f t="shared" si="1742"/>
        <v>4</v>
      </c>
      <c r="AT654" s="45">
        <f t="shared" si="1743"/>
        <v>21</v>
      </c>
      <c r="AU654" s="45">
        <f t="shared" si="1744"/>
        <v>33</v>
      </c>
      <c r="AV654" s="45">
        <f t="shared" si="1745"/>
        <v>0.98791878346630291</v>
      </c>
      <c r="AW654" s="145">
        <f t="shared" si="1746"/>
        <v>4.116328264442929E-2</v>
      </c>
      <c r="AX654" s="45">
        <f t="shared" si="1747"/>
        <v>1.7242435513783905E-2</v>
      </c>
      <c r="AY654" s="45">
        <f t="shared" si="1748"/>
        <v>0.26918860459737215</v>
      </c>
      <c r="AZ654" s="145">
        <f t="shared" si="1749"/>
        <v>1.121619185822384E-2</v>
      </c>
      <c r="BA654" s="45">
        <f t="shared" si="1750"/>
        <v>369919.66926279996</v>
      </c>
      <c r="BB654" s="45" t="s">
        <v>192</v>
      </c>
      <c r="BC654" s="45">
        <f t="shared" si="1751"/>
        <v>1.6700854518223129E-2</v>
      </c>
      <c r="BD654" s="45">
        <f t="shared" si="1752"/>
        <v>128.35839724238966</v>
      </c>
      <c r="BE654" s="45">
        <f t="shared" si="1753"/>
        <v>23.436892929958134</v>
      </c>
      <c r="BF654" s="45">
        <f t="shared" si="1754"/>
        <v>-1.7337616231995466E-3</v>
      </c>
      <c r="BG654" s="45">
        <f t="shared" si="1755"/>
        <v>23.435159168334934</v>
      </c>
      <c r="BH654" s="151">
        <f t="shared" si="1756"/>
        <v>0.18441623278269462</v>
      </c>
      <c r="BI654" s="45">
        <f t="shared" si="1757"/>
        <v>0.55551051435371235</v>
      </c>
      <c r="BJ654" s="45">
        <f t="shared" si="1758"/>
        <v>7.9765105143537127</v>
      </c>
      <c r="BK654" s="45">
        <f t="shared" si="1759"/>
        <v>229.29958906871744</v>
      </c>
      <c r="BL654" s="45">
        <f t="shared" si="1760"/>
        <v>4.0020328027191177</v>
      </c>
      <c r="BM654" s="45">
        <f t="shared" si="1761"/>
        <v>250.34806864658825</v>
      </c>
      <c r="BN654" s="45">
        <f t="shared" si="1762"/>
        <v>16.689871243105884</v>
      </c>
      <c r="BO654" s="45">
        <f t="shared" si="1763"/>
        <v>16</v>
      </c>
      <c r="BP654" s="45">
        <f t="shared" si="1764"/>
        <v>41</v>
      </c>
      <c r="BQ654" s="45">
        <f t="shared" si="1765"/>
        <v>23</v>
      </c>
      <c r="BR654" s="45">
        <f t="shared" si="1766"/>
        <v>-17.411716892660223</v>
      </c>
      <c r="BS654" s="45" t="str">
        <f t="shared" si="1767"/>
        <v>NEGATIF</v>
      </c>
      <c r="BT654" s="45">
        <f t="shared" si="1768"/>
        <v>-0.30389178820203699</v>
      </c>
      <c r="BU654" s="45">
        <f t="shared" si="1769"/>
        <v>17</v>
      </c>
      <c r="BV654" s="45">
        <f t="shared" si="1770"/>
        <v>-2065</v>
      </c>
      <c r="BW654" s="45">
        <f t="shared" si="1771"/>
        <v>17</v>
      </c>
      <c r="BX654" s="45" t="str">
        <f t="shared" si="1772"/>
        <v>NEGATIF</v>
      </c>
      <c r="BY654" s="45">
        <f t="shared" si="1773"/>
        <v>-62.731689969257246</v>
      </c>
      <c r="BZ654" s="45">
        <f t="shared" si="1774"/>
        <v>117.26831003074275</v>
      </c>
      <c r="CA654" s="45">
        <f t="shared" si="1775"/>
        <v>-35.527959828160853</v>
      </c>
      <c r="CB654" s="45" t="str">
        <f t="shared" si="1776"/>
        <v>NEGATIF</v>
      </c>
      <c r="CC654" s="45">
        <f t="shared" si="1777"/>
        <v>35</v>
      </c>
      <c r="CD654" s="45">
        <f t="shared" si="1778"/>
        <v>31</v>
      </c>
      <c r="CE654" s="45">
        <f t="shared" si="1779"/>
        <v>40</v>
      </c>
      <c r="CF654" s="45"/>
      <c r="CG654" s="45">
        <f t="shared" si="1780"/>
        <v>4.3693980738917491</v>
      </c>
      <c r="CH654" s="45">
        <f t="shared" si="1781"/>
        <v>0.40902068821638066</v>
      </c>
      <c r="CI654" s="45">
        <f t="shared" si="1782"/>
        <v>0.40905094806515019</v>
      </c>
    </row>
    <row r="655" spans="1:87">
      <c r="A655" s="45">
        <f t="shared" ref="A655:E655" si="1893">A557</f>
        <v>-7.0027777777777782</v>
      </c>
      <c r="B655" s="45">
        <f t="shared" si="1893"/>
        <v>111.315</v>
      </c>
      <c r="C655" s="45">
        <f t="shared" si="1893"/>
        <v>7</v>
      </c>
      <c r="D655" s="45">
        <f t="shared" si="1893"/>
        <v>2018</v>
      </c>
      <c r="E655" s="45">
        <f t="shared" si="1893"/>
        <v>6</v>
      </c>
      <c r="F655" s="45">
        <f t="shared" si="1784"/>
        <v>11</v>
      </c>
      <c r="G655" s="45">
        <f t="shared" ref="G655:M655" si="1894">G557</f>
        <v>-0.12222152900771403</v>
      </c>
      <c r="H655" s="45">
        <f t="shared" si="1894"/>
        <v>14</v>
      </c>
      <c r="I655" s="45">
        <f t="shared" si="1894"/>
        <v>30</v>
      </c>
      <c r="J655" s="45">
        <f t="shared" si="1894"/>
        <v>14.5</v>
      </c>
      <c r="K655" s="45">
        <f t="shared" si="1894"/>
        <v>0</v>
      </c>
      <c r="L655" s="45">
        <f t="shared" si="1894"/>
        <v>20</v>
      </c>
      <c r="M655" s="45">
        <f t="shared" si="1894"/>
        <v>-13</v>
      </c>
      <c r="N655" s="45">
        <f t="shared" si="1789"/>
        <v>2458280.8125</v>
      </c>
      <c r="O655" s="45">
        <f t="shared" si="1844"/>
        <v>8.1905445362562951E-4</v>
      </c>
      <c r="P655" s="45">
        <f t="shared" si="1713"/>
        <v>2458280.8133190544</v>
      </c>
      <c r="Q655" s="45">
        <f t="shared" si="1715"/>
        <v>0.1844165179754807</v>
      </c>
      <c r="R655" s="45">
        <f t="shared" si="1716"/>
        <v>252.50160295812839</v>
      </c>
      <c r="S655" s="45">
        <f t="shared" si="1717"/>
        <v>298.30411448719678</v>
      </c>
      <c r="T655" s="45">
        <f t="shared" si="1718"/>
        <v>4.4069843381827942</v>
      </c>
      <c r="U655" s="45">
        <f t="shared" si="1719"/>
        <v>5.2063889700477004</v>
      </c>
      <c r="V655" s="45">
        <f t="shared" si="1720"/>
        <v>128.35326708986781</v>
      </c>
      <c r="W655" s="45">
        <f t="shared" si="1721"/>
        <v>2.2401871164098739</v>
      </c>
      <c r="X655" s="45">
        <f t="shared" si="1722"/>
        <v>79.602463419628293</v>
      </c>
      <c r="Y655" s="45">
        <f t="shared" si="1723"/>
        <v>1.3893250793708583</v>
      </c>
      <c r="Z655" s="45">
        <f t="shared" si="1724"/>
        <v>156.34545142522893</v>
      </c>
      <c r="AA655" s="45">
        <f t="shared" si="1725"/>
        <v>2.728742897887106</v>
      </c>
      <c r="AB655" s="45">
        <f t="shared" si="1726"/>
        <v>-19314.676271646866</v>
      </c>
      <c r="AC655" s="45">
        <f t="shared" si="1727"/>
        <v>-25.169809311250877</v>
      </c>
      <c r="AD655" s="45">
        <f t="shared" si="1728"/>
        <v>934.88998180508383</v>
      </c>
      <c r="AE655" s="45">
        <f t="shared" si="1729"/>
        <v>447.54634619685561</v>
      </c>
      <c r="AF655" s="45">
        <f t="shared" si="1730"/>
        <v>583.01366466891261</v>
      </c>
      <c r="AG655" s="45">
        <f t="shared" si="1731"/>
        <v>2954.1397325901462</v>
      </c>
      <c r="AH655" s="45">
        <f t="shared" si="1732"/>
        <v>-14420.256355697118</v>
      </c>
      <c r="AI655" s="45">
        <f t="shared" si="1733"/>
        <v>-4.0056267654714217</v>
      </c>
      <c r="AJ655" s="45">
        <f t="shared" si="1734"/>
        <v>248.49597619265697</v>
      </c>
      <c r="AK655" s="45">
        <f t="shared" si="1735"/>
        <v>4.337072962519307</v>
      </c>
      <c r="AL655" s="45">
        <f t="shared" si="1736"/>
        <v>248</v>
      </c>
      <c r="AM655" s="45">
        <f t="shared" si="1737"/>
        <v>29</v>
      </c>
      <c r="AN655" s="45">
        <f t="shared" si="1738"/>
        <v>45</v>
      </c>
      <c r="AO655" s="45"/>
      <c r="AP655" s="45">
        <f t="shared" si="1739"/>
        <v>4.3615564417338328</v>
      </c>
      <c r="AQ655" s="45">
        <f t="shared" si="1740"/>
        <v>7.6123520419823607E-2</v>
      </c>
      <c r="AR655" s="45" t="str">
        <f t="shared" si="1741"/>
        <v>POSITIF</v>
      </c>
      <c r="AS655" s="45">
        <f t="shared" si="1742"/>
        <v>4</v>
      </c>
      <c r="AT655" s="45">
        <f t="shared" si="1743"/>
        <v>21</v>
      </c>
      <c r="AU655" s="45">
        <f t="shared" si="1744"/>
        <v>41</v>
      </c>
      <c r="AV655" s="45">
        <f t="shared" si="1745"/>
        <v>0.98805848896882253</v>
      </c>
      <c r="AW655" s="145">
        <f t="shared" si="1746"/>
        <v>4.116910370703427E-2</v>
      </c>
      <c r="AX655" s="45">
        <f t="shared" si="1747"/>
        <v>1.7244873834786026E-2</v>
      </c>
      <c r="AY655" s="45">
        <f t="shared" si="1748"/>
        <v>0.26922666812941048</v>
      </c>
      <c r="AZ655" s="145">
        <f t="shared" si="1749"/>
        <v>1.1217777838725436E-2</v>
      </c>
      <c r="BA655" s="45">
        <f t="shared" si="1750"/>
        <v>369867.37003972486</v>
      </c>
      <c r="BB655" s="45" t="s">
        <v>192</v>
      </c>
      <c r="BC655" s="45">
        <f t="shared" si="1751"/>
        <v>1.670085450624503E-2</v>
      </c>
      <c r="BD655" s="45">
        <f t="shared" si="1752"/>
        <v>128.35784564068101</v>
      </c>
      <c r="BE655" s="45">
        <f t="shared" si="1753"/>
        <v>23.436892926249438</v>
      </c>
      <c r="BF655" s="45">
        <f t="shared" si="1754"/>
        <v>-1.7337624851385927E-3</v>
      </c>
      <c r="BG655" s="45">
        <f t="shared" si="1755"/>
        <v>23.4351591637643</v>
      </c>
      <c r="BH655" s="151">
        <f t="shared" si="1756"/>
        <v>0.1844165179754807</v>
      </c>
      <c r="BI655" s="45">
        <f t="shared" si="1757"/>
        <v>0.8061949937604368</v>
      </c>
      <c r="BJ655" s="45">
        <f t="shared" si="1758"/>
        <v>8.2271949937604365</v>
      </c>
      <c r="BK655" s="45">
        <f t="shared" si="1759"/>
        <v>233.06763591660476</v>
      </c>
      <c r="BL655" s="45">
        <f t="shared" si="1760"/>
        <v>4.0677976265841451</v>
      </c>
      <c r="BM655" s="45">
        <f t="shared" si="1761"/>
        <v>250.34028898980179</v>
      </c>
      <c r="BN655" s="45">
        <f t="shared" si="1762"/>
        <v>16.68935259932012</v>
      </c>
      <c r="BO655" s="45">
        <f t="shared" si="1763"/>
        <v>16</v>
      </c>
      <c r="BP655" s="45">
        <f t="shared" si="1764"/>
        <v>41</v>
      </c>
      <c r="BQ655" s="45">
        <f t="shared" si="1765"/>
        <v>21</v>
      </c>
      <c r="BR655" s="45">
        <f t="shared" si="1766"/>
        <v>-17.408283336043876</v>
      </c>
      <c r="BS655" s="45" t="str">
        <f t="shared" si="1767"/>
        <v>NEGATIF</v>
      </c>
      <c r="BT655" s="45">
        <f t="shared" si="1768"/>
        <v>-0.30383186133402812</v>
      </c>
      <c r="BU655" s="45">
        <f t="shared" si="1769"/>
        <v>17</v>
      </c>
      <c r="BV655" s="45">
        <f t="shared" si="1770"/>
        <v>-2065</v>
      </c>
      <c r="BW655" s="45">
        <f t="shared" si="1771"/>
        <v>30</v>
      </c>
      <c r="BX655" s="45" t="str">
        <f t="shared" si="1772"/>
        <v>NEGATIF</v>
      </c>
      <c r="BY655" s="45">
        <f t="shared" si="1773"/>
        <v>-64.314046741423596</v>
      </c>
      <c r="BZ655" s="45">
        <f t="shared" si="1774"/>
        <v>115.6859532585764</v>
      </c>
      <c r="CA655" s="45">
        <f t="shared" si="1775"/>
        <v>-32.181159247450829</v>
      </c>
      <c r="CB655" s="45" t="str">
        <f t="shared" si="1776"/>
        <v>NEGATIF</v>
      </c>
      <c r="CC655" s="45">
        <f t="shared" si="1777"/>
        <v>32</v>
      </c>
      <c r="CD655" s="45">
        <f t="shared" si="1778"/>
        <v>10</v>
      </c>
      <c r="CE655" s="45">
        <f t="shared" si="1779"/>
        <v>52</v>
      </c>
      <c r="CF655" s="45"/>
      <c r="CG655" s="45">
        <f t="shared" si="1780"/>
        <v>4.3692622932661509</v>
      </c>
      <c r="CH655" s="45">
        <f t="shared" si="1781"/>
        <v>0.40902068813660802</v>
      </c>
      <c r="CI655" s="45">
        <f t="shared" si="1782"/>
        <v>0.40905094800042124</v>
      </c>
    </row>
    <row r="656" spans="1:87">
      <c r="A656" s="45">
        <f t="shared" ref="A656:E656" si="1895">A558</f>
        <v>-7.0027777777777782</v>
      </c>
      <c r="B656" s="45">
        <f t="shared" si="1895"/>
        <v>111.315</v>
      </c>
      <c r="C656" s="45">
        <f t="shared" si="1895"/>
        <v>7</v>
      </c>
      <c r="D656" s="45">
        <f t="shared" si="1895"/>
        <v>2018</v>
      </c>
      <c r="E656" s="45">
        <f t="shared" si="1895"/>
        <v>6</v>
      </c>
      <c r="F656" s="45">
        <f t="shared" si="1784"/>
        <v>11</v>
      </c>
      <c r="G656" s="45">
        <f t="shared" ref="G656:M656" si="1896">G558</f>
        <v>-0.12222152900771403</v>
      </c>
      <c r="H656" s="45">
        <f t="shared" si="1896"/>
        <v>14</v>
      </c>
      <c r="I656" s="45">
        <f t="shared" si="1896"/>
        <v>45</v>
      </c>
      <c r="J656" s="45">
        <f t="shared" si="1896"/>
        <v>14.75</v>
      </c>
      <c r="K656" s="45">
        <f t="shared" si="1896"/>
        <v>0</v>
      </c>
      <c r="L656" s="45">
        <f t="shared" si="1896"/>
        <v>20</v>
      </c>
      <c r="M656" s="45">
        <f t="shared" si="1896"/>
        <v>-13</v>
      </c>
      <c r="N656" s="45">
        <f t="shared" si="1789"/>
        <v>2458280.822916667</v>
      </c>
      <c r="O656" s="45">
        <f t="shared" si="1844"/>
        <v>8.1905445362562951E-4</v>
      </c>
      <c r="P656" s="45">
        <f t="shared" si="1713"/>
        <v>2458280.8237357214</v>
      </c>
      <c r="Q656" s="45">
        <f t="shared" si="1715"/>
        <v>0.18441680316827952</v>
      </c>
      <c r="R656" s="45">
        <f t="shared" si="1716"/>
        <v>252.50160295812839</v>
      </c>
      <c r="S656" s="45">
        <f t="shared" si="1717"/>
        <v>298.44020816253033</v>
      </c>
      <c r="T656" s="45">
        <f t="shared" si="1718"/>
        <v>4.4069843381827942</v>
      </c>
      <c r="U656" s="45">
        <f t="shared" si="1719"/>
        <v>5.2087642527734106</v>
      </c>
      <c r="V656" s="45">
        <f t="shared" si="1720"/>
        <v>128.35271548649752</v>
      </c>
      <c r="W656" s="45">
        <f t="shared" si="1721"/>
        <v>2.2401774891148971</v>
      </c>
      <c r="X656" s="45">
        <f t="shared" si="1722"/>
        <v>79.612730579699928</v>
      </c>
      <c r="Y656" s="45">
        <f t="shared" si="1723"/>
        <v>1.3895042751189377</v>
      </c>
      <c r="Z656" s="45">
        <f t="shared" si="1724"/>
        <v>156.35571809505291</v>
      </c>
      <c r="AA656" s="45">
        <f t="shared" si="1725"/>
        <v>2.7289220850787497</v>
      </c>
      <c r="AB656" s="45">
        <f t="shared" si="1726"/>
        <v>-19289.12190658924</v>
      </c>
      <c r="AC656" s="45">
        <f t="shared" si="1727"/>
        <v>-23.91139675401816</v>
      </c>
      <c r="AD656" s="45">
        <f t="shared" si="1728"/>
        <v>889.97606692608088</v>
      </c>
      <c r="AE656" s="45">
        <f t="shared" si="1729"/>
        <v>442.43150967393916</v>
      </c>
      <c r="AF656" s="45">
        <f t="shared" si="1730"/>
        <v>583.37000109183998</v>
      </c>
      <c r="AG656" s="45">
        <f t="shared" si="1731"/>
        <v>2945.8004269609842</v>
      </c>
      <c r="AH656" s="45">
        <f t="shared" si="1732"/>
        <v>-14451.455298690416</v>
      </c>
      <c r="AI656" s="45">
        <f t="shared" si="1733"/>
        <v>-4.0142931385251153</v>
      </c>
      <c r="AJ656" s="45">
        <f t="shared" si="1734"/>
        <v>248.48730981960327</v>
      </c>
      <c r="AK656" s="45">
        <f t="shared" si="1735"/>
        <v>4.336921705775314</v>
      </c>
      <c r="AL656" s="45">
        <f t="shared" si="1736"/>
        <v>248</v>
      </c>
      <c r="AM656" s="45">
        <f t="shared" si="1737"/>
        <v>29</v>
      </c>
      <c r="AN656" s="45">
        <f t="shared" si="1738"/>
        <v>14</v>
      </c>
      <c r="AO656" s="45"/>
      <c r="AP656" s="45">
        <f t="shared" si="1739"/>
        <v>4.3637669105112264</v>
      </c>
      <c r="AQ656" s="45">
        <f t="shared" si="1740"/>
        <v>7.6162100378001654E-2</v>
      </c>
      <c r="AR656" s="45" t="str">
        <f t="shared" si="1741"/>
        <v>POSITIF</v>
      </c>
      <c r="AS656" s="45">
        <f t="shared" si="1742"/>
        <v>4</v>
      </c>
      <c r="AT656" s="45">
        <f t="shared" si="1743"/>
        <v>21</v>
      </c>
      <c r="AU656" s="45">
        <f t="shared" si="1744"/>
        <v>49</v>
      </c>
      <c r="AV656" s="45">
        <f t="shared" si="1745"/>
        <v>0.98819804053827021</v>
      </c>
      <c r="AW656" s="145">
        <f t="shared" si="1746"/>
        <v>4.1174918355761259E-2</v>
      </c>
      <c r="AX656" s="45">
        <f t="shared" si="1747"/>
        <v>1.7247309469149211E-2</v>
      </c>
      <c r="AY656" s="45">
        <f t="shared" si="1748"/>
        <v>0.26926468972005785</v>
      </c>
      <c r="AZ656" s="145">
        <f t="shared" si="1749"/>
        <v>1.1219362071669077E-2</v>
      </c>
      <c r="BA656" s="45">
        <f t="shared" si="1750"/>
        <v>369815.14320581179</v>
      </c>
      <c r="BB656" s="45" t="s">
        <v>192</v>
      </c>
      <c r="BC656" s="45">
        <f t="shared" si="1751"/>
        <v>1.6700854494266934E-2</v>
      </c>
      <c r="BD656" s="45">
        <f t="shared" si="1752"/>
        <v>128.35729403894769</v>
      </c>
      <c r="BE656" s="45">
        <f t="shared" si="1753"/>
        <v>23.436892922540743</v>
      </c>
      <c r="BF656" s="45">
        <f t="shared" si="1754"/>
        <v>-1.7337633279184968E-3</v>
      </c>
      <c r="BG656" s="45">
        <f t="shared" si="1755"/>
        <v>23.435159159212823</v>
      </c>
      <c r="BH656" s="151">
        <f t="shared" si="1756"/>
        <v>0.18441680316827952</v>
      </c>
      <c r="BI656" s="45">
        <f t="shared" si="1757"/>
        <v>1.056879484343032</v>
      </c>
      <c r="BJ656" s="45">
        <f t="shared" si="1758"/>
        <v>8.477879484343033</v>
      </c>
      <c r="BK656" s="45">
        <f t="shared" si="1759"/>
        <v>236.83577216748179</v>
      </c>
      <c r="BL656" s="45">
        <f t="shared" si="1760"/>
        <v>4.1335640108257046</v>
      </c>
      <c r="BM656" s="45">
        <f t="shared" si="1761"/>
        <v>250.33242009766371</v>
      </c>
      <c r="BN656" s="45">
        <f t="shared" si="1762"/>
        <v>16.688828006510914</v>
      </c>
      <c r="BO656" s="45">
        <f t="shared" si="1763"/>
        <v>16</v>
      </c>
      <c r="BP656" s="45">
        <f t="shared" si="1764"/>
        <v>41</v>
      </c>
      <c r="BQ656" s="45">
        <f t="shared" si="1765"/>
        <v>19</v>
      </c>
      <c r="BR656" s="45">
        <f t="shared" si="1766"/>
        <v>-17.404778323850365</v>
      </c>
      <c r="BS656" s="45" t="str">
        <f t="shared" si="1767"/>
        <v>NEGATIF</v>
      </c>
      <c r="BT656" s="45">
        <f t="shared" si="1768"/>
        <v>-0.30377068733092877</v>
      </c>
      <c r="BU656" s="45">
        <f t="shared" si="1769"/>
        <v>17</v>
      </c>
      <c r="BV656" s="45">
        <f t="shared" si="1770"/>
        <v>-2065</v>
      </c>
      <c r="BW656" s="45">
        <f t="shared" si="1771"/>
        <v>42</v>
      </c>
      <c r="BX656" s="45" t="str">
        <f t="shared" si="1772"/>
        <v>NEGATIF</v>
      </c>
      <c r="BY656" s="45">
        <f t="shared" si="1773"/>
        <v>-65.707953386997573</v>
      </c>
      <c r="BZ656" s="45">
        <f t="shared" si="1774"/>
        <v>114.29204661300243</v>
      </c>
      <c r="CA656" s="45">
        <f t="shared" si="1775"/>
        <v>-28.792090102365094</v>
      </c>
      <c r="CB656" s="45" t="str">
        <f t="shared" si="1776"/>
        <v>NEGATIF</v>
      </c>
      <c r="CC656" s="45">
        <f t="shared" si="1777"/>
        <v>28</v>
      </c>
      <c r="CD656" s="45">
        <f t="shared" si="1778"/>
        <v>47</v>
      </c>
      <c r="CE656" s="45">
        <f t="shared" si="1779"/>
        <v>31</v>
      </c>
      <c r="CF656" s="45"/>
      <c r="CG656" s="45">
        <f t="shared" si="1780"/>
        <v>4.3691249551898572</v>
      </c>
      <c r="CH656" s="45">
        <f t="shared" si="1781"/>
        <v>0.40902068805716979</v>
      </c>
      <c r="CI656" s="45">
        <f t="shared" si="1782"/>
        <v>0.4090509479356923</v>
      </c>
    </row>
    <row r="657" spans="1:87">
      <c r="A657" s="45">
        <f t="shared" ref="A657:E657" si="1897">A559</f>
        <v>-7.0027777777777782</v>
      </c>
      <c r="B657" s="45">
        <f t="shared" si="1897"/>
        <v>111.315</v>
      </c>
      <c r="C657" s="45">
        <f t="shared" si="1897"/>
        <v>7</v>
      </c>
      <c r="D657" s="45">
        <f t="shared" si="1897"/>
        <v>2018</v>
      </c>
      <c r="E657" s="45">
        <f t="shared" si="1897"/>
        <v>6</v>
      </c>
      <c r="F657" s="45">
        <f t="shared" si="1784"/>
        <v>11</v>
      </c>
      <c r="G657" s="45">
        <f t="shared" ref="G657:M657" si="1898">G559</f>
        <v>-0.12222152900771403</v>
      </c>
      <c r="H657" s="45">
        <f t="shared" si="1898"/>
        <v>15</v>
      </c>
      <c r="I657" s="45">
        <f t="shared" si="1898"/>
        <v>0</v>
      </c>
      <c r="J657" s="45">
        <f t="shared" si="1898"/>
        <v>15</v>
      </c>
      <c r="K657" s="45">
        <f t="shared" si="1898"/>
        <v>0</v>
      </c>
      <c r="L657" s="45">
        <f t="shared" si="1898"/>
        <v>20</v>
      </c>
      <c r="M657" s="45">
        <f t="shared" si="1898"/>
        <v>-13</v>
      </c>
      <c r="N657" s="45">
        <f t="shared" si="1789"/>
        <v>2458280.8333333335</v>
      </c>
      <c r="O657" s="45">
        <f t="shared" si="1844"/>
        <v>8.1905445362562951E-4</v>
      </c>
      <c r="P657" s="45">
        <f t="shared" si="1713"/>
        <v>2458280.8341523879</v>
      </c>
      <c r="Q657" s="45">
        <f t="shared" si="1715"/>
        <v>0.1844170883610656</v>
      </c>
      <c r="R657" s="45">
        <f t="shared" si="1716"/>
        <v>252.50160295812839</v>
      </c>
      <c r="S657" s="45">
        <f t="shared" si="1717"/>
        <v>298.57630183179572</v>
      </c>
      <c r="T657" s="45">
        <f t="shared" si="1718"/>
        <v>4.4069843381827942</v>
      </c>
      <c r="U657" s="45">
        <f t="shared" si="1719"/>
        <v>5.2111395353932117</v>
      </c>
      <c r="V657" s="45">
        <f t="shared" si="1720"/>
        <v>128.35216388315183</v>
      </c>
      <c r="W657" s="45">
        <f t="shared" si="1721"/>
        <v>2.2401678618203498</v>
      </c>
      <c r="X657" s="45">
        <f t="shared" si="1722"/>
        <v>79.622997739311359</v>
      </c>
      <c r="Y657" s="45">
        <f t="shared" si="1723"/>
        <v>1.3896834708589849</v>
      </c>
      <c r="Z657" s="45">
        <f t="shared" si="1724"/>
        <v>156.36598476441941</v>
      </c>
      <c r="AA657" s="45">
        <f t="shared" si="1725"/>
        <v>2.7291012722624086</v>
      </c>
      <c r="AB657" s="45">
        <f t="shared" si="1726"/>
        <v>-19263.455224225505</v>
      </c>
      <c r="AC657" s="45">
        <f t="shared" si="1727"/>
        <v>-22.650463665752145</v>
      </c>
      <c r="AD657" s="45">
        <f t="shared" si="1728"/>
        <v>844.68690147241841</v>
      </c>
      <c r="AE657" s="45">
        <f t="shared" si="1729"/>
        <v>437.27003951550097</v>
      </c>
      <c r="AF657" s="45">
        <f t="shared" si="1730"/>
        <v>583.72110211657593</v>
      </c>
      <c r="AG657" s="45">
        <f t="shared" si="1731"/>
        <v>2937.4386142133167</v>
      </c>
      <c r="AH657" s="45">
        <f t="shared" si="1732"/>
        <v>-14482.989030573446</v>
      </c>
      <c r="AI657" s="45">
        <f t="shared" si="1733"/>
        <v>-4.0230525084926239</v>
      </c>
      <c r="AJ657" s="45">
        <f t="shared" si="1734"/>
        <v>248.47855044963578</v>
      </c>
      <c r="AK657" s="45">
        <f t="shared" si="1735"/>
        <v>4.3367688259289805</v>
      </c>
      <c r="AL657" s="45">
        <f t="shared" si="1736"/>
        <v>248</v>
      </c>
      <c r="AM657" s="45">
        <f t="shared" si="1737"/>
        <v>28</v>
      </c>
      <c r="AN657" s="45">
        <f t="shared" si="1738"/>
        <v>42</v>
      </c>
      <c r="AO657" s="45"/>
      <c r="AP657" s="45">
        <f t="shared" si="1739"/>
        <v>4.3658762829114481</v>
      </c>
      <c r="AQ657" s="45">
        <f t="shared" si="1740"/>
        <v>7.619891587153621E-2</v>
      </c>
      <c r="AR657" s="45" t="str">
        <f t="shared" si="1741"/>
        <v>POSITIF</v>
      </c>
      <c r="AS657" s="45">
        <f t="shared" si="1742"/>
        <v>4</v>
      </c>
      <c r="AT657" s="45">
        <f t="shared" si="1743"/>
        <v>21</v>
      </c>
      <c r="AU657" s="45">
        <f t="shared" si="1744"/>
        <v>57</v>
      </c>
      <c r="AV657" s="45">
        <f t="shared" si="1745"/>
        <v>0.98833743715206523</v>
      </c>
      <c r="AW657" s="145">
        <f t="shared" si="1746"/>
        <v>4.118072654800272E-2</v>
      </c>
      <c r="AX657" s="45">
        <f t="shared" si="1747"/>
        <v>1.7249742399026068E-2</v>
      </c>
      <c r="AY657" s="45">
        <f t="shared" si="1748"/>
        <v>0.26930266909071132</v>
      </c>
      <c r="AZ657" s="145">
        <f t="shared" si="1749"/>
        <v>1.1220944545446304E-2</v>
      </c>
      <c r="BA657" s="45">
        <f t="shared" si="1750"/>
        <v>369762.98908852792</v>
      </c>
      <c r="BB657" s="45" t="s">
        <v>192</v>
      </c>
      <c r="BC657" s="45">
        <f t="shared" si="1751"/>
        <v>1.6700854482288835E-2</v>
      </c>
      <c r="BD657" s="45">
        <f t="shared" si="1752"/>
        <v>128.35674243723903</v>
      </c>
      <c r="BE657" s="45">
        <f t="shared" si="1753"/>
        <v>23.436892918832047</v>
      </c>
      <c r="BF657" s="45">
        <f t="shared" si="1754"/>
        <v>-1.7337641515365934E-3</v>
      </c>
      <c r="BG657" s="45">
        <f t="shared" si="1755"/>
        <v>23.435159154680509</v>
      </c>
      <c r="BH657" s="151">
        <f t="shared" si="1756"/>
        <v>0.1844170883610656</v>
      </c>
      <c r="BI657" s="45">
        <f t="shared" si="1757"/>
        <v>1.3075639637187124</v>
      </c>
      <c r="BJ657" s="45">
        <f t="shared" si="1758"/>
        <v>8.7285639637187131</v>
      </c>
      <c r="BK657" s="45">
        <f t="shared" si="1759"/>
        <v>240.60399262687758</v>
      </c>
      <c r="BL657" s="45">
        <f t="shared" si="1760"/>
        <v>4.1993318647831748</v>
      </c>
      <c r="BM657" s="45">
        <f t="shared" si="1761"/>
        <v>250.3244668289031</v>
      </c>
      <c r="BN657" s="45">
        <f t="shared" si="1762"/>
        <v>16.688297788593541</v>
      </c>
      <c r="BO657" s="45">
        <f t="shared" si="1763"/>
        <v>16</v>
      </c>
      <c r="BP657" s="45">
        <f t="shared" si="1764"/>
        <v>41</v>
      </c>
      <c r="BQ657" s="45">
        <f t="shared" si="1765"/>
        <v>17</v>
      </c>
      <c r="BR657" s="45">
        <f t="shared" si="1766"/>
        <v>-17.401358583093003</v>
      </c>
      <c r="BS657" s="45" t="str">
        <f t="shared" si="1767"/>
        <v>NEGATIF</v>
      </c>
      <c r="BT657" s="45">
        <f t="shared" si="1768"/>
        <v>-0.30371100159514819</v>
      </c>
      <c r="BU657" s="45">
        <f t="shared" si="1769"/>
        <v>17</v>
      </c>
      <c r="BV657" s="45">
        <f t="shared" si="1770"/>
        <v>-2065</v>
      </c>
      <c r="BW657" s="45">
        <f t="shared" si="1771"/>
        <v>55</v>
      </c>
      <c r="BX657" s="45" t="str">
        <f t="shared" si="1772"/>
        <v>NEGATIF</v>
      </c>
      <c r="BY657" s="45">
        <f t="shared" si="1773"/>
        <v>-66.939367393171537</v>
      </c>
      <c r="BZ657" s="45">
        <f t="shared" si="1774"/>
        <v>113.06063260682846</v>
      </c>
      <c r="CA657" s="45">
        <f t="shared" si="1775"/>
        <v>-25.36756570578288</v>
      </c>
      <c r="CB657" s="45" t="str">
        <f t="shared" si="1776"/>
        <v>NEGATIF</v>
      </c>
      <c r="CC657" s="45">
        <f t="shared" si="1777"/>
        <v>25</v>
      </c>
      <c r="CD657" s="45">
        <f t="shared" si="1778"/>
        <v>22</v>
      </c>
      <c r="CE657" s="45">
        <f t="shared" si="1779"/>
        <v>3</v>
      </c>
      <c r="CF657" s="45"/>
      <c r="CG657" s="45">
        <f t="shared" si="1780"/>
        <v>4.3689861444636877</v>
      </c>
      <c r="CH657" s="45">
        <f t="shared" si="1781"/>
        <v>0.40902068797806596</v>
      </c>
      <c r="CI657" s="45">
        <f t="shared" si="1782"/>
        <v>0.40905094787096336</v>
      </c>
    </row>
    <row r="658" spans="1:87">
      <c r="A658" s="45">
        <f t="shared" ref="A658:E658" si="1899">A560</f>
        <v>-7.0027777777777782</v>
      </c>
      <c r="B658" s="45">
        <f t="shared" si="1899"/>
        <v>111.315</v>
      </c>
      <c r="C658" s="45">
        <f t="shared" si="1899"/>
        <v>7</v>
      </c>
      <c r="D658" s="45">
        <f t="shared" si="1899"/>
        <v>2018</v>
      </c>
      <c r="E658" s="45">
        <f t="shared" si="1899"/>
        <v>6</v>
      </c>
      <c r="F658" s="45">
        <f t="shared" si="1784"/>
        <v>11</v>
      </c>
      <c r="G658" s="45">
        <f t="shared" ref="G658:M658" si="1900">G560</f>
        <v>-0.12222152900771403</v>
      </c>
      <c r="H658" s="45">
        <f t="shared" si="1900"/>
        <v>15</v>
      </c>
      <c r="I658" s="45">
        <f t="shared" si="1900"/>
        <v>15</v>
      </c>
      <c r="J658" s="45">
        <f t="shared" si="1900"/>
        <v>15.25</v>
      </c>
      <c r="K658" s="45">
        <f t="shared" si="1900"/>
        <v>0</v>
      </c>
      <c r="L658" s="45">
        <f t="shared" si="1900"/>
        <v>20</v>
      </c>
      <c r="M658" s="45">
        <f t="shared" si="1900"/>
        <v>-13</v>
      </c>
      <c r="N658" s="45">
        <f t="shared" si="1789"/>
        <v>2458280.84375</v>
      </c>
      <c r="O658" s="45">
        <f t="shared" si="1844"/>
        <v>8.1905445362562951E-4</v>
      </c>
      <c r="P658" s="45">
        <f t="shared" si="1713"/>
        <v>2458280.8445690544</v>
      </c>
      <c r="Q658" s="45">
        <f t="shared" si="1715"/>
        <v>0.18441737355385168</v>
      </c>
      <c r="R658" s="45">
        <f t="shared" si="1716"/>
        <v>252.50160295812839</v>
      </c>
      <c r="S658" s="45">
        <f t="shared" si="1717"/>
        <v>298.71239550106111</v>
      </c>
      <c r="T658" s="45">
        <f t="shared" si="1718"/>
        <v>4.4069843381827942</v>
      </c>
      <c r="U658" s="45">
        <f t="shared" si="1719"/>
        <v>5.2135148180130129</v>
      </c>
      <c r="V658" s="45">
        <f t="shared" si="1720"/>
        <v>128.3516122798062</v>
      </c>
      <c r="W658" s="45">
        <f t="shared" si="1721"/>
        <v>2.2401582345258038</v>
      </c>
      <c r="X658" s="45">
        <f t="shared" si="1722"/>
        <v>79.633264898923699</v>
      </c>
      <c r="Y658" s="45">
        <f t="shared" si="1723"/>
        <v>1.3898626665990479</v>
      </c>
      <c r="Z658" s="45">
        <f t="shared" si="1724"/>
        <v>156.376251433785</v>
      </c>
      <c r="AA658" s="45">
        <f t="shared" si="1725"/>
        <v>2.7292804594460516</v>
      </c>
      <c r="AB658" s="45">
        <f t="shared" si="1726"/>
        <v>-19237.676368229269</v>
      </c>
      <c r="AC658" s="45">
        <f t="shared" si="1727"/>
        <v>-21.387142909540763</v>
      </c>
      <c r="AD658" s="45">
        <f t="shared" si="1728"/>
        <v>799.04157931552015</v>
      </c>
      <c r="AE658" s="45">
        <f t="shared" si="1729"/>
        <v>432.06247953253967</v>
      </c>
      <c r="AF658" s="45">
        <f t="shared" si="1730"/>
        <v>584.06695867147505</v>
      </c>
      <c r="AG658" s="45">
        <f t="shared" si="1731"/>
        <v>2929.0543565606522</v>
      </c>
      <c r="AH658" s="45">
        <f t="shared" si="1732"/>
        <v>-14514.838137058625</v>
      </c>
      <c r="AI658" s="45">
        <f t="shared" si="1733"/>
        <v>-4.0318994825162848</v>
      </c>
      <c r="AJ658" s="45">
        <f t="shared" si="1734"/>
        <v>248.46970347561211</v>
      </c>
      <c r="AK658" s="45">
        <f t="shared" si="1735"/>
        <v>4.3366144171034291</v>
      </c>
      <c r="AL658" s="45">
        <f t="shared" si="1736"/>
        <v>248</v>
      </c>
      <c r="AM658" s="45">
        <f t="shared" si="1737"/>
        <v>28</v>
      </c>
      <c r="AN658" s="45">
        <f t="shared" si="1738"/>
        <v>10</v>
      </c>
      <c r="AO658" s="45"/>
      <c r="AP658" s="45">
        <f t="shared" si="1739"/>
        <v>4.3677815111820451</v>
      </c>
      <c r="AQ658" s="45">
        <f t="shared" si="1740"/>
        <v>7.6232168377860204E-2</v>
      </c>
      <c r="AR658" s="45" t="str">
        <f t="shared" si="1741"/>
        <v>POSITIF</v>
      </c>
      <c r="AS658" s="45">
        <f t="shared" si="1742"/>
        <v>4</v>
      </c>
      <c r="AT658" s="45">
        <f t="shared" si="1743"/>
        <v>22</v>
      </c>
      <c r="AU658" s="45">
        <f t="shared" si="1744"/>
        <v>4</v>
      </c>
      <c r="AV658" s="45">
        <f t="shared" si="1745"/>
        <v>0.98847667780667503</v>
      </c>
      <c r="AW658" s="145">
        <f t="shared" si="1746"/>
        <v>4.1186528241944791E-2</v>
      </c>
      <c r="AX658" s="45">
        <f t="shared" si="1747"/>
        <v>1.725217260690164E-2</v>
      </c>
      <c r="AY658" s="45">
        <f t="shared" si="1748"/>
        <v>0.26934060596795756</v>
      </c>
      <c r="AZ658" s="145">
        <f t="shared" si="1749"/>
        <v>1.1222525248664898E-2</v>
      </c>
      <c r="BA658" s="45">
        <f t="shared" si="1750"/>
        <v>369710.90800788451</v>
      </c>
      <c r="BB658" s="45" t="s">
        <v>192</v>
      </c>
      <c r="BC658" s="45">
        <f t="shared" si="1751"/>
        <v>1.6700854470310739E-2</v>
      </c>
      <c r="BD658" s="45">
        <f t="shared" si="1752"/>
        <v>128.35619083553038</v>
      </c>
      <c r="BE658" s="45">
        <f t="shared" si="1753"/>
        <v>23.436892915123352</v>
      </c>
      <c r="BF658" s="45">
        <f t="shared" si="1754"/>
        <v>-1.7337649559903468E-3</v>
      </c>
      <c r="BG658" s="45">
        <f t="shared" si="1755"/>
        <v>23.435159150167362</v>
      </c>
      <c r="BH658" s="151">
        <f t="shared" si="1756"/>
        <v>0.18441737355385168</v>
      </c>
      <c r="BI658" s="45">
        <f t="shared" si="1757"/>
        <v>1.5582484430633485</v>
      </c>
      <c r="BJ658" s="45">
        <f t="shared" si="1758"/>
        <v>8.9792484430633479</v>
      </c>
      <c r="BK658" s="45">
        <f t="shared" si="1759"/>
        <v>244.37229256389602</v>
      </c>
      <c r="BL658" s="45">
        <f t="shared" si="1760"/>
        <v>4.2651011058868411</v>
      </c>
      <c r="BM658" s="45">
        <f t="shared" si="1761"/>
        <v>250.3164340820542</v>
      </c>
      <c r="BN658" s="45">
        <f t="shared" si="1762"/>
        <v>16.687762272136947</v>
      </c>
      <c r="BO658" s="45">
        <f t="shared" si="1763"/>
        <v>16</v>
      </c>
      <c r="BP658" s="45">
        <f t="shared" si="1764"/>
        <v>41</v>
      </c>
      <c r="BQ658" s="45">
        <f t="shared" si="1765"/>
        <v>15</v>
      </c>
      <c r="BR658" s="45">
        <f t="shared" si="1766"/>
        <v>-17.398126753283847</v>
      </c>
      <c r="BS658" s="45" t="str">
        <f t="shared" si="1767"/>
        <v>NEGATIF</v>
      </c>
      <c r="BT658" s="45">
        <f t="shared" si="1768"/>
        <v>-0.30365459552411428</v>
      </c>
      <c r="BU658" s="45">
        <f t="shared" si="1769"/>
        <v>17</v>
      </c>
      <c r="BV658" s="45">
        <f t="shared" si="1770"/>
        <v>-2064</v>
      </c>
      <c r="BW658" s="45">
        <f t="shared" si="1771"/>
        <v>6</v>
      </c>
      <c r="BX658" s="45" t="str">
        <f t="shared" si="1772"/>
        <v>NEGATIF</v>
      </c>
      <c r="BY658" s="45">
        <f t="shared" si="1773"/>
        <v>-68.029503193656737</v>
      </c>
      <c r="BZ658" s="45">
        <f t="shared" si="1774"/>
        <v>111.97049680634326</v>
      </c>
      <c r="CA658" s="45">
        <f t="shared" si="1775"/>
        <v>-21.913142364603196</v>
      </c>
      <c r="CB658" s="45" t="str">
        <f t="shared" si="1776"/>
        <v>NEGATIF</v>
      </c>
      <c r="CC658" s="45">
        <f t="shared" si="1777"/>
        <v>21</v>
      </c>
      <c r="CD658" s="45">
        <f t="shared" si="1778"/>
        <v>54</v>
      </c>
      <c r="CE658" s="45">
        <f t="shared" si="1779"/>
        <v>47</v>
      </c>
      <c r="CF658" s="45"/>
      <c r="CG658" s="45">
        <f t="shared" si="1780"/>
        <v>4.3688459465831952</v>
      </c>
      <c r="CH658" s="45">
        <f t="shared" si="1781"/>
        <v>0.40902068789929669</v>
      </c>
      <c r="CI658" s="45">
        <f t="shared" si="1782"/>
        <v>0.40905094780623441</v>
      </c>
    </row>
    <row r="659" spans="1:87">
      <c r="A659" s="45">
        <f t="shared" ref="A659:E659" si="1901">A561</f>
        <v>-7.0027777777777782</v>
      </c>
      <c r="B659" s="45">
        <f t="shared" si="1901"/>
        <v>111.315</v>
      </c>
      <c r="C659" s="45">
        <f t="shared" si="1901"/>
        <v>7</v>
      </c>
      <c r="D659" s="45">
        <f t="shared" si="1901"/>
        <v>2018</v>
      </c>
      <c r="E659" s="45">
        <f t="shared" si="1901"/>
        <v>6</v>
      </c>
      <c r="F659" s="45">
        <f t="shared" si="1784"/>
        <v>11</v>
      </c>
      <c r="G659" s="45">
        <f t="shared" ref="G659:M659" si="1902">G561</f>
        <v>-0.12222152900771403</v>
      </c>
      <c r="H659" s="45">
        <f t="shared" si="1902"/>
        <v>15</v>
      </c>
      <c r="I659" s="45">
        <f t="shared" si="1902"/>
        <v>30</v>
      </c>
      <c r="J659" s="45">
        <f t="shared" si="1902"/>
        <v>15.5</v>
      </c>
      <c r="K659" s="45">
        <f t="shared" si="1902"/>
        <v>0</v>
      </c>
      <c r="L659" s="45">
        <f t="shared" si="1902"/>
        <v>20</v>
      </c>
      <c r="M659" s="45">
        <f t="shared" si="1902"/>
        <v>-13</v>
      </c>
      <c r="N659" s="45">
        <f t="shared" si="1789"/>
        <v>2458280.854166667</v>
      </c>
      <c r="O659" s="45">
        <f t="shared" si="1844"/>
        <v>8.1905445362562951E-4</v>
      </c>
      <c r="P659" s="45">
        <f t="shared" si="1713"/>
        <v>2458280.8549857214</v>
      </c>
      <c r="Q659" s="45">
        <f t="shared" si="1715"/>
        <v>0.1844176587466505</v>
      </c>
      <c r="R659" s="45">
        <f t="shared" si="1716"/>
        <v>252.50160295812839</v>
      </c>
      <c r="S659" s="45">
        <f t="shared" si="1717"/>
        <v>298.84848917639465</v>
      </c>
      <c r="T659" s="45">
        <f t="shared" si="1718"/>
        <v>4.4069843381827942</v>
      </c>
      <c r="U659" s="45">
        <f t="shared" si="1719"/>
        <v>5.2158901007387239</v>
      </c>
      <c r="V659" s="45">
        <f t="shared" si="1720"/>
        <v>128.35106067643591</v>
      </c>
      <c r="W659" s="45">
        <f t="shared" si="1721"/>
        <v>2.240148607230827</v>
      </c>
      <c r="X659" s="45">
        <f t="shared" si="1722"/>
        <v>79.643532058994424</v>
      </c>
      <c r="Y659" s="45">
        <f t="shared" si="1723"/>
        <v>1.3900418623471114</v>
      </c>
      <c r="Z659" s="45">
        <f t="shared" si="1724"/>
        <v>156.38651810360898</v>
      </c>
      <c r="AA659" s="45">
        <f t="shared" si="1725"/>
        <v>2.7294596466376952</v>
      </c>
      <c r="AB659" s="45">
        <f t="shared" si="1726"/>
        <v>-19211.785482887004</v>
      </c>
      <c r="AC659" s="45">
        <f t="shared" si="1727"/>
        <v>-20.121567600184687</v>
      </c>
      <c r="AD659" s="45">
        <f t="shared" si="1728"/>
        <v>753.05934445034313</v>
      </c>
      <c r="AE659" s="45">
        <f t="shared" si="1729"/>
        <v>426.80937838448591</v>
      </c>
      <c r="AF659" s="45">
        <f t="shared" si="1730"/>
        <v>584.40756182083351</v>
      </c>
      <c r="AG659" s="45">
        <f t="shared" si="1731"/>
        <v>2920.6477163810951</v>
      </c>
      <c r="AH659" s="45">
        <f t="shared" si="1732"/>
        <v>-14546.983049450431</v>
      </c>
      <c r="AI659" s="45">
        <f t="shared" si="1733"/>
        <v>-4.0408286248473422</v>
      </c>
      <c r="AJ659" s="45">
        <f t="shared" si="1734"/>
        <v>248.46077433328105</v>
      </c>
      <c r="AK659" s="45">
        <f t="shared" si="1735"/>
        <v>4.3364585741703729</v>
      </c>
      <c r="AL659" s="45">
        <f t="shared" si="1736"/>
        <v>248</v>
      </c>
      <c r="AM659" s="45">
        <f t="shared" si="1737"/>
        <v>27</v>
      </c>
      <c r="AN659" s="45">
        <f t="shared" si="1738"/>
        <v>38</v>
      </c>
      <c r="AO659" s="45"/>
      <c r="AP659" s="45">
        <f t="shared" si="1739"/>
        <v>4.3694288027155261</v>
      </c>
      <c r="AQ659" s="45">
        <f t="shared" si="1740"/>
        <v>7.6260919038859676E-2</v>
      </c>
      <c r="AR659" s="45" t="str">
        <f t="shared" si="1741"/>
        <v>POSITIF</v>
      </c>
      <c r="AS659" s="45">
        <f t="shared" si="1742"/>
        <v>4</v>
      </c>
      <c r="AT659" s="45">
        <f t="shared" si="1743"/>
        <v>22</v>
      </c>
      <c r="AU659" s="45">
        <f t="shared" si="1744"/>
        <v>9</v>
      </c>
      <c r="AV659" s="45">
        <f t="shared" si="1745"/>
        <v>0.98861576149892394</v>
      </c>
      <c r="AW659" s="145">
        <f t="shared" si="1746"/>
        <v>4.1192323395788495E-2</v>
      </c>
      <c r="AX659" s="45">
        <f t="shared" si="1747"/>
        <v>1.7254600075267214E-2</v>
      </c>
      <c r="AY659" s="45">
        <f t="shared" si="1748"/>
        <v>0.26937850007848069</v>
      </c>
      <c r="AZ659" s="145">
        <f t="shared" si="1749"/>
        <v>1.1224104169936695E-2</v>
      </c>
      <c r="BA659" s="45">
        <f t="shared" si="1750"/>
        <v>369658.90028343652</v>
      </c>
      <c r="BB659" s="45" t="s">
        <v>192</v>
      </c>
      <c r="BC659" s="45">
        <f t="shared" si="1751"/>
        <v>1.670085445833264E-2</v>
      </c>
      <c r="BD659" s="45">
        <f t="shared" si="1752"/>
        <v>128.35563923379712</v>
      </c>
      <c r="BE659" s="45">
        <f t="shared" si="1753"/>
        <v>23.436892911414656</v>
      </c>
      <c r="BF659" s="45">
        <f t="shared" si="1754"/>
        <v>-1.733765741277206E-3</v>
      </c>
      <c r="BG659" s="45">
        <f t="shared" si="1755"/>
        <v>23.435159145673378</v>
      </c>
      <c r="BH659" s="151">
        <f t="shared" si="1756"/>
        <v>0.1844176587466505</v>
      </c>
      <c r="BI659" s="45">
        <f t="shared" si="1757"/>
        <v>1.8089329336459439</v>
      </c>
      <c r="BJ659" s="45">
        <f t="shared" si="1758"/>
        <v>9.2299329336459444</v>
      </c>
      <c r="BK659" s="45">
        <f t="shared" si="1759"/>
        <v>248.14066721023073</v>
      </c>
      <c r="BL659" s="45">
        <f t="shared" si="1760"/>
        <v>4.3308716509140588</v>
      </c>
      <c r="BM659" s="45">
        <f t="shared" si="1761"/>
        <v>250.30832679445842</v>
      </c>
      <c r="BN659" s="45">
        <f t="shared" si="1762"/>
        <v>16.687221786297229</v>
      </c>
      <c r="BO659" s="45">
        <f t="shared" si="1763"/>
        <v>16</v>
      </c>
      <c r="BP659" s="45">
        <f t="shared" si="1764"/>
        <v>41</v>
      </c>
      <c r="BQ659" s="45">
        <f t="shared" si="1765"/>
        <v>13</v>
      </c>
      <c r="BR659" s="45">
        <f t="shared" si="1766"/>
        <v>-17.395136802664378</v>
      </c>
      <c r="BS659" s="45" t="str">
        <f t="shared" si="1767"/>
        <v>NEGATIF</v>
      </c>
      <c r="BT659" s="45">
        <f t="shared" si="1768"/>
        <v>-0.30360241104133251</v>
      </c>
      <c r="BU659" s="45">
        <f t="shared" si="1769"/>
        <v>17</v>
      </c>
      <c r="BV659" s="45">
        <f t="shared" si="1770"/>
        <v>-2064</v>
      </c>
      <c r="BW659" s="45">
        <f t="shared" si="1771"/>
        <v>17</v>
      </c>
      <c r="BX659" s="45" t="str">
        <f t="shared" si="1772"/>
        <v>NEGATIF</v>
      </c>
      <c r="BY659" s="45">
        <f t="shared" si="1773"/>
        <v>-68.995713815623489</v>
      </c>
      <c r="BZ659" s="45">
        <f t="shared" si="1774"/>
        <v>111.00428618437651</v>
      </c>
      <c r="CA659" s="45">
        <f t="shared" si="1775"/>
        <v>-18.433395331553108</v>
      </c>
      <c r="CB659" s="45" t="str">
        <f t="shared" si="1776"/>
        <v>NEGATIF</v>
      </c>
      <c r="CC659" s="45">
        <f t="shared" si="1777"/>
        <v>18</v>
      </c>
      <c r="CD659" s="45">
        <f t="shared" si="1778"/>
        <v>26</v>
      </c>
      <c r="CE659" s="45">
        <f t="shared" si="1779"/>
        <v>0</v>
      </c>
      <c r="CF659" s="45"/>
      <c r="CG659" s="45">
        <f t="shared" si="1780"/>
        <v>4.3687044477212433</v>
      </c>
      <c r="CH659" s="45">
        <f t="shared" si="1781"/>
        <v>0.40902068782086187</v>
      </c>
      <c r="CI659" s="45">
        <f t="shared" si="1782"/>
        <v>0.40905094774150547</v>
      </c>
    </row>
    <row r="660" spans="1:87">
      <c r="A660" s="45">
        <f t="shared" ref="A660:E660" si="1903">A562</f>
        <v>-7.0027777777777782</v>
      </c>
      <c r="B660" s="45">
        <f t="shared" si="1903"/>
        <v>111.315</v>
      </c>
      <c r="C660" s="45">
        <f t="shared" si="1903"/>
        <v>7</v>
      </c>
      <c r="D660" s="45">
        <f t="shared" si="1903"/>
        <v>2018</v>
      </c>
      <c r="E660" s="45">
        <f t="shared" si="1903"/>
        <v>6</v>
      </c>
      <c r="F660" s="45">
        <f t="shared" si="1784"/>
        <v>11</v>
      </c>
      <c r="G660" s="45">
        <f t="shared" ref="G660:M660" si="1904">G562</f>
        <v>-0.12222152900771403</v>
      </c>
      <c r="H660" s="45">
        <f t="shared" si="1904"/>
        <v>15</v>
      </c>
      <c r="I660" s="45">
        <f t="shared" si="1904"/>
        <v>45</v>
      </c>
      <c r="J660" s="45">
        <f t="shared" si="1904"/>
        <v>15.75</v>
      </c>
      <c r="K660" s="45">
        <f t="shared" si="1904"/>
        <v>0</v>
      </c>
      <c r="L660" s="45">
        <f t="shared" si="1904"/>
        <v>20</v>
      </c>
      <c r="M660" s="45">
        <f t="shared" si="1904"/>
        <v>-13</v>
      </c>
      <c r="N660" s="45">
        <f t="shared" si="1789"/>
        <v>2458280.8645833335</v>
      </c>
      <c r="O660" s="45">
        <f t="shared" si="1844"/>
        <v>8.1905445362562951E-4</v>
      </c>
      <c r="P660" s="45">
        <f t="shared" si="1713"/>
        <v>2458280.8654023879</v>
      </c>
      <c r="Q660" s="45">
        <f t="shared" si="1715"/>
        <v>0.18441794393943658</v>
      </c>
      <c r="R660" s="45">
        <f t="shared" si="1716"/>
        <v>252.50160295812839</v>
      </c>
      <c r="S660" s="45">
        <f t="shared" si="1717"/>
        <v>298.98458284566004</v>
      </c>
      <c r="T660" s="45">
        <f t="shared" si="1718"/>
        <v>4.4069843381827942</v>
      </c>
      <c r="U660" s="45">
        <f t="shared" si="1719"/>
        <v>5.2182653833585251</v>
      </c>
      <c r="V660" s="45">
        <f t="shared" si="1720"/>
        <v>128.35050907309022</v>
      </c>
      <c r="W660" s="45">
        <f t="shared" si="1721"/>
        <v>2.2401389799362796</v>
      </c>
      <c r="X660" s="45">
        <f t="shared" si="1722"/>
        <v>79.653799218606764</v>
      </c>
      <c r="Y660" s="45">
        <f t="shared" si="1723"/>
        <v>1.3902210580871746</v>
      </c>
      <c r="Z660" s="45">
        <f t="shared" si="1724"/>
        <v>156.39678477297457</v>
      </c>
      <c r="AA660" s="45">
        <f t="shared" si="1725"/>
        <v>2.7296388338213387</v>
      </c>
      <c r="AB660" s="45">
        <f t="shared" si="1726"/>
        <v>-19185.782716583039</v>
      </c>
      <c r="AC660" s="45">
        <f t="shared" si="1727"/>
        <v>-18.853871259588786</v>
      </c>
      <c r="AD660" s="45">
        <f t="shared" si="1728"/>
        <v>706.75958909071187</v>
      </c>
      <c r="AE660" s="45">
        <f t="shared" si="1729"/>
        <v>421.51129023605125</v>
      </c>
      <c r="AF660" s="45">
        <f t="shared" si="1730"/>
        <v>584.74290272061808</v>
      </c>
      <c r="AG660" s="45">
        <f t="shared" si="1731"/>
        <v>2912.2187573455749</v>
      </c>
      <c r="AH660" s="45">
        <f t="shared" si="1732"/>
        <v>-14579.404048449673</v>
      </c>
      <c r="AI660" s="45">
        <f t="shared" si="1733"/>
        <v>-4.049834457902687</v>
      </c>
      <c r="AJ660" s="45">
        <f t="shared" si="1734"/>
        <v>248.45176850022571</v>
      </c>
      <c r="AK660" s="45">
        <f t="shared" si="1735"/>
        <v>4.3363013927316727</v>
      </c>
      <c r="AL660" s="45">
        <f t="shared" si="1736"/>
        <v>248</v>
      </c>
      <c r="AM660" s="45">
        <f t="shared" si="1737"/>
        <v>27</v>
      </c>
      <c r="AN660" s="45">
        <f t="shared" si="1738"/>
        <v>6</v>
      </c>
      <c r="AO660" s="45"/>
      <c r="AP660" s="45">
        <f t="shared" si="1739"/>
        <v>4.3708014321549786</v>
      </c>
      <c r="AQ660" s="45">
        <f t="shared" si="1740"/>
        <v>7.6284875941987934E-2</v>
      </c>
      <c r="AR660" s="45" t="str">
        <f t="shared" si="1741"/>
        <v>POSITIF</v>
      </c>
      <c r="AS660" s="45">
        <f t="shared" si="1742"/>
        <v>4</v>
      </c>
      <c r="AT660" s="45">
        <f t="shared" si="1743"/>
        <v>22</v>
      </c>
      <c r="AU660" s="45">
        <f t="shared" si="1744"/>
        <v>14</v>
      </c>
      <c r="AV660" s="45">
        <f t="shared" si="1745"/>
        <v>0.98875468720743021</v>
      </c>
      <c r="AW660" s="145">
        <f t="shared" si="1746"/>
        <v>4.1198111966976259E-2</v>
      </c>
      <c r="AX660" s="45">
        <f t="shared" si="1747"/>
        <v>1.7257024786296316E-2</v>
      </c>
      <c r="AY660" s="45">
        <f t="shared" si="1748"/>
        <v>0.26941635114400453</v>
      </c>
      <c r="AZ660" s="145">
        <f t="shared" si="1749"/>
        <v>1.1225681297666856E-2</v>
      </c>
      <c r="BA660" s="45">
        <f t="shared" si="1750"/>
        <v>369606.96624122257</v>
      </c>
      <c r="BB660" s="45" t="s">
        <v>192</v>
      </c>
      <c r="BC660" s="45">
        <f t="shared" si="1751"/>
        <v>1.6700854446354545E-2</v>
      </c>
      <c r="BD660" s="45">
        <f t="shared" si="1752"/>
        <v>128.35508763208847</v>
      </c>
      <c r="BE660" s="45">
        <f t="shared" si="1753"/>
        <v>23.43689290770596</v>
      </c>
      <c r="BF660" s="45">
        <f t="shared" si="1754"/>
        <v>-1.7337665073945238E-3</v>
      </c>
      <c r="BG660" s="45">
        <f t="shared" si="1755"/>
        <v>23.435159141198564</v>
      </c>
      <c r="BH660" s="151">
        <f t="shared" si="1756"/>
        <v>0.18441794393943658</v>
      </c>
      <c r="BI660" s="45">
        <f t="shared" si="1757"/>
        <v>2.0596174130216243</v>
      </c>
      <c r="BJ660" s="45">
        <f t="shared" si="1758"/>
        <v>9.4806174130216245</v>
      </c>
      <c r="BK660" s="45">
        <f t="shared" si="1759"/>
        <v>251.90911125402491</v>
      </c>
      <c r="BL660" s="45">
        <f t="shared" si="1760"/>
        <v>4.3966434071554366</v>
      </c>
      <c r="BM660" s="45">
        <f t="shared" si="1761"/>
        <v>250.30014994129942</v>
      </c>
      <c r="BN660" s="45">
        <f t="shared" si="1762"/>
        <v>16.686676662753296</v>
      </c>
      <c r="BO660" s="45">
        <f t="shared" si="1763"/>
        <v>16</v>
      </c>
      <c r="BP660" s="45">
        <f t="shared" si="1764"/>
        <v>41</v>
      </c>
      <c r="BQ660" s="45">
        <f t="shared" si="1765"/>
        <v>12</v>
      </c>
      <c r="BR660" s="45">
        <f t="shared" si="1766"/>
        <v>-17.392406074475609</v>
      </c>
      <c r="BS660" s="45" t="str">
        <f t="shared" si="1767"/>
        <v>NEGATIF</v>
      </c>
      <c r="BT660" s="45">
        <f t="shared" si="1768"/>
        <v>-0.30355475084346151</v>
      </c>
      <c r="BU660" s="45">
        <f t="shared" si="1769"/>
        <v>17</v>
      </c>
      <c r="BV660" s="45">
        <f t="shared" si="1770"/>
        <v>-2064</v>
      </c>
      <c r="BW660" s="45">
        <f t="shared" si="1771"/>
        <v>27</v>
      </c>
      <c r="BX660" s="45" t="str">
        <f t="shared" si="1772"/>
        <v>NEGATIF</v>
      </c>
      <c r="BY660" s="45">
        <f t="shared" si="1773"/>
        <v>-69.852183557780165</v>
      </c>
      <c r="BZ660" s="45">
        <f t="shared" si="1774"/>
        <v>110.14781644221983</v>
      </c>
      <c r="CA660" s="45">
        <f t="shared" si="1775"/>
        <v>-14.93212772902972</v>
      </c>
      <c r="CB660" s="45" t="str">
        <f t="shared" si="1776"/>
        <v>NEGATIF</v>
      </c>
      <c r="CC660" s="45">
        <f t="shared" si="1777"/>
        <v>14</v>
      </c>
      <c r="CD660" s="45">
        <f t="shared" si="1778"/>
        <v>55</v>
      </c>
      <c r="CE660" s="45">
        <f t="shared" si="1779"/>
        <v>55</v>
      </c>
      <c r="CF660" s="45"/>
      <c r="CG660" s="45">
        <f t="shared" si="1780"/>
        <v>4.3685617347111663</v>
      </c>
      <c r="CH660" s="45">
        <f t="shared" si="1781"/>
        <v>0.40902068774276162</v>
      </c>
      <c r="CI660" s="45">
        <f t="shared" si="1782"/>
        <v>0.40905094767677652</v>
      </c>
    </row>
    <row r="661" spans="1:87">
      <c r="A661" s="45">
        <f t="shared" ref="A661:E661" si="1905">A563</f>
        <v>-7.0027777777777782</v>
      </c>
      <c r="B661" s="45">
        <f t="shared" si="1905"/>
        <v>111.315</v>
      </c>
      <c r="C661" s="45">
        <f t="shared" si="1905"/>
        <v>7</v>
      </c>
      <c r="D661" s="45">
        <f t="shared" si="1905"/>
        <v>2018</v>
      </c>
      <c r="E661" s="45">
        <f t="shared" si="1905"/>
        <v>6</v>
      </c>
      <c r="F661" s="45">
        <f t="shared" si="1784"/>
        <v>11</v>
      </c>
      <c r="G661" s="45">
        <f t="shared" ref="G661:M661" si="1906">G563</f>
        <v>-0.12222152900771403</v>
      </c>
      <c r="H661" s="45">
        <f t="shared" si="1906"/>
        <v>16</v>
      </c>
      <c r="I661" s="45">
        <f t="shared" si="1906"/>
        <v>0</v>
      </c>
      <c r="J661" s="45">
        <f t="shared" si="1906"/>
        <v>16</v>
      </c>
      <c r="K661" s="45">
        <f t="shared" si="1906"/>
        <v>0</v>
      </c>
      <c r="L661" s="45">
        <f t="shared" si="1906"/>
        <v>20</v>
      </c>
      <c r="M661" s="45">
        <f t="shared" si="1906"/>
        <v>-13</v>
      </c>
      <c r="N661" s="45">
        <f t="shared" si="1789"/>
        <v>2458280.875</v>
      </c>
      <c r="O661" s="45">
        <f t="shared" si="1844"/>
        <v>8.1905445362562951E-4</v>
      </c>
      <c r="P661" s="45">
        <f t="shared" si="1713"/>
        <v>2458280.8758190544</v>
      </c>
      <c r="Q661" s="45">
        <f t="shared" si="1715"/>
        <v>0.18441822913222264</v>
      </c>
      <c r="R661" s="45">
        <f t="shared" si="1716"/>
        <v>252.50160295812839</v>
      </c>
      <c r="S661" s="45">
        <f t="shared" si="1717"/>
        <v>299.12067651491088</v>
      </c>
      <c r="T661" s="45">
        <f t="shared" si="1718"/>
        <v>4.4069843381827942</v>
      </c>
      <c r="U661" s="45">
        <f t="shared" si="1719"/>
        <v>5.2206406659780722</v>
      </c>
      <c r="V661" s="45">
        <f t="shared" si="1720"/>
        <v>128.34995746974465</v>
      </c>
      <c r="W661" s="45">
        <f t="shared" si="1721"/>
        <v>2.2401293526417345</v>
      </c>
      <c r="X661" s="45">
        <f t="shared" si="1722"/>
        <v>79.664066378218195</v>
      </c>
      <c r="Y661" s="45">
        <f t="shared" si="1723"/>
        <v>1.3904002538272218</v>
      </c>
      <c r="Z661" s="45">
        <f t="shared" si="1724"/>
        <v>156.40705144234016</v>
      </c>
      <c r="AA661" s="45">
        <f t="shared" si="1725"/>
        <v>2.7298180210049816</v>
      </c>
      <c r="AB661" s="45">
        <f t="shared" si="1726"/>
        <v>-19159.668214874931</v>
      </c>
      <c r="AC661" s="45">
        <f t="shared" si="1727"/>
        <v>-17.584187463898648</v>
      </c>
      <c r="AD661" s="45">
        <f t="shared" si="1728"/>
        <v>660.16183318381172</v>
      </c>
      <c r="AE661" s="45">
        <f t="shared" si="1729"/>
        <v>416.16877329113453</v>
      </c>
      <c r="AF661" s="45">
        <f t="shared" si="1730"/>
        <v>585.0729727097912</v>
      </c>
      <c r="AG661" s="45">
        <f t="shared" si="1731"/>
        <v>2903.7675421690133</v>
      </c>
      <c r="AH661" s="45">
        <f t="shared" si="1732"/>
        <v>-14612.081280985081</v>
      </c>
      <c r="AI661" s="45">
        <f t="shared" si="1733"/>
        <v>-4.0589114669403008</v>
      </c>
      <c r="AJ661" s="45">
        <f t="shared" si="1734"/>
        <v>248.4426914911881</v>
      </c>
      <c r="AK661" s="45">
        <f t="shared" si="1735"/>
        <v>4.3361429690377333</v>
      </c>
      <c r="AL661" s="45">
        <f t="shared" si="1736"/>
        <v>248</v>
      </c>
      <c r="AM661" s="45">
        <f t="shared" si="1737"/>
        <v>26</v>
      </c>
      <c r="AN661" s="45">
        <f t="shared" si="1738"/>
        <v>33</v>
      </c>
      <c r="AO661" s="45"/>
      <c r="AP661" s="45">
        <f t="shared" si="1739"/>
        <v>4.3719054273451921</v>
      </c>
      <c r="AQ661" s="45">
        <f t="shared" si="1740"/>
        <v>7.6304144292983336E-2</v>
      </c>
      <c r="AR661" s="45" t="str">
        <f t="shared" si="1741"/>
        <v>POSITIF</v>
      </c>
      <c r="AS661" s="45">
        <f t="shared" si="1742"/>
        <v>4</v>
      </c>
      <c r="AT661" s="45">
        <f t="shared" si="1743"/>
        <v>22</v>
      </c>
      <c r="AU661" s="45">
        <f t="shared" si="1744"/>
        <v>18</v>
      </c>
      <c r="AV661" s="45">
        <f t="shared" si="1745"/>
        <v>0.98889345392981209</v>
      </c>
      <c r="AW661" s="145">
        <f t="shared" si="1746"/>
        <v>4.1203893913742171E-2</v>
      </c>
      <c r="AX661" s="45">
        <f t="shared" si="1747"/>
        <v>1.725944672249408E-2</v>
      </c>
      <c r="AY661" s="45">
        <f t="shared" si="1748"/>
        <v>0.26945415889142943</v>
      </c>
      <c r="AZ661" s="145">
        <f t="shared" si="1749"/>
        <v>1.1227256620476226E-2</v>
      </c>
      <c r="BA661" s="45">
        <f t="shared" si="1750"/>
        <v>369555.106199854</v>
      </c>
      <c r="BB661" s="45" t="s">
        <v>192</v>
      </c>
      <c r="BC661" s="45">
        <f t="shared" si="1751"/>
        <v>1.6700854434376446E-2</v>
      </c>
      <c r="BD661" s="45">
        <f t="shared" si="1752"/>
        <v>128.35453603037988</v>
      </c>
      <c r="BE661" s="45">
        <f t="shared" si="1753"/>
        <v>23.436892903997265</v>
      </c>
      <c r="BF661" s="45">
        <f t="shared" si="1754"/>
        <v>-1.7337672543397652E-3</v>
      </c>
      <c r="BG661" s="45">
        <f t="shared" si="1755"/>
        <v>23.435159136742925</v>
      </c>
      <c r="BH661" s="151">
        <f t="shared" si="1756"/>
        <v>0.18441822913222264</v>
      </c>
      <c r="BI661" s="45">
        <f t="shared" si="1757"/>
        <v>2.3103018923973044</v>
      </c>
      <c r="BJ661" s="45">
        <f t="shared" si="1758"/>
        <v>9.7313018923973047</v>
      </c>
      <c r="BK661" s="45">
        <f t="shared" si="1759"/>
        <v>255.67761985460677</v>
      </c>
      <c r="BL661" s="45">
        <f t="shared" si="1760"/>
        <v>4.4624162901253142</v>
      </c>
      <c r="BM661" s="45">
        <f t="shared" si="1761"/>
        <v>250.29190853135282</v>
      </c>
      <c r="BN661" s="45">
        <f t="shared" si="1762"/>
        <v>16.68612723542352</v>
      </c>
      <c r="BO661" s="45">
        <f t="shared" si="1763"/>
        <v>16</v>
      </c>
      <c r="BP661" s="45">
        <f t="shared" si="1764"/>
        <v>41</v>
      </c>
      <c r="BQ661" s="45">
        <f t="shared" si="1765"/>
        <v>10</v>
      </c>
      <c r="BR661" s="45">
        <f t="shared" si="1766"/>
        <v>-17.389929433168746</v>
      </c>
      <c r="BS661" s="45" t="str">
        <f t="shared" si="1767"/>
        <v>NEGATIF</v>
      </c>
      <c r="BT661" s="45">
        <f t="shared" si="1768"/>
        <v>-0.30351152529826581</v>
      </c>
      <c r="BU661" s="45">
        <f t="shared" si="1769"/>
        <v>17</v>
      </c>
      <c r="BV661" s="45">
        <f t="shared" si="1770"/>
        <v>-2064</v>
      </c>
      <c r="BW661" s="45">
        <f t="shared" si="1771"/>
        <v>36</v>
      </c>
      <c r="BX661" s="45" t="str">
        <f t="shared" si="1772"/>
        <v>NEGATIF</v>
      </c>
      <c r="BY661" s="45">
        <f t="shared" si="1773"/>
        <v>-70.610469202917656</v>
      </c>
      <c r="BZ661" s="45">
        <f t="shared" si="1774"/>
        <v>109.38953079708234</v>
      </c>
      <c r="CA661" s="45">
        <f t="shared" si="1775"/>
        <v>-11.412529865171894</v>
      </c>
      <c r="CB661" s="45" t="str">
        <f t="shared" si="1776"/>
        <v>NEGATIF</v>
      </c>
      <c r="CC661" s="45">
        <f t="shared" si="1777"/>
        <v>11</v>
      </c>
      <c r="CD661" s="45">
        <f t="shared" si="1778"/>
        <v>24</v>
      </c>
      <c r="CE661" s="45">
        <f t="shared" si="1779"/>
        <v>45</v>
      </c>
      <c r="CF661" s="45"/>
      <c r="CG661" s="45">
        <f t="shared" si="1780"/>
        <v>4.368417894972592</v>
      </c>
      <c r="CH661" s="45">
        <f t="shared" si="1781"/>
        <v>0.40902068766499605</v>
      </c>
      <c r="CI661" s="45">
        <f t="shared" si="1782"/>
        <v>0.40905094761204758</v>
      </c>
    </row>
    <row r="662" spans="1:87">
      <c r="A662" s="45">
        <f t="shared" ref="A662:E662" si="1907">A564</f>
        <v>-7.0027777777777782</v>
      </c>
      <c r="B662" s="45">
        <f t="shared" si="1907"/>
        <v>111.315</v>
      </c>
      <c r="C662" s="45">
        <f t="shared" si="1907"/>
        <v>7</v>
      </c>
      <c r="D662" s="45">
        <f t="shared" si="1907"/>
        <v>2018</v>
      </c>
      <c r="E662" s="45">
        <f t="shared" si="1907"/>
        <v>6</v>
      </c>
      <c r="F662" s="45">
        <f t="shared" si="1784"/>
        <v>11</v>
      </c>
      <c r="G662" s="45">
        <f t="shared" ref="G662:M662" si="1908">G564</f>
        <v>-0.12222152900771403</v>
      </c>
      <c r="H662" s="45">
        <f t="shared" si="1908"/>
        <v>16</v>
      </c>
      <c r="I662" s="45">
        <f t="shared" si="1908"/>
        <v>15</v>
      </c>
      <c r="J662" s="45">
        <f t="shared" si="1908"/>
        <v>16.25</v>
      </c>
      <c r="K662" s="45">
        <f t="shared" si="1908"/>
        <v>0</v>
      </c>
      <c r="L662" s="45">
        <f t="shared" si="1908"/>
        <v>20</v>
      </c>
      <c r="M662" s="45">
        <f t="shared" si="1908"/>
        <v>-13</v>
      </c>
      <c r="N662" s="45">
        <f t="shared" si="1789"/>
        <v>2458280.885416667</v>
      </c>
      <c r="O662" s="45">
        <f t="shared" si="1844"/>
        <v>8.1905445362562951E-4</v>
      </c>
      <c r="P662" s="45">
        <f t="shared" si="1713"/>
        <v>2458280.8862357214</v>
      </c>
      <c r="Q662" s="45">
        <f t="shared" si="1715"/>
        <v>0.18441851432502146</v>
      </c>
      <c r="R662" s="45">
        <f t="shared" si="1716"/>
        <v>252.50160295812839</v>
      </c>
      <c r="S662" s="45">
        <f t="shared" si="1717"/>
        <v>299.25677019024442</v>
      </c>
      <c r="T662" s="45">
        <f t="shared" si="1718"/>
        <v>4.4069843381827942</v>
      </c>
      <c r="U662" s="45">
        <f t="shared" si="1719"/>
        <v>5.2230159487037824</v>
      </c>
      <c r="V662" s="45">
        <f t="shared" si="1720"/>
        <v>128.34940586637435</v>
      </c>
      <c r="W662" s="45">
        <f t="shared" si="1721"/>
        <v>2.2401197253467577</v>
      </c>
      <c r="X662" s="45">
        <f t="shared" si="1722"/>
        <v>79.67433353828892</v>
      </c>
      <c r="Y662" s="45">
        <f t="shared" si="1723"/>
        <v>1.3905794495752852</v>
      </c>
      <c r="Z662" s="45">
        <f t="shared" si="1724"/>
        <v>156.41731811216414</v>
      </c>
      <c r="AA662" s="45">
        <f t="shared" si="1725"/>
        <v>2.7299972081966253</v>
      </c>
      <c r="AB662" s="45">
        <f t="shared" si="1726"/>
        <v>-19133.442123922345</v>
      </c>
      <c r="AC662" s="45">
        <f t="shared" si="1727"/>
        <v>-16.312649998072349</v>
      </c>
      <c r="AD662" s="45">
        <f t="shared" si="1728"/>
        <v>613.28572226120627</v>
      </c>
      <c r="AE662" s="45">
        <f t="shared" si="1729"/>
        <v>410.78239042865448</v>
      </c>
      <c r="AF662" s="45">
        <f t="shared" si="1730"/>
        <v>585.39776326405513</v>
      </c>
      <c r="AG662" s="45">
        <f t="shared" si="1731"/>
        <v>2895.2941337264988</v>
      </c>
      <c r="AH662" s="45">
        <f t="shared" si="1732"/>
        <v>-14644.994764239998</v>
      </c>
      <c r="AI662" s="45">
        <f t="shared" si="1733"/>
        <v>-4.0680541011777773</v>
      </c>
      <c r="AJ662" s="45">
        <f t="shared" si="1734"/>
        <v>248.43354885695061</v>
      </c>
      <c r="AK662" s="45">
        <f t="shared" si="1735"/>
        <v>4.3359833999679829</v>
      </c>
      <c r="AL662" s="45">
        <f t="shared" si="1736"/>
        <v>248</v>
      </c>
      <c r="AM662" s="45">
        <f t="shared" si="1737"/>
        <v>26</v>
      </c>
      <c r="AN662" s="45">
        <f t="shared" si="1738"/>
        <v>0</v>
      </c>
      <c r="AO662" s="45"/>
      <c r="AP662" s="45">
        <f t="shared" si="1739"/>
        <v>4.3727563568257688</v>
      </c>
      <c r="AQ662" s="45">
        <f t="shared" si="1740"/>
        <v>7.6318995814121687E-2</v>
      </c>
      <c r="AR662" s="45" t="str">
        <f t="shared" si="1741"/>
        <v>POSITIF</v>
      </c>
      <c r="AS662" s="45">
        <f t="shared" si="1742"/>
        <v>4</v>
      </c>
      <c r="AT662" s="45">
        <f t="shared" si="1743"/>
        <v>22</v>
      </c>
      <c r="AU662" s="45">
        <f t="shared" si="1744"/>
        <v>21</v>
      </c>
      <c r="AV662" s="45">
        <f t="shared" si="1745"/>
        <v>0.98903206066412053</v>
      </c>
      <c r="AW662" s="145">
        <f t="shared" si="1746"/>
        <v>4.1209669194338355E-2</v>
      </c>
      <c r="AX662" s="45">
        <f t="shared" si="1747"/>
        <v>1.72618658663732E-2</v>
      </c>
      <c r="AY662" s="45">
        <f t="shared" si="1748"/>
        <v>0.26949192304777386</v>
      </c>
      <c r="AZ662" s="145">
        <f t="shared" si="1749"/>
        <v>1.1228830126990578E-2</v>
      </c>
      <c r="BA662" s="45">
        <f t="shared" si="1750"/>
        <v>369503.32047746284</v>
      </c>
      <c r="BB662" s="45" t="s">
        <v>192</v>
      </c>
      <c r="BC662" s="45">
        <f t="shared" si="1751"/>
        <v>1.670085442239835E-2</v>
      </c>
      <c r="BD662" s="45">
        <f t="shared" si="1752"/>
        <v>128.35398442864656</v>
      </c>
      <c r="BE662" s="45">
        <f t="shared" si="1753"/>
        <v>23.436892900288569</v>
      </c>
      <c r="BF662" s="45">
        <f t="shared" si="1754"/>
        <v>-1.7337679821103841E-3</v>
      </c>
      <c r="BG662" s="45">
        <f t="shared" si="1755"/>
        <v>23.43515913230646</v>
      </c>
      <c r="BH662" s="151">
        <f t="shared" si="1756"/>
        <v>0.18441851432502146</v>
      </c>
      <c r="BI662" s="45">
        <f t="shared" si="1757"/>
        <v>2.5609863829798996</v>
      </c>
      <c r="BJ662" s="45">
        <f t="shared" si="1758"/>
        <v>9.9819863829798994</v>
      </c>
      <c r="BK662" s="45">
        <f t="shared" si="1759"/>
        <v>259.44618813873274</v>
      </c>
      <c r="BL662" s="45">
        <f t="shared" si="1760"/>
        <v>4.5281902147695448</v>
      </c>
      <c r="BM662" s="45">
        <f t="shared" si="1761"/>
        <v>250.28360760596578</v>
      </c>
      <c r="BN662" s="45">
        <f t="shared" si="1762"/>
        <v>16.685573840397719</v>
      </c>
      <c r="BO662" s="45">
        <f t="shared" si="1763"/>
        <v>16</v>
      </c>
      <c r="BP662" s="45">
        <f t="shared" si="1764"/>
        <v>41</v>
      </c>
      <c r="BQ662" s="45">
        <f t="shared" si="1765"/>
        <v>8</v>
      </c>
      <c r="BR662" s="45">
        <f t="shared" si="1766"/>
        <v>-17.387692321881271</v>
      </c>
      <c r="BS662" s="45" t="str">
        <f t="shared" si="1767"/>
        <v>NEGATIF</v>
      </c>
      <c r="BT662" s="45">
        <f t="shared" si="1768"/>
        <v>-0.30347248034056584</v>
      </c>
      <c r="BU662" s="45">
        <f t="shared" si="1769"/>
        <v>17</v>
      </c>
      <c r="BV662" s="45">
        <f t="shared" si="1770"/>
        <v>-2064</v>
      </c>
      <c r="BW662" s="45">
        <f t="shared" si="1771"/>
        <v>44</v>
      </c>
      <c r="BX662" s="45" t="str">
        <f t="shared" si="1772"/>
        <v>NEGATIF</v>
      </c>
      <c r="BY662" s="45">
        <f t="shared" si="1773"/>
        <v>-71.279919983625049</v>
      </c>
      <c r="BZ662" s="45">
        <f t="shared" si="1774"/>
        <v>108.72008001637495</v>
      </c>
      <c r="CA662" s="45">
        <f t="shared" si="1775"/>
        <v>-7.8773050159960496</v>
      </c>
      <c r="CB662" s="45" t="str">
        <f t="shared" si="1776"/>
        <v>NEGATIF</v>
      </c>
      <c r="CC662" s="45">
        <f t="shared" si="1777"/>
        <v>7</v>
      </c>
      <c r="CD662" s="45">
        <f t="shared" si="1778"/>
        <v>52</v>
      </c>
      <c r="CE662" s="45">
        <f t="shared" si="1779"/>
        <v>38</v>
      </c>
      <c r="CF662" s="45"/>
      <c r="CG662" s="45">
        <f t="shared" si="1780"/>
        <v>4.3682730164936254</v>
      </c>
      <c r="CH662" s="45">
        <f t="shared" si="1781"/>
        <v>0.40902068758756516</v>
      </c>
      <c r="CI662" s="45">
        <f t="shared" si="1782"/>
        <v>0.40905094754731863</v>
      </c>
    </row>
    <row r="663" spans="1:87">
      <c r="A663" s="45">
        <f t="shared" ref="A663:E663" si="1909">A565</f>
        <v>-7.0027777777777782</v>
      </c>
      <c r="B663" s="45">
        <f t="shared" si="1909"/>
        <v>111.315</v>
      </c>
      <c r="C663" s="45">
        <f t="shared" si="1909"/>
        <v>7</v>
      </c>
      <c r="D663" s="45">
        <f t="shared" si="1909"/>
        <v>2018</v>
      </c>
      <c r="E663" s="45">
        <f t="shared" si="1909"/>
        <v>6</v>
      </c>
      <c r="F663" s="45">
        <f t="shared" si="1784"/>
        <v>11</v>
      </c>
      <c r="G663" s="45">
        <f t="shared" ref="G663:M663" si="1910">G565</f>
        <v>-0.12222152900771403</v>
      </c>
      <c r="H663" s="45">
        <f t="shared" si="1910"/>
        <v>16</v>
      </c>
      <c r="I663" s="45">
        <f t="shared" si="1910"/>
        <v>30</v>
      </c>
      <c r="J663" s="45">
        <f t="shared" si="1910"/>
        <v>16.5</v>
      </c>
      <c r="K663" s="45">
        <f t="shared" si="1910"/>
        <v>0</v>
      </c>
      <c r="L663" s="45">
        <f t="shared" si="1910"/>
        <v>20</v>
      </c>
      <c r="M663" s="45">
        <f t="shared" si="1910"/>
        <v>-13</v>
      </c>
      <c r="N663" s="45">
        <f t="shared" ref="N663:N695" si="1911">1720994.5+INT(365.25*D663)+INT(30.60001*(E663+1))+M663+F663+(H663+I663/60)/24 -C663/24</f>
        <v>2458280.8958333335</v>
      </c>
      <c r="O663" s="45">
        <f t="shared" si="1844"/>
        <v>8.1905445362562951E-4</v>
      </c>
      <c r="P663" s="45">
        <f t="shared" ref="P663:P695" si="1912">N663+O663</f>
        <v>2458280.8966523879</v>
      </c>
      <c r="Q663" s="45">
        <f t="shared" ref="Q663:Q695" si="1913">(P663-2451545)/36525</f>
        <v>0.18441879951780754</v>
      </c>
      <c r="R663" s="45">
        <f t="shared" ref="R663:R695" si="1914" xml:space="preserve"> MOD(218.317 + 481267.883*O663, 360)</f>
        <v>252.50160295812839</v>
      </c>
      <c r="S663" s="45">
        <f t="shared" ref="S663:S695" si="1915" xml:space="preserve"> MOD(134.954 + 477198.849*Q663, 360)</f>
        <v>299.39286385950982</v>
      </c>
      <c r="T663" s="45">
        <f t="shared" ref="T663:T695" si="1916">RADIANS(R663)</f>
        <v>4.4069843381827942</v>
      </c>
      <c r="U663" s="45">
        <f t="shared" ref="U663:U695" si="1917">RADIANS(S663)</f>
        <v>5.2253912313235844</v>
      </c>
      <c r="V663" s="45">
        <f t="shared" ref="V663:V695" si="1918" xml:space="preserve"> MOD(125.041 - 1934.142*Q663, 360)</f>
        <v>128.34885426302867</v>
      </c>
      <c r="W663" s="45">
        <f t="shared" ref="W663:W695" si="1919">RADIANS(V663)</f>
        <v>2.2401100980522104</v>
      </c>
      <c r="X663" s="45">
        <f t="shared" ref="X663:X695" si="1920" xml:space="preserve"> MOD(280.466 + 36000.769*Q663, 360)</f>
        <v>79.68460069790126</v>
      </c>
      <c r="Y663" s="45">
        <f t="shared" ref="Y663:Y695" si="1921">RADIANS(X663)</f>
        <v>1.3907586453153484</v>
      </c>
      <c r="Z663" s="45">
        <f t="shared" ref="Z663:Z695" si="1922" xml:space="preserve"> MOD(357.526 + 35999.05*Q663, 360)</f>
        <v>156.42758478152973</v>
      </c>
      <c r="AA663" s="45">
        <f t="shared" ref="AA663:AA695" si="1923">RADIANS(Z663)</f>
        <v>2.7301763953802687</v>
      </c>
      <c r="AB663" s="45">
        <f t="shared" ref="AB663:AB695" si="1924" xml:space="preserve"> 22640*SIN(U663) + 769*SIN(2*D389) + 36*SIN(3*D389)</f>
        <v>-19107.10459403347</v>
      </c>
      <c r="AC663" s="45">
        <f t="shared" ref="AC663:AC695" si="1925" xml:space="preserve"> -125*SIN(T663 - X663)</f>
        <v>-15.03939301315212</v>
      </c>
      <c r="AD663" s="45">
        <f t="shared" ref="AD663:AD695" si="1926" xml:space="preserve"> 2370*SIN(2*(T663 - X663))</f>
        <v>566.15102551763232</v>
      </c>
      <c r="AE663" s="45">
        <f t="shared" ref="AE663:AE695" si="1927" xml:space="preserve"> -668*SIN(Z663)</f>
        <v>405.35270987359314</v>
      </c>
      <c r="AF663" s="45">
        <f t="shared" ref="AF663:AF695" si="1928" xml:space="preserve"> -412*SIN(2*(T663 - W663)) + 212*SIN(2*(T663 - Y663 - U663))</f>
        <v>585.7172659534715</v>
      </c>
      <c r="AG663" s="45">
        <f t="shared" ref="AG663:AG695" si="1929" xml:space="preserve"> 4586*SIN(2*(T663 - Y663) - U663) + 206*SIN(2*(T663 - Y663) - U663 -AA663) + 192*SIN(2*(T663 - Y663) + U663) + 165*SIN(2*(T663 - Y663) - AA663) + 148*SIN(U663 - AA663) - 110*SIN(U663 + AA663)</f>
        <v>2886.7985961962281</v>
      </c>
      <c r="AH663" s="45">
        <f t="shared" ref="AH663:AH695" si="1930" xml:space="preserve"> SUM(AB663:AG663)</f>
        <v>-14678.124389505696</v>
      </c>
      <c r="AI663" s="45">
        <f t="shared" ref="AI663:AI695" si="1931">AH663/3600</f>
        <v>-4.0772567748626933</v>
      </c>
      <c r="AJ663" s="45">
        <f t="shared" ref="AJ663:AJ695" si="1932">MOD(R663+AI663,360)</f>
        <v>248.4243461832657</v>
      </c>
      <c r="AK663" s="45">
        <f t="shared" ref="AK663:AK695" si="1933">RADIANS(AJ663)</f>
        <v>4.3358227830121949</v>
      </c>
      <c r="AL663" s="45">
        <f t="shared" ref="AL663:AL695" si="1934">INT(AJ663)</f>
        <v>248</v>
      </c>
      <c r="AM663" s="45">
        <f t="shared" ref="AM663:AM695" si="1935">INT(60*(AJ663-AL663))</f>
        <v>25</v>
      </c>
      <c r="AN663" s="45">
        <f t="shared" ref="AN663:AN695" si="1936">INT(3600*(AJ663-AL663)-60*AM663)</f>
        <v>27</v>
      </c>
      <c r="AO663" s="45"/>
      <c r="AP663" s="45">
        <f t="shared" ref="AP663:AP695" si="1937">(18520*SIN(AK663-W663+0.114*SIN(2*(T663-W663))*PI()/180+0.15*SIN(AA663)*PI()/180)-526*SIN(2*Y663-T663-W663)+44*SIN(2*Y663-T663-W663+U663)-31*SIN((2*Y663-T663-W663-U663)-23*SIN((2*Y663-T663-W663+AA663)+11*SIN((2*Y663-T663-W663-AA663)-25*SIN(T663-W663-2*U663)+21*SIN(T663-W663-U663)))))/3600</f>
        <v>4.3733690204851952</v>
      </c>
      <c r="AQ663" s="45">
        <f t="shared" ref="AQ663:AQ695" si="1938">RADIANS(AP663)</f>
        <v>7.6329688812185992E-2</v>
      </c>
      <c r="AR663" s="45" t="str">
        <f t="shared" ref="AR663:AR695" si="1939">IF(B405&lt;0, "NEGATIF", "POSITIF")</f>
        <v>POSITIF</v>
      </c>
      <c r="AS663" s="45">
        <f t="shared" ref="AS663:AS695" si="1940">INT(ABS(AP663))</f>
        <v>4</v>
      </c>
      <c r="AT663" s="45">
        <f t="shared" ref="AT663:AT695" si="1941">INT(60*(ABS(AP663)-AS663))</f>
        <v>22</v>
      </c>
      <c r="AU663" s="45">
        <f t="shared" ref="AU663:AU695" si="1942">INT(3600*(ABS(AP663)-AS663)-60*AT663)</f>
        <v>24</v>
      </c>
      <c r="AV663" s="45">
        <f t="shared" ref="AV663:AV695" si="1943">(3423 + 187*COS(U663)+10*COS(2*U663)+34*COS(2*(T663-Y663)-U663)+28*COS(2*(T663-Y663))+3*COS(2*(T663-Y663)+U663))/3600</f>
        <v>0.98917050639025028</v>
      </c>
      <c r="AW663" s="145">
        <f t="shared" ref="AW663:AW695" si="1944">AV663/24</f>
        <v>4.1215437766260431E-2</v>
      </c>
      <c r="AX663" s="45">
        <f t="shared" ref="AX663:AX695" si="1945">RADIANS(AV663)</f>
        <v>1.7264282200129478E-2</v>
      </c>
      <c r="AY663" s="45">
        <f t="shared" ref="AY663:AY695" si="1946">DEGREES(ASIN(0.272493*SIN(AX663)))</f>
        <v>0.26952964333510931</v>
      </c>
      <c r="AZ663" s="145">
        <f t="shared" ref="AZ663:AZ695" si="1947">AY663/24</f>
        <v>1.1230401805629555E-2</v>
      </c>
      <c r="BA663" s="45">
        <f t="shared" ref="BA663:BA695" si="1948">6378/SIN(AX663)</f>
        <v>369451.60939864523</v>
      </c>
      <c r="BB663" s="45" t="s">
        <v>192</v>
      </c>
      <c r="BC663" s="45">
        <f t="shared" ref="BC663:BC695" si="1949">0.0167086 - 0.000042*Q663</f>
        <v>1.6700854410420251E-2</v>
      </c>
      <c r="BD663" s="45">
        <f t="shared" ref="BD663:BD695" si="1950">MOD(125.04452-1934.13626*Q663, 360)</f>
        <v>128.3534328269379</v>
      </c>
      <c r="BE663" s="45">
        <f t="shared" ref="BE663:BE695" si="1951">23.43929111 - 0.01300417*Q663</f>
        <v>23.436892896579874</v>
      </c>
      <c r="BF663" s="45">
        <f t="shared" ref="BF663:BF695" si="1952">9.2*COS(W663)/3600 + 0.57*COS(2*Y663)/3600</f>
        <v>-1.7337686907037482E-3</v>
      </c>
      <c r="BG663" s="45">
        <f t="shared" ref="BG663:BG695" si="1953">BE663+BF663</f>
        <v>23.435159127889168</v>
      </c>
      <c r="BH663" s="151">
        <f t="shared" ref="BH663:BH695" si="1954">(P663-2451545)/36525</f>
        <v>0.18441879951780754</v>
      </c>
      <c r="BI663" s="45">
        <f t="shared" ref="BI663:BI695" si="1955">MOD(280.46061837+360.98564736629*(N663-2451545)+0.000387933*BH663*BH663+(-17.2*SIN(W663)-1.32*SIN(2*Y663))*COS(CH663)/3600,360)/15</f>
        <v>2.8116708623555797</v>
      </c>
      <c r="BJ663" s="45">
        <f t="shared" ref="BJ663:BJ695" si="1956">MOD(BI663+B663/15,24)</f>
        <v>10.23267086235558</v>
      </c>
      <c r="BK663" s="45">
        <f t="shared" ref="BK663:BK695" si="1957">MOD(BJ663-BN663,24)*15</f>
        <v>263.21481069725269</v>
      </c>
      <c r="BL663" s="45">
        <f t="shared" ref="BL663:BL695" si="1958">RADIANS(BK663)</f>
        <v>4.593965086680651</v>
      </c>
      <c r="BM663" s="45">
        <f t="shared" ref="BM663:BM695" si="1959">MOD(DEGREES(ATAN2(COS(AK663),SIN(AK663)*COS(CH663)-TAN(CI663)*SIN(CH663))),360)</f>
        <v>250.27525223808101</v>
      </c>
      <c r="BN663" s="45">
        <f t="shared" ref="BN663:BN695" si="1960">BM663/15</f>
        <v>16.685016815872068</v>
      </c>
      <c r="BO663" s="45">
        <f t="shared" ref="BO663:BO695" si="1961">INT(BN663)</f>
        <v>16</v>
      </c>
      <c r="BP663" s="45">
        <f t="shared" ref="BP663:BP695" si="1962">INT(60*(BN663-BO663))</f>
        <v>41</v>
      </c>
      <c r="BQ663" s="45">
        <f t="shared" ref="BQ663:BQ695" si="1963">INT(3600*(BN663-BO663)-60*BP663)</f>
        <v>6</v>
      </c>
      <c r="BR663" s="45">
        <f t="shared" ref="BR663:BR695" si="1964">DEGREES(ASIN(SIN(AQ663)*COS(CH663)+COS(AQ663)*SIN(CH663)*SIN(AK663)))</f>
        <v>-17.385680950342426</v>
      </c>
      <c r="BS663" s="45" t="str">
        <f t="shared" ref="BS663:BS695" si="1965">IF(BR663&lt;0, "NEGATIF", "POSITIF")</f>
        <v>NEGATIF</v>
      </c>
      <c r="BT663" s="45">
        <f t="shared" ref="BT663:BT695" si="1966">RADIANS(BR663)</f>
        <v>-0.30343737528473208</v>
      </c>
      <c r="BU663" s="45">
        <f t="shared" ref="BU663:BU695" si="1967">INT(ABS(BR663))</f>
        <v>17</v>
      </c>
      <c r="BV663" s="45">
        <f t="shared" ref="BV663:BV695" si="1968">INT(60*(BR663-BU663))</f>
        <v>-2064</v>
      </c>
      <c r="BW663" s="45">
        <f t="shared" ref="BW663:BW695" si="1969">INT(3600*(BR663-BU663)-60*BV663)</f>
        <v>51</v>
      </c>
      <c r="BX663" s="45" t="str">
        <f t="shared" ref="BX663:BX695" si="1970">IF(BR663&lt;0, "NEGATIF", "POSITIF")</f>
        <v>NEGATIF</v>
      </c>
      <c r="BY663" s="45">
        <f t="shared" ref="BY663:BY695" si="1971">DEGREES(ATAN2(COS(BL663)*SIN(G663)-TAN(BT663)*COS(G663),SIN(BL663)))</f>
        <v>-71.868000841464223</v>
      </c>
      <c r="BZ663" s="45">
        <f t="shared" ref="BZ663:BZ695" si="1972">MOD(BY663+180,360)</f>
        <v>108.13199915853578</v>
      </c>
      <c r="CA663" s="45">
        <f t="shared" ref="CA663:CA695" si="1973">DEGREES(ASIN(SIN(G663)*SIN(BT663)+COS(G663)*COS(BT663)*COS(BL663)))</f>
        <v>-4.3287695752621005</v>
      </c>
      <c r="CB663" s="45" t="str">
        <f t="shared" ref="CB663:CB695" si="1974">IF(CA663&lt;0, "NEGATIF", "POSITIF")</f>
        <v>NEGATIF</v>
      </c>
      <c r="CC663" s="45">
        <f t="shared" ref="CC663:CC695" si="1975">INT(ABS(CA663))</f>
        <v>4</v>
      </c>
      <c r="CD663" s="45">
        <f t="shared" ref="CD663:CD695" si="1976">INT(60*(ABS(CA663)-CC663))</f>
        <v>19</v>
      </c>
      <c r="CE663" s="45">
        <f t="shared" ref="CE663:CE695" si="1977">INT(3600*(ABS(CA663)-CC663)-60*CD663)</f>
        <v>43</v>
      </c>
      <c r="CF663" s="45"/>
      <c r="CG663" s="45">
        <f t="shared" ref="CG663:CG695" si="1978">RADIANS(BM663)</f>
        <v>4.3681271878138208</v>
      </c>
      <c r="CH663" s="45">
        <f t="shared" ref="CH663:CH695" si="1979">RADIANS(BG663)</f>
        <v>0.40902068751046888</v>
      </c>
      <c r="CI663" s="45">
        <f t="shared" ref="CI663:CI695" si="1980">RADIANS(BE663)</f>
        <v>0.40905094748258969</v>
      </c>
    </row>
    <row r="664" spans="1:87">
      <c r="A664" s="45">
        <f t="shared" ref="A664:E664" si="1981">A566</f>
        <v>-7.0027777777777782</v>
      </c>
      <c r="B664" s="45">
        <f t="shared" si="1981"/>
        <v>111.315</v>
      </c>
      <c r="C664" s="45">
        <f t="shared" si="1981"/>
        <v>7</v>
      </c>
      <c r="D664" s="45">
        <f t="shared" si="1981"/>
        <v>2018</v>
      </c>
      <c r="E664" s="45">
        <f t="shared" si="1981"/>
        <v>20</v>
      </c>
      <c r="F664" s="45">
        <f t="shared" si="1784"/>
        <v>11</v>
      </c>
      <c r="G664" s="45">
        <f t="shared" ref="G664:M664" si="1982">G566</f>
        <v>-0.12222152900771403</v>
      </c>
      <c r="H664" s="45">
        <f t="shared" si="1982"/>
        <v>16</v>
      </c>
      <c r="I664" s="45">
        <f t="shared" si="1982"/>
        <v>45</v>
      </c>
      <c r="J664" s="45">
        <f t="shared" si="1982"/>
        <v>16.75</v>
      </c>
      <c r="K664" s="45">
        <f t="shared" si="1982"/>
        <v>0</v>
      </c>
      <c r="L664" s="45">
        <f t="shared" si="1982"/>
        <v>20</v>
      </c>
      <c r="M664" s="45">
        <f t="shared" si="1982"/>
        <v>-13</v>
      </c>
      <c r="N664" s="45">
        <f t="shared" si="1911"/>
        <v>2458708.90625</v>
      </c>
      <c r="O664" s="45">
        <f t="shared" si="1844"/>
        <v>8.1905445362562951E-4</v>
      </c>
      <c r="P664" s="45">
        <f t="shared" si="1912"/>
        <v>2458708.9070690544</v>
      </c>
      <c r="Q664" s="45">
        <f t="shared" si="1913"/>
        <v>0.19613708607951902</v>
      </c>
      <c r="R664" s="45">
        <f t="shared" si="1914"/>
        <v>252.50160295812839</v>
      </c>
      <c r="S664" s="45">
        <f t="shared" si="1915"/>
        <v>131.34572336039855</v>
      </c>
      <c r="T664" s="45">
        <f t="shared" si="1916"/>
        <v>4.4069843381827942</v>
      </c>
      <c r="U664" s="45">
        <f t="shared" si="1917"/>
        <v>2.2924153310525854</v>
      </c>
      <c r="V664" s="45">
        <f t="shared" si="1918"/>
        <v>105.68402405598692</v>
      </c>
      <c r="W664" s="45">
        <f t="shared" si="1919"/>
        <v>1.8445341865338638</v>
      </c>
      <c r="X664" s="45">
        <f t="shared" si="1920"/>
        <v>141.55192828188046</v>
      </c>
      <c r="Y664" s="45">
        <f t="shared" si="1921"/>
        <v>2.4705472110656941</v>
      </c>
      <c r="Z664" s="45">
        <f t="shared" si="1922"/>
        <v>218.27476863090942</v>
      </c>
      <c r="AA664" s="45">
        <f t="shared" si="1923"/>
        <v>3.8096133866382047</v>
      </c>
      <c r="AB664" s="45">
        <f t="shared" si="1924"/>
        <v>17615.25033968917</v>
      </c>
      <c r="AC664" s="45">
        <f t="shared" si="1925"/>
        <v>-110.54567741239005</v>
      </c>
      <c r="AD664" s="45">
        <f t="shared" si="1926"/>
        <v>1956.7553137139398</v>
      </c>
      <c r="AE664" s="45">
        <f t="shared" si="1927"/>
        <v>666.54911148054407</v>
      </c>
      <c r="AF664" s="45">
        <f t="shared" si="1928"/>
        <v>238.93712897947796</v>
      </c>
      <c r="AG664" s="45">
        <f t="shared" si="1929"/>
        <v>4282.7188118499307</v>
      </c>
      <c r="AH664" s="45">
        <f t="shared" si="1930"/>
        <v>24649.665028300675</v>
      </c>
      <c r="AI664" s="45">
        <f t="shared" si="1931"/>
        <v>6.8471291745279652</v>
      </c>
      <c r="AJ664" s="45">
        <f t="shared" si="1932"/>
        <v>259.34873213265638</v>
      </c>
      <c r="AK664" s="45">
        <f t="shared" si="1933"/>
        <v>4.5264892865876689</v>
      </c>
      <c r="AL664" s="45">
        <f t="shared" si="1934"/>
        <v>259</v>
      </c>
      <c r="AM664" s="45">
        <f t="shared" si="1935"/>
        <v>20</v>
      </c>
      <c r="AN664" s="45">
        <f t="shared" si="1936"/>
        <v>55</v>
      </c>
      <c r="AO664" s="45"/>
      <c r="AP664" s="45">
        <f t="shared" si="1937"/>
        <v>2.4577180009893649</v>
      </c>
      <c r="AQ664" s="45">
        <f t="shared" si="1938"/>
        <v>4.2895271202797673E-2</v>
      </c>
      <c r="AR664" s="45" t="str">
        <f t="shared" si="1939"/>
        <v>POSITIF</v>
      </c>
      <c r="AS664" s="45">
        <f t="shared" si="1940"/>
        <v>2</v>
      </c>
      <c r="AT664" s="45">
        <f t="shared" si="1941"/>
        <v>27</v>
      </c>
      <c r="AU664" s="45">
        <f t="shared" si="1942"/>
        <v>27</v>
      </c>
      <c r="AV664" s="45">
        <f t="shared" si="1943"/>
        <v>0.91111255706483563</v>
      </c>
      <c r="AW664" s="145">
        <f t="shared" si="1944"/>
        <v>3.796302321103482E-2</v>
      </c>
      <c r="AX664" s="45">
        <f t="shared" si="1945"/>
        <v>1.5901913977046104E-2</v>
      </c>
      <c r="AY664" s="45">
        <f t="shared" si="1946"/>
        <v>0.24826210753891007</v>
      </c>
      <c r="AZ664" s="145">
        <f t="shared" si="1947"/>
        <v>1.0344254480787919E-2</v>
      </c>
      <c r="BA664" s="45">
        <f t="shared" si="1948"/>
        <v>401100.69887624489</v>
      </c>
      <c r="BB664" s="45" t="s">
        <v>192</v>
      </c>
      <c r="BC664" s="45">
        <f t="shared" si="1949"/>
        <v>1.6700362242384661E-2</v>
      </c>
      <c r="BD664" s="45">
        <f t="shared" si="1950"/>
        <v>105.68866988286103</v>
      </c>
      <c r="BE664" s="45">
        <f t="shared" si="1951"/>
        <v>23.436740509989317</v>
      </c>
      <c r="BF664" s="45">
        <f t="shared" si="1952"/>
        <v>-6.5495162129214249E-4</v>
      </c>
      <c r="BG664" s="45">
        <f t="shared" si="1953"/>
        <v>23.436085558368024</v>
      </c>
      <c r="BH664" s="151">
        <f t="shared" si="1954"/>
        <v>0.19613708607951902</v>
      </c>
      <c r="BI664" s="45">
        <f t="shared" si="1955"/>
        <v>7.1861378797329962</v>
      </c>
      <c r="BJ664" s="45">
        <f t="shared" si="1956"/>
        <v>14.607137879732996</v>
      </c>
      <c r="BK664" s="45">
        <f t="shared" si="1957"/>
        <v>318.87079293539483</v>
      </c>
      <c r="BL664" s="45">
        <f t="shared" si="1958"/>
        <v>5.5653452251677145</v>
      </c>
      <c r="BM664" s="45">
        <f t="shared" si="1959"/>
        <v>260.23627526060011</v>
      </c>
      <c r="BN664" s="45">
        <f t="shared" si="1960"/>
        <v>17.349085017373341</v>
      </c>
      <c r="BO664" s="45">
        <f t="shared" si="1961"/>
        <v>17</v>
      </c>
      <c r="BP664" s="45">
        <f t="shared" si="1962"/>
        <v>20</v>
      </c>
      <c r="BQ664" s="45">
        <f t="shared" si="1963"/>
        <v>56</v>
      </c>
      <c r="BR664" s="45">
        <f t="shared" si="1964"/>
        <v>-20.558837550009379</v>
      </c>
      <c r="BS664" s="45" t="str">
        <f t="shared" si="1965"/>
        <v>NEGATIF</v>
      </c>
      <c r="BT664" s="45">
        <f t="shared" si="1966"/>
        <v>-0.35881940563030806</v>
      </c>
      <c r="BU664" s="45">
        <f t="shared" si="1967"/>
        <v>20</v>
      </c>
      <c r="BV664" s="45">
        <f t="shared" si="1968"/>
        <v>-2434</v>
      </c>
      <c r="BW664" s="45">
        <f t="shared" si="1969"/>
        <v>28</v>
      </c>
      <c r="BX664" s="45" t="str">
        <f t="shared" si="1970"/>
        <v>NEGATIF</v>
      </c>
      <c r="BY664" s="45">
        <f t="shared" si="1971"/>
        <v>-66.909730459519892</v>
      </c>
      <c r="BZ664" s="45">
        <f t="shared" si="1972"/>
        <v>113.09026954048011</v>
      </c>
      <c r="CA664" s="45">
        <f t="shared" si="1973"/>
        <v>47.971272870636184</v>
      </c>
      <c r="CB664" s="45" t="str">
        <f t="shared" si="1974"/>
        <v>POSITIF</v>
      </c>
      <c r="CC664" s="45">
        <f t="shared" si="1975"/>
        <v>47</v>
      </c>
      <c r="CD664" s="45">
        <f t="shared" si="1976"/>
        <v>58</v>
      </c>
      <c r="CE664" s="45">
        <f t="shared" si="1977"/>
        <v>16</v>
      </c>
      <c r="CF664" s="45"/>
      <c r="CG664" s="45">
        <f t="shared" si="1978"/>
        <v>4.541979836423736</v>
      </c>
      <c r="CH664" s="45">
        <f t="shared" si="1979"/>
        <v>0.40903685677261575</v>
      </c>
      <c r="CI664" s="45">
        <f t="shared" si="1980"/>
        <v>0.40904828783484853</v>
      </c>
    </row>
    <row r="665" spans="1:87">
      <c r="A665" s="45">
        <f t="shared" ref="A665:E665" si="1983">A567</f>
        <v>-7.0027777777777782</v>
      </c>
      <c r="B665" s="45">
        <f t="shared" si="1983"/>
        <v>111.315</v>
      </c>
      <c r="C665" s="45">
        <f t="shared" si="1983"/>
        <v>7</v>
      </c>
      <c r="D665" s="45">
        <f t="shared" si="1983"/>
        <v>2018</v>
      </c>
      <c r="E665" s="45">
        <f t="shared" si="1983"/>
        <v>6</v>
      </c>
      <c r="F665" s="45">
        <f t="shared" si="1784"/>
        <v>11</v>
      </c>
      <c r="G665" s="45">
        <f t="shared" ref="G665:M665" si="1984">G567</f>
        <v>-0.12222152900771403</v>
      </c>
      <c r="H665" s="45">
        <f t="shared" si="1984"/>
        <v>17</v>
      </c>
      <c r="I665" s="45">
        <f t="shared" si="1984"/>
        <v>0</v>
      </c>
      <c r="J665" s="45">
        <f t="shared" si="1984"/>
        <v>17</v>
      </c>
      <c r="K665" s="45">
        <f t="shared" si="1984"/>
        <v>0</v>
      </c>
      <c r="L665" s="45">
        <f t="shared" si="1984"/>
        <v>20</v>
      </c>
      <c r="M665" s="45">
        <f t="shared" si="1984"/>
        <v>-13</v>
      </c>
      <c r="N665" s="45">
        <f t="shared" si="1911"/>
        <v>2458280.916666667</v>
      </c>
      <c r="O665" s="45">
        <f t="shared" si="1844"/>
        <v>8.1905445362562951E-4</v>
      </c>
      <c r="P665" s="45">
        <f t="shared" si="1912"/>
        <v>2458280.9174857214</v>
      </c>
      <c r="Q665" s="45">
        <f t="shared" si="1913"/>
        <v>0.18441936990339244</v>
      </c>
      <c r="R665" s="45">
        <f t="shared" si="1914"/>
        <v>252.50160295812839</v>
      </c>
      <c r="S665" s="45">
        <f t="shared" si="1915"/>
        <v>299.66505120410875</v>
      </c>
      <c r="T665" s="45">
        <f t="shared" si="1916"/>
        <v>4.4069843381827942</v>
      </c>
      <c r="U665" s="45">
        <f t="shared" si="1917"/>
        <v>5.2301417966690957</v>
      </c>
      <c r="V665" s="45">
        <f t="shared" si="1918"/>
        <v>128.34775105631275</v>
      </c>
      <c r="W665" s="45">
        <f t="shared" si="1919"/>
        <v>2.2400908434626876</v>
      </c>
      <c r="X665" s="45">
        <f t="shared" si="1920"/>
        <v>79.705135017584325</v>
      </c>
      <c r="Y665" s="45">
        <f t="shared" si="1921"/>
        <v>1.3911170368034749</v>
      </c>
      <c r="Z665" s="45">
        <f t="shared" si="1922"/>
        <v>156.44811812072021</v>
      </c>
      <c r="AA665" s="45">
        <f t="shared" si="1923"/>
        <v>2.7305347697555713</v>
      </c>
      <c r="AB665" s="45">
        <f t="shared" si="1924"/>
        <v>-19054.095807769121</v>
      </c>
      <c r="AC665" s="45">
        <f t="shared" si="1925"/>
        <v>-12.488257300567698</v>
      </c>
      <c r="AD665" s="45">
        <f t="shared" si="1926"/>
        <v>471.18546297467003</v>
      </c>
      <c r="AE665" s="45">
        <f t="shared" si="1927"/>
        <v>394.36574845392215</v>
      </c>
      <c r="AF665" s="45">
        <f t="shared" si="1928"/>
        <v>586.34037488177228</v>
      </c>
      <c r="AG665" s="45">
        <f t="shared" si="1929"/>
        <v>2869.7413868741814</v>
      </c>
      <c r="AH665" s="45">
        <f t="shared" si="1930"/>
        <v>-14744.951091885141</v>
      </c>
      <c r="AI665" s="45">
        <f t="shared" si="1931"/>
        <v>-4.0958197477458729</v>
      </c>
      <c r="AJ665" s="45">
        <f t="shared" si="1932"/>
        <v>248.40578321038251</v>
      </c>
      <c r="AK665" s="45">
        <f t="shared" si="1933"/>
        <v>4.3354987980164248</v>
      </c>
      <c r="AL665" s="45">
        <f t="shared" si="1934"/>
        <v>248</v>
      </c>
      <c r="AM665" s="45">
        <f t="shared" si="1935"/>
        <v>24</v>
      </c>
      <c r="AN665" s="45">
        <f t="shared" si="1936"/>
        <v>20</v>
      </c>
      <c r="AO665" s="45"/>
      <c r="AP665" s="45">
        <f t="shared" si="1937"/>
        <v>4.3738986829960638</v>
      </c>
      <c r="AQ665" s="45">
        <f t="shared" si="1938"/>
        <v>7.6338933166925027E-2</v>
      </c>
      <c r="AR665" s="45" t="str">
        <f t="shared" si="1939"/>
        <v>POSITIF</v>
      </c>
      <c r="AS665" s="45">
        <f t="shared" si="1940"/>
        <v>4</v>
      </c>
      <c r="AT665" s="45">
        <f t="shared" si="1941"/>
        <v>22</v>
      </c>
      <c r="AU665" s="45">
        <f t="shared" si="1942"/>
        <v>26</v>
      </c>
      <c r="AV665" s="45">
        <f t="shared" si="1943"/>
        <v>0.98944691081395497</v>
      </c>
      <c r="AW665" s="145">
        <f t="shared" si="1944"/>
        <v>4.1226954617248124E-2</v>
      </c>
      <c r="AX665" s="45">
        <f t="shared" si="1945"/>
        <v>1.7269106367390201E-2</v>
      </c>
      <c r="AY665" s="45">
        <f t="shared" si="1946"/>
        <v>0.26960495121185679</v>
      </c>
      <c r="AZ665" s="145">
        <f t="shared" si="1947"/>
        <v>1.1233539633827366E-2</v>
      </c>
      <c r="BA665" s="45">
        <f t="shared" si="1948"/>
        <v>369348.41243998782</v>
      </c>
      <c r="BB665" s="45" t="s">
        <v>192</v>
      </c>
      <c r="BC665" s="45">
        <f t="shared" si="1949"/>
        <v>1.670085438646406E-2</v>
      </c>
      <c r="BD665" s="45">
        <f t="shared" si="1950"/>
        <v>128.35232962349599</v>
      </c>
      <c r="BE665" s="45">
        <f t="shared" si="1951"/>
        <v>23.436892889162483</v>
      </c>
      <c r="BF665" s="45">
        <f t="shared" si="1952"/>
        <v>-1.7337700503485746E-3</v>
      </c>
      <c r="BG665" s="45">
        <f t="shared" si="1953"/>
        <v>23.435159119112136</v>
      </c>
      <c r="BH665" s="151">
        <f t="shared" si="1954"/>
        <v>0.18441936990339244</v>
      </c>
      <c r="BI665" s="45">
        <f t="shared" si="1955"/>
        <v>3.3130398323448995</v>
      </c>
      <c r="BJ665" s="45">
        <f t="shared" si="1956"/>
        <v>10.7340398323449</v>
      </c>
      <c r="BK665" s="45">
        <f t="shared" si="1957"/>
        <v>270.75219888336068</v>
      </c>
      <c r="BL665" s="45">
        <f t="shared" si="1958"/>
        <v>4.7255173275291584</v>
      </c>
      <c r="BM665" s="45">
        <f t="shared" si="1959"/>
        <v>250.25839860181279</v>
      </c>
      <c r="BN665" s="45">
        <f t="shared" si="1960"/>
        <v>16.683893240120852</v>
      </c>
      <c r="BO665" s="45">
        <f t="shared" si="1961"/>
        <v>16</v>
      </c>
      <c r="BP665" s="45">
        <f t="shared" si="1962"/>
        <v>41</v>
      </c>
      <c r="BQ665" s="45">
        <f t="shared" si="1963"/>
        <v>2</v>
      </c>
      <c r="BR665" s="45">
        <f t="shared" si="1964"/>
        <v>-17.382319889763032</v>
      </c>
      <c r="BS665" s="45" t="str">
        <f t="shared" si="1965"/>
        <v>NEGATIF</v>
      </c>
      <c r="BT665" s="45">
        <f t="shared" si="1966"/>
        <v>-0.30337871371126268</v>
      </c>
      <c r="BU665" s="45">
        <f t="shared" si="1967"/>
        <v>17</v>
      </c>
      <c r="BV665" s="45">
        <f t="shared" si="1968"/>
        <v>-2063</v>
      </c>
      <c r="BW665" s="45">
        <f t="shared" si="1969"/>
        <v>3</v>
      </c>
      <c r="BX665" s="45" t="str">
        <f t="shared" si="1970"/>
        <v>NEGATIF</v>
      </c>
      <c r="BY665" s="45">
        <f t="shared" si="1971"/>
        <v>-72.821892559860245</v>
      </c>
      <c r="BZ665" s="45">
        <f t="shared" si="1972"/>
        <v>107.17810744013975</v>
      </c>
      <c r="CA665" s="45">
        <f t="shared" si="1973"/>
        <v>2.8004367723701242</v>
      </c>
      <c r="CB665" s="45" t="str">
        <f t="shared" si="1974"/>
        <v>POSITIF</v>
      </c>
      <c r="CC665" s="45">
        <f t="shared" si="1975"/>
        <v>2</v>
      </c>
      <c r="CD665" s="45">
        <f t="shared" si="1976"/>
        <v>48</v>
      </c>
      <c r="CE665" s="45">
        <f t="shared" si="1977"/>
        <v>1</v>
      </c>
      <c r="CF665" s="45"/>
      <c r="CG665" s="45">
        <f t="shared" si="1978"/>
        <v>4.3678330363700066</v>
      </c>
      <c r="CH665" s="45">
        <f t="shared" si="1979"/>
        <v>0.40902068735728075</v>
      </c>
      <c r="CI665" s="45">
        <f t="shared" si="1980"/>
        <v>0.40905094735313174</v>
      </c>
    </row>
    <row r="666" spans="1:87">
      <c r="A666" s="45">
        <f t="shared" ref="A666:E666" si="1985">A568</f>
        <v>-7.0027777777777782</v>
      </c>
      <c r="B666" s="45">
        <f t="shared" si="1985"/>
        <v>111.315</v>
      </c>
      <c r="C666" s="45">
        <f t="shared" si="1985"/>
        <v>7</v>
      </c>
      <c r="D666" s="45">
        <f t="shared" si="1985"/>
        <v>2018</v>
      </c>
      <c r="E666" s="45">
        <f t="shared" si="1985"/>
        <v>6</v>
      </c>
      <c r="F666" s="45">
        <f t="shared" ref="F666:F696" si="1986">F568-3</f>
        <v>11</v>
      </c>
      <c r="G666" s="45">
        <f t="shared" ref="G666:M666" si="1987">G568</f>
        <v>-0.12222152900771403</v>
      </c>
      <c r="H666" s="136">
        <f t="shared" si="1987"/>
        <v>17</v>
      </c>
      <c r="I666" s="136">
        <f t="shared" si="1987"/>
        <v>15</v>
      </c>
      <c r="J666" s="136">
        <f t="shared" si="1987"/>
        <v>17.25</v>
      </c>
      <c r="K666" s="136">
        <f t="shared" si="1987"/>
        <v>0</v>
      </c>
      <c r="L666" s="136">
        <f t="shared" si="1987"/>
        <v>20</v>
      </c>
      <c r="M666" s="136">
        <f t="shared" si="1987"/>
        <v>-13</v>
      </c>
      <c r="N666" s="136">
        <f t="shared" si="1911"/>
        <v>2458280.9270833335</v>
      </c>
      <c r="O666" s="136">
        <f t="shared" si="1844"/>
        <v>8.1905445362562951E-4</v>
      </c>
      <c r="P666" s="136">
        <f t="shared" si="1912"/>
        <v>2458280.9279023879</v>
      </c>
      <c r="Q666" s="136">
        <f t="shared" si="1913"/>
        <v>0.18441965509617853</v>
      </c>
      <c r="R666" s="136">
        <f t="shared" si="1914"/>
        <v>252.50160295812839</v>
      </c>
      <c r="S666" s="136">
        <f t="shared" si="1915"/>
        <v>299.80114487337414</v>
      </c>
      <c r="T666" s="136">
        <f t="shared" si="1916"/>
        <v>4.4069843381827942</v>
      </c>
      <c r="U666" s="136">
        <f t="shared" si="1917"/>
        <v>5.2325170792888969</v>
      </c>
      <c r="V666" s="136">
        <f t="shared" si="1918"/>
        <v>128.34719945296706</v>
      </c>
      <c r="W666" s="136">
        <f t="shared" si="1919"/>
        <v>2.2400812161681403</v>
      </c>
      <c r="X666" s="136">
        <f t="shared" si="1920"/>
        <v>79.715402177196665</v>
      </c>
      <c r="Y666" s="136">
        <f t="shared" si="1921"/>
        <v>1.3912962325435381</v>
      </c>
      <c r="Z666" s="136">
        <f t="shared" si="1922"/>
        <v>156.4583847900858</v>
      </c>
      <c r="AA666" s="136">
        <f t="shared" si="1923"/>
        <v>2.7307139569392143</v>
      </c>
      <c r="AB666" s="136">
        <f t="shared" si="1924"/>
        <v>-19027.424851649124</v>
      </c>
      <c r="AC666" s="136">
        <f t="shared" si="1925"/>
        <v>-11.210647554356072</v>
      </c>
      <c r="AD666" s="136">
        <f t="shared" si="1926"/>
        <v>423.39464090275067</v>
      </c>
      <c r="AE666" s="136">
        <f t="shared" si="1927"/>
        <v>388.80962590007721</v>
      </c>
      <c r="AF666" s="136">
        <f t="shared" si="1928"/>
        <v>586.64396499583245</v>
      </c>
      <c r="AG666" s="136">
        <f t="shared" si="1929"/>
        <v>2861.1798431333382</v>
      </c>
      <c r="AH666" s="136">
        <f t="shared" si="1930"/>
        <v>-14778.607424271479</v>
      </c>
      <c r="AI666" s="136">
        <f t="shared" si="1931"/>
        <v>-4.1051687289642995</v>
      </c>
      <c r="AJ666" s="136">
        <f t="shared" si="1932"/>
        <v>248.3964342291641</v>
      </c>
      <c r="AK666" s="136">
        <f t="shared" si="1933"/>
        <v>4.3353356275124568</v>
      </c>
      <c r="AL666" s="136">
        <f t="shared" si="1934"/>
        <v>248</v>
      </c>
      <c r="AM666" s="136">
        <f t="shared" si="1935"/>
        <v>23</v>
      </c>
      <c r="AN666" s="136">
        <f t="shared" si="1936"/>
        <v>47</v>
      </c>
      <c r="AO666" s="136"/>
      <c r="AP666" s="136">
        <f t="shared" si="1937"/>
        <v>4.3738003977653639</v>
      </c>
      <c r="AQ666" s="136">
        <f t="shared" si="1938"/>
        <v>7.6337217766043242E-2</v>
      </c>
      <c r="AR666" s="136" t="str">
        <f t="shared" si="1939"/>
        <v>POSITIF</v>
      </c>
      <c r="AS666" s="136">
        <f t="shared" si="1940"/>
        <v>4</v>
      </c>
      <c r="AT666" s="136">
        <f t="shared" si="1941"/>
        <v>22</v>
      </c>
      <c r="AU666" s="136">
        <f t="shared" si="1942"/>
        <v>25</v>
      </c>
      <c r="AV666" s="136">
        <f t="shared" si="1943"/>
        <v>0.98958486749213248</v>
      </c>
      <c r="AW666" s="153">
        <f t="shared" si="1944"/>
        <v>4.1232702812172187E-2</v>
      </c>
      <c r="AX666" s="136">
        <f t="shared" si="1945"/>
        <v>1.7271514165649513E-2</v>
      </c>
      <c r="AY666" s="136">
        <f t="shared" si="1946"/>
        <v>0.26964253825108286</v>
      </c>
      <c r="AZ666" s="153">
        <f t="shared" si="1947"/>
        <v>1.1235105760461786E-2</v>
      </c>
      <c r="BA666" s="136">
        <f t="shared" si="1948"/>
        <v>369296.92719998432</v>
      </c>
      <c r="BB666" s="136" t="s">
        <v>192</v>
      </c>
      <c r="BC666" s="136">
        <f t="shared" si="1949"/>
        <v>1.6700854374485961E-2</v>
      </c>
      <c r="BD666" s="136">
        <f t="shared" si="1950"/>
        <v>128.35177802178734</v>
      </c>
      <c r="BE666" s="136">
        <f t="shared" si="1951"/>
        <v>23.436892885453787</v>
      </c>
      <c r="BF666" s="136">
        <f t="shared" si="1952"/>
        <v>-1.7337707013948761E-3</v>
      </c>
      <c r="BG666" s="136">
        <f t="shared" si="1953"/>
        <v>23.435159114752391</v>
      </c>
      <c r="BH666" s="154">
        <f t="shared" si="1954"/>
        <v>0.18441965509617853</v>
      </c>
      <c r="BI666" s="136">
        <f t="shared" si="1955"/>
        <v>3.5637243117516237</v>
      </c>
      <c r="BJ666" s="136">
        <f t="shared" si="1956"/>
        <v>10.984724311751624</v>
      </c>
      <c r="BK666" s="136">
        <f t="shared" si="1957"/>
        <v>274.52095406478276</v>
      </c>
      <c r="BL666" s="136">
        <f t="shared" si="1958"/>
        <v>4.7912945141465695</v>
      </c>
      <c r="BM666" s="136">
        <f t="shared" si="1959"/>
        <v>250.2499106114916</v>
      </c>
      <c r="BN666" s="136">
        <f t="shared" si="1960"/>
        <v>16.683327374099441</v>
      </c>
      <c r="BO666" s="136">
        <f t="shared" si="1961"/>
        <v>16</v>
      </c>
      <c r="BP666" s="136">
        <f t="shared" si="1962"/>
        <v>40</v>
      </c>
      <c r="BQ666" s="136">
        <f t="shared" si="1963"/>
        <v>59</v>
      </c>
      <c r="BR666" s="136">
        <f t="shared" si="1964"/>
        <v>-17.380987002933733</v>
      </c>
      <c r="BS666" s="136" t="str">
        <f t="shared" si="1965"/>
        <v>NEGATIF</v>
      </c>
      <c r="BT666" s="136">
        <f t="shared" si="1966"/>
        <v>-0.30335545044753492</v>
      </c>
      <c r="BU666" s="136">
        <f t="shared" si="1967"/>
        <v>17</v>
      </c>
      <c r="BV666" s="136">
        <f t="shared" si="1968"/>
        <v>-2063</v>
      </c>
      <c r="BW666" s="136">
        <f t="shared" si="1969"/>
        <v>8</v>
      </c>
      <c r="BX666" s="136" t="str">
        <f t="shared" si="1970"/>
        <v>NEGATIF</v>
      </c>
      <c r="BY666" s="136">
        <f t="shared" si="1971"/>
        <v>-73.195091152186933</v>
      </c>
      <c r="BZ666" s="136">
        <f t="shared" si="1972"/>
        <v>106.80490884781307</v>
      </c>
      <c r="CA666" s="136">
        <f t="shared" si="1973"/>
        <v>6.377754296735155</v>
      </c>
      <c r="CB666" s="136" t="str">
        <f t="shared" si="1974"/>
        <v>POSITIF</v>
      </c>
      <c r="CC666" s="136">
        <f t="shared" si="1975"/>
        <v>6</v>
      </c>
      <c r="CD666" s="136">
        <f t="shared" si="1976"/>
        <v>22</v>
      </c>
      <c r="CE666" s="136">
        <f t="shared" si="1977"/>
        <v>39</v>
      </c>
      <c r="CF666" s="136"/>
      <c r="CG666" s="136">
        <f t="shared" si="1978"/>
        <v>4.3676848929920249</v>
      </c>
      <c r="CH666" s="136">
        <f t="shared" si="1979"/>
        <v>0.40902068728118884</v>
      </c>
      <c r="CI666" s="136">
        <f t="shared" si="1980"/>
        <v>0.4090509472884028</v>
      </c>
    </row>
    <row r="667" spans="1:87">
      <c r="A667" s="45">
        <f t="shared" ref="A667:E667" si="1988">A569</f>
        <v>-7.0027777777777782</v>
      </c>
      <c r="B667" s="45">
        <f t="shared" si="1988"/>
        <v>111.315</v>
      </c>
      <c r="C667" s="45">
        <f t="shared" si="1988"/>
        <v>7</v>
      </c>
      <c r="D667" s="45">
        <f t="shared" si="1988"/>
        <v>2018</v>
      </c>
      <c r="E667" s="45">
        <f t="shared" si="1988"/>
        <v>6</v>
      </c>
      <c r="F667" s="45">
        <f t="shared" si="1986"/>
        <v>11</v>
      </c>
      <c r="G667" s="45">
        <f t="shared" ref="G667:M667" si="1989">G569</f>
        <v>-0.12222152900771403</v>
      </c>
      <c r="H667" s="136">
        <f t="shared" si="1989"/>
        <v>17</v>
      </c>
      <c r="I667" s="136">
        <f t="shared" si="1989"/>
        <v>30</v>
      </c>
      <c r="J667" s="136">
        <f t="shared" si="1989"/>
        <v>17.5</v>
      </c>
      <c r="K667" s="136">
        <f t="shared" si="1989"/>
        <v>0</v>
      </c>
      <c r="L667" s="136">
        <f t="shared" si="1989"/>
        <v>20</v>
      </c>
      <c r="M667" s="136">
        <f t="shared" si="1989"/>
        <v>-13</v>
      </c>
      <c r="N667" s="136">
        <f t="shared" si="1911"/>
        <v>2458280.9375</v>
      </c>
      <c r="O667" s="136">
        <f t="shared" si="1844"/>
        <v>8.1905445362562951E-4</v>
      </c>
      <c r="P667" s="136">
        <f t="shared" si="1912"/>
        <v>2458280.9383190544</v>
      </c>
      <c r="Q667" s="136">
        <f t="shared" si="1913"/>
        <v>0.18441994028896461</v>
      </c>
      <c r="R667" s="136">
        <f t="shared" si="1914"/>
        <v>252.50160295812839</v>
      </c>
      <c r="S667" s="136">
        <f t="shared" si="1915"/>
        <v>299.93723854263953</v>
      </c>
      <c r="T667" s="136">
        <f t="shared" si="1916"/>
        <v>4.4069843381827942</v>
      </c>
      <c r="U667" s="136">
        <f t="shared" si="1917"/>
        <v>5.2348923619086989</v>
      </c>
      <c r="V667" s="136">
        <f t="shared" si="1918"/>
        <v>128.34664784962138</v>
      </c>
      <c r="W667" s="136">
        <f t="shared" si="1919"/>
        <v>2.2400715888735929</v>
      </c>
      <c r="X667" s="136">
        <f t="shared" si="1920"/>
        <v>79.725669336808096</v>
      </c>
      <c r="Y667" s="136">
        <f t="shared" si="1921"/>
        <v>1.3914754282835853</v>
      </c>
      <c r="Z667" s="136">
        <f t="shared" si="1922"/>
        <v>156.46865145945139</v>
      </c>
      <c r="AA667" s="136">
        <f t="shared" si="1923"/>
        <v>2.7308931441228577</v>
      </c>
      <c r="AB667" s="136">
        <f t="shared" si="1924"/>
        <v>-19000.64305357169</v>
      </c>
      <c r="AC667" s="136">
        <f t="shared" si="1925"/>
        <v>-9.9318560530868254</v>
      </c>
      <c r="AD667" s="136">
        <f t="shared" si="1926"/>
        <v>375.42529725801938</v>
      </c>
      <c r="AE667" s="136">
        <f t="shared" si="1927"/>
        <v>383.21252142204776</v>
      </c>
      <c r="AF667" s="136">
        <f t="shared" si="1928"/>
        <v>586.94223503820206</v>
      </c>
      <c r="AG667" s="136">
        <f t="shared" si="1929"/>
        <v>2852.5964252677327</v>
      </c>
      <c r="AH667" s="136">
        <f t="shared" si="1930"/>
        <v>-14812.398430638779</v>
      </c>
      <c r="AI667" s="136">
        <f t="shared" si="1931"/>
        <v>-4.1145551196218833</v>
      </c>
      <c r="AJ667" s="136">
        <f t="shared" si="1932"/>
        <v>248.3870478385065</v>
      </c>
      <c r="AK667" s="136">
        <f t="shared" si="1933"/>
        <v>4.3351718040906029</v>
      </c>
      <c r="AL667" s="136">
        <f t="shared" si="1934"/>
        <v>248</v>
      </c>
      <c r="AM667" s="136">
        <f t="shared" si="1935"/>
        <v>23</v>
      </c>
      <c r="AN667" s="136">
        <f t="shared" si="1936"/>
        <v>13</v>
      </c>
      <c r="AO667" s="136"/>
      <c r="AP667" s="136">
        <f t="shared" si="1937"/>
        <v>4.373438934449287</v>
      </c>
      <c r="AQ667" s="136">
        <f t="shared" si="1938"/>
        <v>7.6330909041052511E-2</v>
      </c>
      <c r="AR667" s="136" t="str">
        <f t="shared" si="1939"/>
        <v>POSITIF</v>
      </c>
      <c r="AS667" s="136">
        <f t="shared" si="1940"/>
        <v>4</v>
      </c>
      <c r="AT667" s="136">
        <f t="shared" si="1941"/>
        <v>22</v>
      </c>
      <c r="AU667" s="136">
        <f t="shared" si="1942"/>
        <v>24</v>
      </c>
      <c r="AV667" s="136">
        <f t="shared" si="1943"/>
        <v>0.98972265914186541</v>
      </c>
      <c r="AW667" s="153">
        <f t="shared" si="1944"/>
        <v>4.1238444130911059E-2</v>
      </c>
      <c r="AX667" s="136">
        <f t="shared" si="1945"/>
        <v>1.7273919083619107E-2</v>
      </c>
      <c r="AY667" s="136">
        <f t="shared" si="1946"/>
        <v>0.26968008032597668</v>
      </c>
      <c r="AZ667" s="153">
        <f t="shared" si="1947"/>
        <v>1.1236670013582362E-2</v>
      </c>
      <c r="BA667" s="136">
        <f t="shared" si="1948"/>
        <v>369245.51787631057</v>
      </c>
      <c r="BB667" s="136" t="s">
        <v>192</v>
      </c>
      <c r="BC667" s="136">
        <f t="shared" si="1949"/>
        <v>1.6700854362507865E-2</v>
      </c>
      <c r="BD667" s="136">
        <f t="shared" si="1950"/>
        <v>128.35122642007869</v>
      </c>
      <c r="BE667" s="136">
        <f t="shared" si="1951"/>
        <v>23.436892881745091</v>
      </c>
      <c r="BF667" s="136">
        <f t="shared" si="1952"/>
        <v>-1.7337713332536986E-3</v>
      </c>
      <c r="BG667" s="136">
        <f t="shared" si="1953"/>
        <v>23.435159110411838</v>
      </c>
      <c r="BH667" s="154">
        <f t="shared" si="1954"/>
        <v>0.18441994028896461</v>
      </c>
      <c r="BI667" s="136">
        <f t="shared" si="1955"/>
        <v>3.8144087911273044</v>
      </c>
      <c r="BJ667" s="136">
        <f t="shared" si="1956"/>
        <v>11.235408791127306</v>
      </c>
      <c r="BK667" s="136">
        <f t="shared" si="1957"/>
        <v>278.28974313752292</v>
      </c>
      <c r="BL667" s="136">
        <f t="shared" si="1958"/>
        <v>4.8570722922790699</v>
      </c>
      <c r="BM667" s="136">
        <f t="shared" si="1959"/>
        <v>250.2413887293867</v>
      </c>
      <c r="BN667" s="136">
        <f t="shared" si="1960"/>
        <v>16.682759248625779</v>
      </c>
      <c r="BO667" s="136">
        <f t="shared" si="1961"/>
        <v>16</v>
      </c>
      <c r="BP667" s="136">
        <f t="shared" si="1962"/>
        <v>40</v>
      </c>
      <c r="BQ667" s="136">
        <f t="shared" si="1963"/>
        <v>57</v>
      </c>
      <c r="BR667" s="136">
        <f t="shared" si="1964"/>
        <v>-17.379907869615639</v>
      </c>
      <c r="BS667" s="136" t="str">
        <f t="shared" si="1965"/>
        <v>NEGATIF</v>
      </c>
      <c r="BT667" s="136">
        <f t="shared" si="1966"/>
        <v>-0.30333661601806627</v>
      </c>
      <c r="BU667" s="136">
        <f t="shared" si="1967"/>
        <v>17</v>
      </c>
      <c r="BV667" s="136">
        <f t="shared" si="1968"/>
        <v>-2063</v>
      </c>
      <c r="BW667" s="136">
        <f t="shared" si="1969"/>
        <v>12</v>
      </c>
      <c r="BX667" s="136" t="str">
        <f t="shared" si="1970"/>
        <v>NEGATIF</v>
      </c>
      <c r="BY667" s="136">
        <f t="shared" si="1971"/>
        <v>-73.501885837010164</v>
      </c>
      <c r="BZ667" s="136">
        <f t="shared" si="1972"/>
        <v>106.49811416298984</v>
      </c>
      <c r="CA667" s="136">
        <f t="shared" si="1973"/>
        <v>9.9615724636231278</v>
      </c>
      <c r="CB667" s="136" t="str">
        <f t="shared" si="1974"/>
        <v>POSITIF</v>
      </c>
      <c r="CC667" s="136">
        <f t="shared" si="1975"/>
        <v>9</v>
      </c>
      <c r="CD667" s="136">
        <f t="shared" si="1976"/>
        <v>57</v>
      </c>
      <c r="CE667" s="136">
        <f t="shared" si="1977"/>
        <v>41</v>
      </c>
      <c r="CF667" s="136"/>
      <c r="CG667" s="136">
        <f t="shared" si="1978"/>
        <v>4.367536158090827</v>
      </c>
      <c r="CH667" s="136">
        <f t="shared" si="1979"/>
        <v>0.40902068720543189</v>
      </c>
      <c r="CI667" s="136">
        <f t="shared" si="1980"/>
        <v>0.40905094722367386</v>
      </c>
    </row>
    <row r="668" spans="1:87">
      <c r="A668" s="45">
        <f t="shared" ref="A668:E668" si="1990">A570</f>
        <v>-7.0027777777777782</v>
      </c>
      <c r="B668" s="45">
        <f t="shared" si="1990"/>
        <v>111.315</v>
      </c>
      <c r="C668" s="45">
        <f t="shared" si="1990"/>
        <v>7</v>
      </c>
      <c r="D668" s="45">
        <f t="shared" si="1990"/>
        <v>2018</v>
      </c>
      <c r="E668" s="45">
        <f t="shared" si="1990"/>
        <v>6</v>
      </c>
      <c r="F668" s="45">
        <f t="shared" si="1986"/>
        <v>11</v>
      </c>
      <c r="G668" s="45">
        <f t="shared" ref="G668:M668" si="1991">G570</f>
        <v>-0.12222152900771403</v>
      </c>
      <c r="H668" s="136">
        <f t="shared" si="1991"/>
        <v>17</v>
      </c>
      <c r="I668" s="136">
        <f t="shared" si="1991"/>
        <v>45</v>
      </c>
      <c r="J668" s="136">
        <f t="shared" si="1991"/>
        <v>17.75</v>
      </c>
      <c r="K668" s="136">
        <f t="shared" si="1991"/>
        <v>0</v>
      </c>
      <c r="L668" s="136">
        <f t="shared" si="1991"/>
        <v>20</v>
      </c>
      <c r="M668" s="136">
        <f t="shared" si="1991"/>
        <v>-13</v>
      </c>
      <c r="N668" s="136">
        <f t="shared" si="1911"/>
        <v>2458280.947916667</v>
      </c>
      <c r="O668" s="136">
        <f t="shared" si="1844"/>
        <v>8.1905445362562951E-4</v>
      </c>
      <c r="P668" s="136">
        <f t="shared" si="1912"/>
        <v>2458280.9487357214</v>
      </c>
      <c r="Q668" s="136">
        <f t="shared" si="1913"/>
        <v>0.18442022548176343</v>
      </c>
      <c r="R668" s="136">
        <f t="shared" si="1914"/>
        <v>252.50160295812839</v>
      </c>
      <c r="S668" s="136">
        <f t="shared" si="1915"/>
        <v>300.07333221797307</v>
      </c>
      <c r="T668" s="136">
        <f t="shared" si="1916"/>
        <v>4.4069843381827942</v>
      </c>
      <c r="U668" s="136">
        <f t="shared" si="1917"/>
        <v>5.2372676446344091</v>
      </c>
      <c r="V668" s="136">
        <f t="shared" si="1918"/>
        <v>128.34609624625108</v>
      </c>
      <c r="W668" s="136">
        <f t="shared" si="1919"/>
        <v>2.2400619615786161</v>
      </c>
      <c r="X668" s="136">
        <f t="shared" si="1920"/>
        <v>79.735936496878821</v>
      </c>
      <c r="Y668" s="136">
        <f t="shared" si="1921"/>
        <v>1.3916546240316487</v>
      </c>
      <c r="Z668" s="136">
        <f t="shared" si="1922"/>
        <v>156.47891812927628</v>
      </c>
      <c r="AA668" s="136">
        <f t="shared" si="1923"/>
        <v>2.7310723313145169</v>
      </c>
      <c r="AB668" s="136">
        <f t="shared" si="1924"/>
        <v>-18973.750563437246</v>
      </c>
      <c r="AC668" s="136">
        <f t="shared" si="1925"/>
        <v>-8.6520175414402303</v>
      </c>
      <c r="AD668" s="136">
        <f t="shared" si="1926"/>
        <v>327.297655839595</v>
      </c>
      <c r="AE668" s="136">
        <f t="shared" si="1927"/>
        <v>377.57502472155346</v>
      </c>
      <c r="AF668" s="136">
        <f t="shared" si="1928"/>
        <v>587.23517731309516</v>
      </c>
      <c r="AG668" s="136">
        <f t="shared" si="1929"/>
        <v>2843.9911971391489</v>
      </c>
      <c r="AH668" s="136">
        <f t="shared" si="1930"/>
        <v>-14846.303525965293</v>
      </c>
      <c r="AI668" s="136">
        <f t="shared" si="1931"/>
        <v>-4.1239732016570256</v>
      </c>
      <c r="AJ668" s="136">
        <f t="shared" si="1932"/>
        <v>248.37762975647135</v>
      </c>
      <c r="AK668" s="136">
        <f t="shared" si="1933"/>
        <v>4.3350074275498667</v>
      </c>
      <c r="AL668" s="136">
        <f t="shared" si="1934"/>
        <v>248</v>
      </c>
      <c r="AM668" s="136">
        <f t="shared" si="1935"/>
        <v>22</v>
      </c>
      <c r="AN668" s="136">
        <f t="shared" si="1936"/>
        <v>39</v>
      </c>
      <c r="AO668" s="136"/>
      <c r="AP668" s="136">
        <f t="shared" si="1937"/>
        <v>4.3728011706559453</v>
      </c>
      <c r="AQ668" s="136">
        <f t="shared" si="1938"/>
        <v>7.6319777963008692E-2</v>
      </c>
      <c r="AR668" s="136" t="str">
        <f t="shared" si="1939"/>
        <v>POSITIF</v>
      </c>
      <c r="AS668" s="136">
        <f t="shared" si="1940"/>
        <v>4</v>
      </c>
      <c r="AT668" s="136">
        <f t="shared" si="1941"/>
        <v>22</v>
      </c>
      <c r="AU668" s="136">
        <f t="shared" si="1942"/>
        <v>22</v>
      </c>
      <c r="AV668" s="136">
        <f t="shared" si="1943"/>
        <v>0.98986028476384202</v>
      </c>
      <c r="AW668" s="153">
        <f t="shared" si="1944"/>
        <v>4.1244178531826749E-2</v>
      </c>
      <c r="AX668" s="136">
        <f t="shared" si="1945"/>
        <v>1.7276321103857704E-2</v>
      </c>
      <c r="AY668" s="136">
        <f t="shared" si="1946"/>
        <v>0.26971757716427536</v>
      </c>
      <c r="AZ668" s="153">
        <f t="shared" si="1947"/>
        <v>1.1238232381844807E-2</v>
      </c>
      <c r="BA668" s="136">
        <f t="shared" si="1948"/>
        <v>369194.18478423002</v>
      </c>
      <c r="BB668" s="136" t="s">
        <v>192</v>
      </c>
      <c r="BC668" s="136">
        <f t="shared" si="1949"/>
        <v>1.6700854350529766E-2</v>
      </c>
      <c r="BD668" s="136">
        <f t="shared" si="1950"/>
        <v>128.35067481834537</v>
      </c>
      <c r="BE668" s="136">
        <f t="shared" si="1951"/>
        <v>23.436892878036396</v>
      </c>
      <c r="BF668" s="136">
        <f t="shared" si="1952"/>
        <v>-1.7337719459225153E-3</v>
      </c>
      <c r="BG668" s="136">
        <f t="shared" si="1953"/>
        <v>23.435159106090474</v>
      </c>
      <c r="BH668" s="154">
        <f t="shared" si="1954"/>
        <v>0.18442022548176343</v>
      </c>
      <c r="BI668" s="136">
        <f t="shared" si="1955"/>
        <v>4.0650932817098999</v>
      </c>
      <c r="BJ668" s="136">
        <f t="shared" si="1956"/>
        <v>11.4860932817099</v>
      </c>
      <c r="BK668" s="136">
        <f t="shared" si="1957"/>
        <v>282.05856107791254</v>
      </c>
      <c r="BL668" s="136">
        <f t="shared" si="1958"/>
        <v>4.9228505742471</v>
      </c>
      <c r="BM668" s="136">
        <f t="shared" si="1959"/>
        <v>250.23283814773595</v>
      </c>
      <c r="BN668" s="136">
        <f t="shared" si="1960"/>
        <v>16.682189209849064</v>
      </c>
      <c r="BO668" s="136">
        <f t="shared" si="1961"/>
        <v>16</v>
      </c>
      <c r="BP668" s="136">
        <f t="shared" si="1962"/>
        <v>40</v>
      </c>
      <c r="BQ668" s="136">
        <f t="shared" si="1963"/>
        <v>55</v>
      </c>
      <c r="BR668" s="136">
        <f t="shared" si="1964"/>
        <v>-17.379096317442013</v>
      </c>
      <c r="BS668" s="136" t="str">
        <f t="shared" si="1965"/>
        <v>NEGATIF</v>
      </c>
      <c r="BT668" s="136">
        <f t="shared" si="1966"/>
        <v>-0.30332245176058475</v>
      </c>
      <c r="BU668" s="136">
        <f t="shared" si="1967"/>
        <v>17</v>
      </c>
      <c r="BV668" s="136">
        <f t="shared" si="1968"/>
        <v>-2063</v>
      </c>
      <c r="BW668" s="136">
        <f t="shared" si="1969"/>
        <v>15</v>
      </c>
      <c r="BX668" s="136" t="str">
        <f t="shared" si="1970"/>
        <v>NEGATIF</v>
      </c>
      <c r="BY668" s="136">
        <f t="shared" si="1971"/>
        <v>-73.742777851022836</v>
      </c>
      <c r="BZ668" s="136">
        <f t="shared" si="1972"/>
        <v>106.25722214897716</v>
      </c>
      <c r="CA668" s="136">
        <f t="shared" si="1973"/>
        <v>13.550538165549888</v>
      </c>
      <c r="CB668" s="136" t="str">
        <f t="shared" si="1974"/>
        <v>POSITIF</v>
      </c>
      <c r="CC668" s="136">
        <f t="shared" si="1975"/>
        <v>13</v>
      </c>
      <c r="CD668" s="136">
        <f t="shared" si="1976"/>
        <v>33</v>
      </c>
      <c r="CE668" s="136">
        <f t="shared" si="1977"/>
        <v>1</v>
      </c>
      <c r="CF668" s="136"/>
      <c r="CG668" s="136">
        <f t="shared" si="1978"/>
        <v>4.3673869222880608</v>
      </c>
      <c r="CH668" s="136">
        <f t="shared" si="1979"/>
        <v>0.40902068713000989</v>
      </c>
      <c r="CI668" s="136">
        <f t="shared" si="1980"/>
        <v>0.40905094715894491</v>
      </c>
    </row>
    <row r="669" spans="1:87">
      <c r="A669" s="45">
        <f t="shared" ref="A669:E669" si="1992">A571</f>
        <v>-7.0027777777777782</v>
      </c>
      <c r="B669" s="45">
        <f t="shared" si="1992"/>
        <v>111.315</v>
      </c>
      <c r="C669" s="45">
        <f t="shared" si="1992"/>
        <v>7</v>
      </c>
      <c r="D669" s="45">
        <f t="shared" si="1992"/>
        <v>2018</v>
      </c>
      <c r="E669" s="45">
        <f t="shared" si="1992"/>
        <v>6</v>
      </c>
      <c r="F669" s="45">
        <f t="shared" si="1986"/>
        <v>11</v>
      </c>
      <c r="G669" s="45">
        <f t="shared" ref="G669:M669" si="1993">G571</f>
        <v>-0.12222152900771403</v>
      </c>
      <c r="H669" s="136">
        <f t="shared" si="1993"/>
        <v>18</v>
      </c>
      <c r="I669" s="136">
        <f t="shared" si="1993"/>
        <v>0</v>
      </c>
      <c r="J669" s="136">
        <f t="shared" si="1993"/>
        <v>18</v>
      </c>
      <c r="K669" s="136">
        <f t="shared" si="1993"/>
        <v>0</v>
      </c>
      <c r="L669" s="136">
        <f t="shared" si="1993"/>
        <v>20</v>
      </c>
      <c r="M669" s="136">
        <f t="shared" si="1993"/>
        <v>-13</v>
      </c>
      <c r="N669" s="136">
        <f t="shared" si="1911"/>
        <v>2458280.9583333335</v>
      </c>
      <c r="O669" s="136">
        <f t="shared" si="1844"/>
        <v>8.1905445362562951E-4</v>
      </c>
      <c r="P669" s="136">
        <f t="shared" si="1912"/>
        <v>2458280.9591523879</v>
      </c>
      <c r="Q669" s="136">
        <f t="shared" si="1913"/>
        <v>0.18442051067454951</v>
      </c>
      <c r="R669" s="136">
        <f t="shared" si="1914"/>
        <v>252.50160295812839</v>
      </c>
      <c r="S669" s="136">
        <f t="shared" si="1915"/>
        <v>300.20942588723847</v>
      </c>
      <c r="T669" s="136">
        <f t="shared" si="1916"/>
        <v>4.4069843381827942</v>
      </c>
      <c r="U669" s="136">
        <f t="shared" si="1917"/>
        <v>5.2396429272542102</v>
      </c>
      <c r="V669" s="136">
        <f t="shared" si="1918"/>
        <v>128.34554464290545</v>
      </c>
      <c r="W669" s="136">
        <f t="shared" si="1919"/>
        <v>2.2400523342840701</v>
      </c>
      <c r="X669" s="136">
        <f t="shared" si="1920"/>
        <v>79.746203656491161</v>
      </c>
      <c r="Y669" s="136">
        <f t="shared" si="1921"/>
        <v>1.3918338197717119</v>
      </c>
      <c r="Z669" s="136">
        <f t="shared" si="1922"/>
        <v>156.48918479864187</v>
      </c>
      <c r="AA669" s="136">
        <f t="shared" si="1923"/>
        <v>2.7312515184981603</v>
      </c>
      <c r="AB669" s="136">
        <f t="shared" si="1924"/>
        <v>-18946.747535370439</v>
      </c>
      <c r="AC669" s="136">
        <f t="shared" si="1925"/>
        <v>-7.3712670462440331</v>
      </c>
      <c r="AD669" s="136">
        <f t="shared" si="1926"/>
        <v>279.03201365372422</v>
      </c>
      <c r="AE669" s="136">
        <f t="shared" si="1927"/>
        <v>371.89773051529437</v>
      </c>
      <c r="AF669" s="136">
        <f t="shared" si="1928"/>
        <v>587.52278422470886</v>
      </c>
      <c r="AG669" s="136">
        <f t="shared" si="1929"/>
        <v>2835.3642239248547</v>
      </c>
      <c r="AH669" s="136">
        <f t="shared" si="1930"/>
        <v>-14880.302050098104</v>
      </c>
      <c r="AI669" s="136">
        <f t="shared" si="1931"/>
        <v>-4.1334172361383619</v>
      </c>
      <c r="AJ669" s="136">
        <f t="shared" si="1932"/>
        <v>248.36818572199002</v>
      </c>
      <c r="AK669" s="136">
        <f t="shared" si="1933"/>
        <v>4.3348425980534957</v>
      </c>
      <c r="AL669" s="136">
        <f t="shared" si="1934"/>
        <v>248</v>
      </c>
      <c r="AM669" s="136">
        <f t="shared" si="1935"/>
        <v>22</v>
      </c>
      <c r="AN669" s="136">
        <f t="shared" si="1936"/>
        <v>5</v>
      </c>
      <c r="AO669" s="136"/>
      <c r="AP669" s="136">
        <f t="shared" si="1937"/>
        <v>4.3718897970644379</v>
      </c>
      <c r="AQ669" s="136">
        <f t="shared" si="1938"/>
        <v>7.6303871493121164E-2</v>
      </c>
      <c r="AR669" s="136" t="str">
        <f t="shared" si="1939"/>
        <v>POSITIF</v>
      </c>
      <c r="AS669" s="136">
        <f t="shared" si="1940"/>
        <v>4</v>
      </c>
      <c r="AT669" s="136">
        <f t="shared" si="1941"/>
        <v>22</v>
      </c>
      <c r="AU669" s="136">
        <f t="shared" si="1942"/>
        <v>18</v>
      </c>
      <c r="AV669" s="136">
        <f t="shared" si="1943"/>
        <v>0.98999774334083335</v>
      </c>
      <c r="AW669" s="153">
        <f t="shared" si="1944"/>
        <v>4.1249905972534723E-2</v>
      </c>
      <c r="AX669" s="136">
        <f t="shared" si="1945"/>
        <v>1.727872020861131E-2</v>
      </c>
      <c r="AY669" s="136">
        <f t="shared" si="1946"/>
        <v>0.26975502848883459</v>
      </c>
      <c r="AZ669" s="153">
        <f t="shared" si="1947"/>
        <v>1.1239792853701441E-2</v>
      </c>
      <c r="BA669" s="136">
        <f t="shared" si="1948"/>
        <v>369142.9282453804</v>
      </c>
      <c r="BB669" s="136" t="s">
        <v>192</v>
      </c>
      <c r="BC669" s="136">
        <f t="shared" si="1949"/>
        <v>1.670085433855167E-2</v>
      </c>
      <c r="BD669" s="136">
        <f t="shared" si="1950"/>
        <v>128.35012321663672</v>
      </c>
      <c r="BE669" s="136">
        <f t="shared" si="1951"/>
        <v>23.4368928743277</v>
      </c>
      <c r="BF669" s="136">
        <f t="shared" si="1952"/>
        <v>-1.7337725393987155E-3</v>
      </c>
      <c r="BG669" s="136">
        <f t="shared" si="1953"/>
        <v>23.435159101788301</v>
      </c>
      <c r="BH669" s="154">
        <f t="shared" si="1954"/>
        <v>0.18442051067454951</v>
      </c>
      <c r="BI669" s="136">
        <f t="shared" si="1955"/>
        <v>4.3157777611166237</v>
      </c>
      <c r="BJ669" s="136">
        <f t="shared" si="1956"/>
        <v>11.736777761116624</v>
      </c>
      <c r="BK669" s="136">
        <f t="shared" si="1957"/>
        <v>285.82740233919924</v>
      </c>
      <c r="BL669" s="136">
        <f t="shared" si="1958"/>
        <v>4.9886292632415685</v>
      </c>
      <c r="BM669" s="136">
        <f t="shared" si="1959"/>
        <v>250.22426407755012</v>
      </c>
      <c r="BN669" s="136">
        <f t="shared" si="1960"/>
        <v>16.681617605170008</v>
      </c>
      <c r="BO669" s="136">
        <f t="shared" si="1961"/>
        <v>16</v>
      </c>
      <c r="BP669" s="136">
        <f t="shared" si="1962"/>
        <v>40</v>
      </c>
      <c r="BQ669" s="136">
        <f t="shared" si="1963"/>
        <v>53</v>
      </c>
      <c r="BR669" s="136">
        <f t="shared" si="1964"/>
        <v>-17.378550552699878</v>
      </c>
      <c r="BS669" s="136" t="str">
        <f t="shared" si="1965"/>
        <v>NEGATIF</v>
      </c>
      <c r="BT669" s="136">
        <f t="shared" si="1966"/>
        <v>-0.30331292636889318</v>
      </c>
      <c r="BU669" s="136">
        <f t="shared" si="1967"/>
        <v>17</v>
      </c>
      <c r="BV669" s="136">
        <f t="shared" si="1968"/>
        <v>-2063</v>
      </c>
      <c r="BW669" s="136">
        <f t="shared" si="1969"/>
        <v>17</v>
      </c>
      <c r="BX669" s="136" t="str">
        <f t="shared" si="1970"/>
        <v>NEGATIF</v>
      </c>
      <c r="BY669" s="136">
        <f t="shared" si="1971"/>
        <v>-73.916983375566645</v>
      </c>
      <c r="BZ669" s="136">
        <f t="shared" si="1972"/>
        <v>106.08301662443336</v>
      </c>
      <c r="CA669" s="136">
        <f t="shared" si="1973"/>
        <v>17.143353149850245</v>
      </c>
      <c r="CB669" s="136" t="str">
        <f t="shared" si="1974"/>
        <v>POSITIF</v>
      </c>
      <c r="CC669" s="136">
        <f t="shared" si="1975"/>
        <v>17</v>
      </c>
      <c r="CD669" s="136">
        <f t="shared" si="1976"/>
        <v>8</v>
      </c>
      <c r="CE669" s="136">
        <f t="shared" si="1977"/>
        <v>36</v>
      </c>
      <c r="CF669" s="136"/>
      <c r="CG669" s="136">
        <f t="shared" si="1978"/>
        <v>4.3672372765330216</v>
      </c>
      <c r="CH669" s="136">
        <f t="shared" si="1979"/>
        <v>0.40902068705492278</v>
      </c>
      <c r="CI669" s="136">
        <f t="shared" si="1980"/>
        <v>0.40905094709421597</v>
      </c>
    </row>
    <row r="670" spans="1:87">
      <c r="A670" s="45">
        <f t="shared" ref="A670:E670" si="1994">A572</f>
        <v>-7.0027777777777782</v>
      </c>
      <c r="B670" s="45">
        <f t="shared" si="1994"/>
        <v>111.315</v>
      </c>
      <c r="C670" s="45">
        <f t="shared" si="1994"/>
        <v>7</v>
      </c>
      <c r="D670" s="45">
        <f t="shared" si="1994"/>
        <v>2018</v>
      </c>
      <c r="E670" s="45">
        <f t="shared" si="1994"/>
        <v>6</v>
      </c>
      <c r="F670" s="45">
        <f t="shared" si="1986"/>
        <v>11</v>
      </c>
      <c r="G670" s="45">
        <f t="shared" ref="G670:M670" si="1995">G572</f>
        <v>-0.12222152900771403</v>
      </c>
      <c r="H670" s="136">
        <f t="shared" si="1995"/>
        <v>18</v>
      </c>
      <c r="I670" s="136">
        <f t="shared" si="1995"/>
        <v>15</v>
      </c>
      <c r="J670" s="136">
        <f t="shared" si="1995"/>
        <v>18.25</v>
      </c>
      <c r="K670" s="136">
        <f t="shared" si="1995"/>
        <v>0</v>
      </c>
      <c r="L670" s="136">
        <f t="shared" si="1995"/>
        <v>20</v>
      </c>
      <c r="M670" s="136">
        <f t="shared" si="1995"/>
        <v>-13</v>
      </c>
      <c r="N670" s="136">
        <f t="shared" si="1911"/>
        <v>2458280.96875</v>
      </c>
      <c r="O670" s="136">
        <f t="shared" si="1844"/>
        <v>8.1905445362562951E-4</v>
      </c>
      <c r="P670" s="136">
        <f t="shared" si="1912"/>
        <v>2458280.9695690544</v>
      </c>
      <c r="Q670" s="136">
        <f t="shared" si="1913"/>
        <v>0.18442079586733559</v>
      </c>
      <c r="R670" s="136">
        <f t="shared" si="1914"/>
        <v>252.50160295812839</v>
      </c>
      <c r="S670" s="136">
        <f t="shared" si="1915"/>
        <v>300.34551955648931</v>
      </c>
      <c r="T670" s="136">
        <f t="shared" si="1916"/>
        <v>4.4069843381827942</v>
      </c>
      <c r="U670" s="136">
        <f t="shared" si="1917"/>
        <v>5.2420182098737573</v>
      </c>
      <c r="V670" s="136">
        <f t="shared" si="1918"/>
        <v>128.34499303955977</v>
      </c>
      <c r="W670" s="136">
        <f t="shared" si="1919"/>
        <v>2.2400427069895228</v>
      </c>
      <c r="X670" s="136">
        <f t="shared" si="1920"/>
        <v>79.756470816103501</v>
      </c>
      <c r="Y670" s="136">
        <f t="shared" si="1921"/>
        <v>1.3920130155117749</v>
      </c>
      <c r="Z670" s="136">
        <f t="shared" si="1922"/>
        <v>156.49945146800746</v>
      </c>
      <c r="AA670" s="136">
        <f t="shared" si="1923"/>
        <v>2.7314307056818037</v>
      </c>
      <c r="AB670" s="136">
        <f t="shared" si="1924"/>
        <v>-18919.634120527691</v>
      </c>
      <c r="AC670" s="136">
        <f t="shared" si="1925"/>
        <v>-6.0897395189534711</v>
      </c>
      <c r="AD670" s="136">
        <f t="shared" si="1926"/>
        <v>230.64871944697794</v>
      </c>
      <c r="AE670" s="136">
        <f t="shared" si="1927"/>
        <v>366.18123695906786</v>
      </c>
      <c r="AF670" s="136">
        <f t="shared" si="1928"/>
        <v>587.80504835577995</v>
      </c>
      <c r="AG670" s="136">
        <f t="shared" si="1929"/>
        <v>2826.7155698151305</v>
      </c>
      <c r="AH670" s="136">
        <f t="shared" si="1930"/>
        <v>-14914.373285469688</v>
      </c>
      <c r="AI670" s="136">
        <f t="shared" si="1931"/>
        <v>-4.1428814681860242</v>
      </c>
      <c r="AJ670" s="136">
        <f t="shared" si="1932"/>
        <v>248.35872148994235</v>
      </c>
      <c r="AK670" s="136">
        <f t="shared" si="1933"/>
        <v>4.3346774160430908</v>
      </c>
      <c r="AL670" s="136">
        <f t="shared" si="1934"/>
        <v>248</v>
      </c>
      <c r="AM670" s="136">
        <f t="shared" si="1935"/>
        <v>21</v>
      </c>
      <c r="AN670" s="136">
        <f t="shared" si="1936"/>
        <v>31</v>
      </c>
      <c r="AO670" s="136"/>
      <c r="AP670" s="136">
        <f t="shared" si="1937"/>
        <v>4.3707375213086497</v>
      </c>
      <c r="AQ670" s="136">
        <f t="shared" si="1938"/>
        <v>7.6283760487291755E-2</v>
      </c>
      <c r="AR670" s="136" t="str">
        <f t="shared" si="1939"/>
        <v>POSITIF</v>
      </c>
      <c r="AS670" s="136">
        <f t="shared" si="1940"/>
        <v>4</v>
      </c>
      <c r="AT670" s="136">
        <f t="shared" si="1941"/>
        <v>22</v>
      </c>
      <c r="AU670" s="136">
        <f t="shared" si="1942"/>
        <v>14</v>
      </c>
      <c r="AV670" s="136">
        <f t="shared" si="1943"/>
        <v>0.99013503387450696</v>
      </c>
      <c r="AW670" s="153">
        <f t="shared" si="1944"/>
        <v>4.125562641143779E-2</v>
      </c>
      <c r="AX670" s="136">
        <f t="shared" si="1945"/>
        <v>1.7281116380455736E-2</v>
      </c>
      <c r="AY670" s="136">
        <f t="shared" si="1946"/>
        <v>0.26979243402765823</v>
      </c>
      <c r="AZ670" s="153">
        <f t="shared" si="1947"/>
        <v>1.1241351417819094E-2</v>
      </c>
      <c r="BA670" s="136">
        <f t="shared" si="1948"/>
        <v>369091.74857404403</v>
      </c>
      <c r="BB670" s="136" t="s">
        <v>192</v>
      </c>
      <c r="BC670" s="136">
        <f t="shared" si="1949"/>
        <v>1.6700854326573571E-2</v>
      </c>
      <c r="BD670" s="136">
        <f t="shared" si="1950"/>
        <v>128.34957161492807</v>
      </c>
      <c r="BE670" s="136">
        <f t="shared" si="1951"/>
        <v>23.436892870619005</v>
      </c>
      <c r="BF670" s="136">
        <f t="shared" si="1952"/>
        <v>-1.7337731136797697E-3</v>
      </c>
      <c r="BG670" s="136">
        <f t="shared" si="1953"/>
        <v>23.435159097505323</v>
      </c>
      <c r="BH670" s="154">
        <f t="shared" si="1954"/>
        <v>0.18442079586733559</v>
      </c>
      <c r="BI670" s="136">
        <f t="shared" si="1955"/>
        <v>4.5664622404923039</v>
      </c>
      <c r="BJ670" s="136">
        <f t="shared" si="1956"/>
        <v>11.987462240492304</v>
      </c>
      <c r="BK670" s="136">
        <f t="shared" si="1957"/>
        <v>289.59626186324186</v>
      </c>
      <c r="BL670" s="136">
        <f t="shared" si="1958"/>
        <v>5.0544082709812592</v>
      </c>
      <c r="BM670" s="136">
        <f t="shared" si="1959"/>
        <v>250.2156717441427</v>
      </c>
      <c r="BN670" s="136">
        <f t="shared" si="1960"/>
        <v>16.681044782942845</v>
      </c>
      <c r="BO670" s="136">
        <f t="shared" si="1961"/>
        <v>16</v>
      </c>
      <c r="BP670" s="136">
        <f t="shared" si="1962"/>
        <v>40</v>
      </c>
      <c r="BQ670" s="136">
        <f t="shared" si="1963"/>
        <v>51</v>
      </c>
      <c r="BR670" s="136">
        <f t="shared" si="1964"/>
        <v>-17.378239125252946</v>
      </c>
      <c r="BS670" s="136" t="str">
        <f t="shared" si="1965"/>
        <v>NEGATIF</v>
      </c>
      <c r="BT670" s="136">
        <f t="shared" si="1966"/>
        <v>-0.30330749093456316</v>
      </c>
      <c r="BU670" s="136">
        <f t="shared" si="1967"/>
        <v>17</v>
      </c>
      <c r="BV670" s="136">
        <f t="shared" si="1968"/>
        <v>-2063</v>
      </c>
      <c r="BW670" s="136">
        <f t="shared" si="1969"/>
        <v>18</v>
      </c>
      <c r="BX670" s="136" t="str">
        <f t="shared" si="1970"/>
        <v>NEGATIF</v>
      </c>
      <c r="BY670" s="136">
        <f t="shared" si="1971"/>
        <v>-74.02234071266345</v>
      </c>
      <c r="BZ670" s="136">
        <f t="shared" si="1972"/>
        <v>105.97765928733655</v>
      </c>
      <c r="CA670" s="136">
        <f t="shared" si="1973"/>
        <v>20.738737626016782</v>
      </c>
      <c r="CB670" s="136" t="str">
        <f t="shared" si="1974"/>
        <v>POSITIF</v>
      </c>
      <c r="CC670" s="136">
        <f t="shared" si="1975"/>
        <v>20</v>
      </c>
      <c r="CD670" s="136">
        <f t="shared" si="1976"/>
        <v>44</v>
      </c>
      <c r="CE670" s="136">
        <f t="shared" si="1977"/>
        <v>19</v>
      </c>
      <c r="CF670" s="136"/>
      <c r="CG670" s="136">
        <f t="shared" si="1978"/>
        <v>4.3670873120246325</v>
      </c>
      <c r="CH670" s="136">
        <f t="shared" si="1979"/>
        <v>0.40902068698017074</v>
      </c>
      <c r="CI670" s="136">
        <f t="shared" si="1980"/>
        <v>0.40905094702948702</v>
      </c>
    </row>
    <row r="671" spans="1:87">
      <c r="A671" s="45">
        <f t="shared" ref="A671:E671" si="1996">A573</f>
        <v>-7.0027777777777782</v>
      </c>
      <c r="B671" s="45">
        <f t="shared" si="1996"/>
        <v>111.315</v>
      </c>
      <c r="C671" s="45">
        <f t="shared" si="1996"/>
        <v>7</v>
      </c>
      <c r="D671" s="45">
        <f t="shared" si="1996"/>
        <v>2018</v>
      </c>
      <c r="E671" s="45">
        <f t="shared" si="1996"/>
        <v>6</v>
      </c>
      <c r="F671" s="45">
        <f t="shared" si="1986"/>
        <v>11</v>
      </c>
      <c r="G671" s="45">
        <f t="shared" ref="G671:M671" si="1997">G573</f>
        <v>-0.12222152900771403</v>
      </c>
      <c r="H671" s="45">
        <f t="shared" si="1997"/>
        <v>18</v>
      </c>
      <c r="I671" s="45">
        <f t="shared" si="1997"/>
        <v>30</v>
      </c>
      <c r="J671" s="45">
        <f t="shared" si="1997"/>
        <v>18.5</v>
      </c>
      <c r="K671" s="45">
        <f t="shared" si="1997"/>
        <v>0</v>
      </c>
      <c r="L671" s="45">
        <f t="shared" si="1997"/>
        <v>20</v>
      </c>
      <c r="M671" s="45">
        <f t="shared" si="1997"/>
        <v>-13</v>
      </c>
      <c r="N671" s="45">
        <f t="shared" si="1911"/>
        <v>2458280.979166667</v>
      </c>
      <c r="O671" s="45">
        <f t="shared" si="1844"/>
        <v>8.1905445362562951E-4</v>
      </c>
      <c r="P671" s="45">
        <f t="shared" si="1912"/>
        <v>2458280.9799857214</v>
      </c>
      <c r="Q671" s="45">
        <f t="shared" si="1913"/>
        <v>0.18442108106013441</v>
      </c>
      <c r="R671" s="45">
        <f t="shared" si="1914"/>
        <v>252.50160295812839</v>
      </c>
      <c r="S671" s="45">
        <f t="shared" si="1915"/>
        <v>300.4816132318374</v>
      </c>
      <c r="T671" s="45">
        <f t="shared" si="1916"/>
        <v>4.4069843381827942</v>
      </c>
      <c r="U671" s="45">
        <f t="shared" si="1917"/>
        <v>5.2443934925997224</v>
      </c>
      <c r="V671" s="45">
        <f t="shared" si="1918"/>
        <v>128.34444143618947</v>
      </c>
      <c r="W671" s="45">
        <f t="shared" si="1919"/>
        <v>2.240033079694546</v>
      </c>
      <c r="X671" s="45">
        <f t="shared" si="1920"/>
        <v>79.766737976174227</v>
      </c>
      <c r="Y671" s="45">
        <f t="shared" si="1921"/>
        <v>1.3921922112598384</v>
      </c>
      <c r="Z671" s="45">
        <f t="shared" si="1922"/>
        <v>156.50971813783235</v>
      </c>
      <c r="AA671" s="45">
        <f t="shared" si="1923"/>
        <v>2.7316098928734629</v>
      </c>
      <c r="AB671" s="45">
        <f t="shared" si="1924"/>
        <v>-18892.410470656905</v>
      </c>
      <c r="AC671" s="45">
        <f t="shared" si="1925"/>
        <v>-4.8075699927948126</v>
      </c>
      <c r="AD671" s="45">
        <f t="shared" si="1926"/>
        <v>182.16817155212547</v>
      </c>
      <c r="AE671" s="45">
        <f t="shared" si="1927"/>
        <v>360.42614633340867</v>
      </c>
      <c r="AF671" s="45">
        <f t="shared" si="1928"/>
        <v>588.08196242765166</v>
      </c>
      <c r="AG671" s="45">
        <f t="shared" si="1929"/>
        <v>2818.045299155649</v>
      </c>
      <c r="AH671" s="45">
        <f t="shared" si="1930"/>
        <v>-14948.496461180865</v>
      </c>
      <c r="AI671" s="45">
        <f t="shared" si="1931"/>
        <v>-4.152360128105796</v>
      </c>
      <c r="AJ671" s="45">
        <f t="shared" si="1932"/>
        <v>248.3492428300226</v>
      </c>
      <c r="AK671" s="45">
        <f t="shared" si="1933"/>
        <v>4.3345119822188147</v>
      </c>
      <c r="AL671" s="45">
        <f t="shared" si="1934"/>
        <v>248</v>
      </c>
      <c r="AM671" s="45">
        <f t="shared" si="1935"/>
        <v>20</v>
      </c>
      <c r="AN671" s="45">
        <f t="shared" si="1936"/>
        <v>57</v>
      </c>
      <c r="AO671" s="45"/>
      <c r="AP671" s="45">
        <f t="shared" si="1937"/>
        <v>4.3694210787990144</v>
      </c>
      <c r="AQ671" s="45">
        <f t="shared" si="1938"/>
        <v>7.6260784231085399E-2</v>
      </c>
      <c r="AR671" s="45" t="str">
        <f t="shared" si="1939"/>
        <v>POSITIF</v>
      </c>
      <c r="AS671" s="45">
        <f t="shared" si="1940"/>
        <v>4</v>
      </c>
      <c r="AT671" s="45">
        <f t="shared" si="1941"/>
        <v>22</v>
      </c>
      <c r="AU671" s="45">
        <f t="shared" si="1942"/>
        <v>9</v>
      </c>
      <c r="AV671" s="45">
        <f t="shared" si="1943"/>
        <v>0.9902721553670667</v>
      </c>
      <c r="AW671" s="145">
        <f t="shared" si="1944"/>
        <v>4.126133980696111E-2</v>
      </c>
      <c r="AX671" s="45">
        <f t="shared" si="1945"/>
        <v>1.7283509601976148E-2</v>
      </c>
      <c r="AY671" s="45">
        <f t="shared" si="1946"/>
        <v>0.26982979350889652</v>
      </c>
      <c r="AZ671" s="145">
        <f t="shared" si="1947"/>
        <v>1.1242908062870689E-2</v>
      </c>
      <c r="BA671" s="45">
        <f t="shared" si="1948"/>
        <v>369040.64608400076</v>
      </c>
      <c r="BB671" s="45" t="s">
        <v>192</v>
      </c>
      <c r="BC671" s="45">
        <f t="shared" si="1949"/>
        <v>1.6700854314595476E-2</v>
      </c>
      <c r="BD671" s="45">
        <f t="shared" si="1950"/>
        <v>128.3490200131948</v>
      </c>
      <c r="BE671" s="45">
        <f t="shared" si="1951"/>
        <v>23.436892866910309</v>
      </c>
      <c r="BF671" s="45">
        <f t="shared" si="1952"/>
        <v>-1.7337736687631547E-3</v>
      </c>
      <c r="BG671" s="45">
        <f t="shared" si="1953"/>
        <v>23.435159093241545</v>
      </c>
      <c r="BH671" s="151">
        <f t="shared" si="1954"/>
        <v>0.18442108106013441</v>
      </c>
      <c r="BI671" s="45">
        <f t="shared" si="1955"/>
        <v>4.8171467310748994</v>
      </c>
      <c r="BJ671" s="45">
        <f t="shared" si="1956"/>
        <v>12.238146731074899</v>
      </c>
      <c r="BK671" s="45">
        <f t="shared" si="1957"/>
        <v>293.36513458002503</v>
      </c>
      <c r="BL671" s="45">
        <f t="shared" si="1958"/>
        <v>5.1201875089777094</v>
      </c>
      <c r="BM671" s="45">
        <f t="shared" si="1959"/>
        <v>250.20706638609843</v>
      </c>
      <c r="BN671" s="45">
        <f t="shared" si="1960"/>
        <v>16.680471092406563</v>
      </c>
      <c r="BO671" s="45">
        <f t="shared" si="1961"/>
        <v>16</v>
      </c>
      <c r="BP671" s="45">
        <f t="shared" si="1962"/>
        <v>40</v>
      </c>
      <c r="BQ671" s="45">
        <f t="shared" si="1963"/>
        <v>49</v>
      </c>
      <c r="BR671" s="45">
        <f t="shared" si="1964"/>
        <v>-17.378087085669762</v>
      </c>
      <c r="BS671" s="45" t="str">
        <f t="shared" si="1965"/>
        <v>NEGATIF</v>
      </c>
      <c r="BT671" s="45">
        <f t="shared" si="1966"/>
        <v>-0.30330483734324326</v>
      </c>
      <c r="BU671" s="45">
        <f t="shared" si="1967"/>
        <v>17</v>
      </c>
      <c r="BV671" s="45">
        <f t="shared" si="1968"/>
        <v>-2063</v>
      </c>
      <c r="BW671" s="45">
        <f t="shared" si="1969"/>
        <v>18</v>
      </c>
      <c r="BX671" s="45" t="str">
        <f t="shared" si="1970"/>
        <v>NEGATIF</v>
      </c>
      <c r="BY671" s="45">
        <f t="shared" si="1971"/>
        <v>-74.055143424372289</v>
      </c>
      <c r="BZ671" s="45">
        <f t="shared" si="1972"/>
        <v>105.94485657562771</v>
      </c>
      <c r="CA671" s="45">
        <f t="shared" si="1973"/>
        <v>24.33539183765501</v>
      </c>
      <c r="CB671" s="45" t="str">
        <f t="shared" si="1974"/>
        <v>POSITIF</v>
      </c>
      <c r="CC671" s="45">
        <f t="shared" si="1975"/>
        <v>24</v>
      </c>
      <c r="CD671" s="45">
        <f t="shared" si="1976"/>
        <v>20</v>
      </c>
      <c r="CE671" s="45">
        <f t="shared" si="1977"/>
        <v>7</v>
      </c>
      <c r="CF671" s="45"/>
      <c r="CG671" s="45">
        <f t="shared" si="1978"/>
        <v>4.3669371201934473</v>
      </c>
      <c r="CH671" s="45">
        <f t="shared" si="1979"/>
        <v>0.40902068690575377</v>
      </c>
      <c r="CI671" s="45">
        <f t="shared" si="1980"/>
        <v>0.40905094696475808</v>
      </c>
    </row>
    <row r="672" spans="1:87">
      <c r="A672" s="45">
        <f t="shared" ref="A672:E672" si="1998">A574</f>
        <v>-7.0027777777777782</v>
      </c>
      <c r="B672" s="45">
        <f t="shared" si="1998"/>
        <v>111.315</v>
      </c>
      <c r="C672" s="45">
        <f t="shared" si="1998"/>
        <v>7</v>
      </c>
      <c r="D672" s="45">
        <f t="shared" si="1998"/>
        <v>2018</v>
      </c>
      <c r="E672" s="45">
        <f t="shared" si="1998"/>
        <v>6</v>
      </c>
      <c r="F672" s="45">
        <f t="shared" si="1986"/>
        <v>11</v>
      </c>
      <c r="G672" s="45">
        <f t="shared" ref="G672:M672" si="1999">G574</f>
        <v>-0.12222152900771403</v>
      </c>
      <c r="H672" s="45">
        <f t="shared" si="1999"/>
        <v>18</v>
      </c>
      <c r="I672" s="45">
        <f t="shared" si="1999"/>
        <v>45</v>
      </c>
      <c r="J672" s="45">
        <f t="shared" si="1999"/>
        <v>18.75</v>
      </c>
      <c r="K672" s="45">
        <f t="shared" si="1999"/>
        <v>0</v>
      </c>
      <c r="L672" s="45">
        <f t="shared" si="1999"/>
        <v>20</v>
      </c>
      <c r="M672" s="45">
        <f t="shared" si="1999"/>
        <v>-13</v>
      </c>
      <c r="N672" s="45">
        <f t="shared" si="1911"/>
        <v>2458280.9895833335</v>
      </c>
      <c r="O672" s="45">
        <f t="shared" si="1844"/>
        <v>8.1905445362562951E-4</v>
      </c>
      <c r="P672" s="45">
        <f t="shared" si="1912"/>
        <v>2458280.9904023879</v>
      </c>
      <c r="Q672" s="45">
        <f t="shared" si="1913"/>
        <v>0.18442136625292049</v>
      </c>
      <c r="R672" s="45">
        <f t="shared" si="1914"/>
        <v>252.50160295812839</v>
      </c>
      <c r="S672" s="45">
        <f t="shared" si="1915"/>
        <v>300.61770690110279</v>
      </c>
      <c r="T672" s="45">
        <f t="shared" si="1916"/>
        <v>4.4069843381827942</v>
      </c>
      <c r="U672" s="45">
        <f t="shared" si="1917"/>
        <v>5.2467687752195236</v>
      </c>
      <c r="V672" s="45">
        <f t="shared" si="1918"/>
        <v>128.34388983284384</v>
      </c>
      <c r="W672" s="45">
        <f t="shared" si="1919"/>
        <v>2.2400234524</v>
      </c>
      <c r="X672" s="45">
        <f t="shared" si="1920"/>
        <v>79.777005135786567</v>
      </c>
      <c r="Y672" s="45">
        <f t="shared" si="1921"/>
        <v>1.3923714069999016</v>
      </c>
      <c r="Z672" s="45">
        <f t="shared" si="1922"/>
        <v>156.51998480719794</v>
      </c>
      <c r="AA672" s="45">
        <f t="shared" si="1923"/>
        <v>2.7317890800571063</v>
      </c>
      <c r="AB672" s="45">
        <f t="shared" si="1924"/>
        <v>-18865.076741789391</v>
      </c>
      <c r="AC672" s="45">
        <f t="shared" si="1925"/>
        <v>-3.5248937404114358</v>
      </c>
      <c r="AD672" s="45">
        <f t="shared" si="1926"/>
        <v>133.61081580338663</v>
      </c>
      <c r="AE672" s="45">
        <f t="shared" si="1927"/>
        <v>354.63306576035819</v>
      </c>
      <c r="AF672" s="45">
        <f t="shared" si="1928"/>
        <v>588.35351926421663</v>
      </c>
      <c r="AG672" s="45">
        <f t="shared" si="1929"/>
        <v>2809.3534776194747</v>
      </c>
      <c r="AH672" s="45">
        <f t="shared" si="1930"/>
        <v>-14982.650757082367</v>
      </c>
      <c r="AI672" s="45">
        <f t="shared" si="1931"/>
        <v>-4.1618474325228796</v>
      </c>
      <c r="AJ672" s="45">
        <f t="shared" si="1932"/>
        <v>248.33975552560551</v>
      </c>
      <c r="AK672" s="45">
        <f t="shared" si="1933"/>
        <v>4.3343463975195977</v>
      </c>
      <c r="AL672" s="45">
        <f t="shared" si="1934"/>
        <v>248</v>
      </c>
      <c r="AM672" s="45">
        <f t="shared" si="1935"/>
        <v>20</v>
      </c>
      <c r="AN672" s="45">
        <f t="shared" si="1936"/>
        <v>23</v>
      </c>
      <c r="AO672" s="45"/>
      <c r="AP672" s="45">
        <f t="shared" si="1937"/>
        <v>4.3680711036387176</v>
      </c>
      <c r="AQ672" s="45">
        <f t="shared" si="1938"/>
        <v>7.6237222719718084E-2</v>
      </c>
      <c r="AR672" s="45" t="str">
        <f t="shared" si="1939"/>
        <v>POSITIF</v>
      </c>
      <c r="AS672" s="45">
        <f t="shared" si="1940"/>
        <v>4</v>
      </c>
      <c r="AT672" s="45">
        <f t="shared" si="1941"/>
        <v>22</v>
      </c>
      <c r="AU672" s="45">
        <f t="shared" si="1942"/>
        <v>5</v>
      </c>
      <c r="AV672" s="45">
        <f t="shared" si="1943"/>
        <v>0.9904091068028098</v>
      </c>
      <c r="AW672" s="145">
        <f t="shared" si="1944"/>
        <v>4.1267046116783744E-2</v>
      </c>
      <c r="AX672" s="45">
        <f t="shared" si="1945"/>
        <v>1.7285899855445201E-2</v>
      </c>
      <c r="AY672" s="45">
        <f t="shared" si="1946"/>
        <v>0.26986710665582103</v>
      </c>
      <c r="AZ672" s="145">
        <f t="shared" si="1947"/>
        <v>1.1244462777325876E-2</v>
      </c>
      <c r="BA672" s="45">
        <f t="shared" si="1948"/>
        <v>368989.62109539978</v>
      </c>
      <c r="BB672" s="45" t="s">
        <v>192</v>
      </c>
      <c r="BC672" s="45">
        <f t="shared" si="1949"/>
        <v>1.6700854302617377E-2</v>
      </c>
      <c r="BD672" s="45">
        <f t="shared" si="1950"/>
        <v>128.34846841148615</v>
      </c>
      <c r="BE672" s="45">
        <f t="shared" si="1951"/>
        <v>23.436892863201614</v>
      </c>
      <c r="BF672" s="45">
        <f t="shared" si="1952"/>
        <v>-1.7337742046462752E-3</v>
      </c>
      <c r="BG672" s="45">
        <f t="shared" si="1953"/>
        <v>23.435159088996969</v>
      </c>
      <c r="BH672" s="151">
        <f t="shared" si="1954"/>
        <v>0.18442136625292049</v>
      </c>
      <c r="BI672" s="45">
        <f t="shared" si="1955"/>
        <v>5.0678312104816241</v>
      </c>
      <c r="BJ672" s="45">
        <f t="shared" si="1956"/>
        <v>12.488831210481624</v>
      </c>
      <c r="BK672" s="45">
        <f t="shared" si="1957"/>
        <v>297.1340149029819</v>
      </c>
      <c r="BL672" s="45">
        <f t="shared" si="1958"/>
        <v>5.1859668797269336</v>
      </c>
      <c r="BM672" s="45">
        <f t="shared" si="1959"/>
        <v>250.19845325424245</v>
      </c>
      <c r="BN672" s="45">
        <f t="shared" si="1960"/>
        <v>16.679896883616163</v>
      </c>
      <c r="BO672" s="45">
        <f t="shared" si="1961"/>
        <v>16</v>
      </c>
      <c r="BP672" s="45">
        <f t="shared" si="1962"/>
        <v>40</v>
      </c>
      <c r="BQ672" s="45">
        <f t="shared" si="1963"/>
        <v>47</v>
      </c>
      <c r="BR672" s="45">
        <f t="shared" si="1964"/>
        <v>-17.37796623384094</v>
      </c>
      <c r="BS672" s="45" t="str">
        <f t="shared" si="1965"/>
        <v>NEGATIF</v>
      </c>
      <c r="BT672" s="45">
        <f t="shared" si="1966"/>
        <v>-0.30330272808092323</v>
      </c>
      <c r="BU672" s="45">
        <f t="shared" si="1967"/>
        <v>17</v>
      </c>
      <c r="BV672" s="45">
        <f t="shared" si="1968"/>
        <v>-2063</v>
      </c>
      <c r="BW672" s="45">
        <f t="shared" si="1969"/>
        <v>19</v>
      </c>
      <c r="BX672" s="45" t="str">
        <f t="shared" si="1970"/>
        <v>NEGATIF</v>
      </c>
      <c r="BY672" s="45">
        <f t="shared" si="1971"/>
        <v>-74.009875410459017</v>
      </c>
      <c r="BZ672" s="45">
        <f t="shared" si="1972"/>
        <v>105.99012458954098</v>
      </c>
      <c r="CA672" s="45">
        <f t="shared" si="1973"/>
        <v>27.931954058883868</v>
      </c>
      <c r="CB672" s="45" t="str">
        <f t="shared" si="1974"/>
        <v>POSITIF</v>
      </c>
      <c r="CC672" s="45">
        <f t="shared" si="1975"/>
        <v>27</v>
      </c>
      <c r="CD672" s="45">
        <f t="shared" si="1976"/>
        <v>55</v>
      </c>
      <c r="CE672" s="45">
        <f t="shared" si="1977"/>
        <v>55</v>
      </c>
      <c r="CF672" s="45"/>
      <c r="CG672" s="45">
        <f t="shared" si="1978"/>
        <v>4.3667867926836523</v>
      </c>
      <c r="CH672" s="45">
        <f t="shared" si="1979"/>
        <v>0.40902068683167192</v>
      </c>
      <c r="CI672" s="45">
        <f t="shared" si="1980"/>
        <v>0.40905094690002913</v>
      </c>
    </row>
    <row r="673" spans="1:87">
      <c r="A673" s="45">
        <f t="shared" ref="A673:E673" si="2000">A575</f>
        <v>-7.0027777777777782</v>
      </c>
      <c r="B673" s="45">
        <f t="shared" si="2000"/>
        <v>111.315</v>
      </c>
      <c r="C673" s="45">
        <f t="shared" si="2000"/>
        <v>7</v>
      </c>
      <c r="D673" s="45">
        <f t="shared" si="2000"/>
        <v>2018</v>
      </c>
      <c r="E673" s="45">
        <f t="shared" si="2000"/>
        <v>6</v>
      </c>
      <c r="F673" s="45">
        <f t="shared" si="1986"/>
        <v>11</v>
      </c>
      <c r="G673" s="45">
        <f t="shared" ref="G673:M673" si="2001">G575</f>
        <v>-0.12222152900771403</v>
      </c>
      <c r="H673" s="45">
        <f t="shared" si="2001"/>
        <v>19</v>
      </c>
      <c r="I673" s="45">
        <f t="shared" si="2001"/>
        <v>0</v>
      </c>
      <c r="J673" s="45">
        <f t="shared" si="2001"/>
        <v>19</v>
      </c>
      <c r="K673" s="45">
        <f t="shared" si="2001"/>
        <v>0</v>
      </c>
      <c r="L673" s="45">
        <f t="shared" si="2001"/>
        <v>20</v>
      </c>
      <c r="M673" s="45">
        <f t="shared" si="2001"/>
        <v>-13</v>
      </c>
      <c r="N673" s="45">
        <f t="shared" si="1911"/>
        <v>2458281</v>
      </c>
      <c r="O673" s="45">
        <f t="shared" si="1844"/>
        <v>8.1905445362562951E-4</v>
      </c>
      <c r="P673" s="45">
        <f t="shared" si="1912"/>
        <v>2458281.0008190544</v>
      </c>
      <c r="Q673" s="45">
        <f t="shared" si="1913"/>
        <v>0.18442165144570657</v>
      </c>
      <c r="R673" s="45">
        <f t="shared" si="1914"/>
        <v>252.50160295812839</v>
      </c>
      <c r="S673" s="45">
        <f t="shared" si="1915"/>
        <v>300.75380057035363</v>
      </c>
      <c r="T673" s="45">
        <f t="shared" si="1916"/>
        <v>4.4069843381827942</v>
      </c>
      <c r="U673" s="45">
        <f t="shared" si="1917"/>
        <v>5.2491440578390707</v>
      </c>
      <c r="V673" s="45">
        <f t="shared" si="1918"/>
        <v>128.34333822949816</v>
      </c>
      <c r="W673" s="45">
        <f t="shared" si="1919"/>
        <v>2.2400138251054527</v>
      </c>
      <c r="X673" s="45">
        <f t="shared" si="1920"/>
        <v>79.787272295398907</v>
      </c>
      <c r="Y673" s="45">
        <f t="shared" si="1921"/>
        <v>1.3925506027399648</v>
      </c>
      <c r="Z673" s="45">
        <f t="shared" si="1922"/>
        <v>156.53025147656354</v>
      </c>
      <c r="AA673" s="45">
        <f t="shared" si="1923"/>
        <v>2.7319682672407493</v>
      </c>
      <c r="AB673" s="45">
        <f t="shared" si="1924"/>
        <v>-18837.633086929724</v>
      </c>
      <c r="AC673" s="45">
        <f t="shared" si="1925"/>
        <v>-2.241845916146544</v>
      </c>
      <c r="AD673" s="45">
        <f t="shared" si="1926"/>
        <v>84.997123929325582</v>
      </c>
      <c r="AE673" s="45">
        <f t="shared" si="1927"/>
        <v>348.80260559470986</v>
      </c>
      <c r="AF673" s="45">
        <f t="shared" si="1928"/>
        <v>588.61971186644462</v>
      </c>
      <c r="AG673" s="45">
        <f t="shared" si="1929"/>
        <v>2800.6401698793466</v>
      </c>
      <c r="AH673" s="45">
        <f t="shared" si="1930"/>
        <v>-15016.815321576041</v>
      </c>
      <c r="AI673" s="45">
        <f t="shared" si="1931"/>
        <v>-4.1713375893266784</v>
      </c>
      <c r="AJ673" s="45">
        <f t="shared" si="1932"/>
        <v>248.33026536880172</v>
      </c>
      <c r="AK673" s="45">
        <f t="shared" si="1933"/>
        <v>4.3341807630368407</v>
      </c>
      <c r="AL673" s="45">
        <f t="shared" si="1934"/>
        <v>248</v>
      </c>
      <c r="AM673" s="45">
        <f t="shared" si="1935"/>
        <v>19</v>
      </c>
      <c r="AN673" s="45">
        <f t="shared" si="1936"/>
        <v>48</v>
      </c>
      <c r="AO673" s="45"/>
      <c r="AP673" s="45">
        <f t="shared" si="1937"/>
        <v>4.3668727878138878</v>
      </c>
      <c r="AQ673" s="45">
        <f t="shared" si="1938"/>
        <v>7.6216308163096047E-2</v>
      </c>
      <c r="AR673" s="45" t="str">
        <f t="shared" si="1939"/>
        <v>POSITIF</v>
      </c>
      <c r="AS673" s="45">
        <f t="shared" si="1940"/>
        <v>4</v>
      </c>
      <c r="AT673" s="45">
        <f t="shared" si="1941"/>
        <v>22</v>
      </c>
      <c r="AU673" s="45">
        <f t="shared" si="1942"/>
        <v>0</v>
      </c>
      <c r="AV673" s="45">
        <f t="shared" si="1943"/>
        <v>0.9905458871849524</v>
      </c>
      <c r="AW673" s="145">
        <f t="shared" si="1944"/>
        <v>4.1272745299373019E-2</v>
      </c>
      <c r="AX673" s="45">
        <f t="shared" si="1945"/>
        <v>1.7288287123465727E-2</v>
      </c>
      <c r="AY673" s="45">
        <f t="shared" si="1946"/>
        <v>0.26990437319685778</v>
      </c>
      <c r="AZ673" s="145">
        <f t="shared" si="1947"/>
        <v>1.1246015549869074E-2</v>
      </c>
      <c r="BA673" s="45">
        <f t="shared" si="1948"/>
        <v>368938.67392103822</v>
      </c>
      <c r="BB673" s="45" t="s">
        <v>192</v>
      </c>
      <c r="BC673" s="45">
        <f t="shared" si="1949"/>
        <v>1.6700854290639281E-2</v>
      </c>
      <c r="BD673" s="45">
        <f t="shared" si="1950"/>
        <v>128.3479168097775</v>
      </c>
      <c r="BE673" s="45">
        <f t="shared" si="1951"/>
        <v>23.436892859492918</v>
      </c>
      <c r="BF673" s="45">
        <f t="shared" si="1952"/>
        <v>-1.7337747213266056E-3</v>
      </c>
      <c r="BG673" s="45">
        <f t="shared" si="1953"/>
        <v>23.435159084771591</v>
      </c>
      <c r="BH673" s="151">
        <f t="shared" si="1954"/>
        <v>0.18442165144570657</v>
      </c>
      <c r="BI673" s="45">
        <f t="shared" si="1955"/>
        <v>5.3185156898573043</v>
      </c>
      <c r="BJ673" s="45">
        <f t="shared" si="1956"/>
        <v>12.739515689857305</v>
      </c>
      <c r="BK673" s="45">
        <f t="shared" si="1957"/>
        <v>300.90289774070959</v>
      </c>
      <c r="BL673" s="45">
        <f t="shared" si="1958"/>
        <v>5.2517462943671891</v>
      </c>
      <c r="BM673" s="45">
        <f t="shared" si="1959"/>
        <v>250.18983760714991</v>
      </c>
      <c r="BN673" s="45">
        <f t="shared" si="1960"/>
        <v>16.679322507143329</v>
      </c>
      <c r="BO673" s="45">
        <f t="shared" si="1961"/>
        <v>16</v>
      </c>
      <c r="BP673" s="45">
        <f t="shared" si="1962"/>
        <v>40</v>
      </c>
      <c r="BQ673" s="45">
        <f t="shared" si="1963"/>
        <v>45</v>
      </c>
      <c r="BR673" s="45">
        <f t="shared" si="1964"/>
        <v>-17.377694469607896</v>
      </c>
      <c r="BS673" s="45" t="str">
        <f t="shared" si="1965"/>
        <v>NEGATIF</v>
      </c>
      <c r="BT673" s="45">
        <f t="shared" si="1966"/>
        <v>-0.30329798490026744</v>
      </c>
      <c r="BU673" s="45">
        <f t="shared" si="1967"/>
        <v>17</v>
      </c>
      <c r="BV673" s="45">
        <f t="shared" si="1968"/>
        <v>-2063</v>
      </c>
      <c r="BW673" s="45">
        <f t="shared" si="1969"/>
        <v>20</v>
      </c>
      <c r="BX673" s="45" t="str">
        <f t="shared" si="1970"/>
        <v>NEGATIF</v>
      </c>
      <c r="BY673" s="45">
        <f t="shared" si="1971"/>
        <v>-73.878809711864079</v>
      </c>
      <c r="BZ673" s="45">
        <f t="shared" si="1972"/>
        <v>106.12119028813592</v>
      </c>
      <c r="CA673" s="45">
        <f t="shared" si="1973"/>
        <v>31.526952010569396</v>
      </c>
      <c r="CB673" s="45" t="str">
        <f t="shared" si="1974"/>
        <v>POSITIF</v>
      </c>
      <c r="CC673" s="45">
        <f t="shared" si="1975"/>
        <v>31</v>
      </c>
      <c r="CD673" s="45">
        <f t="shared" si="1976"/>
        <v>31</v>
      </c>
      <c r="CE673" s="45">
        <f t="shared" si="1977"/>
        <v>37</v>
      </c>
      <c r="CF673" s="45"/>
      <c r="CG673" s="45">
        <f t="shared" si="1978"/>
        <v>4.3666364212746975</v>
      </c>
      <c r="CH673" s="45">
        <f t="shared" si="1979"/>
        <v>0.40902068675792519</v>
      </c>
      <c r="CI673" s="45">
        <f t="shared" si="1980"/>
        <v>0.40905094683530019</v>
      </c>
    </row>
    <row r="674" spans="1:87">
      <c r="A674" s="45">
        <f t="shared" ref="A674:E674" si="2002">A576</f>
        <v>-7.0027777777777782</v>
      </c>
      <c r="B674" s="45">
        <f t="shared" si="2002"/>
        <v>111.315</v>
      </c>
      <c r="C674" s="45">
        <f t="shared" si="2002"/>
        <v>7</v>
      </c>
      <c r="D674" s="45">
        <f t="shared" si="2002"/>
        <v>2018</v>
      </c>
      <c r="E674" s="45">
        <f t="shared" si="2002"/>
        <v>6</v>
      </c>
      <c r="F674" s="45">
        <f t="shared" si="1986"/>
        <v>11</v>
      </c>
      <c r="G674" s="45">
        <f t="shared" ref="G674:M674" si="2003">G576</f>
        <v>-0.12222152900771403</v>
      </c>
      <c r="H674" s="45">
        <f t="shared" si="2003"/>
        <v>19</v>
      </c>
      <c r="I674" s="45">
        <f t="shared" si="2003"/>
        <v>15</v>
      </c>
      <c r="J674" s="45">
        <f t="shared" si="2003"/>
        <v>19.25</v>
      </c>
      <c r="K674" s="45">
        <f t="shared" si="2003"/>
        <v>0</v>
      </c>
      <c r="L674" s="45">
        <f t="shared" si="2003"/>
        <v>20</v>
      </c>
      <c r="M674" s="45">
        <f t="shared" si="2003"/>
        <v>-13</v>
      </c>
      <c r="N674" s="45">
        <f t="shared" si="1911"/>
        <v>2458281.010416667</v>
      </c>
      <c r="O674" s="45">
        <f t="shared" si="1844"/>
        <v>8.1905445362562951E-4</v>
      </c>
      <c r="P674" s="45">
        <f t="shared" si="1912"/>
        <v>2458281.0112357214</v>
      </c>
      <c r="Q674" s="45">
        <f t="shared" si="1913"/>
        <v>0.1844219366385054</v>
      </c>
      <c r="R674" s="45">
        <f t="shared" si="1914"/>
        <v>252.50160295812839</v>
      </c>
      <c r="S674" s="45">
        <f t="shared" si="1915"/>
        <v>300.88989424570173</v>
      </c>
      <c r="T674" s="45">
        <f t="shared" si="1916"/>
        <v>4.4069843381827942</v>
      </c>
      <c r="U674" s="45">
        <f t="shared" si="1917"/>
        <v>5.2515193405650349</v>
      </c>
      <c r="V674" s="45">
        <f t="shared" si="1918"/>
        <v>128.34278662612786</v>
      </c>
      <c r="W674" s="45">
        <f t="shared" si="1919"/>
        <v>2.2400041978104759</v>
      </c>
      <c r="X674" s="45">
        <f t="shared" si="1920"/>
        <v>79.797539455469632</v>
      </c>
      <c r="Y674" s="45">
        <f t="shared" si="1921"/>
        <v>1.392729798488028</v>
      </c>
      <c r="Z674" s="45">
        <f t="shared" si="1922"/>
        <v>156.54051814638842</v>
      </c>
      <c r="AA674" s="45">
        <f t="shared" si="1923"/>
        <v>2.7321474544324089</v>
      </c>
      <c r="AB674" s="45">
        <f t="shared" si="1924"/>
        <v>-18810.079659674215</v>
      </c>
      <c r="AC674" s="45">
        <f t="shared" si="1925"/>
        <v>-0.95856171344573415</v>
      </c>
      <c r="AD674" s="45">
        <f t="shared" si="1926"/>
        <v>36.34759140220666</v>
      </c>
      <c r="AE674" s="45">
        <f t="shared" si="1927"/>
        <v>342.93538012451091</v>
      </c>
      <c r="AF674" s="45">
        <f t="shared" si="1928"/>
        <v>588.88053337443387</v>
      </c>
      <c r="AG674" s="45">
        <f t="shared" si="1929"/>
        <v>2791.9054407627932</v>
      </c>
      <c r="AH674" s="45">
        <f t="shared" si="1930"/>
        <v>-15050.969275723715</v>
      </c>
      <c r="AI674" s="45">
        <f t="shared" si="1931"/>
        <v>-4.180824798812143</v>
      </c>
      <c r="AJ674" s="45">
        <f t="shared" si="1932"/>
        <v>248.32077815931623</v>
      </c>
      <c r="AK674" s="45">
        <f t="shared" si="1933"/>
        <v>4.3340151799944922</v>
      </c>
      <c r="AL674" s="45">
        <f t="shared" si="1934"/>
        <v>248</v>
      </c>
      <c r="AM674" s="45">
        <f t="shared" si="1935"/>
        <v>19</v>
      </c>
      <c r="AN674" s="45">
        <f t="shared" si="1936"/>
        <v>14</v>
      </c>
      <c r="AO674" s="45"/>
      <c r="AP674" s="45">
        <f t="shared" si="1937"/>
        <v>4.3660523549732559</v>
      </c>
      <c r="AQ674" s="45">
        <f t="shared" si="1938"/>
        <v>7.6201988908735543E-2</v>
      </c>
      <c r="AR674" s="45" t="str">
        <f t="shared" si="1939"/>
        <v>POSITIF</v>
      </c>
      <c r="AS674" s="45">
        <f t="shared" si="1940"/>
        <v>4</v>
      </c>
      <c r="AT674" s="45">
        <f t="shared" si="1941"/>
        <v>21</v>
      </c>
      <c r="AU674" s="45">
        <f t="shared" si="1942"/>
        <v>57</v>
      </c>
      <c r="AV674" s="45">
        <f t="shared" si="1943"/>
        <v>0.99068249551726228</v>
      </c>
      <c r="AW674" s="145">
        <f t="shared" si="1944"/>
        <v>4.1278437313219264E-2</v>
      </c>
      <c r="AX674" s="45">
        <f t="shared" si="1945"/>
        <v>1.7290671388650192E-2</v>
      </c>
      <c r="AY674" s="45">
        <f t="shared" si="1946"/>
        <v>0.26994159286058306</v>
      </c>
      <c r="AZ674" s="145">
        <f t="shared" si="1947"/>
        <v>1.1247566369190961E-2</v>
      </c>
      <c r="BA674" s="45">
        <f t="shared" si="1948"/>
        <v>368887.80487320991</v>
      </c>
      <c r="BB674" s="45" t="s">
        <v>192</v>
      </c>
      <c r="BC674" s="45">
        <f t="shared" si="1949"/>
        <v>1.6700854278661182E-2</v>
      </c>
      <c r="BD674" s="45">
        <f t="shared" si="1950"/>
        <v>128.34736520804418</v>
      </c>
      <c r="BE674" s="45">
        <f t="shared" si="1951"/>
        <v>23.436892855784222</v>
      </c>
      <c r="BF674" s="45">
        <f t="shared" si="1952"/>
        <v>-1.7337752188016282E-3</v>
      </c>
      <c r="BG674" s="45">
        <f t="shared" si="1953"/>
        <v>23.43515908056542</v>
      </c>
      <c r="BH674" s="151">
        <f t="shared" si="1954"/>
        <v>0.1844219366385054</v>
      </c>
      <c r="BI674" s="45">
        <f t="shared" si="1955"/>
        <v>5.569200180439899</v>
      </c>
      <c r="BJ674" s="45">
        <f t="shared" si="1956"/>
        <v>12.990200180439899</v>
      </c>
      <c r="BK674" s="45">
        <f t="shared" si="1957"/>
        <v>304.67177799648931</v>
      </c>
      <c r="BL674" s="45">
        <f t="shared" si="1958"/>
        <v>5.3175256639439512</v>
      </c>
      <c r="BM674" s="45">
        <f t="shared" si="1959"/>
        <v>250.18122471010921</v>
      </c>
      <c r="BN674" s="45">
        <f t="shared" si="1960"/>
        <v>16.678748314007279</v>
      </c>
      <c r="BO674" s="45">
        <f t="shared" si="1961"/>
        <v>16</v>
      </c>
      <c r="BP674" s="45">
        <f t="shared" si="1962"/>
        <v>40</v>
      </c>
      <c r="BQ674" s="45">
        <f t="shared" si="1963"/>
        <v>43</v>
      </c>
      <c r="BR674" s="45">
        <f t="shared" si="1964"/>
        <v>-17.377049160283796</v>
      </c>
      <c r="BS674" s="45" t="str">
        <f t="shared" si="1965"/>
        <v>NEGATIF</v>
      </c>
      <c r="BT674" s="45">
        <f t="shared" si="1966"/>
        <v>-0.30328672212786811</v>
      </c>
      <c r="BU674" s="45">
        <f t="shared" si="1967"/>
        <v>17</v>
      </c>
      <c r="BV674" s="45">
        <f t="shared" si="1968"/>
        <v>-2063</v>
      </c>
      <c r="BW674" s="45">
        <f t="shared" si="1969"/>
        <v>22</v>
      </c>
      <c r="BX674" s="45" t="str">
        <f t="shared" si="1970"/>
        <v>NEGATIF</v>
      </c>
      <c r="BY674" s="45">
        <f t="shared" si="1971"/>
        <v>-73.651413006070186</v>
      </c>
      <c r="BZ674" s="45">
        <f t="shared" si="1972"/>
        <v>106.34858699392981</v>
      </c>
      <c r="CA674" s="45">
        <f t="shared" si="1973"/>
        <v>35.118737970002279</v>
      </c>
      <c r="CB674" s="45" t="str">
        <f t="shared" si="1974"/>
        <v>POSITIF</v>
      </c>
      <c r="CC674" s="45">
        <f t="shared" si="1975"/>
        <v>35</v>
      </c>
      <c r="CD674" s="45">
        <f t="shared" si="1976"/>
        <v>7</v>
      </c>
      <c r="CE674" s="45">
        <f t="shared" si="1977"/>
        <v>7</v>
      </c>
      <c r="CF674" s="45"/>
      <c r="CG674" s="45">
        <f t="shared" si="1978"/>
        <v>4.3664860978632021</v>
      </c>
      <c r="CH674" s="45">
        <f t="shared" si="1979"/>
        <v>0.40902068668451363</v>
      </c>
      <c r="CI674" s="45">
        <f t="shared" si="1980"/>
        <v>0.40905094677057124</v>
      </c>
    </row>
    <row r="675" spans="1:87">
      <c r="A675" s="45">
        <f t="shared" ref="A675:E675" si="2004">A577</f>
        <v>-7.0027777777777782</v>
      </c>
      <c r="B675" s="45">
        <f t="shared" si="2004"/>
        <v>111.315</v>
      </c>
      <c r="C675" s="45">
        <f t="shared" si="2004"/>
        <v>7</v>
      </c>
      <c r="D675" s="45">
        <f t="shared" si="2004"/>
        <v>2018</v>
      </c>
      <c r="E675" s="45">
        <f t="shared" si="2004"/>
        <v>6</v>
      </c>
      <c r="F675" s="45">
        <f t="shared" si="1986"/>
        <v>11</v>
      </c>
      <c r="G675" s="45">
        <f t="shared" ref="G675:M675" si="2005">G577</f>
        <v>-0.12222152900771403</v>
      </c>
      <c r="H675" s="45">
        <f t="shared" si="2005"/>
        <v>19</v>
      </c>
      <c r="I675" s="45">
        <f t="shared" si="2005"/>
        <v>30</v>
      </c>
      <c r="J675" s="45">
        <f t="shared" si="2005"/>
        <v>19.5</v>
      </c>
      <c r="K675" s="45">
        <f t="shared" si="2005"/>
        <v>0</v>
      </c>
      <c r="L675" s="45">
        <f t="shared" si="2005"/>
        <v>20</v>
      </c>
      <c r="M675" s="45">
        <f t="shared" si="2005"/>
        <v>-13</v>
      </c>
      <c r="N675" s="45">
        <f t="shared" si="1911"/>
        <v>2458281.0208333335</v>
      </c>
      <c r="O675" s="45">
        <f t="shared" si="1844"/>
        <v>8.1905445362562951E-4</v>
      </c>
      <c r="P675" s="45">
        <f t="shared" si="1912"/>
        <v>2458281.0216523879</v>
      </c>
      <c r="Q675" s="45">
        <f t="shared" si="1913"/>
        <v>0.18442222183129148</v>
      </c>
      <c r="R675" s="45">
        <f t="shared" si="1914"/>
        <v>252.50160295812839</v>
      </c>
      <c r="S675" s="45">
        <f t="shared" si="1915"/>
        <v>301.02598791496712</v>
      </c>
      <c r="T675" s="45">
        <f t="shared" si="1916"/>
        <v>4.4069843381827942</v>
      </c>
      <c r="U675" s="45">
        <f t="shared" si="1917"/>
        <v>5.253894623184836</v>
      </c>
      <c r="V675" s="45">
        <f t="shared" si="1918"/>
        <v>128.34223502278223</v>
      </c>
      <c r="W675" s="45">
        <f t="shared" si="1919"/>
        <v>2.2399945705159294</v>
      </c>
      <c r="X675" s="45">
        <f t="shared" si="1920"/>
        <v>79.807806615081972</v>
      </c>
      <c r="Y675" s="45">
        <f t="shared" si="1921"/>
        <v>1.3929089942280912</v>
      </c>
      <c r="Z675" s="45">
        <f t="shared" si="1922"/>
        <v>156.55078481575401</v>
      </c>
      <c r="AA675" s="45">
        <f t="shared" si="1923"/>
        <v>2.7323266416160519</v>
      </c>
      <c r="AB675" s="45">
        <f t="shared" si="1924"/>
        <v>-18782.416617944258</v>
      </c>
      <c r="AC675" s="45">
        <f t="shared" si="1925"/>
        <v>0.32482347744597345</v>
      </c>
      <c r="AD675" s="45">
        <f t="shared" si="1926"/>
        <v>-12.317264677398724</v>
      </c>
      <c r="AE675" s="45">
        <f t="shared" si="1927"/>
        <v>337.03200830124911</v>
      </c>
      <c r="AF675" s="45">
        <f t="shared" si="1928"/>
        <v>589.13597703354458</v>
      </c>
      <c r="AG675" s="45">
        <f t="shared" si="1929"/>
        <v>2783.1493564319248</v>
      </c>
      <c r="AH675" s="45">
        <f t="shared" si="1930"/>
        <v>-15085.091717377494</v>
      </c>
      <c r="AI675" s="45">
        <f t="shared" si="1931"/>
        <v>-4.1903032548270813</v>
      </c>
      <c r="AJ675" s="45">
        <f t="shared" si="1932"/>
        <v>248.3112997033013</v>
      </c>
      <c r="AK675" s="45">
        <f t="shared" si="1933"/>
        <v>4.3338497497290263</v>
      </c>
      <c r="AL675" s="45">
        <f t="shared" si="1934"/>
        <v>248</v>
      </c>
      <c r="AM675" s="45">
        <f t="shared" si="1935"/>
        <v>18</v>
      </c>
      <c r="AN675" s="45">
        <f t="shared" si="1936"/>
        <v>40</v>
      </c>
      <c r="AO675" s="45"/>
      <c r="AP675" s="45">
        <f t="shared" si="1937"/>
        <v>4.365846521264249</v>
      </c>
      <c r="AQ675" s="45">
        <f t="shared" si="1938"/>
        <v>7.6198396432801768E-2</v>
      </c>
      <c r="AR675" s="45" t="str">
        <f t="shared" si="1939"/>
        <v>POSITIF</v>
      </c>
      <c r="AS675" s="45">
        <f t="shared" si="1940"/>
        <v>4</v>
      </c>
      <c r="AT675" s="45">
        <f t="shared" si="1941"/>
        <v>21</v>
      </c>
      <c r="AU675" s="45">
        <f t="shared" si="1942"/>
        <v>57</v>
      </c>
      <c r="AV675" s="45">
        <f t="shared" si="1943"/>
        <v>0.99081893078570049</v>
      </c>
      <c r="AW675" s="145">
        <f t="shared" si="1944"/>
        <v>4.1284122116070854E-2</v>
      </c>
      <c r="AX675" s="45">
        <f t="shared" si="1945"/>
        <v>1.729305263330028E-2</v>
      </c>
      <c r="AY675" s="45">
        <f t="shared" si="1946"/>
        <v>0.26997876537072196</v>
      </c>
      <c r="AZ675" s="145">
        <f t="shared" si="1947"/>
        <v>1.1249115223780082E-2</v>
      </c>
      <c r="BA675" s="45">
        <f t="shared" si="1948"/>
        <v>368837.01427054126</v>
      </c>
      <c r="BB675" s="45" t="s">
        <v>192</v>
      </c>
      <c r="BC675" s="45">
        <f t="shared" si="1949"/>
        <v>1.6700854266683086E-2</v>
      </c>
      <c r="BD675" s="45">
        <f t="shared" si="1950"/>
        <v>128.34681360633553</v>
      </c>
      <c r="BE675" s="45">
        <f t="shared" si="1951"/>
        <v>23.436892852075527</v>
      </c>
      <c r="BF675" s="45">
        <f t="shared" si="1952"/>
        <v>-1.7337756970687579E-3</v>
      </c>
      <c r="BG675" s="45">
        <f t="shared" si="1953"/>
        <v>23.435159076378458</v>
      </c>
      <c r="BH675" s="151">
        <f t="shared" si="1954"/>
        <v>0.18442222183129148</v>
      </c>
      <c r="BI675" s="45">
        <f t="shared" si="1955"/>
        <v>5.8198846598466236</v>
      </c>
      <c r="BJ675" s="45">
        <f t="shared" si="1956"/>
        <v>13.240884659846625</v>
      </c>
      <c r="BK675" s="45">
        <f t="shared" si="1957"/>
        <v>308.44065006361944</v>
      </c>
      <c r="BL675" s="45">
        <f t="shared" si="1958"/>
        <v>5.383304890601817</v>
      </c>
      <c r="BM675" s="45">
        <f t="shared" si="1959"/>
        <v>250.17261983407991</v>
      </c>
      <c r="BN675" s="45">
        <f t="shared" si="1960"/>
        <v>16.678174655605329</v>
      </c>
      <c r="BO675" s="45">
        <f t="shared" si="1961"/>
        <v>16</v>
      </c>
      <c r="BP675" s="45">
        <f t="shared" si="1962"/>
        <v>40</v>
      </c>
      <c r="BQ675" s="45">
        <f t="shared" si="1963"/>
        <v>41</v>
      </c>
      <c r="BR675" s="45">
        <f t="shared" si="1964"/>
        <v>-17.375797317251031</v>
      </c>
      <c r="BS675" s="45" t="str">
        <f t="shared" si="1965"/>
        <v>NEGATIF</v>
      </c>
      <c r="BT675" s="45">
        <f t="shared" si="1966"/>
        <v>-0.30326487334522823</v>
      </c>
      <c r="BU675" s="45">
        <f t="shared" si="1967"/>
        <v>17</v>
      </c>
      <c r="BV675" s="45">
        <f t="shared" si="1968"/>
        <v>-2063</v>
      </c>
      <c r="BW675" s="45">
        <f t="shared" si="1969"/>
        <v>27</v>
      </c>
      <c r="BX675" s="45" t="str">
        <f t="shared" si="1970"/>
        <v>NEGATIF</v>
      </c>
      <c r="BY675" s="45">
        <f t="shared" si="1971"/>
        <v>-73.31346900498724</v>
      </c>
      <c r="BZ675" s="45">
        <f t="shared" si="1972"/>
        <v>106.68653099501276</v>
      </c>
      <c r="CA675" s="45">
        <f t="shared" si="1973"/>
        <v>38.705398690011258</v>
      </c>
      <c r="CB675" s="45" t="str">
        <f t="shared" si="1974"/>
        <v>POSITIF</v>
      </c>
      <c r="CC675" s="45">
        <f t="shared" si="1975"/>
        <v>38</v>
      </c>
      <c r="CD675" s="45">
        <f t="shared" si="1976"/>
        <v>42</v>
      </c>
      <c r="CE675" s="45">
        <f t="shared" si="1977"/>
        <v>19</v>
      </c>
      <c r="CF675" s="45"/>
      <c r="CG675" s="45">
        <f t="shared" si="1978"/>
        <v>4.3663359144447647</v>
      </c>
      <c r="CH675" s="45">
        <f t="shared" si="1979"/>
        <v>0.40902068661143737</v>
      </c>
      <c r="CI675" s="45">
        <f t="shared" si="1980"/>
        <v>0.4090509467058423</v>
      </c>
    </row>
    <row r="676" spans="1:87">
      <c r="A676" s="45">
        <f t="shared" ref="A676:E676" si="2006">A578</f>
        <v>-7.0027777777777782</v>
      </c>
      <c r="B676" s="45">
        <f t="shared" si="2006"/>
        <v>111.315</v>
      </c>
      <c r="C676" s="45">
        <f t="shared" si="2006"/>
        <v>7</v>
      </c>
      <c r="D676" s="45">
        <f t="shared" si="2006"/>
        <v>2018</v>
      </c>
      <c r="E676" s="45">
        <f t="shared" si="2006"/>
        <v>6</v>
      </c>
      <c r="F676" s="45">
        <f t="shared" si="1986"/>
        <v>11</v>
      </c>
      <c r="G676" s="45">
        <f t="shared" ref="G676:M676" si="2007">G578</f>
        <v>-0.12222152900771403</v>
      </c>
      <c r="H676" s="45">
        <f t="shared" si="2007"/>
        <v>19</v>
      </c>
      <c r="I676" s="45">
        <f t="shared" si="2007"/>
        <v>45</v>
      </c>
      <c r="J676" s="45">
        <f t="shared" si="2007"/>
        <v>19.75</v>
      </c>
      <c r="K676" s="45">
        <f t="shared" si="2007"/>
        <v>0</v>
      </c>
      <c r="L676" s="45">
        <f t="shared" si="2007"/>
        <v>20</v>
      </c>
      <c r="M676" s="45">
        <f t="shared" si="2007"/>
        <v>-13</v>
      </c>
      <c r="N676" s="45">
        <f t="shared" si="1911"/>
        <v>2458281.03125</v>
      </c>
      <c r="O676" s="45">
        <f t="shared" si="1844"/>
        <v>8.1905445362562951E-4</v>
      </c>
      <c r="P676" s="45">
        <f t="shared" si="1912"/>
        <v>2458281.0320690544</v>
      </c>
      <c r="Q676" s="45">
        <f t="shared" si="1913"/>
        <v>0.18442250702407753</v>
      </c>
      <c r="R676" s="45">
        <f t="shared" si="1914"/>
        <v>252.50160295812839</v>
      </c>
      <c r="S676" s="45">
        <f t="shared" si="1915"/>
        <v>301.16208158420341</v>
      </c>
      <c r="T676" s="45">
        <f t="shared" si="1916"/>
        <v>4.4069843381827942</v>
      </c>
      <c r="U676" s="45">
        <f t="shared" si="1917"/>
        <v>5.25626990580413</v>
      </c>
      <c r="V676" s="45">
        <f t="shared" si="1918"/>
        <v>128.34168341943661</v>
      </c>
      <c r="W676" s="45">
        <f t="shared" si="1919"/>
        <v>2.2399849432213834</v>
      </c>
      <c r="X676" s="45">
        <f t="shared" si="1920"/>
        <v>79.818073774693403</v>
      </c>
      <c r="Y676" s="45">
        <f t="shared" si="1921"/>
        <v>1.3930881899681384</v>
      </c>
      <c r="Z676" s="45">
        <f t="shared" si="1922"/>
        <v>156.5610514851187</v>
      </c>
      <c r="AA676" s="45">
        <f t="shared" si="1923"/>
        <v>2.7325058287996793</v>
      </c>
      <c r="AB676" s="45">
        <f t="shared" si="1924"/>
        <v>-18754.644116590665</v>
      </c>
      <c r="AC676" s="45">
        <f t="shared" si="1925"/>
        <v>1.6081744273987297</v>
      </c>
      <c r="AD676" s="45">
        <f t="shared" si="1926"/>
        <v>-60.976927258722363</v>
      </c>
      <c r="AE676" s="45">
        <f t="shared" si="1927"/>
        <v>331.09311210027982</v>
      </c>
      <c r="AF676" s="45">
        <f t="shared" si="1928"/>
        <v>589.38603626456779</v>
      </c>
      <c r="AG676" s="45">
        <f t="shared" si="1929"/>
        <v>2774.3719820393617</v>
      </c>
      <c r="AH676" s="45">
        <f t="shared" si="1930"/>
        <v>-15119.16173901778</v>
      </c>
      <c r="AI676" s="45">
        <f t="shared" si="1931"/>
        <v>-4.1997671497271609</v>
      </c>
      <c r="AJ676" s="45">
        <f t="shared" si="1932"/>
        <v>248.30183580840122</v>
      </c>
      <c r="AK676" s="45">
        <f t="shared" si="1933"/>
        <v>4.333684573602957</v>
      </c>
      <c r="AL676" s="45">
        <f t="shared" si="1934"/>
        <v>248</v>
      </c>
      <c r="AM676" s="45">
        <f t="shared" si="1935"/>
        <v>18</v>
      </c>
      <c r="AN676" s="45">
        <f t="shared" si="1936"/>
        <v>6</v>
      </c>
      <c r="AO676" s="45"/>
      <c r="AP676" s="45">
        <f t="shared" si="1937"/>
        <v>4.3664566377273974</v>
      </c>
      <c r="AQ676" s="45">
        <f t="shared" si="1938"/>
        <v>7.6209044973904336E-2</v>
      </c>
      <c r="AR676" s="45" t="str">
        <f t="shared" si="1939"/>
        <v>POSITIF</v>
      </c>
      <c r="AS676" s="45">
        <f t="shared" si="1940"/>
        <v>4</v>
      </c>
      <c r="AT676" s="45">
        <f t="shared" si="1941"/>
        <v>21</v>
      </c>
      <c r="AU676" s="45">
        <f t="shared" si="1942"/>
        <v>59</v>
      </c>
      <c r="AV676" s="45">
        <f t="shared" si="1943"/>
        <v>0.99095519199509519</v>
      </c>
      <c r="AW676" s="145">
        <f t="shared" si="1944"/>
        <v>4.1289799666462297E-2</v>
      </c>
      <c r="AX676" s="45">
        <f t="shared" si="1945"/>
        <v>1.7295430840046967E-2</v>
      </c>
      <c r="AY676" s="45">
        <f t="shared" si="1946"/>
        <v>0.27001589045613977</v>
      </c>
      <c r="AZ676" s="145">
        <f t="shared" si="1947"/>
        <v>1.1250662102339158E-2</v>
      </c>
      <c r="BA676" s="45">
        <f t="shared" si="1948"/>
        <v>368786.30242433632</v>
      </c>
      <c r="BB676" s="45" t="s">
        <v>192</v>
      </c>
      <c r="BC676" s="45">
        <f t="shared" si="1949"/>
        <v>1.6700854254704991E-2</v>
      </c>
      <c r="BD676" s="45">
        <f t="shared" si="1950"/>
        <v>128.34626200462694</v>
      </c>
      <c r="BE676" s="45">
        <f t="shared" si="1951"/>
        <v>23.436892848366831</v>
      </c>
      <c r="BF676" s="45">
        <f t="shared" si="1952"/>
        <v>-1.733776156125478E-3</v>
      </c>
      <c r="BG676" s="45">
        <f t="shared" si="1953"/>
        <v>23.435159072210705</v>
      </c>
      <c r="BH676" s="151">
        <f t="shared" si="1954"/>
        <v>0.18442250702407753</v>
      </c>
      <c r="BI676" s="45">
        <f t="shared" si="1955"/>
        <v>6.0705691392223038</v>
      </c>
      <c r="BJ676" s="45">
        <f t="shared" si="1956"/>
        <v>13.491569139222303</v>
      </c>
      <c r="BK676" s="45">
        <f t="shared" si="1957"/>
        <v>312.20950883714022</v>
      </c>
      <c r="BL676" s="45">
        <f t="shared" si="1958"/>
        <v>5.4490838852424295</v>
      </c>
      <c r="BM676" s="45">
        <f t="shared" si="1959"/>
        <v>250.16402825119434</v>
      </c>
      <c r="BN676" s="45">
        <f t="shared" si="1960"/>
        <v>16.677601883412954</v>
      </c>
      <c r="BO676" s="45">
        <f t="shared" si="1961"/>
        <v>16</v>
      </c>
      <c r="BP676" s="45">
        <f t="shared" si="1962"/>
        <v>40</v>
      </c>
      <c r="BQ676" s="45">
        <f t="shared" si="1963"/>
        <v>39</v>
      </c>
      <c r="BR676" s="45">
        <f t="shared" si="1964"/>
        <v>-17.373740905594492</v>
      </c>
      <c r="BS676" s="45" t="str">
        <f t="shared" si="1965"/>
        <v>NEGATIF</v>
      </c>
      <c r="BT676" s="45">
        <f t="shared" si="1966"/>
        <v>-0.30322898219104522</v>
      </c>
      <c r="BU676" s="45">
        <f t="shared" si="1967"/>
        <v>17</v>
      </c>
      <c r="BV676" s="45">
        <f t="shared" si="1968"/>
        <v>-2063</v>
      </c>
      <c r="BW676" s="45">
        <f t="shared" si="1969"/>
        <v>34</v>
      </c>
      <c r="BX676" s="45" t="str">
        <f t="shared" si="1970"/>
        <v>NEGATIF</v>
      </c>
      <c r="BY676" s="45">
        <f t="shared" si="1971"/>
        <v>-72.84578965331437</v>
      </c>
      <c r="BZ676" s="45">
        <f t="shared" si="1972"/>
        <v>107.15421034668563</v>
      </c>
      <c r="CA676" s="45">
        <f t="shared" si="1973"/>
        <v>42.284626252179706</v>
      </c>
      <c r="CB676" s="45" t="str">
        <f t="shared" si="1974"/>
        <v>POSITIF</v>
      </c>
      <c r="CC676" s="45">
        <f t="shared" si="1975"/>
        <v>42</v>
      </c>
      <c r="CD676" s="45">
        <f t="shared" si="1976"/>
        <v>17</v>
      </c>
      <c r="CE676" s="45">
        <f t="shared" si="1977"/>
        <v>4</v>
      </c>
      <c r="CF676" s="45"/>
      <c r="CG676" s="45">
        <f t="shared" si="1978"/>
        <v>4.3661859630354538</v>
      </c>
      <c r="CH676" s="45">
        <f t="shared" si="1979"/>
        <v>0.40902068653869639</v>
      </c>
      <c r="CI676" s="45">
        <f t="shared" si="1980"/>
        <v>0.40905094664111336</v>
      </c>
    </row>
    <row r="677" spans="1:87">
      <c r="A677" s="45">
        <f t="shared" ref="A677:E677" si="2008">A579</f>
        <v>-7.0027777777777782</v>
      </c>
      <c r="B677" s="45">
        <f t="shared" si="2008"/>
        <v>111.315</v>
      </c>
      <c r="C677" s="45">
        <f t="shared" si="2008"/>
        <v>7</v>
      </c>
      <c r="D677" s="45">
        <f t="shared" si="2008"/>
        <v>2018</v>
      </c>
      <c r="E677" s="45">
        <f t="shared" si="2008"/>
        <v>6</v>
      </c>
      <c r="F677" s="45">
        <f t="shared" si="1986"/>
        <v>11</v>
      </c>
      <c r="G677" s="45">
        <f t="shared" ref="G677:M677" si="2009">G579</f>
        <v>-0.12222152900771403</v>
      </c>
      <c r="H677" s="45">
        <f t="shared" si="2009"/>
        <v>20</v>
      </c>
      <c r="I677" s="45">
        <f t="shared" si="2009"/>
        <v>0</v>
      </c>
      <c r="J677" s="45">
        <f t="shared" si="2009"/>
        <v>20</v>
      </c>
      <c r="K677" s="45">
        <f t="shared" si="2009"/>
        <v>0</v>
      </c>
      <c r="L677" s="45">
        <f t="shared" si="2009"/>
        <v>20</v>
      </c>
      <c r="M677" s="45">
        <f t="shared" si="2009"/>
        <v>-13</v>
      </c>
      <c r="N677" s="45">
        <f t="shared" si="1911"/>
        <v>2458281.041666667</v>
      </c>
      <c r="O677" s="45">
        <f t="shared" si="1844"/>
        <v>8.1905445362562951E-4</v>
      </c>
      <c r="P677" s="45">
        <f t="shared" si="1912"/>
        <v>2458281.0424857214</v>
      </c>
      <c r="Q677" s="45">
        <f t="shared" si="1913"/>
        <v>0.18442279221687638</v>
      </c>
      <c r="R677" s="45">
        <f t="shared" si="1914"/>
        <v>252.50160295812839</v>
      </c>
      <c r="S677" s="45">
        <f t="shared" si="1915"/>
        <v>301.29817525956605</v>
      </c>
      <c r="T677" s="45">
        <f t="shared" si="1916"/>
        <v>4.4069843381827942</v>
      </c>
      <c r="U677" s="45">
        <f t="shared" si="1917"/>
        <v>5.2586451885303482</v>
      </c>
      <c r="V677" s="45">
        <f t="shared" si="1918"/>
        <v>128.34113181606625</v>
      </c>
      <c r="W677" s="45">
        <f t="shared" si="1919"/>
        <v>2.2399753159264058</v>
      </c>
      <c r="X677" s="45">
        <f t="shared" si="1920"/>
        <v>79.828340934765038</v>
      </c>
      <c r="Y677" s="45">
        <f t="shared" si="1921"/>
        <v>1.3932673857162179</v>
      </c>
      <c r="Z677" s="45">
        <f t="shared" si="1922"/>
        <v>156.57131815494358</v>
      </c>
      <c r="AA677" s="45">
        <f t="shared" si="1923"/>
        <v>2.732685015991339</v>
      </c>
      <c r="AB677" s="45">
        <f t="shared" si="1924"/>
        <v>-18726.762311041439</v>
      </c>
      <c r="AC677" s="45">
        <f t="shared" si="1925"/>
        <v>2.8913559113407308</v>
      </c>
      <c r="AD677" s="45">
        <f t="shared" si="1926"/>
        <v>-109.61088149710982</v>
      </c>
      <c r="AE677" s="45">
        <f t="shared" si="1927"/>
        <v>325.11931723341826</v>
      </c>
      <c r="AF677" s="45">
        <f t="shared" si="1928"/>
        <v>589.63070462804694</v>
      </c>
      <c r="AG677" s="45">
        <f t="shared" si="1929"/>
        <v>2765.5733828873972</v>
      </c>
      <c r="AH677" s="45">
        <f t="shared" si="1930"/>
        <v>-15153.158431878346</v>
      </c>
      <c r="AI677" s="45">
        <f t="shared" si="1931"/>
        <v>-4.2092106755217626</v>
      </c>
      <c r="AJ677" s="45">
        <f t="shared" si="1932"/>
        <v>248.29239228260661</v>
      </c>
      <c r="AK677" s="45">
        <f t="shared" si="1933"/>
        <v>4.3335197529848442</v>
      </c>
      <c r="AL677" s="45">
        <f t="shared" si="1934"/>
        <v>248</v>
      </c>
      <c r="AM677" s="45">
        <f t="shared" si="1935"/>
        <v>17</v>
      </c>
      <c r="AN677" s="45">
        <f t="shared" si="1936"/>
        <v>32</v>
      </c>
      <c r="AO677" s="45"/>
      <c r="AP677" s="45">
        <f t="shared" si="1937"/>
        <v>4.3679953814484955</v>
      </c>
      <c r="AQ677" s="45">
        <f t="shared" si="1938"/>
        <v>7.623590111818189E-2</v>
      </c>
      <c r="AR677" s="45" t="str">
        <f t="shared" si="1939"/>
        <v>POSITIF</v>
      </c>
      <c r="AS677" s="45">
        <f t="shared" si="1940"/>
        <v>4</v>
      </c>
      <c r="AT677" s="45">
        <f t="shared" si="1941"/>
        <v>22</v>
      </c>
      <c r="AU677" s="45">
        <f t="shared" si="1942"/>
        <v>4</v>
      </c>
      <c r="AV677" s="45">
        <f t="shared" si="1943"/>
        <v>0.99109127815091369</v>
      </c>
      <c r="AW677" s="145">
        <f t="shared" si="1944"/>
        <v>4.1295469922954735E-2</v>
      </c>
      <c r="AX677" s="45">
        <f t="shared" si="1945"/>
        <v>1.7297805991532383E-2</v>
      </c>
      <c r="AY677" s="45">
        <f t="shared" si="1946"/>
        <v>0.27005296784587596</v>
      </c>
      <c r="AZ677" s="145">
        <f t="shared" si="1947"/>
        <v>1.1252206993578165E-2</v>
      </c>
      <c r="BA677" s="45">
        <f t="shared" si="1948"/>
        <v>368735.66964536911</v>
      </c>
      <c r="BB677" s="45" t="s">
        <v>192</v>
      </c>
      <c r="BC677" s="45">
        <f t="shared" si="1949"/>
        <v>1.6700854242726892E-2</v>
      </c>
      <c r="BD677" s="45">
        <f t="shared" si="1950"/>
        <v>128.34571040289362</v>
      </c>
      <c r="BE677" s="45">
        <f t="shared" si="1951"/>
        <v>23.436892844658136</v>
      </c>
      <c r="BF677" s="45">
        <f t="shared" si="1952"/>
        <v>-1.733776595969272E-3</v>
      </c>
      <c r="BG677" s="45">
        <f t="shared" si="1953"/>
        <v>23.435159068062166</v>
      </c>
      <c r="BH677" s="151">
        <f t="shared" si="1954"/>
        <v>0.18442279221687638</v>
      </c>
      <c r="BI677" s="45">
        <f t="shared" si="1955"/>
        <v>6.3212536298669875</v>
      </c>
      <c r="BJ677" s="45">
        <f t="shared" si="1956"/>
        <v>13.742253629866987</v>
      </c>
      <c r="BK677" s="45">
        <f t="shared" si="1957"/>
        <v>315.97834921428716</v>
      </c>
      <c r="BL677" s="45">
        <f t="shared" si="1958"/>
        <v>5.5148625588057483</v>
      </c>
      <c r="BM677" s="45">
        <f t="shared" si="1959"/>
        <v>250.15545523371765</v>
      </c>
      <c r="BN677" s="45">
        <f t="shared" si="1960"/>
        <v>16.67703034891451</v>
      </c>
      <c r="BO677" s="45">
        <f t="shared" si="1961"/>
        <v>16</v>
      </c>
      <c r="BP677" s="45">
        <f t="shared" si="1962"/>
        <v>40</v>
      </c>
      <c r="BQ677" s="45">
        <f t="shared" si="1963"/>
        <v>37</v>
      </c>
      <c r="BR677" s="45">
        <f t="shared" si="1964"/>
        <v>-17.370769513773396</v>
      </c>
      <c r="BS677" s="45" t="str">
        <f t="shared" si="1965"/>
        <v>NEGATIF</v>
      </c>
      <c r="BT677" s="45">
        <f t="shared" si="1966"/>
        <v>-0.30317712162040028</v>
      </c>
      <c r="BU677" s="45">
        <f t="shared" si="1967"/>
        <v>17</v>
      </c>
      <c r="BV677" s="45">
        <f t="shared" si="1968"/>
        <v>-2063</v>
      </c>
      <c r="BW677" s="45">
        <f t="shared" si="1969"/>
        <v>45</v>
      </c>
      <c r="BX677" s="45" t="str">
        <f t="shared" si="1970"/>
        <v>NEGATIF</v>
      </c>
      <c r="BY677" s="45">
        <f t="shared" si="1971"/>
        <v>-72.222312169276137</v>
      </c>
      <c r="BZ677" s="45">
        <f t="shared" si="1972"/>
        <v>107.77768783072386</v>
      </c>
      <c r="CA677" s="45">
        <f t="shared" si="1973"/>
        <v>45.853524169817184</v>
      </c>
      <c r="CB677" s="45" t="str">
        <f t="shared" si="1974"/>
        <v>POSITIF</v>
      </c>
      <c r="CC677" s="45">
        <f t="shared" si="1975"/>
        <v>45</v>
      </c>
      <c r="CD677" s="45">
        <f t="shared" si="1976"/>
        <v>51</v>
      </c>
      <c r="CE677" s="45">
        <f t="shared" si="1977"/>
        <v>12</v>
      </c>
      <c r="CF677" s="45"/>
      <c r="CG677" s="45">
        <f t="shared" si="1978"/>
        <v>4.3660363356536545</v>
      </c>
      <c r="CH677" s="45">
        <f t="shared" si="1979"/>
        <v>0.40902068646629069</v>
      </c>
      <c r="CI677" s="45">
        <f t="shared" si="1980"/>
        <v>0.40905094657638441</v>
      </c>
    </row>
    <row r="678" spans="1:87">
      <c r="A678" s="45">
        <f t="shared" ref="A678:E678" si="2010">A580</f>
        <v>-7.0027777777777782</v>
      </c>
      <c r="B678" s="45">
        <f t="shared" si="2010"/>
        <v>111.315</v>
      </c>
      <c r="C678" s="45">
        <f t="shared" si="2010"/>
        <v>7</v>
      </c>
      <c r="D678" s="45">
        <f t="shared" si="2010"/>
        <v>2018</v>
      </c>
      <c r="E678" s="45">
        <f t="shared" si="2010"/>
        <v>6</v>
      </c>
      <c r="F678" s="45">
        <f t="shared" si="1986"/>
        <v>11</v>
      </c>
      <c r="G678" s="45">
        <f t="shared" ref="G678:M678" si="2011">G580</f>
        <v>-0.12222152900771403</v>
      </c>
      <c r="H678" s="45">
        <f t="shared" si="2011"/>
        <v>20</v>
      </c>
      <c r="I678" s="45">
        <f t="shared" si="2011"/>
        <v>15</v>
      </c>
      <c r="J678" s="45">
        <f t="shared" si="2011"/>
        <v>20.25</v>
      </c>
      <c r="K678" s="45">
        <f t="shared" si="2011"/>
        <v>0</v>
      </c>
      <c r="L678" s="45">
        <f t="shared" si="2011"/>
        <v>20</v>
      </c>
      <c r="M678" s="45">
        <f t="shared" si="2011"/>
        <v>-13</v>
      </c>
      <c r="N678" s="45">
        <f t="shared" si="1911"/>
        <v>2458281.0520833335</v>
      </c>
      <c r="O678" s="45">
        <f t="shared" si="1844"/>
        <v>8.1905445362562951E-4</v>
      </c>
      <c r="P678" s="45">
        <f t="shared" si="1912"/>
        <v>2458281.0529023879</v>
      </c>
      <c r="Q678" s="45">
        <f t="shared" si="1913"/>
        <v>0.18442307740966243</v>
      </c>
      <c r="R678" s="45">
        <f t="shared" si="1914"/>
        <v>252.50160295812839</v>
      </c>
      <c r="S678" s="45">
        <f t="shared" si="1915"/>
        <v>301.43426892881689</v>
      </c>
      <c r="T678" s="45">
        <f t="shared" si="1916"/>
        <v>4.4069843381827942</v>
      </c>
      <c r="U678" s="45">
        <f t="shared" si="1917"/>
        <v>5.2610204711498954</v>
      </c>
      <c r="V678" s="45">
        <f t="shared" si="1918"/>
        <v>128.34058021272068</v>
      </c>
      <c r="W678" s="45">
        <f t="shared" si="1919"/>
        <v>2.2399656886318602</v>
      </c>
      <c r="X678" s="45">
        <f t="shared" si="1920"/>
        <v>79.838608094376468</v>
      </c>
      <c r="Y678" s="45">
        <f t="shared" si="1921"/>
        <v>1.3934465814562651</v>
      </c>
      <c r="Z678" s="45">
        <f t="shared" si="1922"/>
        <v>156.58158482430918</v>
      </c>
      <c r="AA678" s="45">
        <f t="shared" si="1923"/>
        <v>2.7328642031749819</v>
      </c>
      <c r="AB678" s="45">
        <f t="shared" si="1924"/>
        <v>-18698.771361111987</v>
      </c>
      <c r="AC678" s="45">
        <f t="shared" si="1925"/>
        <v>4.1742325494094423</v>
      </c>
      <c r="AD678" s="45">
        <f t="shared" si="1926"/>
        <v>-158.19861684463569</v>
      </c>
      <c r="AE678" s="45">
        <f t="shared" si="1927"/>
        <v>319.111253895007</v>
      </c>
      <c r="AF678" s="45">
        <f t="shared" si="1928"/>
        <v>589.86997579229239</v>
      </c>
      <c r="AG678" s="45">
        <f t="shared" si="1929"/>
        <v>2756.7536256264775</v>
      </c>
      <c r="AH678" s="45">
        <f t="shared" si="1930"/>
        <v>-15187.060890093437</v>
      </c>
      <c r="AI678" s="45">
        <f t="shared" si="1931"/>
        <v>-4.2186280250259545</v>
      </c>
      <c r="AJ678" s="45">
        <f t="shared" si="1932"/>
        <v>248.28297493310242</v>
      </c>
      <c r="AK678" s="45">
        <f t="shared" si="1933"/>
        <v>4.333355389229185</v>
      </c>
      <c r="AL678" s="45">
        <f t="shared" si="1934"/>
        <v>248</v>
      </c>
      <c r="AM678" s="45">
        <f t="shared" si="1935"/>
        <v>16</v>
      </c>
      <c r="AN678" s="45">
        <f t="shared" si="1936"/>
        <v>58</v>
      </c>
      <c r="AO678" s="45"/>
      <c r="AP678" s="45">
        <f t="shared" si="1937"/>
        <v>4.370439680362737</v>
      </c>
      <c r="AQ678" s="45">
        <f t="shared" si="1938"/>
        <v>7.6278562182138326E-2</v>
      </c>
      <c r="AR678" s="45" t="str">
        <f t="shared" si="1939"/>
        <v>POSITIF</v>
      </c>
      <c r="AS678" s="45">
        <f t="shared" si="1940"/>
        <v>4</v>
      </c>
      <c r="AT678" s="45">
        <f t="shared" si="1941"/>
        <v>22</v>
      </c>
      <c r="AU678" s="45">
        <f t="shared" si="1942"/>
        <v>13</v>
      </c>
      <c r="AV678" s="45">
        <f t="shared" si="1943"/>
        <v>0.9912271882408169</v>
      </c>
      <c r="AW678" s="145">
        <f t="shared" si="1944"/>
        <v>4.1301132843367373E-2</v>
      </c>
      <c r="AX678" s="45">
        <f t="shared" si="1945"/>
        <v>1.7300178070087876E-2</v>
      </c>
      <c r="AY678" s="45">
        <f t="shared" si="1946"/>
        <v>0.27008999726411892</v>
      </c>
      <c r="AZ678" s="145">
        <f t="shared" si="1947"/>
        <v>1.1253749886004956E-2</v>
      </c>
      <c r="BA678" s="45">
        <f t="shared" si="1948"/>
        <v>368685.11625074601</v>
      </c>
      <c r="BB678" s="45" t="s">
        <v>192</v>
      </c>
      <c r="BC678" s="45">
        <f t="shared" si="1949"/>
        <v>1.6700854230748796E-2</v>
      </c>
      <c r="BD678" s="45">
        <f t="shared" si="1950"/>
        <v>128.34515880118502</v>
      </c>
      <c r="BE678" s="45">
        <f t="shared" si="1951"/>
        <v>23.43689284094944</v>
      </c>
      <c r="BF678" s="45">
        <f t="shared" si="1952"/>
        <v>-1.7337770165975687E-3</v>
      </c>
      <c r="BG678" s="45">
        <f t="shared" si="1953"/>
        <v>23.435159063932844</v>
      </c>
      <c r="BH678" s="151">
        <f t="shared" si="1954"/>
        <v>0.18442307740966243</v>
      </c>
      <c r="BI678" s="45">
        <f t="shared" si="1955"/>
        <v>6.5719381092737121</v>
      </c>
      <c r="BJ678" s="45">
        <f t="shared" si="1956"/>
        <v>13.992938109273712</v>
      </c>
      <c r="BK678" s="45">
        <f t="shared" si="1957"/>
        <v>319.74716558610265</v>
      </c>
      <c r="BL678" s="45">
        <f t="shared" si="1958"/>
        <v>5.5806408133969958</v>
      </c>
      <c r="BM678" s="45">
        <f t="shared" si="1959"/>
        <v>250.14690605300302</v>
      </c>
      <c r="BN678" s="45">
        <f t="shared" si="1960"/>
        <v>16.676460403533536</v>
      </c>
      <c r="BO678" s="45">
        <f t="shared" si="1961"/>
        <v>16</v>
      </c>
      <c r="BP678" s="45">
        <f t="shared" si="1962"/>
        <v>40</v>
      </c>
      <c r="BQ678" s="45">
        <f t="shared" si="1963"/>
        <v>35</v>
      </c>
      <c r="BR678" s="45">
        <f t="shared" si="1964"/>
        <v>-17.366906861171895</v>
      </c>
      <c r="BS678" s="45" t="str">
        <f t="shared" si="1965"/>
        <v>NEGATIF</v>
      </c>
      <c r="BT678" s="45">
        <f t="shared" si="1966"/>
        <v>-0.30310970561464334</v>
      </c>
      <c r="BU678" s="45">
        <f t="shared" si="1967"/>
        <v>17</v>
      </c>
      <c r="BV678" s="45">
        <f t="shared" si="1968"/>
        <v>-2063</v>
      </c>
      <c r="BW678" s="45">
        <f t="shared" si="1969"/>
        <v>59</v>
      </c>
      <c r="BX678" s="45" t="str">
        <f t="shared" si="1970"/>
        <v>NEGATIF</v>
      </c>
      <c r="BY678" s="45">
        <f t="shared" si="1971"/>
        <v>-71.407258257464377</v>
      </c>
      <c r="BZ678" s="45">
        <f t="shared" si="1972"/>
        <v>108.59274174253562</v>
      </c>
      <c r="CA678" s="45">
        <f t="shared" si="1973"/>
        <v>49.408315083577421</v>
      </c>
      <c r="CB678" s="45" t="str">
        <f t="shared" si="1974"/>
        <v>POSITIF</v>
      </c>
      <c r="CC678" s="45">
        <f t="shared" si="1975"/>
        <v>49</v>
      </c>
      <c r="CD678" s="45">
        <f t="shared" si="1976"/>
        <v>24</v>
      </c>
      <c r="CE678" s="45">
        <f t="shared" si="1977"/>
        <v>29</v>
      </c>
      <c r="CF678" s="45"/>
      <c r="CG678" s="45">
        <f t="shared" si="1978"/>
        <v>4.3658871243018362</v>
      </c>
      <c r="CH678" s="45">
        <f t="shared" si="1979"/>
        <v>0.4090206863942204</v>
      </c>
      <c r="CI678" s="45">
        <f t="shared" si="1980"/>
        <v>0.40905094651165541</v>
      </c>
    </row>
    <row r="679" spans="1:87">
      <c r="A679" s="45">
        <f t="shared" ref="A679:E679" si="2012">A581</f>
        <v>-7.0027777777777782</v>
      </c>
      <c r="B679" s="45">
        <f t="shared" si="2012"/>
        <v>111.315</v>
      </c>
      <c r="C679" s="45">
        <f t="shared" si="2012"/>
        <v>7</v>
      </c>
      <c r="D679" s="45">
        <f t="shared" si="2012"/>
        <v>2018</v>
      </c>
      <c r="E679" s="45">
        <f t="shared" si="2012"/>
        <v>6</v>
      </c>
      <c r="F679" s="45">
        <f t="shared" si="1986"/>
        <v>11</v>
      </c>
      <c r="G679" s="45">
        <f t="shared" ref="G679:M679" si="2013">G581</f>
        <v>-0.12222152900771403</v>
      </c>
      <c r="H679" s="45">
        <f t="shared" si="2013"/>
        <v>20</v>
      </c>
      <c r="I679" s="45">
        <f t="shared" si="2013"/>
        <v>30</v>
      </c>
      <c r="J679" s="45">
        <f t="shared" si="2013"/>
        <v>20.5</v>
      </c>
      <c r="K679" s="45">
        <f t="shared" si="2013"/>
        <v>0</v>
      </c>
      <c r="L679" s="45">
        <f t="shared" si="2013"/>
        <v>20</v>
      </c>
      <c r="M679" s="45">
        <f t="shared" si="2013"/>
        <v>-13</v>
      </c>
      <c r="N679" s="45">
        <f t="shared" si="1911"/>
        <v>2458281.0625</v>
      </c>
      <c r="O679" s="45">
        <f t="shared" si="1844"/>
        <v>8.1905445362562951E-4</v>
      </c>
      <c r="P679" s="45">
        <f t="shared" si="1912"/>
        <v>2458281.0633190544</v>
      </c>
      <c r="Q679" s="45">
        <f t="shared" si="1913"/>
        <v>0.18442336260244852</v>
      </c>
      <c r="R679" s="45">
        <f t="shared" si="1914"/>
        <v>252.50160295812839</v>
      </c>
      <c r="S679" s="45">
        <f t="shared" si="1915"/>
        <v>301.57036259806773</v>
      </c>
      <c r="T679" s="45">
        <f t="shared" si="1916"/>
        <v>4.4069843381827942</v>
      </c>
      <c r="U679" s="45">
        <f t="shared" si="1917"/>
        <v>5.2633957537694425</v>
      </c>
      <c r="V679" s="45">
        <f t="shared" si="1918"/>
        <v>128.340028609375</v>
      </c>
      <c r="W679" s="45">
        <f t="shared" si="1919"/>
        <v>2.2399560613373133</v>
      </c>
      <c r="X679" s="45">
        <f t="shared" si="1920"/>
        <v>79.848875253987899</v>
      </c>
      <c r="Y679" s="45">
        <f t="shared" si="1921"/>
        <v>1.3936257771963123</v>
      </c>
      <c r="Z679" s="45">
        <f t="shared" si="1922"/>
        <v>156.59185149367477</v>
      </c>
      <c r="AA679" s="45">
        <f t="shared" si="1923"/>
        <v>2.7330433903586253</v>
      </c>
      <c r="AB679" s="45">
        <f t="shared" si="1924"/>
        <v>-19289.231607034129</v>
      </c>
      <c r="AC679" s="45">
        <f t="shared" si="1925"/>
        <v>5.4566691664289495</v>
      </c>
      <c r="AD679" s="45">
        <f t="shared" si="1926"/>
        <v>-206.71964878159426</v>
      </c>
      <c r="AE679" s="45">
        <f t="shared" si="1927"/>
        <v>313.06955508992417</v>
      </c>
      <c r="AF679" s="45">
        <f t="shared" si="1928"/>
        <v>590.10384359959016</v>
      </c>
      <c r="AG679" s="45">
        <f t="shared" si="1929"/>
        <v>2747.9127758802269</v>
      </c>
      <c r="AH679" s="45">
        <f t="shared" si="1930"/>
        <v>-15839.408412079549</v>
      </c>
      <c r="AI679" s="45">
        <f t="shared" si="1931"/>
        <v>-4.3998356700220969</v>
      </c>
      <c r="AJ679" s="45">
        <f t="shared" si="1932"/>
        <v>248.10176728810629</v>
      </c>
      <c r="AK679" s="45">
        <f t="shared" si="1933"/>
        <v>4.3301927191942173</v>
      </c>
      <c r="AL679" s="45">
        <f t="shared" si="1934"/>
        <v>248</v>
      </c>
      <c r="AM679" s="45">
        <f t="shared" si="1935"/>
        <v>6</v>
      </c>
      <c r="AN679" s="45">
        <f t="shared" si="1936"/>
        <v>6</v>
      </c>
      <c r="AO679" s="45"/>
      <c r="AP679" s="45">
        <f t="shared" si="1937"/>
        <v>4.3812735460462831</v>
      </c>
      <c r="AQ679" s="45">
        <f t="shared" si="1938"/>
        <v>7.6467648809035033E-2</v>
      </c>
      <c r="AR679" s="45" t="str">
        <f t="shared" si="1939"/>
        <v>POSITIF</v>
      </c>
      <c r="AS679" s="45">
        <f t="shared" si="1940"/>
        <v>4</v>
      </c>
      <c r="AT679" s="45">
        <f t="shared" si="1941"/>
        <v>22</v>
      </c>
      <c r="AU679" s="45">
        <f t="shared" si="1942"/>
        <v>52</v>
      </c>
      <c r="AV679" s="45">
        <f t="shared" si="1943"/>
        <v>0.99136292127140879</v>
      </c>
      <c r="AW679" s="145">
        <f t="shared" si="1944"/>
        <v>4.1306788386308697E-2</v>
      </c>
      <c r="AX679" s="45">
        <f t="shared" si="1945"/>
        <v>1.7302547058375414E-2</v>
      </c>
      <c r="AY679" s="45">
        <f t="shared" si="1946"/>
        <v>0.27012697844021777</v>
      </c>
      <c r="AZ679" s="145">
        <f t="shared" si="1947"/>
        <v>1.1255290768342406E-2</v>
      </c>
      <c r="BA679" s="45">
        <f t="shared" si="1948"/>
        <v>368634.64255023381</v>
      </c>
      <c r="BB679" s="45" t="s">
        <v>192</v>
      </c>
      <c r="BC679" s="45">
        <f t="shared" si="1949"/>
        <v>1.6700854218770697E-2</v>
      </c>
      <c r="BD679" s="45">
        <f t="shared" si="1950"/>
        <v>128.34460719947637</v>
      </c>
      <c r="BE679" s="45">
        <f t="shared" si="1951"/>
        <v>23.436892837240745</v>
      </c>
      <c r="BF679" s="45">
        <f t="shared" si="1952"/>
        <v>-1.7337774180078535E-3</v>
      </c>
      <c r="BG679" s="45">
        <f t="shared" si="1953"/>
        <v>23.435159059822738</v>
      </c>
      <c r="BH679" s="151">
        <f t="shared" si="1954"/>
        <v>0.18442336260244852</v>
      </c>
      <c r="BI679" s="45">
        <f t="shared" si="1955"/>
        <v>6.8226225886493923</v>
      </c>
      <c r="BJ679" s="45">
        <f t="shared" si="1956"/>
        <v>14.243622588649393</v>
      </c>
      <c r="BK679" s="45">
        <f t="shared" si="1957"/>
        <v>323.67192089110199</v>
      </c>
      <c r="BL679" s="45">
        <f t="shared" si="1958"/>
        <v>5.6491407158043483</v>
      </c>
      <c r="BM679" s="45">
        <f t="shared" si="1959"/>
        <v>249.98241793863883</v>
      </c>
      <c r="BN679" s="45">
        <f t="shared" si="1960"/>
        <v>16.66549452924259</v>
      </c>
      <c r="BO679" s="45">
        <f t="shared" si="1961"/>
        <v>16</v>
      </c>
      <c r="BP679" s="45">
        <f t="shared" si="1962"/>
        <v>39</v>
      </c>
      <c r="BQ679" s="45">
        <f t="shared" si="1963"/>
        <v>55</v>
      </c>
      <c r="BR679" s="45">
        <f t="shared" si="1964"/>
        <v>-17.328236760533162</v>
      </c>
      <c r="BS679" s="45" t="str">
        <f t="shared" si="1965"/>
        <v>NEGATIF</v>
      </c>
      <c r="BT679" s="45">
        <f t="shared" si="1966"/>
        <v>-0.30243478503641991</v>
      </c>
      <c r="BU679" s="45">
        <f t="shared" si="1967"/>
        <v>17</v>
      </c>
      <c r="BV679" s="45">
        <f t="shared" si="1968"/>
        <v>-2060</v>
      </c>
      <c r="BW679" s="45">
        <f t="shared" si="1969"/>
        <v>18</v>
      </c>
      <c r="BX679" s="45" t="str">
        <f t="shared" si="1970"/>
        <v>NEGATIF</v>
      </c>
      <c r="BY679" s="45">
        <f t="shared" si="1971"/>
        <v>-70.356222311584162</v>
      </c>
      <c r="BZ679" s="45">
        <f t="shared" si="1972"/>
        <v>109.64377768841584</v>
      </c>
      <c r="CA679" s="45">
        <f t="shared" si="1973"/>
        <v>53.096589890434991</v>
      </c>
      <c r="CB679" s="45" t="str">
        <f t="shared" si="1974"/>
        <v>POSITIF</v>
      </c>
      <c r="CC679" s="45">
        <f t="shared" si="1975"/>
        <v>53</v>
      </c>
      <c r="CD679" s="45">
        <f t="shared" si="1976"/>
        <v>5</v>
      </c>
      <c r="CE679" s="45">
        <f t="shared" si="1977"/>
        <v>47</v>
      </c>
      <c r="CF679" s="45"/>
      <c r="CG679" s="45">
        <f t="shared" si="1978"/>
        <v>4.3630162651257836</v>
      </c>
      <c r="CH679" s="45">
        <f t="shared" si="1979"/>
        <v>0.40902068632248556</v>
      </c>
      <c r="CI679" s="45">
        <f t="shared" si="1980"/>
        <v>0.40905094644692647</v>
      </c>
    </row>
    <row r="680" spans="1:87">
      <c r="A680" s="45">
        <f t="shared" ref="A680:E680" si="2014">A582</f>
        <v>-7.0027777777777782</v>
      </c>
      <c r="B680" s="45">
        <f t="shared" si="2014"/>
        <v>111.315</v>
      </c>
      <c r="C680" s="45">
        <f t="shared" si="2014"/>
        <v>7</v>
      </c>
      <c r="D680" s="45">
        <f t="shared" si="2014"/>
        <v>2018</v>
      </c>
      <c r="E680" s="45">
        <f t="shared" si="2014"/>
        <v>6</v>
      </c>
      <c r="F680" s="45">
        <f t="shared" si="1986"/>
        <v>11</v>
      </c>
      <c r="G680" s="45">
        <f t="shared" ref="G680:M680" si="2015">G582</f>
        <v>-0.12222152900771403</v>
      </c>
      <c r="H680" s="45">
        <f t="shared" si="2015"/>
        <v>20</v>
      </c>
      <c r="I680" s="45">
        <f t="shared" si="2015"/>
        <v>45</v>
      </c>
      <c r="J680" s="45">
        <f t="shared" si="2015"/>
        <v>20.75</v>
      </c>
      <c r="K680" s="45">
        <f t="shared" si="2015"/>
        <v>0</v>
      </c>
      <c r="L680" s="45">
        <f t="shared" si="2015"/>
        <v>20</v>
      </c>
      <c r="M680" s="45">
        <f t="shared" si="2015"/>
        <v>-13</v>
      </c>
      <c r="N680" s="45">
        <f t="shared" si="1911"/>
        <v>2458281.072916667</v>
      </c>
      <c r="O680" s="45">
        <f t="shared" si="1844"/>
        <v>8.1905445362562951E-4</v>
      </c>
      <c r="P680" s="45">
        <f t="shared" si="1912"/>
        <v>2458281.0737357214</v>
      </c>
      <c r="Q680" s="45">
        <f t="shared" si="1913"/>
        <v>0.18442364779524734</v>
      </c>
      <c r="R680" s="45">
        <f t="shared" si="1914"/>
        <v>252.50160295812839</v>
      </c>
      <c r="S680" s="45">
        <f t="shared" si="1915"/>
        <v>301.70645627341582</v>
      </c>
      <c r="T680" s="45">
        <f t="shared" si="1916"/>
        <v>4.4069843381827942</v>
      </c>
      <c r="U680" s="45">
        <f t="shared" si="1917"/>
        <v>5.2657710364954076</v>
      </c>
      <c r="V680" s="45">
        <f t="shared" si="1918"/>
        <v>128.3394770060047</v>
      </c>
      <c r="W680" s="45">
        <f t="shared" si="1919"/>
        <v>2.2399464340423365</v>
      </c>
      <c r="X680" s="45">
        <f t="shared" si="1920"/>
        <v>79.859142414058624</v>
      </c>
      <c r="Y680" s="45">
        <f t="shared" si="1921"/>
        <v>1.3938049729443758</v>
      </c>
      <c r="Z680" s="45">
        <f t="shared" si="1922"/>
        <v>156.60211816349874</v>
      </c>
      <c r="AA680" s="45">
        <f t="shared" si="1923"/>
        <v>2.7332225775502685</v>
      </c>
      <c r="AB680" s="45">
        <f t="shared" si="1924"/>
        <v>-18642.46265540782</v>
      </c>
      <c r="AC680" s="45">
        <f t="shared" si="1925"/>
        <v>6.7385306334151505</v>
      </c>
      <c r="AD680" s="45">
        <f t="shared" si="1926"/>
        <v>-255.15352089709333</v>
      </c>
      <c r="AE680" s="45">
        <f t="shared" si="1927"/>
        <v>306.99485736286732</v>
      </c>
      <c r="AF680" s="45">
        <f t="shared" si="1928"/>
        <v>590.33230203226208</v>
      </c>
      <c r="AG680" s="45">
        <f t="shared" si="1929"/>
        <v>2739.0508994275715</v>
      </c>
      <c r="AH680" s="45">
        <f t="shared" si="1930"/>
        <v>-15254.499586848799</v>
      </c>
      <c r="AI680" s="45">
        <f t="shared" si="1931"/>
        <v>-4.2373609963468883</v>
      </c>
      <c r="AJ680" s="45">
        <f t="shared" si="1932"/>
        <v>248.26424196178149</v>
      </c>
      <c r="AK680" s="45">
        <f t="shared" si="1933"/>
        <v>4.3330284372009533</v>
      </c>
      <c r="AL680" s="45">
        <f t="shared" si="1934"/>
        <v>248</v>
      </c>
      <c r="AM680" s="45">
        <f t="shared" si="1935"/>
        <v>15</v>
      </c>
      <c r="AN680" s="45">
        <f t="shared" si="1936"/>
        <v>51</v>
      </c>
      <c r="AO680" s="45"/>
      <c r="AP680" s="45">
        <f t="shared" si="1937"/>
        <v>4.3771625365778268</v>
      </c>
      <c r="AQ680" s="45">
        <f t="shared" si="1938"/>
        <v>7.6395898158229808E-2</v>
      </c>
      <c r="AR680" s="45" t="str">
        <f t="shared" si="1939"/>
        <v>POSITIF</v>
      </c>
      <c r="AS680" s="45">
        <f t="shared" si="1940"/>
        <v>4</v>
      </c>
      <c r="AT680" s="45">
        <f t="shared" si="1941"/>
        <v>22</v>
      </c>
      <c r="AU680" s="45">
        <f t="shared" si="1942"/>
        <v>37</v>
      </c>
      <c r="AV680" s="45">
        <f t="shared" si="1943"/>
        <v>0.99149847624984899</v>
      </c>
      <c r="AW680" s="145">
        <f t="shared" si="1944"/>
        <v>4.1312436510410375E-2</v>
      </c>
      <c r="AX680" s="45">
        <f t="shared" si="1945"/>
        <v>1.7304912939066663E-2</v>
      </c>
      <c r="AY680" s="45">
        <f t="shared" si="1946"/>
        <v>0.27016391110367327</v>
      </c>
      <c r="AZ680" s="145">
        <f t="shared" si="1947"/>
        <v>1.1256829629319719E-2</v>
      </c>
      <c r="BA680" s="45">
        <f t="shared" si="1948"/>
        <v>368584.24885310594</v>
      </c>
      <c r="BB680" s="45" t="s">
        <v>192</v>
      </c>
      <c r="BC680" s="45">
        <f t="shared" si="1949"/>
        <v>1.6700854206792601E-2</v>
      </c>
      <c r="BD680" s="45">
        <f t="shared" si="1950"/>
        <v>128.34405559774305</v>
      </c>
      <c r="BE680" s="45">
        <f t="shared" si="1951"/>
        <v>23.436892833532049</v>
      </c>
      <c r="BF680" s="45">
        <f t="shared" si="1952"/>
        <v>-1.7337778001976195E-3</v>
      </c>
      <c r="BG680" s="45">
        <f t="shared" si="1953"/>
        <v>23.435159055731852</v>
      </c>
      <c r="BH680" s="151">
        <f t="shared" si="1954"/>
        <v>0.18442364779524734</v>
      </c>
      <c r="BI680" s="45">
        <f t="shared" si="1955"/>
        <v>7.0733070792630315</v>
      </c>
      <c r="BJ680" s="45">
        <f t="shared" si="1956"/>
        <v>14.494307079263031</v>
      </c>
      <c r="BK680" s="45">
        <f t="shared" si="1957"/>
        <v>327.28470592973497</v>
      </c>
      <c r="BL680" s="45">
        <f t="shared" si="1958"/>
        <v>5.7121957098952842</v>
      </c>
      <c r="BM680" s="45">
        <f t="shared" si="1959"/>
        <v>250.12990025921044</v>
      </c>
      <c r="BN680" s="45">
        <f t="shared" si="1960"/>
        <v>16.675326683947365</v>
      </c>
      <c r="BO680" s="45">
        <f t="shared" si="1961"/>
        <v>16</v>
      </c>
      <c r="BP680" s="45">
        <f t="shared" si="1962"/>
        <v>40</v>
      </c>
      <c r="BQ680" s="45">
        <f t="shared" si="1963"/>
        <v>31</v>
      </c>
      <c r="BR680" s="45">
        <f t="shared" si="1964"/>
        <v>-17.357383302151288</v>
      </c>
      <c r="BS680" s="45" t="str">
        <f t="shared" si="1965"/>
        <v>NEGATIF</v>
      </c>
      <c r="BT680" s="45">
        <f t="shared" si="1966"/>
        <v>-0.30294348815322575</v>
      </c>
      <c r="BU680" s="45">
        <f t="shared" si="1967"/>
        <v>17</v>
      </c>
      <c r="BV680" s="45">
        <f t="shared" si="1968"/>
        <v>-2062</v>
      </c>
      <c r="BW680" s="45">
        <f t="shared" si="1969"/>
        <v>33</v>
      </c>
      <c r="BX680" s="45" t="str">
        <f t="shared" si="1970"/>
        <v>NEGATIF</v>
      </c>
      <c r="BY680" s="45">
        <f t="shared" si="1971"/>
        <v>-68.982412554253571</v>
      </c>
      <c r="BZ680" s="45">
        <f t="shared" si="1972"/>
        <v>111.01758744574643</v>
      </c>
      <c r="CA680" s="45">
        <f t="shared" si="1973"/>
        <v>56.453123983632075</v>
      </c>
      <c r="CB680" s="45" t="str">
        <f t="shared" si="1974"/>
        <v>POSITIF</v>
      </c>
      <c r="CC680" s="45">
        <f t="shared" si="1975"/>
        <v>56</v>
      </c>
      <c r="CD680" s="45">
        <f t="shared" si="1976"/>
        <v>27</v>
      </c>
      <c r="CE680" s="45">
        <f t="shared" si="1977"/>
        <v>11</v>
      </c>
      <c r="CF680" s="45"/>
      <c r="CG680" s="45">
        <f t="shared" si="1978"/>
        <v>4.3655903172082402</v>
      </c>
      <c r="CH680" s="45">
        <f t="shared" si="1979"/>
        <v>0.40902068625108612</v>
      </c>
      <c r="CI680" s="45">
        <f t="shared" si="1980"/>
        <v>0.40905094638219752</v>
      </c>
    </row>
    <row r="681" spans="1:87">
      <c r="A681" s="45">
        <f t="shared" ref="A681:E681" si="2016">A583</f>
        <v>-7.0027777777777782</v>
      </c>
      <c r="B681" s="45">
        <f t="shared" si="2016"/>
        <v>111.315</v>
      </c>
      <c r="C681" s="45">
        <f t="shared" si="2016"/>
        <v>7</v>
      </c>
      <c r="D681" s="45">
        <f t="shared" si="2016"/>
        <v>2018</v>
      </c>
      <c r="E681" s="45">
        <f t="shared" si="2016"/>
        <v>6</v>
      </c>
      <c r="F681" s="45">
        <f t="shared" si="1986"/>
        <v>11</v>
      </c>
      <c r="G681" s="45">
        <f t="shared" ref="G681:M681" si="2017">G583</f>
        <v>-0.12222152900771403</v>
      </c>
      <c r="H681" s="45">
        <f t="shared" si="2017"/>
        <v>21</v>
      </c>
      <c r="I681" s="45">
        <f t="shared" si="2017"/>
        <v>0</v>
      </c>
      <c r="J681" s="45">
        <f t="shared" si="2017"/>
        <v>21</v>
      </c>
      <c r="K681" s="45">
        <f t="shared" si="2017"/>
        <v>0</v>
      </c>
      <c r="L681" s="45">
        <f t="shared" si="2017"/>
        <v>20</v>
      </c>
      <c r="M681" s="45">
        <f t="shared" si="2017"/>
        <v>-13</v>
      </c>
      <c r="N681" s="45">
        <f t="shared" si="1911"/>
        <v>2458281.0833333335</v>
      </c>
      <c r="O681" s="45">
        <f t="shared" si="1844"/>
        <v>8.1905445362562951E-4</v>
      </c>
      <c r="P681" s="45">
        <f t="shared" si="1912"/>
        <v>2458281.0841523879</v>
      </c>
      <c r="Q681" s="45">
        <f t="shared" si="1913"/>
        <v>0.18442393298803342</v>
      </c>
      <c r="R681" s="45">
        <f t="shared" si="1914"/>
        <v>252.50160295812839</v>
      </c>
      <c r="S681" s="45">
        <f t="shared" si="1915"/>
        <v>301.84254994266666</v>
      </c>
      <c r="T681" s="45">
        <f t="shared" si="1916"/>
        <v>4.4069843381827942</v>
      </c>
      <c r="U681" s="45">
        <f t="shared" si="1917"/>
        <v>5.2681463191149547</v>
      </c>
      <c r="V681" s="45">
        <f t="shared" si="1918"/>
        <v>128.33892540265907</v>
      </c>
      <c r="W681" s="45">
        <f t="shared" si="1919"/>
        <v>2.2399368067477901</v>
      </c>
      <c r="X681" s="45">
        <f t="shared" si="1920"/>
        <v>79.869409573670964</v>
      </c>
      <c r="Y681" s="45">
        <f t="shared" si="1921"/>
        <v>1.393984168684439</v>
      </c>
      <c r="Z681" s="45">
        <f t="shared" si="1922"/>
        <v>156.61238483286434</v>
      </c>
      <c r="AA681" s="45">
        <f t="shared" si="1923"/>
        <v>2.7334017647339119</v>
      </c>
      <c r="AB681" s="45">
        <f t="shared" si="1924"/>
        <v>-18614.145218586218</v>
      </c>
      <c r="AC681" s="45">
        <f t="shared" si="1925"/>
        <v>8.019681710112188</v>
      </c>
      <c r="AD681" s="45">
        <f t="shared" si="1926"/>
        <v>-303.47980703731616</v>
      </c>
      <c r="AE681" s="45">
        <f t="shared" si="1927"/>
        <v>300.88780155112829</v>
      </c>
      <c r="AF681" s="45">
        <f t="shared" si="1928"/>
        <v>590.55534518323975</v>
      </c>
      <c r="AG681" s="45">
        <f t="shared" si="1929"/>
        <v>2730.1680633964079</v>
      </c>
      <c r="AH681" s="45">
        <f t="shared" si="1930"/>
        <v>-15287.994133782644</v>
      </c>
      <c r="AI681" s="45">
        <f t="shared" si="1931"/>
        <v>-4.2466650371618453</v>
      </c>
      <c r="AJ681" s="45">
        <f t="shared" si="1932"/>
        <v>248.25493792096654</v>
      </c>
      <c r="AK681" s="45">
        <f t="shared" si="1933"/>
        <v>4.3328660510549923</v>
      </c>
      <c r="AL681" s="45">
        <f t="shared" si="1934"/>
        <v>248</v>
      </c>
      <c r="AM681" s="45">
        <f t="shared" si="1935"/>
        <v>15</v>
      </c>
      <c r="AN681" s="45">
        <f t="shared" si="1936"/>
        <v>17</v>
      </c>
      <c r="AO681" s="45"/>
      <c r="AP681" s="45">
        <f t="shared" si="1937"/>
        <v>4.3806784958509883</v>
      </c>
      <c r="AQ681" s="45">
        <f t="shared" si="1938"/>
        <v>7.6457263223912497E-2</v>
      </c>
      <c r="AR681" s="45" t="str">
        <f t="shared" si="1939"/>
        <v>POSITIF</v>
      </c>
      <c r="AS681" s="45">
        <f t="shared" si="1940"/>
        <v>4</v>
      </c>
      <c r="AT681" s="45">
        <f t="shared" si="1941"/>
        <v>22</v>
      </c>
      <c r="AU681" s="45">
        <f t="shared" si="1942"/>
        <v>50</v>
      </c>
      <c r="AV681" s="45">
        <f t="shared" si="1943"/>
        <v>0.99163385216569322</v>
      </c>
      <c r="AW681" s="145">
        <f t="shared" si="1944"/>
        <v>4.1318077173570548E-2</v>
      </c>
      <c r="AX681" s="45">
        <f t="shared" si="1945"/>
        <v>1.7307275694526048E-2</v>
      </c>
      <c r="AY681" s="45">
        <f t="shared" si="1946"/>
        <v>0.27020079497918997</v>
      </c>
      <c r="AZ681" s="145">
        <f t="shared" si="1947"/>
        <v>1.1258366457466249E-2</v>
      </c>
      <c r="BA681" s="45">
        <f t="shared" si="1948"/>
        <v>368533.93547489279</v>
      </c>
      <c r="BB681" s="45" t="s">
        <v>192</v>
      </c>
      <c r="BC681" s="45">
        <f t="shared" si="1949"/>
        <v>1.6700854194814502E-2</v>
      </c>
      <c r="BD681" s="45">
        <f t="shared" si="1950"/>
        <v>128.3435039960344</v>
      </c>
      <c r="BE681" s="45">
        <f t="shared" si="1951"/>
        <v>23.436892829823353</v>
      </c>
      <c r="BF681" s="45">
        <f t="shared" si="1952"/>
        <v>-1.7337781631643053E-3</v>
      </c>
      <c r="BG681" s="45">
        <f t="shared" si="1953"/>
        <v>23.43515905166019</v>
      </c>
      <c r="BH681" s="151">
        <f t="shared" si="1954"/>
        <v>0.18442393298803342</v>
      </c>
      <c r="BI681" s="45">
        <f t="shared" si="1955"/>
        <v>7.3239915586387117</v>
      </c>
      <c r="BJ681" s="45">
        <f t="shared" si="1956"/>
        <v>14.744991558638713</v>
      </c>
      <c r="BK681" s="45">
        <f t="shared" si="1957"/>
        <v>331.05341922192599</v>
      </c>
      <c r="BL681" s="45">
        <f t="shared" si="1958"/>
        <v>5.777972165407693</v>
      </c>
      <c r="BM681" s="45">
        <f t="shared" si="1959"/>
        <v>250.12145415765474</v>
      </c>
      <c r="BN681" s="45">
        <f t="shared" si="1960"/>
        <v>16.674763610510315</v>
      </c>
      <c r="BO681" s="45">
        <f t="shared" si="1961"/>
        <v>16</v>
      </c>
      <c r="BP681" s="45">
        <f t="shared" si="1962"/>
        <v>40</v>
      </c>
      <c r="BQ681" s="45">
        <f t="shared" si="1963"/>
        <v>29</v>
      </c>
      <c r="BR681" s="45">
        <f t="shared" si="1964"/>
        <v>-17.352477681293173</v>
      </c>
      <c r="BS681" s="45" t="str">
        <f t="shared" si="1965"/>
        <v>NEGATIF</v>
      </c>
      <c r="BT681" s="45">
        <f t="shared" si="1966"/>
        <v>-0.30285786891739713</v>
      </c>
      <c r="BU681" s="45">
        <f t="shared" si="1967"/>
        <v>17</v>
      </c>
      <c r="BV681" s="45">
        <f t="shared" si="1968"/>
        <v>-2062</v>
      </c>
      <c r="BW681" s="45">
        <f t="shared" si="1969"/>
        <v>51</v>
      </c>
      <c r="BX681" s="45" t="str">
        <f t="shared" si="1970"/>
        <v>NEGATIF</v>
      </c>
      <c r="BY681" s="45">
        <f t="shared" si="1971"/>
        <v>-67.19993920392649</v>
      </c>
      <c r="BZ681" s="45">
        <f t="shared" si="1972"/>
        <v>112.80006079607351</v>
      </c>
      <c r="CA681" s="45">
        <f t="shared" si="1973"/>
        <v>59.925687623594136</v>
      </c>
      <c r="CB681" s="45" t="str">
        <f t="shared" si="1974"/>
        <v>POSITIF</v>
      </c>
      <c r="CC681" s="45">
        <f t="shared" si="1975"/>
        <v>59</v>
      </c>
      <c r="CD681" s="45">
        <f t="shared" si="1976"/>
        <v>55</v>
      </c>
      <c r="CE681" s="45">
        <f t="shared" si="1977"/>
        <v>32</v>
      </c>
      <c r="CF681" s="45"/>
      <c r="CG681" s="45">
        <f t="shared" si="1978"/>
        <v>4.3654429049271357</v>
      </c>
      <c r="CH681" s="45">
        <f t="shared" si="1979"/>
        <v>0.40902068618002219</v>
      </c>
      <c r="CI681" s="45">
        <f t="shared" si="1980"/>
        <v>0.40905094631746858</v>
      </c>
    </row>
    <row r="682" spans="1:87">
      <c r="A682" s="45">
        <f t="shared" ref="A682:E682" si="2018">A584</f>
        <v>-7.0027777777777782</v>
      </c>
      <c r="B682" s="45">
        <f t="shared" si="2018"/>
        <v>111.315</v>
      </c>
      <c r="C682" s="45">
        <f t="shared" si="2018"/>
        <v>7</v>
      </c>
      <c r="D682" s="45">
        <f t="shared" si="2018"/>
        <v>2018</v>
      </c>
      <c r="E682" s="45">
        <f t="shared" si="2018"/>
        <v>6</v>
      </c>
      <c r="F682" s="45">
        <f t="shared" si="1986"/>
        <v>11</v>
      </c>
      <c r="G682" s="45">
        <f t="shared" ref="G682:M682" si="2019">G584</f>
        <v>-0.12222152900771403</v>
      </c>
      <c r="H682" s="45">
        <f t="shared" si="2019"/>
        <v>21</v>
      </c>
      <c r="I682" s="45">
        <f t="shared" si="2019"/>
        <v>15</v>
      </c>
      <c r="J682" s="45">
        <f t="shared" si="2019"/>
        <v>21.25</v>
      </c>
      <c r="K682" s="45">
        <f t="shared" si="2019"/>
        <v>0</v>
      </c>
      <c r="L682" s="45">
        <f t="shared" si="2019"/>
        <v>20</v>
      </c>
      <c r="M682" s="45">
        <f t="shared" si="2019"/>
        <v>-13</v>
      </c>
      <c r="N682" s="45">
        <f t="shared" si="1911"/>
        <v>2458281.09375</v>
      </c>
      <c r="O682" s="45">
        <f t="shared" si="1844"/>
        <v>8.1905445362562951E-4</v>
      </c>
      <c r="P682" s="45">
        <f t="shared" si="1912"/>
        <v>2458281.0945690544</v>
      </c>
      <c r="Q682" s="45">
        <f t="shared" si="1913"/>
        <v>0.1844242181808195</v>
      </c>
      <c r="R682" s="45">
        <f t="shared" si="1914"/>
        <v>252.50160295812839</v>
      </c>
      <c r="S682" s="45">
        <f t="shared" si="1915"/>
        <v>301.97864361193206</v>
      </c>
      <c r="T682" s="45">
        <f t="shared" si="1916"/>
        <v>4.4069843381827942</v>
      </c>
      <c r="U682" s="45">
        <f t="shared" si="1917"/>
        <v>5.2705216017347558</v>
      </c>
      <c r="V682" s="45">
        <f t="shared" si="1918"/>
        <v>128.33837379931339</v>
      </c>
      <c r="W682" s="45">
        <f t="shared" si="1919"/>
        <v>2.2399271794532432</v>
      </c>
      <c r="X682" s="45">
        <f t="shared" si="1920"/>
        <v>79.879676733283304</v>
      </c>
      <c r="Y682" s="45">
        <f t="shared" si="1921"/>
        <v>1.3941633644245019</v>
      </c>
      <c r="Z682" s="45">
        <f t="shared" si="1922"/>
        <v>156.62265150223084</v>
      </c>
      <c r="AA682" s="45">
        <f t="shared" si="1923"/>
        <v>2.7335809519175709</v>
      </c>
      <c r="AB682" s="45">
        <f t="shared" si="1924"/>
        <v>-18585.719271513339</v>
      </c>
      <c r="AC682" s="45">
        <f t="shared" si="1925"/>
        <v>9.2999874029645966</v>
      </c>
      <c r="AD682" s="45">
        <f t="shared" si="1926"/>
        <v>-351.67813290471827</v>
      </c>
      <c r="AE682" s="45">
        <f t="shared" si="1927"/>
        <v>294.74903108918056</v>
      </c>
      <c r="AF682" s="45">
        <f t="shared" si="1928"/>
        <v>590.77296731763886</v>
      </c>
      <c r="AG682" s="45">
        <f t="shared" si="1929"/>
        <v>2721.2643338807466</v>
      </c>
      <c r="AH682" s="45">
        <f t="shared" si="1930"/>
        <v>-15321.311084727527</v>
      </c>
      <c r="AI682" s="45">
        <f t="shared" si="1931"/>
        <v>-4.2559197457576463</v>
      </c>
      <c r="AJ682" s="45">
        <f t="shared" si="1932"/>
        <v>248.24568321237075</v>
      </c>
      <c r="AK682" s="45">
        <f t="shared" si="1933"/>
        <v>4.3327045259186834</v>
      </c>
      <c r="AL682" s="45">
        <f t="shared" si="1934"/>
        <v>248</v>
      </c>
      <c r="AM682" s="45">
        <f t="shared" si="1935"/>
        <v>14</v>
      </c>
      <c r="AN682" s="45">
        <f t="shared" si="1936"/>
        <v>44</v>
      </c>
      <c r="AO682" s="45"/>
      <c r="AP682" s="45">
        <f t="shared" si="1937"/>
        <v>4.3837078651923687</v>
      </c>
      <c r="AQ682" s="45">
        <f t="shared" si="1938"/>
        <v>7.6510135693178563E-2</v>
      </c>
      <c r="AR682" s="45" t="str">
        <f t="shared" si="1939"/>
        <v>POSITIF</v>
      </c>
      <c r="AS682" s="45">
        <f t="shared" si="1940"/>
        <v>4</v>
      </c>
      <c r="AT682" s="45">
        <f t="shared" si="1941"/>
        <v>23</v>
      </c>
      <c r="AU682" s="45">
        <f t="shared" si="1942"/>
        <v>1</v>
      </c>
      <c r="AV682" s="45">
        <f t="shared" si="1943"/>
        <v>0.99176904802735677</v>
      </c>
      <c r="AW682" s="145">
        <f t="shared" si="1944"/>
        <v>4.1323710334473199E-2</v>
      </c>
      <c r="AX682" s="45">
        <f t="shared" si="1945"/>
        <v>1.7309635307447148E-2</v>
      </c>
      <c r="AY682" s="45">
        <f t="shared" si="1946"/>
        <v>0.27023762979661087</v>
      </c>
      <c r="AZ682" s="145">
        <f t="shared" si="1947"/>
        <v>1.1259901241525453E-2</v>
      </c>
      <c r="BA682" s="45">
        <f t="shared" si="1948"/>
        <v>368483.70272382739</v>
      </c>
      <c r="BB682" s="45" t="s">
        <v>192</v>
      </c>
      <c r="BC682" s="45">
        <f t="shared" si="1949"/>
        <v>1.6700854182836407E-2</v>
      </c>
      <c r="BD682" s="45">
        <f t="shared" si="1950"/>
        <v>128.34295239432575</v>
      </c>
      <c r="BE682" s="45">
        <f t="shared" si="1951"/>
        <v>23.436892826114658</v>
      </c>
      <c r="BF682" s="45">
        <f t="shared" si="1952"/>
        <v>-1.7337785069054033E-3</v>
      </c>
      <c r="BG682" s="45">
        <f t="shared" si="1953"/>
        <v>23.435159047607751</v>
      </c>
      <c r="BH682" s="151">
        <f t="shared" si="1954"/>
        <v>0.1844242181808195</v>
      </c>
      <c r="BI682" s="45">
        <f t="shared" si="1955"/>
        <v>7.5746760380454363</v>
      </c>
      <c r="BJ682" s="45">
        <f t="shared" si="1956"/>
        <v>14.995676038045437</v>
      </c>
      <c r="BK682" s="45">
        <f t="shared" si="1957"/>
        <v>334.82208766028657</v>
      </c>
      <c r="BL682" s="45">
        <f t="shared" si="1958"/>
        <v>5.8437478380730781</v>
      </c>
      <c r="BM682" s="45">
        <f t="shared" si="1959"/>
        <v>250.11305291039494</v>
      </c>
      <c r="BN682" s="45">
        <f t="shared" si="1960"/>
        <v>16.674203527359662</v>
      </c>
      <c r="BO682" s="45">
        <f t="shared" si="1961"/>
        <v>16</v>
      </c>
      <c r="BP682" s="45">
        <f t="shared" si="1962"/>
        <v>40</v>
      </c>
      <c r="BQ682" s="45">
        <f t="shared" si="1963"/>
        <v>27</v>
      </c>
      <c r="BR682" s="45">
        <f t="shared" si="1964"/>
        <v>-17.348059903554528</v>
      </c>
      <c r="BS682" s="45" t="str">
        <f t="shared" si="1965"/>
        <v>NEGATIF</v>
      </c>
      <c r="BT682" s="45">
        <f t="shared" si="1966"/>
        <v>-0.30278076415023647</v>
      </c>
      <c r="BU682" s="45">
        <f t="shared" si="1967"/>
        <v>17</v>
      </c>
      <c r="BV682" s="45">
        <f t="shared" si="1968"/>
        <v>-2061</v>
      </c>
      <c r="BW682" s="45">
        <f t="shared" si="1969"/>
        <v>6</v>
      </c>
      <c r="BX682" s="45" t="str">
        <f t="shared" si="1970"/>
        <v>NEGATIF</v>
      </c>
      <c r="BY682" s="45">
        <f t="shared" si="1971"/>
        <v>-64.851975718536849</v>
      </c>
      <c r="BZ682" s="45">
        <f t="shared" si="1972"/>
        <v>115.14802428146315</v>
      </c>
      <c r="CA682" s="45">
        <f t="shared" si="1973"/>
        <v>63.346136193447087</v>
      </c>
      <c r="CB682" s="45" t="str">
        <f t="shared" si="1974"/>
        <v>POSITIF</v>
      </c>
      <c r="CC682" s="45">
        <f t="shared" si="1975"/>
        <v>63</v>
      </c>
      <c r="CD682" s="45">
        <f t="shared" si="1976"/>
        <v>20</v>
      </c>
      <c r="CE682" s="45">
        <f t="shared" si="1977"/>
        <v>46</v>
      </c>
      <c r="CF682" s="45"/>
      <c r="CG682" s="45">
        <f t="shared" si="1978"/>
        <v>4.3652962755011782</v>
      </c>
      <c r="CH682" s="45">
        <f t="shared" si="1979"/>
        <v>0.40902068610929382</v>
      </c>
      <c r="CI682" s="45">
        <f t="shared" si="1980"/>
        <v>0.40905094625273963</v>
      </c>
    </row>
    <row r="683" spans="1:87">
      <c r="A683" s="45">
        <f t="shared" ref="A683:E683" si="2020">A585</f>
        <v>-7.0027777777777782</v>
      </c>
      <c r="B683" s="45">
        <f t="shared" si="2020"/>
        <v>111.315</v>
      </c>
      <c r="C683" s="45">
        <f t="shared" si="2020"/>
        <v>7</v>
      </c>
      <c r="D683" s="45">
        <f t="shared" si="2020"/>
        <v>2018</v>
      </c>
      <c r="E683" s="45">
        <f t="shared" si="2020"/>
        <v>6</v>
      </c>
      <c r="F683" s="45">
        <f t="shared" si="1986"/>
        <v>11</v>
      </c>
      <c r="G683" s="45">
        <f t="shared" ref="G683:M683" si="2021">G585</f>
        <v>-0.12222152900771403</v>
      </c>
      <c r="H683" s="45">
        <f t="shared" si="2021"/>
        <v>21</v>
      </c>
      <c r="I683" s="45">
        <f t="shared" si="2021"/>
        <v>30</v>
      </c>
      <c r="J683" s="45">
        <f t="shared" si="2021"/>
        <v>21.5</v>
      </c>
      <c r="K683" s="45">
        <f t="shared" si="2021"/>
        <v>0</v>
      </c>
      <c r="L683" s="45">
        <f t="shared" si="2021"/>
        <v>20</v>
      </c>
      <c r="M683" s="45">
        <f t="shared" si="2021"/>
        <v>-13</v>
      </c>
      <c r="N683" s="45">
        <f t="shared" si="1911"/>
        <v>2458281.104166667</v>
      </c>
      <c r="O683" s="45">
        <f t="shared" si="1844"/>
        <v>8.1905445362562951E-4</v>
      </c>
      <c r="P683" s="45">
        <f t="shared" si="1912"/>
        <v>2458281.1049857214</v>
      </c>
      <c r="Q683" s="45">
        <f t="shared" si="1913"/>
        <v>0.18442450337361832</v>
      </c>
      <c r="R683" s="45">
        <f t="shared" si="1914"/>
        <v>252.50160295812839</v>
      </c>
      <c r="S683" s="45">
        <f t="shared" si="1915"/>
        <v>302.11473728728015</v>
      </c>
      <c r="T683" s="45">
        <f t="shared" si="1916"/>
        <v>4.4069843381827942</v>
      </c>
      <c r="U683" s="45">
        <f t="shared" si="1917"/>
        <v>5.27289688446072</v>
      </c>
      <c r="V683" s="45">
        <f t="shared" si="1918"/>
        <v>128.33782219594309</v>
      </c>
      <c r="W683" s="45">
        <f t="shared" si="1919"/>
        <v>2.2399175521582664</v>
      </c>
      <c r="X683" s="45">
        <f t="shared" si="1920"/>
        <v>79.88994389335403</v>
      </c>
      <c r="Y683" s="45">
        <f t="shared" si="1921"/>
        <v>1.3943425601725654</v>
      </c>
      <c r="Z683" s="45">
        <f t="shared" si="1922"/>
        <v>156.63291817205481</v>
      </c>
      <c r="AA683" s="45">
        <f t="shared" si="1923"/>
        <v>2.7337601391092146</v>
      </c>
      <c r="AB683" s="45">
        <f t="shared" si="1924"/>
        <v>-18557.184973292635</v>
      </c>
      <c r="AC683" s="45">
        <f t="shared" si="1925"/>
        <v>10.579312807380941</v>
      </c>
      <c r="AD683" s="45">
        <f t="shared" si="1926"/>
        <v>-399.7281781325201</v>
      </c>
      <c r="AE683" s="45">
        <f t="shared" si="1927"/>
        <v>288.57919275030429</v>
      </c>
      <c r="AF683" s="45">
        <f t="shared" si="1928"/>
        <v>590.98516284103198</v>
      </c>
      <c r="AG683" s="45">
        <f t="shared" si="1929"/>
        <v>2712.3397771300638</v>
      </c>
      <c r="AH683" s="45">
        <f t="shared" si="1930"/>
        <v>-15354.429705896373</v>
      </c>
      <c r="AI683" s="45">
        <f t="shared" si="1931"/>
        <v>-4.2651193627489921</v>
      </c>
      <c r="AJ683" s="45">
        <f t="shared" si="1932"/>
        <v>248.23648359537938</v>
      </c>
      <c r="AK683" s="45">
        <f t="shared" si="1933"/>
        <v>4.3325439623122612</v>
      </c>
      <c r="AL683" s="45">
        <f t="shared" si="1934"/>
        <v>248</v>
      </c>
      <c r="AM683" s="45">
        <f t="shared" si="1935"/>
        <v>14</v>
      </c>
      <c r="AN683" s="45">
        <f t="shared" si="1936"/>
        <v>11</v>
      </c>
      <c r="AO683" s="45"/>
      <c r="AP683" s="45">
        <f t="shared" si="1937"/>
        <v>4.3858804327991985</v>
      </c>
      <c r="AQ683" s="45">
        <f t="shared" si="1938"/>
        <v>7.654805415113991E-2</v>
      </c>
      <c r="AR683" s="45" t="str">
        <f t="shared" si="1939"/>
        <v>POSITIF</v>
      </c>
      <c r="AS683" s="45">
        <f t="shared" si="1940"/>
        <v>4</v>
      </c>
      <c r="AT683" s="45">
        <f t="shared" si="1941"/>
        <v>23</v>
      </c>
      <c r="AU683" s="45">
        <f t="shared" si="1942"/>
        <v>9</v>
      </c>
      <c r="AV683" s="45">
        <f t="shared" si="1943"/>
        <v>0.99190406284381194</v>
      </c>
      <c r="AW683" s="145">
        <f t="shared" si="1944"/>
        <v>4.1329335951825495E-2</v>
      </c>
      <c r="AX683" s="45">
        <f t="shared" si="1945"/>
        <v>1.7311991760533267E-2</v>
      </c>
      <c r="AY683" s="45">
        <f t="shared" si="1946"/>
        <v>0.27027441528593071</v>
      </c>
      <c r="AZ683" s="145">
        <f t="shared" si="1947"/>
        <v>1.1261433970247113E-2</v>
      </c>
      <c r="BA683" s="45">
        <f t="shared" si="1948"/>
        <v>368433.55090765469</v>
      </c>
      <c r="BB683" s="45" t="s">
        <v>192</v>
      </c>
      <c r="BC683" s="45">
        <f t="shared" si="1949"/>
        <v>1.6700854170858308E-2</v>
      </c>
      <c r="BD683" s="45">
        <f t="shared" si="1950"/>
        <v>128.34240079259249</v>
      </c>
      <c r="BE683" s="45">
        <f t="shared" si="1951"/>
        <v>23.436892822405962</v>
      </c>
      <c r="BF683" s="45">
        <f t="shared" si="1952"/>
        <v>-1.7337788314184077E-3</v>
      </c>
      <c r="BG683" s="45">
        <f t="shared" si="1953"/>
        <v>23.435159043574544</v>
      </c>
      <c r="BH683" s="151">
        <f t="shared" si="1954"/>
        <v>0.18442450337361832</v>
      </c>
      <c r="BI683" s="45">
        <f t="shared" si="1955"/>
        <v>7.8253605286590755</v>
      </c>
      <c r="BJ683" s="45">
        <f t="shared" si="1956"/>
        <v>15.246360528659075</v>
      </c>
      <c r="BK683" s="45">
        <f t="shared" si="1957"/>
        <v>338.5907061853747</v>
      </c>
      <c r="BL683" s="45">
        <f t="shared" si="1958"/>
        <v>5.909522639587518</v>
      </c>
      <c r="BM683" s="45">
        <f t="shared" si="1959"/>
        <v>250.10470174451143</v>
      </c>
      <c r="BN683" s="45">
        <f t="shared" si="1960"/>
        <v>16.673646782967428</v>
      </c>
      <c r="BO683" s="45">
        <f t="shared" si="1961"/>
        <v>16</v>
      </c>
      <c r="BP683" s="45">
        <f t="shared" si="1962"/>
        <v>40</v>
      </c>
      <c r="BQ683" s="45">
        <f t="shared" si="1963"/>
        <v>25</v>
      </c>
      <c r="BR683" s="45">
        <f t="shared" si="1964"/>
        <v>-17.344496618704898</v>
      </c>
      <c r="BS683" s="45" t="str">
        <f t="shared" si="1965"/>
        <v>NEGATIF</v>
      </c>
      <c r="BT683" s="45">
        <f t="shared" si="1966"/>
        <v>-0.302718573097424</v>
      </c>
      <c r="BU683" s="45">
        <f t="shared" si="1967"/>
        <v>17</v>
      </c>
      <c r="BV683" s="45">
        <f t="shared" si="1968"/>
        <v>-2061</v>
      </c>
      <c r="BW683" s="45">
        <f t="shared" si="1969"/>
        <v>19</v>
      </c>
      <c r="BX683" s="45" t="str">
        <f t="shared" si="1970"/>
        <v>NEGATIF</v>
      </c>
      <c r="BY683" s="45">
        <f t="shared" si="1971"/>
        <v>-61.707825604464603</v>
      </c>
      <c r="BZ683" s="45">
        <f t="shared" si="1972"/>
        <v>118.2921743955354</v>
      </c>
      <c r="CA683" s="45">
        <f t="shared" si="1973"/>
        <v>66.690409511908769</v>
      </c>
      <c r="CB683" s="45" t="str">
        <f t="shared" si="1974"/>
        <v>POSITIF</v>
      </c>
      <c r="CC683" s="45">
        <f t="shared" si="1975"/>
        <v>66</v>
      </c>
      <c r="CD683" s="45">
        <f t="shared" si="1976"/>
        <v>41</v>
      </c>
      <c r="CE683" s="45">
        <f t="shared" si="1977"/>
        <v>25</v>
      </c>
      <c r="CF683" s="45"/>
      <c r="CG683" s="45">
        <f t="shared" si="1978"/>
        <v>4.3651505201601299</v>
      </c>
      <c r="CH683" s="45">
        <f t="shared" si="1979"/>
        <v>0.40902068603890107</v>
      </c>
      <c r="CI683" s="45">
        <f t="shared" si="1980"/>
        <v>0.40905094618801069</v>
      </c>
    </row>
    <row r="684" spans="1:87">
      <c r="A684" s="45">
        <f t="shared" ref="A684:E684" si="2022">A586</f>
        <v>-7.0027777777777782</v>
      </c>
      <c r="B684" s="45">
        <f t="shared" si="2022"/>
        <v>111.315</v>
      </c>
      <c r="C684" s="45">
        <f t="shared" si="2022"/>
        <v>7</v>
      </c>
      <c r="D684" s="45">
        <f t="shared" si="2022"/>
        <v>2018</v>
      </c>
      <c r="E684" s="45">
        <f t="shared" si="2022"/>
        <v>6</v>
      </c>
      <c r="F684" s="45">
        <f t="shared" si="1986"/>
        <v>11</v>
      </c>
      <c r="G684" s="45">
        <f t="shared" ref="G684:M684" si="2023">G586</f>
        <v>-0.12222152900771403</v>
      </c>
      <c r="H684" s="45">
        <f t="shared" si="2023"/>
        <v>21</v>
      </c>
      <c r="I684" s="45">
        <f t="shared" si="2023"/>
        <v>45</v>
      </c>
      <c r="J684" s="45">
        <f t="shared" si="2023"/>
        <v>21.75</v>
      </c>
      <c r="K684" s="45">
        <f t="shared" si="2023"/>
        <v>0</v>
      </c>
      <c r="L684" s="45">
        <f t="shared" si="2023"/>
        <v>20</v>
      </c>
      <c r="M684" s="45">
        <f t="shared" si="2023"/>
        <v>-13</v>
      </c>
      <c r="N684" s="45">
        <f t="shared" si="1911"/>
        <v>2458281.1145833335</v>
      </c>
      <c r="O684" s="45">
        <f t="shared" si="1844"/>
        <v>8.1905445362562951E-4</v>
      </c>
      <c r="P684" s="45">
        <f t="shared" si="1912"/>
        <v>2458281.1154023879</v>
      </c>
      <c r="Q684" s="45">
        <f t="shared" si="1913"/>
        <v>0.1844247885664044</v>
      </c>
      <c r="R684" s="45">
        <f t="shared" si="1914"/>
        <v>252.50160295812839</v>
      </c>
      <c r="S684" s="45">
        <f t="shared" si="1915"/>
        <v>302.25083095653099</v>
      </c>
      <c r="T684" s="45">
        <f t="shared" si="1916"/>
        <v>4.4069843381827942</v>
      </c>
      <c r="U684" s="45">
        <f t="shared" si="1917"/>
        <v>5.275272167080268</v>
      </c>
      <c r="V684" s="45">
        <f t="shared" si="1918"/>
        <v>128.33727059259746</v>
      </c>
      <c r="W684" s="45">
        <f t="shared" si="1919"/>
        <v>2.2399079248637199</v>
      </c>
      <c r="X684" s="45">
        <f t="shared" si="1920"/>
        <v>79.90021105296637</v>
      </c>
      <c r="Y684" s="45">
        <f t="shared" si="1921"/>
        <v>1.3945217559126286</v>
      </c>
      <c r="Z684" s="45">
        <f t="shared" si="1922"/>
        <v>156.64318484142041</v>
      </c>
      <c r="AA684" s="45">
        <f t="shared" si="1923"/>
        <v>2.733939326292858</v>
      </c>
      <c r="AB684" s="45">
        <f t="shared" si="1924"/>
        <v>-18528.542487467355</v>
      </c>
      <c r="AC684" s="45">
        <f t="shared" si="1925"/>
        <v>11.857522950781018</v>
      </c>
      <c r="AD684" s="45">
        <f t="shared" si="1926"/>
        <v>-447.60967844357066</v>
      </c>
      <c r="AE684" s="45">
        <f t="shared" si="1927"/>
        <v>282.37893740790503</v>
      </c>
      <c r="AF684" s="45">
        <f t="shared" si="1928"/>
        <v>591.19192627230404</v>
      </c>
      <c r="AG684" s="45">
        <f t="shared" si="1929"/>
        <v>2703.3944607470098</v>
      </c>
      <c r="AH684" s="45">
        <f t="shared" si="1930"/>
        <v>-15387.329318532926</v>
      </c>
      <c r="AI684" s="45">
        <f t="shared" si="1931"/>
        <v>-4.2742581440369234</v>
      </c>
      <c r="AJ684" s="45">
        <f t="shared" si="1932"/>
        <v>248.22734481409145</v>
      </c>
      <c r="AK684" s="45">
        <f t="shared" si="1933"/>
        <v>4.3323844604891679</v>
      </c>
      <c r="AL684" s="45">
        <f t="shared" si="1934"/>
        <v>248</v>
      </c>
      <c r="AM684" s="45">
        <f t="shared" si="1935"/>
        <v>13</v>
      </c>
      <c r="AN684" s="45">
        <f t="shared" si="1936"/>
        <v>38</v>
      </c>
      <c r="AO684" s="45"/>
      <c r="AP684" s="45">
        <f t="shared" si="1937"/>
        <v>4.3869777591511925</v>
      </c>
      <c r="AQ684" s="45">
        <f t="shared" si="1938"/>
        <v>7.6567206108951111E-2</v>
      </c>
      <c r="AR684" s="45" t="str">
        <f t="shared" si="1939"/>
        <v>POSITIF</v>
      </c>
      <c r="AS684" s="45">
        <f t="shared" si="1940"/>
        <v>4</v>
      </c>
      <c r="AT684" s="45">
        <f t="shared" si="1941"/>
        <v>23</v>
      </c>
      <c r="AU684" s="45">
        <f t="shared" si="1942"/>
        <v>13</v>
      </c>
      <c r="AV684" s="45">
        <f t="shared" si="1943"/>
        <v>0.99203889560657521</v>
      </c>
      <c r="AW684" s="145">
        <f t="shared" si="1944"/>
        <v>4.13349539836073E-2</v>
      </c>
      <c r="AX684" s="45">
        <f t="shared" si="1945"/>
        <v>1.7314345036183048E-2</v>
      </c>
      <c r="AY684" s="45">
        <f t="shared" si="1946"/>
        <v>0.27031115117238819</v>
      </c>
      <c r="AZ684" s="145">
        <f t="shared" si="1947"/>
        <v>1.1262964632182841E-2</v>
      </c>
      <c r="BA684" s="45">
        <f t="shared" si="1948"/>
        <v>368383.48034032155</v>
      </c>
      <c r="BB684" s="45" t="s">
        <v>192</v>
      </c>
      <c r="BC684" s="45">
        <f t="shared" si="1949"/>
        <v>1.6700854158880212E-2</v>
      </c>
      <c r="BD684" s="45">
        <f t="shared" si="1950"/>
        <v>128.34184919088383</v>
      </c>
      <c r="BE684" s="45">
        <f t="shared" si="1951"/>
        <v>23.436892818697267</v>
      </c>
      <c r="BF684" s="45">
        <f t="shared" si="1952"/>
        <v>-1.7337791367007713E-3</v>
      </c>
      <c r="BG684" s="45">
        <f t="shared" si="1953"/>
        <v>23.435159039560567</v>
      </c>
      <c r="BH684" s="151">
        <f t="shared" si="1954"/>
        <v>0.1844247885664044</v>
      </c>
      <c r="BI684" s="45">
        <f t="shared" si="1955"/>
        <v>8.0760450080657993</v>
      </c>
      <c r="BJ684" s="45">
        <f t="shared" si="1956"/>
        <v>15.4970450080658</v>
      </c>
      <c r="BK684" s="45">
        <f t="shared" si="1957"/>
        <v>342.35926924794774</v>
      </c>
      <c r="BL684" s="45">
        <f t="shared" si="1958"/>
        <v>5.9752964730984592</v>
      </c>
      <c r="BM684" s="45">
        <f t="shared" si="1959"/>
        <v>250.09640587303932</v>
      </c>
      <c r="BN684" s="45">
        <f t="shared" si="1960"/>
        <v>16.673093724869286</v>
      </c>
      <c r="BO684" s="45">
        <f t="shared" si="1961"/>
        <v>16</v>
      </c>
      <c r="BP684" s="45">
        <f t="shared" si="1962"/>
        <v>40</v>
      </c>
      <c r="BQ684" s="45">
        <f t="shared" si="1963"/>
        <v>23</v>
      </c>
      <c r="BR684" s="45">
        <f t="shared" si="1964"/>
        <v>-17.342004512945095</v>
      </c>
      <c r="BS684" s="45" t="str">
        <f t="shared" si="1965"/>
        <v>NEGATIF</v>
      </c>
      <c r="BT684" s="45">
        <f t="shared" si="1966"/>
        <v>-0.3026750776466075</v>
      </c>
      <c r="BU684" s="45">
        <f t="shared" si="1967"/>
        <v>17</v>
      </c>
      <c r="BV684" s="45">
        <f t="shared" si="1968"/>
        <v>-2061</v>
      </c>
      <c r="BW684" s="45">
        <f t="shared" si="1969"/>
        <v>28</v>
      </c>
      <c r="BX684" s="45" t="str">
        <f t="shared" si="1970"/>
        <v>NEGATIF</v>
      </c>
      <c r="BY684" s="45">
        <f t="shared" si="1971"/>
        <v>-57.406841977668982</v>
      </c>
      <c r="BZ684" s="45">
        <f t="shared" si="1972"/>
        <v>122.59315802233101</v>
      </c>
      <c r="CA684" s="45">
        <f t="shared" si="1973"/>
        <v>69.919361850387347</v>
      </c>
      <c r="CB684" s="45" t="str">
        <f t="shared" si="1974"/>
        <v>POSITIF</v>
      </c>
      <c r="CC684" s="45">
        <f t="shared" si="1975"/>
        <v>69</v>
      </c>
      <c r="CD684" s="45">
        <f t="shared" si="1976"/>
        <v>55</v>
      </c>
      <c r="CE684" s="45">
        <f t="shared" si="1977"/>
        <v>9</v>
      </c>
      <c r="CF684" s="45"/>
      <c r="CG684" s="45">
        <f t="shared" si="1978"/>
        <v>4.3650057298886198</v>
      </c>
      <c r="CH684" s="45">
        <f t="shared" si="1979"/>
        <v>0.40902068596884394</v>
      </c>
      <c r="CI684" s="45">
        <f t="shared" si="1980"/>
        <v>0.40905094612328174</v>
      </c>
    </row>
    <row r="685" spans="1:87">
      <c r="A685" s="45">
        <f t="shared" ref="A685:E685" si="2024">A587</f>
        <v>-7.0027777777777782</v>
      </c>
      <c r="B685" s="45">
        <f t="shared" si="2024"/>
        <v>111.315</v>
      </c>
      <c r="C685" s="45">
        <f t="shared" si="2024"/>
        <v>7</v>
      </c>
      <c r="D685" s="45">
        <f t="shared" si="2024"/>
        <v>2018</v>
      </c>
      <c r="E685" s="45">
        <f t="shared" si="2024"/>
        <v>6</v>
      </c>
      <c r="F685" s="45">
        <f t="shared" si="1986"/>
        <v>11</v>
      </c>
      <c r="G685" s="45">
        <f t="shared" ref="G685:M685" si="2025">G587</f>
        <v>-0.12222152900771403</v>
      </c>
      <c r="H685" s="45">
        <f t="shared" si="2025"/>
        <v>22</v>
      </c>
      <c r="I685" s="45">
        <f t="shared" si="2025"/>
        <v>0</v>
      </c>
      <c r="J685" s="45">
        <f t="shared" si="2025"/>
        <v>22</v>
      </c>
      <c r="K685" s="45">
        <f t="shared" si="2025"/>
        <v>0</v>
      </c>
      <c r="L685" s="45">
        <f t="shared" si="2025"/>
        <v>20</v>
      </c>
      <c r="M685" s="45">
        <f t="shared" si="2025"/>
        <v>-13</v>
      </c>
      <c r="N685" s="45">
        <f t="shared" si="1911"/>
        <v>2458281.125</v>
      </c>
      <c r="O685" s="45">
        <f t="shared" si="1844"/>
        <v>8.1905445362562951E-4</v>
      </c>
      <c r="P685" s="45">
        <f t="shared" si="1912"/>
        <v>2458281.1258190544</v>
      </c>
      <c r="Q685" s="45">
        <f t="shared" si="1913"/>
        <v>0.18442507375919048</v>
      </c>
      <c r="R685" s="45">
        <f t="shared" si="1914"/>
        <v>252.50160295812839</v>
      </c>
      <c r="S685" s="45">
        <f t="shared" si="1915"/>
        <v>302.38692462579638</v>
      </c>
      <c r="T685" s="45">
        <f t="shared" si="1916"/>
        <v>4.4069843381827942</v>
      </c>
      <c r="U685" s="45">
        <f t="shared" si="1917"/>
        <v>5.2776474497000692</v>
      </c>
      <c r="V685" s="45">
        <f t="shared" si="1918"/>
        <v>128.33671898925178</v>
      </c>
      <c r="W685" s="45">
        <f t="shared" si="1919"/>
        <v>2.2398982975691726</v>
      </c>
      <c r="X685" s="45">
        <f t="shared" si="1920"/>
        <v>79.91047821257871</v>
      </c>
      <c r="Y685" s="45">
        <f t="shared" si="1921"/>
        <v>1.3947009516526916</v>
      </c>
      <c r="Z685" s="45">
        <f t="shared" si="1922"/>
        <v>156.65345151078691</v>
      </c>
      <c r="AA685" s="45">
        <f t="shared" si="1923"/>
        <v>2.7341185134765169</v>
      </c>
      <c r="AB685" s="45">
        <f t="shared" si="1924"/>
        <v>-18499.791974358373</v>
      </c>
      <c r="AC685" s="45">
        <f t="shared" si="1925"/>
        <v>13.134483149519667</v>
      </c>
      <c r="AD685" s="45">
        <f t="shared" si="1926"/>
        <v>-495.30244706558398</v>
      </c>
      <c r="AE685" s="45">
        <f t="shared" si="1927"/>
        <v>276.14891831572095</v>
      </c>
      <c r="AF685" s="45">
        <f t="shared" si="1928"/>
        <v>591.39325230075303</v>
      </c>
      <c r="AG685" s="45">
        <f t="shared" si="1929"/>
        <v>2694.4284512914078</v>
      </c>
      <c r="AH685" s="45">
        <f t="shared" si="1930"/>
        <v>-15419.989316366557</v>
      </c>
      <c r="AI685" s="45">
        <f t="shared" si="1931"/>
        <v>-4.2833303656573767</v>
      </c>
      <c r="AJ685" s="45">
        <f t="shared" si="1932"/>
        <v>248.21827259247101</v>
      </c>
      <c r="AK685" s="45">
        <f t="shared" si="1933"/>
        <v>4.3322261203514199</v>
      </c>
      <c r="AL685" s="45">
        <f t="shared" si="1934"/>
        <v>248</v>
      </c>
      <c r="AM685" s="45">
        <f t="shared" si="1935"/>
        <v>13</v>
      </c>
      <c r="AN685" s="45">
        <f t="shared" si="1936"/>
        <v>5</v>
      </c>
      <c r="AO685" s="45"/>
      <c r="AP685" s="45">
        <f t="shared" si="1937"/>
        <v>4.3869709231080103</v>
      </c>
      <c r="AQ685" s="45">
        <f t="shared" si="1938"/>
        <v>7.6567086797489775E-2</v>
      </c>
      <c r="AR685" s="45" t="str">
        <f t="shared" si="1939"/>
        <v>POSITIF</v>
      </c>
      <c r="AS685" s="45">
        <f t="shared" si="1940"/>
        <v>4</v>
      </c>
      <c r="AT685" s="45">
        <f t="shared" si="1941"/>
        <v>23</v>
      </c>
      <c r="AU685" s="45">
        <f t="shared" si="1942"/>
        <v>13</v>
      </c>
      <c r="AV685" s="45">
        <f t="shared" si="1943"/>
        <v>0.99217354532596558</v>
      </c>
      <c r="AW685" s="145">
        <f t="shared" si="1944"/>
        <v>4.1340564388581899E-2</v>
      </c>
      <c r="AX685" s="45">
        <f t="shared" si="1945"/>
        <v>1.7316695117123294E-2</v>
      </c>
      <c r="AY685" s="45">
        <f t="shared" si="1946"/>
        <v>0.27034783718634503</v>
      </c>
      <c r="AZ685" s="145">
        <f t="shared" si="1947"/>
        <v>1.126449321609771E-2</v>
      </c>
      <c r="BA685" s="45">
        <f t="shared" si="1948"/>
        <v>368333.49132850993</v>
      </c>
      <c r="BB685" s="45" t="s">
        <v>192</v>
      </c>
      <c r="BC685" s="45">
        <f t="shared" si="1949"/>
        <v>1.6700854146902113E-2</v>
      </c>
      <c r="BD685" s="45">
        <f t="shared" si="1950"/>
        <v>128.34129758917518</v>
      </c>
      <c r="BE685" s="45">
        <f t="shared" si="1951"/>
        <v>23.436892814988571</v>
      </c>
      <c r="BF685" s="45">
        <f t="shared" si="1952"/>
        <v>-1.7337794227499908E-3</v>
      </c>
      <c r="BG685" s="45">
        <f t="shared" si="1953"/>
        <v>23.435159035565821</v>
      </c>
      <c r="BH685" s="151">
        <f t="shared" si="1954"/>
        <v>0.18442507375919048</v>
      </c>
      <c r="BI685" s="45">
        <f t="shared" si="1955"/>
        <v>8.3267294874725248</v>
      </c>
      <c r="BJ685" s="45">
        <f t="shared" si="1956"/>
        <v>15.747729487472526</v>
      </c>
      <c r="BK685" s="45">
        <f t="shared" si="1957"/>
        <v>346.12777182151814</v>
      </c>
      <c r="BL685" s="45">
        <f t="shared" si="1958"/>
        <v>6.0410692508771424</v>
      </c>
      <c r="BM685" s="45">
        <f t="shared" si="1959"/>
        <v>250.08817049056978</v>
      </c>
      <c r="BN685" s="45">
        <f t="shared" si="1960"/>
        <v>16.672544699371318</v>
      </c>
      <c r="BO685" s="45">
        <f t="shared" si="1961"/>
        <v>16</v>
      </c>
      <c r="BP685" s="45">
        <f t="shared" si="1962"/>
        <v>40</v>
      </c>
      <c r="BQ685" s="45">
        <f t="shared" si="1963"/>
        <v>21</v>
      </c>
      <c r="BR685" s="45">
        <f t="shared" si="1964"/>
        <v>-17.340613022827998</v>
      </c>
      <c r="BS685" s="45" t="str">
        <f t="shared" si="1965"/>
        <v>NEGATIF</v>
      </c>
      <c r="BT685" s="45">
        <f t="shared" si="1966"/>
        <v>-0.3026507915625552</v>
      </c>
      <c r="BU685" s="45">
        <f t="shared" si="1967"/>
        <v>17</v>
      </c>
      <c r="BV685" s="45">
        <f t="shared" si="1968"/>
        <v>-2061</v>
      </c>
      <c r="BW685" s="45">
        <f t="shared" si="1969"/>
        <v>33</v>
      </c>
      <c r="BX685" s="45" t="str">
        <f t="shared" si="1970"/>
        <v>NEGATIF</v>
      </c>
      <c r="BY685" s="45">
        <f t="shared" si="1971"/>
        <v>-51.377171193766472</v>
      </c>
      <c r="BZ685" s="45">
        <f t="shared" si="1972"/>
        <v>128.62282880623354</v>
      </c>
      <c r="CA685" s="45">
        <f t="shared" si="1973"/>
        <v>72.966355150900398</v>
      </c>
      <c r="CB685" s="45" t="str">
        <f t="shared" si="1974"/>
        <v>POSITIF</v>
      </c>
      <c r="CC685" s="45">
        <f t="shared" si="1975"/>
        <v>72</v>
      </c>
      <c r="CD685" s="45">
        <f t="shared" si="1976"/>
        <v>57</v>
      </c>
      <c r="CE685" s="45">
        <f t="shared" si="1977"/>
        <v>58</v>
      </c>
      <c r="CF685" s="45"/>
      <c r="CG685" s="45">
        <f t="shared" si="1978"/>
        <v>4.364861995349365</v>
      </c>
      <c r="CH685" s="45">
        <f t="shared" si="1979"/>
        <v>0.40902068589912249</v>
      </c>
      <c r="CI685" s="45">
        <f t="shared" si="1980"/>
        <v>0.4090509460585528</v>
      </c>
    </row>
    <row r="686" spans="1:87">
      <c r="A686" s="45">
        <f t="shared" ref="A686:E686" si="2026">A588</f>
        <v>-7.0027777777777782</v>
      </c>
      <c r="B686" s="45">
        <f t="shared" si="2026"/>
        <v>111.315</v>
      </c>
      <c r="C686" s="45">
        <f t="shared" si="2026"/>
        <v>7</v>
      </c>
      <c r="D686" s="45">
        <f t="shared" si="2026"/>
        <v>2018</v>
      </c>
      <c r="E686" s="45">
        <f t="shared" si="2026"/>
        <v>6</v>
      </c>
      <c r="F686" s="45">
        <f t="shared" si="1986"/>
        <v>11</v>
      </c>
      <c r="G686" s="45">
        <f t="shared" ref="G686:M686" si="2027">G588</f>
        <v>-0.12222152900771403</v>
      </c>
      <c r="H686" s="45">
        <f t="shared" si="2027"/>
        <v>22</v>
      </c>
      <c r="I686" s="45">
        <f t="shared" si="2027"/>
        <v>15</v>
      </c>
      <c r="J686" s="45">
        <f t="shared" si="2027"/>
        <v>22.25</v>
      </c>
      <c r="K686" s="45">
        <f t="shared" si="2027"/>
        <v>0</v>
      </c>
      <c r="L686" s="45">
        <f t="shared" si="2027"/>
        <v>20</v>
      </c>
      <c r="M686" s="45">
        <f t="shared" si="2027"/>
        <v>-13</v>
      </c>
      <c r="N686" s="45">
        <f t="shared" si="1911"/>
        <v>2458281.135416667</v>
      </c>
      <c r="O686" s="45">
        <f t="shared" si="1844"/>
        <v>8.1905445362562951E-4</v>
      </c>
      <c r="P686" s="45">
        <f t="shared" si="1912"/>
        <v>2458281.1362357214</v>
      </c>
      <c r="Q686" s="45">
        <f t="shared" si="1913"/>
        <v>0.1844253589519893</v>
      </c>
      <c r="R686" s="45">
        <f t="shared" si="1914"/>
        <v>252.50160295812839</v>
      </c>
      <c r="S686" s="45">
        <f t="shared" si="1915"/>
        <v>302.52301830114448</v>
      </c>
      <c r="T686" s="45">
        <f t="shared" si="1916"/>
        <v>4.4069843381827942</v>
      </c>
      <c r="U686" s="45">
        <f t="shared" si="1917"/>
        <v>5.2800227324260334</v>
      </c>
      <c r="V686" s="45">
        <f t="shared" si="1918"/>
        <v>128.33616738588148</v>
      </c>
      <c r="W686" s="45">
        <f t="shared" si="1919"/>
        <v>2.2398886702741958</v>
      </c>
      <c r="X686" s="45">
        <f t="shared" si="1920"/>
        <v>79.920745372649435</v>
      </c>
      <c r="Y686" s="45">
        <f t="shared" si="1921"/>
        <v>1.3948801474007551</v>
      </c>
      <c r="Z686" s="45">
        <f t="shared" si="1922"/>
        <v>156.66371818061089</v>
      </c>
      <c r="AA686" s="45">
        <f t="shared" si="1923"/>
        <v>2.7342977006681606</v>
      </c>
      <c r="AB686" s="45">
        <f t="shared" si="1924"/>
        <v>-18470.933594885886</v>
      </c>
      <c r="AC686" s="45">
        <f t="shared" si="1925"/>
        <v>14.410058851489742</v>
      </c>
      <c r="AD686" s="45">
        <f t="shared" si="1926"/>
        <v>-542.78637677005872</v>
      </c>
      <c r="AE686" s="45">
        <f t="shared" si="1927"/>
        <v>269.88979186103739</v>
      </c>
      <c r="AF686" s="45">
        <f t="shared" si="1928"/>
        <v>591.58913575656345</v>
      </c>
      <c r="AG686" s="45">
        <f t="shared" si="1929"/>
        <v>2685.4418154770815</v>
      </c>
      <c r="AH686" s="45">
        <f t="shared" si="1930"/>
        <v>-15452.389169709773</v>
      </c>
      <c r="AI686" s="45">
        <f t="shared" si="1931"/>
        <v>-4.2923303249193818</v>
      </c>
      <c r="AJ686" s="45">
        <f t="shared" si="1932"/>
        <v>248.209272633209</v>
      </c>
      <c r="AK686" s="45">
        <f t="shared" si="1933"/>
        <v>4.3320690414297527</v>
      </c>
      <c r="AL686" s="45">
        <f t="shared" si="1934"/>
        <v>248</v>
      </c>
      <c r="AM686" s="45">
        <f t="shared" si="1935"/>
        <v>12</v>
      </c>
      <c r="AN686" s="45">
        <f t="shared" si="1936"/>
        <v>33</v>
      </c>
      <c r="AO686" s="45"/>
      <c r="AP686" s="45">
        <f t="shared" si="1937"/>
        <v>4.386010838429141</v>
      </c>
      <c r="AQ686" s="45">
        <f t="shared" si="1938"/>
        <v>7.6550330158745544E-2</v>
      </c>
      <c r="AR686" s="45" t="str">
        <f t="shared" si="1939"/>
        <v>POSITIF</v>
      </c>
      <c r="AS686" s="45">
        <f t="shared" si="1940"/>
        <v>4</v>
      </c>
      <c r="AT686" s="45">
        <f t="shared" si="1941"/>
        <v>23</v>
      </c>
      <c r="AU686" s="45">
        <f t="shared" si="1942"/>
        <v>9</v>
      </c>
      <c r="AV686" s="45">
        <f t="shared" si="1943"/>
        <v>0.9923080110128909</v>
      </c>
      <c r="AW686" s="145">
        <f t="shared" si="1944"/>
        <v>4.1346167125537119E-2</v>
      </c>
      <c r="AX686" s="45">
        <f t="shared" si="1945"/>
        <v>1.7319041986091098E-2</v>
      </c>
      <c r="AY686" s="45">
        <f t="shared" si="1946"/>
        <v>0.27038447305832347</v>
      </c>
      <c r="AZ686" s="145">
        <f t="shared" si="1947"/>
        <v>1.1266019710763478E-2</v>
      </c>
      <c r="BA686" s="45">
        <f t="shared" si="1948"/>
        <v>368283.5841784075</v>
      </c>
      <c r="BB686" s="45" t="s">
        <v>192</v>
      </c>
      <c r="BC686" s="45">
        <f t="shared" si="1949"/>
        <v>1.6700854134924017E-2</v>
      </c>
      <c r="BD686" s="45">
        <f t="shared" si="1950"/>
        <v>128.34074598744192</v>
      </c>
      <c r="BE686" s="45">
        <f t="shared" si="1951"/>
        <v>23.436892811279876</v>
      </c>
      <c r="BF686" s="45">
        <f t="shared" si="1952"/>
        <v>-1.7337796895635659E-3</v>
      </c>
      <c r="BG686" s="45">
        <f t="shared" si="1953"/>
        <v>23.435159031590313</v>
      </c>
      <c r="BH686" s="151">
        <f t="shared" si="1954"/>
        <v>0.1844253589519893</v>
      </c>
      <c r="BI686" s="45">
        <f t="shared" si="1955"/>
        <v>8.5774139780861631</v>
      </c>
      <c r="BJ686" s="45">
        <f t="shared" si="1956"/>
        <v>15.998413978086163</v>
      </c>
      <c r="BK686" s="45">
        <f t="shared" si="1957"/>
        <v>349.89620889907127</v>
      </c>
      <c r="BL686" s="45">
        <f t="shared" si="1958"/>
        <v>6.1068408855346776</v>
      </c>
      <c r="BM686" s="45">
        <f t="shared" si="1959"/>
        <v>250.08000077222118</v>
      </c>
      <c r="BN686" s="45">
        <f t="shared" si="1960"/>
        <v>16.672000051481412</v>
      </c>
      <c r="BO686" s="45">
        <f t="shared" si="1961"/>
        <v>16</v>
      </c>
      <c r="BP686" s="45">
        <f t="shared" si="1962"/>
        <v>40</v>
      </c>
      <c r="BQ686" s="45">
        <f t="shared" si="1963"/>
        <v>19</v>
      </c>
      <c r="BR686" s="45">
        <f t="shared" si="1964"/>
        <v>-17.340173910883717</v>
      </c>
      <c r="BS686" s="45" t="str">
        <f t="shared" si="1965"/>
        <v>NEGATIF</v>
      </c>
      <c r="BT686" s="45">
        <f t="shared" si="1966"/>
        <v>-0.30264312761334267</v>
      </c>
      <c r="BU686" s="45">
        <f t="shared" si="1967"/>
        <v>17</v>
      </c>
      <c r="BV686" s="45">
        <f t="shared" si="1968"/>
        <v>-2061</v>
      </c>
      <c r="BW686" s="45">
        <f t="shared" si="1969"/>
        <v>35</v>
      </c>
      <c r="BX686" s="45" t="str">
        <f t="shared" si="1970"/>
        <v>NEGATIF</v>
      </c>
      <c r="BY686" s="45">
        <f t="shared" si="1971"/>
        <v>-42.735311088833896</v>
      </c>
      <c r="BZ686" s="45">
        <f t="shared" si="1972"/>
        <v>137.2646889111661</v>
      </c>
      <c r="CA686" s="45">
        <f t="shared" si="1973"/>
        <v>75.71374520816056</v>
      </c>
      <c r="CB686" s="45" t="str">
        <f t="shared" si="1974"/>
        <v>POSITIF</v>
      </c>
      <c r="CC686" s="45">
        <f t="shared" si="1975"/>
        <v>75</v>
      </c>
      <c r="CD686" s="45">
        <f t="shared" si="1976"/>
        <v>42</v>
      </c>
      <c r="CE686" s="45">
        <f t="shared" si="1977"/>
        <v>49</v>
      </c>
      <c r="CF686" s="45"/>
      <c r="CG686" s="45">
        <f t="shared" si="1978"/>
        <v>4.3647194068652215</v>
      </c>
      <c r="CH686" s="45">
        <f t="shared" si="1979"/>
        <v>0.40902068582973677</v>
      </c>
      <c r="CI686" s="45">
        <f t="shared" si="1980"/>
        <v>0.40905094599382386</v>
      </c>
    </row>
    <row r="687" spans="1:87">
      <c r="A687" s="45">
        <f t="shared" ref="A687:E687" si="2028">A589</f>
        <v>-7.0027777777777782</v>
      </c>
      <c r="B687" s="45">
        <f t="shared" si="2028"/>
        <v>111.315</v>
      </c>
      <c r="C687" s="45">
        <f t="shared" si="2028"/>
        <v>7</v>
      </c>
      <c r="D687" s="45">
        <f t="shared" si="2028"/>
        <v>2018</v>
      </c>
      <c r="E687" s="45">
        <f t="shared" si="2028"/>
        <v>6</v>
      </c>
      <c r="F687" s="45">
        <f t="shared" si="1986"/>
        <v>11</v>
      </c>
      <c r="G687" s="45">
        <f t="shared" ref="G687:M687" si="2029">G589</f>
        <v>-0.12222152900771403</v>
      </c>
      <c r="H687" s="45">
        <f t="shared" si="2029"/>
        <v>22</v>
      </c>
      <c r="I687" s="45">
        <f t="shared" si="2029"/>
        <v>30</v>
      </c>
      <c r="J687" s="45">
        <f t="shared" si="2029"/>
        <v>22.5</v>
      </c>
      <c r="K687" s="45">
        <f t="shared" si="2029"/>
        <v>0</v>
      </c>
      <c r="L687" s="45">
        <f t="shared" si="2029"/>
        <v>20</v>
      </c>
      <c r="M687" s="45">
        <f t="shared" si="2029"/>
        <v>-13</v>
      </c>
      <c r="N687" s="45">
        <f t="shared" si="1911"/>
        <v>2458281.1458333335</v>
      </c>
      <c r="O687" s="45">
        <f t="shared" si="1844"/>
        <v>8.1905445362562951E-4</v>
      </c>
      <c r="P687" s="45">
        <f t="shared" si="1912"/>
        <v>2458281.1466523879</v>
      </c>
      <c r="Q687" s="45">
        <f t="shared" si="1913"/>
        <v>0.18442564414477539</v>
      </c>
      <c r="R687" s="45">
        <f t="shared" si="1914"/>
        <v>252.50160295812839</v>
      </c>
      <c r="S687" s="45">
        <f t="shared" si="1915"/>
        <v>302.65911197039532</v>
      </c>
      <c r="T687" s="45">
        <f t="shared" si="1916"/>
        <v>4.4069843381827942</v>
      </c>
      <c r="U687" s="45">
        <f t="shared" si="1917"/>
        <v>5.2823980150455805</v>
      </c>
      <c r="V687" s="45">
        <f t="shared" si="1918"/>
        <v>128.33561578253585</v>
      </c>
      <c r="W687" s="45">
        <f t="shared" si="1919"/>
        <v>2.2398790429796498</v>
      </c>
      <c r="X687" s="45">
        <f t="shared" si="1920"/>
        <v>79.931012532261775</v>
      </c>
      <c r="Y687" s="45">
        <f t="shared" si="1921"/>
        <v>1.3950593431408183</v>
      </c>
      <c r="Z687" s="45">
        <f t="shared" si="1922"/>
        <v>156.67398484997648</v>
      </c>
      <c r="AA687" s="45">
        <f t="shared" si="1923"/>
        <v>2.7344768878518035</v>
      </c>
      <c r="AB687" s="45">
        <f t="shared" si="1924"/>
        <v>-18441.967514450607</v>
      </c>
      <c r="AC687" s="45">
        <f t="shared" si="1925"/>
        <v>15.684115479715636</v>
      </c>
      <c r="AD687" s="45">
        <f t="shared" si="1926"/>
        <v>-590.04144202929353</v>
      </c>
      <c r="AE687" s="45">
        <f t="shared" si="1927"/>
        <v>263.60221833651133</v>
      </c>
      <c r="AF687" s="45">
        <f t="shared" si="1928"/>
        <v>591.77957158583604</v>
      </c>
      <c r="AG687" s="45">
        <f t="shared" si="1929"/>
        <v>2676.4346213778799</v>
      </c>
      <c r="AH687" s="45">
        <f t="shared" si="1930"/>
        <v>-15484.508429699956</v>
      </c>
      <c r="AI687" s="45">
        <f t="shared" si="1931"/>
        <v>-4.3012523415833215</v>
      </c>
      <c r="AJ687" s="45">
        <f t="shared" si="1932"/>
        <v>248.20035061654505</v>
      </c>
      <c r="AK687" s="45">
        <f t="shared" si="1933"/>
        <v>4.3319133228630493</v>
      </c>
      <c r="AL687" s="45">
        <f t="shared" si="1934"/>
        <v>248</v>
      </c>
      <c r="AM687" s="45">
        <f t="shared" si="1935"/>
        <v>12</v>
      </c>
      <c r="AN687" s="45">
        <f t="shared" si="1936"/>
        <v>1</v>
      </c>
      <c r="AO687" s="45"/>
      <c r="AP687" s="45">
        <f t="shared" si="1937"/>
        <v>4.3843773933091024</v>
      </c>
      <c r="AQ687" s="45">
        <f t="shared" si="1938"/>
        <v>7.6521821163250237E-2</v>
      </c>
      <c r="AR687" s="45" t="str">
        <f t="shared" si="1939"/>
        <v>POSITIF</v>
      </c>
      <c r="AS687" s="45">
        <f t="shared" si="1940"/>
        <v>4</v>
      </c>
      <c r="AT687" s="45">
        <f t="shared" si="1941"/>
        <v>23</v>
      </c>
      <c r="AU687" s="45">
        <f t="shared" si="1942"/>
        <v>3</v>
      </c>
      <c r="AV687" s="45">
        <f t="shared" si="1943"/>
        <v>0.99244229166090736</v>
      </c>
      <c r="AW687" s="145">
        <f t="shared" si="1944"/>
        <v>4.1351762152537809E-2</v>
      </c>
      <c r="AX687" s="45">
        <f t="shared" si="1945"/>
        <v>1.7321385625520696E-2</v>
      </c>
      <c r="AY687" s="45">
        <f t="shared" si="1946"/>
        <v>0.27042105851411818</v>
      </c>
      <c r="AZ687" s="145">
        <f t="shared" si="1947"/>
        <v>1.1267544104754924E-2</v>
      </c>
      <c r="BA687" s="45">
        <f t="shared" si="1948"/>
        <v>368233.75920236541</v>
      </c>
      <c r="BB687" s="45" t="s">
        <v>192</v>
      </c>
      <c r="BC687" s="45">
        <f t="shared" si="1949"/>
        <v>1.6700854122945918E-2</v>
      </c>
      <c r="BD687" s="45">
        <f t="shared" si="1950"/>
        <v>128.34019438573327</v>
      </c>
      <c r="BE687" s="45">
        <f t="shared" si="1951"/>
        <v>23.43689280757118</v>
      </c>
      <c r="BF687" s="45">
        <f t="shared" si="1952"/>
        <v>-1.7337799371389632E-3</v>
      </c>
      <c r="BG687" s="45">
        <f t="shared" si="1953"/>
        <v>23.43515902763404</v>
      </c>
      <c r="BH687" s="151">
        <f t="shared" si="1954"/>
        <v>0.18442564414477539</v>
      </c>
      <c r="BI687" s="45">
        <f t="shared" si="1955"/>
        <v>8.8280984574928887</v>
      </c>
      <c r="BJ687" s="45">
        <f t="shared" si="1956"/>
        <v>16.249098457492888</v>
      </c>
      <c r="BK687" s="45">
        <f t="shared" si="1957"/>
        <v>353.66457498982032</v>
      </c>
      <c r="BL687" s="45">
        <f t="shared" si="1958"/>
        <v>6.1726112812387557</v>
      </c>
      <c r="BM687" s="45">
        <f t="shared" si="1959"/>
        <v>250.07190187257299</v>
      </c>
      <c r="BN687" s="45">
        <f t="shared" si="1960"/>
        <v>16.671460124838198</v>
      </c>
      <c r="BO687" s="45">
        <f t="shared" si="1961"/>
        <v>16</v>
      </c>
      <c r="BP687" s="45">
        <f t="shared" si="1962"/>
        <v>40</v>
      </c>
      <c r="BQ687" s="45">
        <f t="shared" si="1963"/>
        <v>17</v>
      </c>
      <c r="BR687" s="45">
        <f t="shared" si="1964"/>
        <v>-17.34041152195967</v>
      </c>
      <c r="BS687" s="45" t="str">
        <f t="shared" si="1965"/>
        <v>NEGATIF</v>
      </c>
      <c r="BT687" s="45">
        <f t="shared" si="1966"/>
        <v>-0.30264727470895725</v>
      </c>
      <c r="BU687" s="45">
        <f t="shared" si="1967"/>
        <v>17</v>
      </c>
      <c r="BV687" s="45">
        <f t="shared" si="1968"/>
        <v>-2061</v>
      </c>
      <c r="BW687" s="45">
        <f t="shared" si="1969"/>
        <v>34</v>
      </c>
      <c r="BX687" s="45" t="str">
        <f t="shared" si="1970"/>
        <v>NEGATIF</v>
      </c>
      <c r="BY687" s="45">
        <f t="shared" si="1971"/>
        <v>-30.313528233492487</v>
      </c>
      <c r="BZ687" s="45">
        <f t="shared" si="1972"/>
        <v>149.68647176650751</v>
      </c>
      <c r="CA687" s="45">
        <f t="shared" si="1973"/>
        <v>77.95427083967374</v>
      </c>
      <c r="CB687" s="45" t="str">
        <f t="shared" si="1974"/>
        <v>POSITIF</v>
      </c>
      <c r="CC687" s="45">
        <f t="shared" si="1975"/>
        <v>77</v>
      </c>
      <c r="CD687" s="45">
        <f t="shared" si="1976"/>
        <v>57</v>
      </c>
      <c r="CE687" s="45">
        <f t="shared" si="1977"/>
        <v>15</v>
      </c>
      <c r="CF687" s="45"/>
      <c r="CG687" s="45">
        <f t="shared" si="1978"/>
        <v>4.3645780544005719</v>
      </c>
      <c r="CH687" s="45">
        <f t="shared" si="1979"/>
        <v>0.40902068576068679</v>
      </c>
      <c r="CI687" s="45">
        <f t="shared" si="1980"/>
        <v>0.40905094592909491</v>
      </c>
    </row>
    <row r="688" spans="1:87">
      <c r="A688" s="45">
        <f t="shared" ref="A688:E688" si="2030">A590</f>
        <v>-7.0027777777777782</v>
      </c>
      <c r="B688" s="45">
        <f t="shared" si="2030"/>
        <v>111.315</v>
      </c>
      <c r="C688" s="45">
        <f t="shared" si="2030"/>
        <v>7</v>
      </c>
      <c r="D688" s="45">
        <f t="shared" si="2030"/>
        <v>2018</v>
      </c>
      <c r="E688" s="45">
        <f t="shared" si="2030"/>
        <v>6</v>
      </c>
      <c r="F688" s="45">
        <f t="shared" si="1986"/>
        <v>11</v>
      </c>
      <c r="G688" s="45">
        <f t="shared" ref="G688:M688" si="2031">G590</f>
        <v>-0.12222152900771403</v>
      </c>
      <c r="H688" s="45">
        <f t="shared" si="2031"/>
        <v>22</v>
      </c>
      <c r="I688" s="45">
        <f t="shared" si="2031"/>
        <v>45</v>
      </c>
      <c r="J688" s="45">
        <f t="shared" si="2031"/>
        <v>22.75</v>
      </c>
      <c r="K688" s="45">
        <f t="shared" si="2031"/>
        <v>0</v>
      </c>
      <c r="L688" s="45">
        <f t="shared" si="2031"/>
        <v>20</v>
      </c>
      <c r="M688" s="45">
        <f t="shared" si="2031"/>
        <v>-13</v>
      </c>
      <c r="N688" s="45">
        <f t="shared" si="1911"/>
        <v>2458281.15625</v>
      </c>
      <c r="O688" s="45">
        <f t="shared" si="1844"/>
        <v>8.1905445362562951E-4</v>
      </c>
      <c r="P688" s="45">
        <f t="shared" si="1912"/>
        <v>2458281.1570690544</v>
      </c>
      <c r="Q688" s="45">
        <f t="shared" si="1913"/>
        <v>0.18442592933756147</v>
      </c>
      <c r="R688" s="45">
        <f t="shared" si="1914"/>
        <v>252.50160295812839</v>
      </c>
      <c r="S688" s="45">
        <f t="shared" si="1915"/>
        <v>302.79520563966071</v>
      </c>
      <c r="T688" s="45">
        <f t="shared" si="1916"/>
        <v>4.4069843381827942</v>
      </c>
      <c r="U688" s="45">
        <f t="shared" si="1917"/>
        <v>5.2847732976653825</v>
      </c>
      <c r="V688" s="45">
        <f t="shared" si="1918"/>
        <v>128.33506417919017</v>
      </c>
      <c r="W688" s="45">
        <f t="shared" si="1919"/>
        <v>2.2398694156851024</v>
      </c>
      <c r="X688" s="45">
        <f t="shared" si="1920"/>
        <v>79.941279691874115</v>
      </c>
      <c r="Y688" s="45">
        <f t="shared" si="1921"/>
        <v>1.3952385388808815</v>
      </c>
      <c r="Z688" s="45">
        <f t="shared" si="1922"/>
        <v>156.68425151934207</v>
      </c>
      <c r="AA688" s="45">
        <f t="shared" si="1923"/>
        <v>2.7346560750354469</v>
      </c>
      <c r="AB688" s="45">
        <f t="shared" si="1924"/>
        <v>-18412.893895184527</v>
      </c>
      <c r="AC688" s="45">
        <f t="shared" si="1925"/>
        <v>16.956518788230962</v>
      </c>
      <c r="AD688" s="45">
        <f t="shared" si="1926"/>
        <v>-637.0477201793143</v>
      </c>
      <c r="AE688" s="45">
        <f t="shared" si="1927"/>
        <v>257.28686019605209</v>
      </c>
      <c r="AF688" s="45">
        <f t="shared" si="1928"/>
        <v>591.96455490329936</v>
      </c>
      <c r="AG688" s="45">
        <f t="shared" si="1929"/>
        <v>2667.4069360149497</v>
      </c>
      <c r="AH688" s="45">
        <f t="shared" si="1930"/>
        <v>-15516.326745461311</v>
      </c>
      <c r="AI688" s="45">
        <f t="shared" si="1931"/>
        <v>-4.3100907626281417</v>
      </c>
      <c r="AJ688" s="45">
        <f t="shared" si="1932"/>
        <v>248.19151219550025</v>
      </c>
      <c r="AK688" s="45">
        <f t="shared" si="1933"/>
        <v>4.3317590633151397</v>
      </c>
      <c r="AL688" s="45">
        <f t="shared" si="1934"/>
        <v>248</v>
      </c>
      <c r="AM688" s="45">
        <f t="shared" si="1935"/>
        <v>11</v>
      </c>
      <c r="AN688" s="45">
        <f t="shared" si="1936"/>
        <v>29</v>
      </c>
      <c r="AO688" s="45"/>
      <c r="AP688" s="45">
        <f t="shared" si="1937"/>
        <v>4.3824059515318128</v>
      </c>
      <c r="AQ688" s="45">
        <f t="shared" si="1938"/>
        <v>7.6487413013225175E-2</v>
      </c>
      <c r="AR688" s="45" t="str">
        <f t="shared" si="1939"/>
        <v>POSITIF</v>
      </c>
      <c r="AS688" s="45">
        <f t="shared" si="1940"/>
        <v>4</v>
      </c>
      <c r="AT688" s="45">
        <f t="shared" si="1941"/>
        <v>22</v>
      </c>
      <c r="AU688" s="45">
        <f t="shared" si="1942"/>
        <v>56</v>
      </c>
      <c r="AV688" s="45">
        <f t="shared" si="1943"/>
        <v>0.99257638628233202</v>
      </c>
      <c r="AW688" s="145">
        <f t="shared" si="1944"/>
        <v>4.1357349428430501E-2</v>
      </c>
      <c r="AX688" s="45">
        <f t="shared" si="1945"/>
        <v>1.7323726018173773E-2</v>
      </c>
      <c r="AY688" s="45">
        <f t="shared" si="1946"/>
        <v>0.27045759328463537</v>
      </c>
      <c r="AZ688" s="145">
        <f t="shared" si="1947"/>
        <v>1.1269066386859808E-2</v>
      </c>
      <c r="BA688" s="45">
        <f t="shared" si="1948"/>
        <v>368184.01670549676</v>
      </c>
      <c r="BB688" s="45" t="s">
        <v>192</v>
      </c>
      <c r="BC688" s="45">
        <f t="shared" si="1949"/>
        <v>1.6700854110967823E-2</v>
      </c>
      <c r="BD688" s="45">
        <f t="shared" si="1950"/>
        <v>128.33964278402462</v>
      </c>
      <c r="BE688" s="45">
        <f t="shared" si="1951"/>
        <v>23.436892803862484</v>
      </c>
      <c r="BF688" s="45">
        <f t="shared" si="1952"/>
        <v>-1.7337801654736815E-3</v>
      </c>
      <c r="BG688" s="45">
        <f t="shared" si="1953"/>
        <v>23.435159023697011</v>
      </c>
      <c r="BH688" s="151">
        <f t="shared" si="1954"/>
        <v>0.18442592933756147</v>
      </c>
      <c r="BI688" s="45">
        <f t="shared" si="1955"/>
        <v>9.0787829368996125</v>
      </c>
      <c r="BJ688" s="45">
        <f t="shared" si="1956"/>
        <v>16.499782936899614</v>
      </c>
      <c r="BK688" s="45">
        <f t="shared" si="1957"/>
        <v>357.43286513215128</v>
      </c>
      <c r="BL688" s="45">
        <f t="shared" si="1958"/>
        <v>6.2383803513928768</v>
      </c>
      <c r="BM688" s="45">
        <f t="shared" si="1959"/>
        <v>250.06387892134296</v>
      </c>
      <c r="BN688" s="45">
        <f t="shared" si="1960"/>
        <v>16.670925261422862</v>
      </c>
      <c r="BO688" s="45">
        <f t="shared" si="1961"/>
        <v>16</v>
      </c>
      <c r="BP688" s="45">
        <f t="shared" si="1962"/>
        <v>40</v>
      </c>
      <c r="BQ688" s="45">
        <f t="shared" si="1963"/>
        <v>15</v>
      </c>
      <c r="BR688" s="45">
        <f t="shared" si="1964"/>
        <v>-17.340995401679773</v>
      </c>
      <c r="BS688" s="45" t="str">
        <f t="shared" si="1965"/>
        <v>NEGATIF</v>
      </c>
      <c r="BT688" s="45">
        <f t="shared" si="1966"/>
        <v>-0.30265746533250865</v>
      </c>
      <c r="BU688" s="45">
        <f t="shared" si="1967"/>
        <v>17</v>
      </c>
      <c r="BV688" s="45">
        <f t="shared" si="1968"/>
        <v>-2061</v>
      </c>
      <c r="BW688" s="45">
        <f t="shared" si="1969"/>
        <v>32</v>
      </c>
      <c r="BX688" s="45" t="str">
        <f t="shared" si="1970"/>
        <v>NEGATIF</v>
      </c>
      <c r="BY688" s="45">
        <f t="shared" si="1971"/>
        <v>-13.391940118588433</v>
      </c>
      <c r="BZ688" s="45">
        <f t="shared" si="1972"/>
        <v>166.60805988141158</v>
      </c>
      <c r="CA688" s="45">
        <f t="shared" si="1973"/>
        <v>79.362499301284672</v>
      </c>
      <c r="CB688" s="45" t="str">
        <f t="shared" si="1974"/>
        <v>POSITIF</v>
      </c>
      <c r="CC688" s="45">
        <f t="shared" si="1975"/>
        <v>79</v>
      </c>
      <c r="CD688" s="45">
        <f t="shared" si="1976"/>
        <v>21</v>
      </c>
      <c r="CE688" s="45">
        <f t="shared" si="1977"/>
        <v>44</v>
      </c>
      <c r="CF688" s="45"/>
      <c r="CG688" s="45">
        <f t="shared" si="1978"/>
        <v>4.3644380274858809</v>
      </c>
      <c r="CH688" s="45">
        <f t="shared" si="1979"/>
        <v>0.40902068569197264</v>
      </c>
      <c r="CI688" s="45">
        <f t="shared" si="1980"/>
        <v>0.40905094586436597</v>
      </c>
    </row>
    <row r="689" spans="1:87">
      <c r="A689" s="45">
        <f t="shared" ref="A689:E689" si="2032">A591</f>
        <v>-7.0027777777777782</v>
      </c>
      <c r="B689" s="45">
        <f t="shared" si="2032"/>
        <v>111.315</v>
      </c>
      <c r="C689" s="45">
        <f t="shared" si="2032"/>
        <v>7</v>
      </c>
      <c r="D689" s="45">
        <f t="shared" si="2032"/>
        <v>2018</v>
      </c>
      <c r="E689" s="45">
        <f t="shared" si="2032"/>
        <v>6</v>
      </c>
      <c r="F689" s="45">
        <f t="shared" si="1986"/>
        <v>11</v>
      </c>
      <c r="G689" s="45">
        <f t="shared" ref="G689:M689" si="2033">G591</f>
        <v>-0.12222152900771403</v>
      </c>
      <c r="H689" s="45">
        <f t="shared" si="2033"/>
        <v>23</v>
      </c>
      <c r="I689" s="45">
        <f t="shared" si="2033"/>
        <v>0</v>
      </c>
      <c r="J689" s="45">
        <f t="shared" si="2033"/>
        <v>23</v>
      </c>
      <c r="K689" s="45">
        <f t="shared" si="2033"/>
        <v>0</v>
      </c>
      <c r="L689" s="45">
        <f t="shared" si="2033"/>
        <v>20</v>
      </c>
      <c r="M689" s="45">
        <f t="shared" si="2033"/>
        <v>-13</v>
      </c>
      <c r="N689" s="45">
        <f t="shared" si="1911"/>
        <v>2458281.166666667</v>
      </c>
      <c r="O689" s="45">
        <f t="shared" si="1844"/>
        <v>8.1905445362562951E-4</v>
      </c>
      <c r="P689" s="45">
        <f t="shared" si="1912"/>
        <v>2458281.1674857214</v>
      </c>
      <c r="Q689" s="45">
        <f t="shared" si="1913"/>
        <v>0.18442621453036029</v>
      </c>
      <c r="R689" s="45">
        <f t="shared" si="1914"/>
        <v>252.50160295812839</v>
      </c>
      <c r="S689" s="45">
        <f t="shared" si="1915"/>
        <v>302.93129931499425</v>
      </c>
      <c r="T689" s="45">
        <f t="shared" si="1916"/>
        <v>4.4069843381827942</v>
      </c>
      <c r="U689" s="45">
        <f t="shared" si="1917"/>
        <v>5.2871485803910927</v>
      </c>
      <c r="V689" s="45">
        <f t="shared" si="1918"/>
        <v>128.33451257581987</v>
      </c>
      <c r="W689" s="45">
        <f t="shared" si="1919"/>
        <v>2.2398597883901257</v>
      </c>
      <c r="X689" s="45">
        <f t="shared" si="1920"/>
        <v>79.95154685194484</v>
      </c>
      <c r="Y689" s="45">
        <f t="shared" si="1921"/>
        <v>1.3954177346289449</v>
      </c>
      <c r="Z689" s="45">
        <f t="shared" si="1922"/>
        <v>156.69451818916696</v>
      </c>
      <c r="AA689" s="45">
        <f t="shared" si="1923"/>
        <v>2.7348352622271062</v>
      </c>
      <c r="AB689" s="45">
        <f t="shared" si="1924"/>
        <v>-18383.71289981958</v>
      </c>
      <c r="AC689" s="45">
        <f t="shared" si="1925"/>
        <v>18.227134705056535</v>
      </c>
      <c r="AD689" s="45">
        <f t="shared" si="1926"/>
        <v>-683.78539341118415</v>
      </c>
      <c r="AE689" s="45">
        <f t="shared" si="1927"/>
        <v>250.94438281664216</v>
      </c>
      <c r="AF689" s="45">
        <f t="shared" si="1928"/>
        <v>592.14408096494685</v>
      </c>
      <c r="AG689" s="45">
        <f t="shared" si="1929"/>
        <v>2658.3588265628987</v>
      </c>
      <c r="AH689" s="45">
        <f t="shared" si="1930"/>
        <v>-15547.823868181224</v>
      </c>
      <c r="AI689" s="45">
        <f t="shared" si="1931"/>
        <v>-4.3188399633836729</v>
      </c>
      <c r="AJ689" s="45">
        <f t="shared" si="1932"/>
        <v>248.18276299474471</v>
      </c>
      <c r="AK689" s="45">
        <f t="shared" si="1933"/>
        <v>4.3316063609550373</v>
      </c>
      <c r="AL689" s="45">
        <f t="shared" si="1934"/>
        <v>248</v>
      </c>
      <c r="AM689" s="45">
        <f t="shared" si="1935"/>
        <v>10</v>
      </c>
      <c r="AN689" s="45">
        <f t="shared" si="1936"/>
        <v>57</v>
      </c>
      <c r="AO689" s="45"/>
      <c r="AP689" s="45">
        <f t="shared" si="1937"/>
        <v>4.3804141606517373</v>
      </c>
      <c r="AQ689" s="45">
        <f t="shared" si="1938"/>
        <v>7.6452649704356654E-2</v>
      </c>
      <c r="AR689" s="45" t="str">
        <f t="shared" si="1939"/>
        <v>POSITIF</v>
      </c>
      <c r="AS689" s="45">
        <f t="shared" si="1940"/>
        <v>4</v>
      </c>
      <c r="AT689" s="45">
        <f t="shared" si="1941"/>
        <v>22</v>
      </c>
      <c r="AU689" s="45">
        <f t="shared" si="1942"/>
        <v>49</v>
      </c>
      <c r="AV689" s="45">
        <f t="shared" si="1943"/>
        <v>0.99271029389008625</v>
      </c>
      <c r="AW689" s="145">
        <f t="shared" si="1944"/>
        <v>4.1362928912086927E-2</v>
      </c>
      <c r="AX689" s="45">
        <f t="shared" si="1945"/>
        <v>1.7326063146822553E-2</v>
      </c>
      <c r="AY689" s="45">
        <f t="shared" si="1946"/>
        <v>0.27049407710094581</v>
      </c>
      <c r="AZ689" s="145">
        <f t="shared" si="1947"/>
        <v>1.1270586545872742E-2</v>
      </c>
      <c r="BA689" s="45">
        <f t="shared" si="1948"/>
        <v>368134.35699242027</v>
      </c>
      <c r="BB689" s="45" t="s">
        <v>192</v>
      </c>
      <c r="BC689" s="45">
        <f t="shared" si="1949"/>
        <v>1.6700854098989724E-2</v>
      </c>
      <c r="BD689" s="45">
        <f t="shared" si="1950"/>
        <v>128.3390911822913</v>
      </c>
      <c r="BE689" s="45">
        <f t="shared" si="1951"/>
        <v>23.436892800153789</v>
      </c>
      <c r="BF689" s="45">
        <f t="shared" si="1952"/>
        <v>-1.733780374565227E-3</v>
      </c>
      <c r="BG689" s="45">
        <f t="shared" si="1953"/>
        <v>23.435159019779224</v>
      </c>
      <c r="BH689" s="151">
        <f t="shared" si="1954"/>
        <v>0.18442621453036029</v>
      </c>
      <c r="BI689" s="45">
        <f t="shared" si="1955"/>
        <v>9.3294674275442961</v>
      </c>
      <c r="BJ689" s="45">
        <f t="shared" si="1956"/>
        <v>16.750467427544297</v>
      </c>
      <c r="BK689" s="45">
        <f t="shared" si="1957"/>
        <v>1.2010743908005139</v>
      </c>
      <c r="BL689" s="45">
        <f t="shared" si="1958"/>
        <v>2.096270268085406E-2</v>
      </c>
      <c r="BM689" s="45">
        <f t="shared" si="1959"/>
        <v>250.05593702236393</v>
      </c>
      <c r="BN689" s="45">
        <f t="shared" si="1960"/>
        <v>16.67039580149093</v>
      </c>
      <c r="BO689" s="45">
        <f t="shared" si="1961"/>
        <v>16</v>
      </c>
      <c r="BP689" s="45">
        <f t="shared" si="1962"/>
        <v>40</v>
      </c>
      <c r="BQ689" s="45">
        <f t="shared" si="1963"/>
        <v>13</v>
      </c>
      <c r="BR689" s="45">
        <f t="shared" si="1964"/>
        <v>-17.341612607838766</v>
      </c>
      <c r="BS689" s="45" t="str">
        <f t="shared" si="1965"/>
        <v>NEGATIF</v>
      </c>
      <c r="BT689" s="45">
        <f t="shared" si="1966"/>
        <v>-0.30266823761214667</v>
      </c>
      <c r="BU689" s="45">
        <f t="shared" si="1967"/>
        <v>17</v>
      </c>
      <c r="BV689" s="45">
        <f t="shared" si="1968"/>
        <v>-2061</v>
      </c>
      <c r="BW689" s="45">
        <f t="shared" si="1969"/>
        <v>30</v>
      </c>
      <c r="BX689" s="45" t="str">
        <f t="shared" si="1970"/>
        <v>NEGATIF</v>
      </c>
      <c r="BY689" s="45">
        <f t="shared" si="1971"/>
        <v>6.3605357071703255</v>
      </c>
      <c r="BZ689" s="45">
        <f t="shared" si="1972"/>
        <v>186.36053570717033</v>
      </c>
      <c r="CA689" s="45">
        <f t="shared" si="1973"/>
        <v>79.594920319591282</v>
      </c>
      <c r="CB689" s="45" t="str">
        <f t="shared" si="1974"/>
        <v>POSITIF</v>
      </c>
      <c r="CC689" s="45">
        <f t="shared" si="1975"/>
        <v>79</v>
      </c>
      <c r="CD689" s="45">
        <f t="shared" si="1976"/>
        <v>35</v>
      </c>
      <c r="CE689" s="45">
        <f t="shared" si="1977"/>
        <v>41</v>
      </c>
      <c r="CF689" s="45"/>
      <c r="CG689" s="45">
        <f t="shared" si="1978"/>
        <v>4.3642994151998362</v>
      </c>
      <c r="CH689" s="45">
        <f t="shared" si="1979"/>
        <v>0.40902068562359439</v>
      </c>
      <c r="CI689" s="45">
        <f t="shared" si="1980"/>
        <v>0.40905094579963702</v>
      </c>
    </row>
    <row r="690" spans="1:87">
      <c r="A690" s="45">
        <f t="shared" ref="A690:E690" si="2034">A592</f>
        <v>-7.0027777777777782</v>
      </c>
      <c r="B690" s="45">
        <f t="shared" si="2034"/>
        <v>111.315</v>
      </c>
      <c r="C690" s="45">
        <f t="shared" si="2034"/>
        <v>7</v>
      </c>
      <c r="D690" s="45">
        <f t="shared" si="2034"/>
        <v>2018</v>
      </c>
      <c r="E690" s="45">
        <f t="shared" si="2034"/>
        <v>6</v>
      </c>
      <c r="F690" s="45">
        <f t="shared" si="1986"/>
        <v>11</v>
      </c>
      <c r="G690" s="45">
        <f t="shared" ref="G690:M690" si="2035">G592</f>
        <v>-0.12222152900771403</v>
      </c>
      <c r="H690" s="45">
        <f t="shared" si="2035"/>
        <v>23</v>
      </c>
      <c r="I690" s="45">
        <f t="shared" si="2035"/>
        <v>15</v>
      </c>
      <c r="J690" s="45">
        <f t="shared" si="2035"/>
        <v>23.25</v>
      </c>
      <c r="K690" s="45">
        <f t="shared" si="2035"/>
        <v>0</v>
      </c>
      <c r="L690" s="45">
        <f t="shared" si="2035"/>
        <v>20</v>
      </c>
      <c r="M690" s="45">
        <f t="shared" si="2035"/>
        <v>-13</v>
      </c>
      <c r="N690" s="45">
        <f t="shared" si="1911"/>
        <v>2458281.1770833335</v>
      </c>
      <c r="O690" s="45">
        <f t="shared" si="1844"/>
        <v>8.1905445362562951E-4</v>
      </c>
      <c r="P690" s="45">
        <f t="shared" si="1912"/>
        <v>2458281.1779023879</v>
      </c>
      <c r="Q690" s="45">
        <f t="shared" si="1913"/>
        <v>0.18442649972314637</v>
      </c>
      <c r="R690" s="45">
        <f t="shared" si="1914"/>
        <v>252.50160295812839</v>
      </c>
      <c r="S690" s="45">
        <f t="shared" si="1915"/>
        <v>303.06739298425964</v>
      </c>
      <c r="T690" s="45">
        <f t="shared" si="1916"/>
        <v>4.4069843381827942</v>
      </c>
      <c r="U690" s="45">
        <f t="shared" si="1917"/>
        <v>5.2895238630108938</v>
      </c>
      <c r="V690" s="45">
        <f t="shared" si="1918"/>
        <v>128.33396097247424</v>
      </c>
      <c r="W690" s="45">
        <f t="shared" si="1919"/>
        <v>2.2398501610955797</v>
      </c>
      <c r="X690" s="45">
        <f t="shared" si="1920"/>
        <v>79.96181401155718</v>
      </c>
      <c r="Y690" s="45">
        <f t="shared" si="1921"/>
        <v>1.3955969303690079</v>
      </c>
      <c r="Z690" s="45">
        <f t="shared" si="1922"/>
        <v>156.70478485853255</v>
      </c>
      <c r="AA690" s="45">
        <f t="shared" si="1923"/>
        <v>2.7350144494107496</v>
      </c>
      <c r="AB690" s="45">
        <f t="shared" si="1924"/>
        <v>-18354.424695596153</v>
      </c>
      <c r="AC690" s="45">
        <f t="shared" si="1925"/>
        <v>19.495829176488627</v>
      </c>
      <c r="AD690" s="45">
        <f t="shared" si="1926"/>
        <v>-730.23475091798707</v>
      </c>
      <c r="AE690" s="45">
        <f t="shared" si="1927"/>
        <v>244.57545528554087</v>
      </c>
      <c r="AF690" s="45">
        <f t="shared" si="1928"/>
        <v>592.31814514533426</v>
      </c>
      <c r="AG690" s="45">
        <f t="shared" si="1929"/>
        <v>2649.2903615596347</v>
      </c>
      <c r="AH690" s="45">
        <f t="shared" si="1930"/>
        <v>-15578.979655347141</v>
      </c>
      <c r="AI690" s="45">
        <f t="shared" si="1931"/>
        <v>-4.327494348707539</v>
      </c>
      <c r="AJ690" s="45">
        <f t="shared" si="1932"/>
        <v>248.17410860942084</v>
      </c>
      <c r="AK690" s="45">
        <f t="shared" si="1933"/>
        <v>4.3314553134363996</v>
      </c>
      <c r="AL690" s="45">
        <f t="shared" si="1934"/>
        <v>248</v>
      </c>
      <c r="AM690" s="45">
        <f t="shared" si="1935"/>
        <v>10</v>
      </c>
      <c r="AN690" s="45">
        <f t="shared" si="1936"/>
        <v>26</v>
      </c>
      <c r="AO690" s="45"/>
      <c r="AP690" s="45">
        <f t="shared" si="1937"/>
        <v>4.3786479380754582</v>
      </c>
      <c r="AQ690" s="45">
        <f t="shared" si="1938"/>
        <v>7.6421823305077533E-2</v>
      </c>
      <c r="AR690" s="45" t="str">
        <f t="shared" si="1939"/>
        <v>POSITIF</v>
      </c>
      <c r="AS690" s="45">
        <f t="shared" si="1940"/>
        <v>4</v>
      </c>
      <c r="AT690" s="45">
        <f t="shared" si="1941"/>
        <v>22</v>
      </c>
      <c r="AU690" s="45">
        <f t="shared" si="1942"/>
        <v>43</v>
      </c>
      <c r="AV690" s="45">
        <f t="shared" si="1943"/>
        <v>0.99284401347990359</v>
      </c>
      <c r="AW690" s="145">
        <f t="shared" si="1944"/>
        <v>4.1368500561662649E-2</v>
      </c>
      <c r="AX690" s="45">
        <f t="shared" si="1945"/>
        <v>1.7328396993939281E-2</v>
      </c>
      <c r="AY690" s="45">
        <f t="shared" si="1946"/>
        <v>0.27053050968943759</v>
      </c>
      <c r="AZ690" s="145">
        <f t="shared" si="1947"/>
        <v>1.1272104570393232E-2</v>
      </c>
      <c r="BA690" s="45">
        <f t="shared" si="1948"/>
        <v>368084.78037385747</v>
      </c>
      <c r="BB690" s="45" t="s">
        <v>192</v>
      </c>
      <c r="BC690" s="45">
        <f t="shared" si="1949"/>
        <v>1.6700854087011628E-2</v>
      </c>
      <c r="BD690" s="45">
        <f t="shared" si="1950"/>
        <v>128.33853958058265</v>
      </c>
      <c r="BE690" s="45">
        <f t="shared" si="1951"/>
        <v>23.436892796445093</v>
      </c>
      <c r="BF690" s="45">
        <f t="shared" si="1952"/>
        <v>-1.7337805644110781E-3</v>
      </c>
      <c r="BG690" s="45">
        <f t="shared" si="1953"/>
        <v>23.435159015880682</v>
      </c>
      <c r="BH690" s="151">
        <f t="shared" si="1954"/>
        <v>0.18442649972314637</v>
      </c>
      <c r="BI690" s="45">
        <f t="shared" si="1955"/>
        <v>9.5801519069510199</v>
      </c>
      <c r="BJ690" s="45">
        <f t="shared" si="1956"/>
        <v>17.001151906951019</v>
      </c>
      <c r="BK690" s="45">
        <f t="shared" si="1957"/>
        <v>4.9691973517447785</v>
      </c>
      <c r="BL690" s="45">
        <f t="shared" si="1958"/>
        <v>8.672885496932918E-2</v>
      </c>
      <c r="BM690" s="45">
        <f t="shared" si="1959"/>
        <v>250.04808125252049</v>
      </c>
      <c r="BN690" s="45">
        <f t="shared" si="1960"/>
        <v>16.669872083501367</v>
      </c>
      <c r="BO690" s="45">
        <f t="shared" si="1961"/>
        <v>16</v>
      </c>
      <c r="BP690" s="45">
        <f t="shared" si="1962"/>
        <v>40</v>
      </c>
      <c r="BQ690" s="45">
        <f t="shared" si="1963"/>
        <v>11</v>
      </c>
      <c r="BR690" s="45">
        <f t="shared" si="1964"/>
        <v>-17.342021071091047</v>
      </c>
      <c r="BS690" s="45" t="str">
        <f t="shared" si="1965"/>
        <v>NEGATIF</v>
      </c>
      <c r="BT690" s="45">
        <f t="shared" si="1966"/>
        <v>-0.30267536664077238</v>
      </c>
      <c r="BU690" s="45">
        <f t="shared" si="1967"/>
        <v>17</v>
      </c>
      <c r="BV690" s="45">
        <f t="shared" si="1968"/>
        <v>-2061</v>
      </c>
      <c r="BW690" s="45">
        <f t="shared" si="1969"/>
        <v>28</v>
      </c>
      <c r="BX690" s="45" t="str">
        <f t="shared" si="1970"/>
        <v>NEGATIF</v>
      </c>
      <c r="BY690" s="45">
        <f t="shared" si="1971"/>
        <v>24.682038586464806</v>
      </c>
      <c r="BZ690" s="45">
        <f t="shared" si="1972"/>
        <v>204.68203858646481</v>
      </c>
      <c r="CA690" s="45">
        <f t="shared" si="1973"/>
        <v>78.57978334992967</v>
      </c>
      <c r="CB690" s="45" t="str">
        <f t="shared" si="1974"/>
        <v>POSITIF</v>
      </c>
      <c r="CC690" s="45">
        <f t="shared" si="1975"/>
        <v>78</v>
      </c>
      <c r="CD690" s="45">
        <f t="shared" si="1976"/>
        <v>34</v>
      </c>
      <c r="CE690" s="45">
        <f t="shared" si="1977"/>
        <v>47</v>
      </c>
      <c r="CF690" s="45"/>
      <c r="CG690" s="45">
        <f t="shared" si="1978"/>
        <v>4.3641623061507895</v>
      </c>
      <c r="CH690" s="45">
        <f t="shared" si="1979"/>
        <v>0.40902068555555199</v>
      </c>
      <c r="CI690" s="45">
        <f t="shared" si="1980"/>
        <v>0.40905094573490808</v>
      </c>
    </row>
    <row r="691" spans="1:87">
      <c r="A691" s="45">
        <f t="shared" ref="A691:E691" si="2036">A593</f>
        <v>-7.0027777777777782</v>
      </c>
      <c r="B691" s="45">
        <f t="shared" si="2036"/>
        <v>111.315</v>
      </c>
      <c r="C691" s="45">
        <f t="shared" si="2036"/>
        <v>7</v>
      </c>
      <c r="D691" s="45">
        <f t="shared" si="2036"/>
        <v>2018</v>
      </c>
      <c r="E691" s="45">
        <f t="shared" si="2036"/>
        <v>6</v>
      </c>
      <c r="F691" s="45">
        <f t="shared" si="1986"/>
        <v>11</v>
      </c>
      <c r="G691" s="45">
        <f t="shared" ref="G691:M691" si="2037">G593</f>
        <v>-0.12222152900771403</v>
      </c>
      <c r="H691" s="45">
        <f t="shared" si="2037"/>
        <v>23</v>
      </c>
      <c r="I691" s="45">
        <f t="shared" si="2037"/>
        <v>30</v>
      </c>
      <c r="J691" s="45">
        <f t="shared" si="2037"/>
        <v>23.5</v>
      </c>
      <c r="K691" s="45">
        <f t="shared" si="2037"/>
        <v>0</v>
      </c>
      <c r="L691" s="45">
        <f t="shared" si="2037"/>
        <v>20</v>
      </c>
      <c r="M691" s="45">
        <f t="shared" si="2037"/>
        <v>-13</v>
      </c>
      <c r="N691" s="45">
        <f t="shared" si="1911"/>
        <v>2458281.1875</v>
      </c>
      <c r="O691" s="45">
        <f t="shared" si="1844"/>
        <v>8.1905445362562951E-4</v>
      </c>
      <c r="P691" s="45">
        <f t="shared" si="1912"/>
        <v>2458281.1883190544</v>
      </c>
      <c r="Q691" s="45">
        <f t="shared" si="1913"/>
        <v>0.18442678491593242</v>
      </c>
      <c r="R691" s="45">
        <f t="shared" si="1914"/>
        <v>252.50160295812839</v>
      </c>
      <c r="S691" s="45">
        <f t="shared" si="1915"/>
        <v>303.20348665351048</v>
      </c>
      <c r="T691" s="45">
        <f t="shared" si="1916"/>
        <v>4.4069843381827942</v>
      </c>
      <c r="U691" s="45">
        <f t="shared" si="1917"/>
        <v>5.2918991456304409</v>
      </c>
      <c r="V691" s="45">
        <f t="shared" si="1918"/>
        <v>128.33340936912862</v>
      </c>
      <c r="W691" s="45">
        <f t="shared" si="1919"/>
        <v>2.2398405338010332</v>
      </c>
      <c r="X691" s="45">
        <f t="shared" si="1920"/>
        <v>79.972081171167702</v>
      </c>
      <c r="Y691" s="45">
        <f t="shared" si="1921"/>
        <v>1.3957761261090393</v>
      </c>
      <c r="Z691" s="45">
        <f t="shared" si="1922"/>
        <v>156.71505152789723</v>
      </c>
      <c r="AA691" s="45">
        <f t="shared" si="1923"/>
        <v>2.735193636594377</v>
      </c>
      <c r="AB691" s="45">
        <f t="shared" si="1924"/>
        <v>-18325.029446461685</v>
      </c>
      <c r="AC691" s="45">
        <f t="shared" si="1925"/>
        <v>20.762468521368657</v>
      </c>
      <c r="AD691" s="45">
        <f t="shared" si="1926"/>
        <v>-776.37620971701426</v>
      </c>
      <c r="AE691" s="45">
        <f t="shared" si="1927"/>
        <v>238.18074862790172</v>
      </c>
      <c r="AF691" s="45">
        <f t="shared" si="1928"/>
        <v>592.48674298569722</v>
      </c>
      <c r="AG691" s="45">
        <f t="shared" si="1929"/>
        <v>2640.2016084867964</v>
      </c>
      <c r="AH691" s="45">
        <f t="shared" si="1930"/>
        <v>-15609.774087556932</v>
      </c>
      <c r="AI691" s="45">
        <f t="shared" si="1931"/>
        <v>-4.3360483576547031</v>
      </c>
      <c r="AJ691" s="45">
        <f t="shared" si="1932"/>
        <v>248.16555460047368</v>
      </c>
      <c r="AK691" s="45">
        <f t="shared" si="1933"/>
        <v>4.3313060178160265</v>
      </c>
      <c r="AL691" s="45">
        <f t="shared" si="1934"/>
        <v>248</v>
      </c>
      <c r="AM691" s="45">
        <f t="shared" si="1935"/>
        <v>9</v>
      </c>
      <c r="AN691" s="45">
        <f t="shared" si="1936"/>
        <v>55</v>
      </c>
      <c r="AO691" s="45"/>
      <c r="AP691" s="45">
        <f t="shared" si="1937"/>
        <v>4.3772560429714282</v>
      </c>
      <c r="AQ691" s="45">
        <f t="shared" si="1938"/>
        <v>7.6397530152669813E-2</v>
      </c>
      <c r="AR691" s="45" t="str">
        <f t="shared" si="1939"/>
        <v>POSITIF</v>
      </c>
      <c r="AS691" s="45">
        <f t="shared" si="1940"/>
        <v>4</v>
      </c>
      <c r="AT691" s="45">
        <f t="shared" si="1941"/>
        <v>22</v>
      </c>
      <c r="AU691" s="45">
        <f t="shared" si="1942"/>
        <v>38</v>
      </c>
      <c r="AV691" s="45">
        <f t="shared" si="1943"/>
        <v>0.9929775440661347</v>
      </c>
      <c r="AW691" s="145">
        <f t="shared" si="1944"/>
        <v>4.1374064336088943E-2</v>
      </c>
      <c r="AX691" s="45">
        <f t="shared" si="1945"/>
        <v>1.7330727542321133E-2</v>
      </c>
      <c r="AY691" s="45">
        <f t="shared" si="1946"/>
        <v>0.27056689078157115</v>
      </c>
      <c r="AZ691" s="145">
        <f t="shared" si="1947"/>
        <v>1.127362044923213E-2</v>
      </c>
      <c r="BA691" s="45">
        <f t="shared" si="1948"/>
        <v>368035.28715335671</v>
      </c>
      <c r="BB691" s="45" t="s">
        <v>192</v>
      </c>
      <c r="BC691" s="45">
        <f t="shared" si="1949"/>
        <v>1.6700854075033533E-2</v>
      </c>
      <c r="BD691" s="45">
        <f t="shared" si="1950"/>
        <v>128.33798797887405</v>
      </c>
      <c r="BE691" s="45">
        <f t="shared" si="1951"/>
        <v>23.436892792736398</v>
      </c>
      <c r="BF691" s="45">
        <f t="shared" si="1952"/>
        <v>-1.7337807350087365E-3</v>
      </c>
      <c r="BG691" s="45">
        <f t="shared" si="1953"/>
        <v>23.435159012001389</v>
      </c>
      <c r="BH691" s="151">
        <f t="shared" si="1954"/>
        <v>0.18442678491593242</v>
      </c>
      <c r="BI691" s="45">
        <f t="shared" si="1955"/>
        <v>9.8308363863577437</v>
      </c>
      <c r="BJ691" s="45">
        <f t="shared" si="1956"/>
        <v>17.251836386357745</v>
      </c>
      <c r="BK691" s="45">
        <f t="shared" si="1957"/>
        <v>8.7372291378505373</v>
      </c>
      <c r="BL691" s="45">
        <f t="shared" si="1958"/>
        <v>0.1524934159566774</v>
      </c>
      <c r="BM691" s="45">
        <f t="shared" si="1959"/>
        <v>250.04031665751563</v>
      </c>
      <c r="BN691" s="45">
        <f t="shared" si="1960"/>
        <v>16.669354443834376</v>
      </c>
      <c r="BO691" s="45">
        <f t="shared" si="1961"/>
        <v>16</v>
      </c>
      <c r="BP691" s="45">
        <f t="shared" si="1962"/>
        <v>40</v>
      </c>
      <c r="BQ691" s="45">
        <f t="shared" si="1963"/>
        <v>9</v>
      </c>
      <c r="BR691" s="45">
        <f t="shared" si="1964"/>
        <v>-17.34207471150912</v>
      </c>
      <c r="BS691" s="45" t="str">
        <f t="shared" si="1965"/>
        <v>NEGATIF</v>
      </c>
      <c r="BT691" s="45">
        <f t="shared" si="1966"/>
        <v>-0.30267630284267993</v>
      </c>
      <c r="BU691" s="45">
        <f t="shared" si="1967"/>
        <v>17</v>
      </c>
      <c r="BV691" s="45">
        <f t="shared" si="1968"/>
        <v>-2061</v>
      </c>
      <c r="BW691" s="45">
        <f t="shared" si="1969"/>
        <v>28</v>
      </c>
      <c r="BX691" s="45" t="str">
        <f t="shared" si="1970"/>
        <v>NEGATIF</v>
      </c>
      <c r="BY691" s="45">
        <f t="shared" si="1971"/>
        <v>38.724650443866992</v>
      </c>
      <c r="BZ691" s="45">
        <f t="shared" si="1972"/>
        <v>218.72465044386701</v>
      </c>
      <c r="CA691" s="45">
        <f t="shared" si="1973"/>
        <v>76.597982918481037</v>
      </c>
      <c r="CB691" s="45" t="str">
        <f t="shared" si="1974"/>
        <v>POSITIF</v>
      </c>
      <c r="CC691" s="45">
        <f t="shared" si="1975"/>
        <v>76</v>
      </c>
      <c r="CD691" s="45">
        <f t="shared" si="1976"/>
        <v>35</v>
      </c>
      <c r="CE691" s="45">
        <f t="shared" si="1977"/>
        <v>52</v>
      </c>
      <c r="CF691" s="45"/>
      <c r="CG691" s="45">
        <f t="shared" si="1978"/>
        <v>4.3640267884028709</v>
      </c>
      <c r="CH691" s="45">
        <f t="shared" si="1979"/>
        <v>0.40902068548784554</v>
      </c>
      <c r="CI691" s="45">
        <f t="shared" si="1980"/>
        <v>0.40905094567017908</v>
      </c>
    </row>
    <row r="692" spans="1:87">
      <c r="A692" s="45">
        <f t="shared" ref="A692:E692" si="2038">A594</f>
        <v>-7.0027777777777782</v>
      </c>
      <c r="B692" s="45">
        <f t="shared" si="2038"/>
        <v>111.315</v>
      </c>
      <c r="C692" s="45">
        <f t="shared" si="2038"/>
        <v>7</v>
      </c>
      <c r="D692" s="45">
        <f t="shared" si="2038"/>
        <v>2018</v>
      </c>
      <c r="E692" s="45">
        <f t="shared" si="2038"/>
        <v>6</v>
      </c>
      <c r="F692" s="45">
        <f t="shared" si="1986"/>
        <v>11</v>
      </c>
      <c r="G692" s="45">
        <f t="shared" ref="G692:M692" si="2039">G594</f>
        <v>-0.12222152900771403</v>
      </c>
      <c r="H692" s="45">
        <f t="shared" si="2039"/>
        <v>23</v>
      </c>
      <c r="I692" s="45">
        <f t="shared" si="2039"/>
        <v>45</v>
      </c>
      <c r="J692" s="45">
        <f t="shared" si="2039"/>
        <v>23.75</v>
      </c>
      <c r="K692" s="45">
        <f t="shared" si="2039"/>
        <v>0</v>
      </c>
      <c r="L692" s="45">
        <f t="shared" si="2039"/>
        <v>20</v>
      </c>
      <c r="M692" s="45">
        <f t="shared" si="2039"/>
        <v>-13</v>
      </c>
      <c r="N692" s="45">
        <f t="shared" si="1911"/>
        <v>2458281.197916667</v>
      </c>
      <c r="O692" s="45">
        <f t="shared" si="1844"/>
        <v>8.1905445362562951E-4</v>
      </c>
      <c r="P692" s="45">
        <f t="shared" si="1912"/>
        <v>2458281.1987357214</v>
      </c>
      <c r="Q692" s="45">
        <f t="shared" si="1913"/>
        <v>0.18442707010873127</v>
      </c>
      <c r="R692" s="45">
        <f t="shared" si="1914"/>
        <v>252.50160295812839</v>
      </c>
      <c r="S692" s="45">
        <f t="shared" si="1915"/>
        <v>303.33958032885857</v>
      </c>
      <c r="T692" s="45">
        <f t="shared" si="1916"/>
        <v>4.4069843381827942</v>
      </c>
      <c r="U692" s="45">
        <f t="shared" si="1917"/>
        <v>5.294274428356406</v>
      </c>
      <c r="V692" s="45">
        <f t="shared" si="1918"/>
        <v>128.33285776575826</v>
      </c>
      <c r="W692" s="45">
        <f t="shared" si="1919"/>
        <v>2.2398309065060555</v>
      </c>
      <c r="X692" s="45">
        <f t="shared" si="1920"/>
        <v>79.982348331240246</v>
      </c>
      <c r="Y692" s="45">
        <f t="shared" si="1921"/>
        <v>1.3959553218571346</v>
      </c>
      <c r="Z692" s="45">
        <f t="shared" si="1922"/>
        <v>156.72531819772303</v>
      </c>
      <c r="AA692" s="45">
        <f t="shared" si="1923"/>
        <v>2.7353728237860522</v>
      </c>
      <c r="AB692" s="45">
        <f t="shared" si="1924"/>
        <v>-18295.527316935855</v>
      </c>
      <c r="AC692" s="45">
        <f t="shared" si="1925"/>
        <v>22.026919275706248</v>
      </c>
      <c r="AD692" s="45">
        <f t="shared" si="1926"/>
        <v>-822.19031662663929</v>
      </c>
      <c r="AE692" s="45">
        <f t="shared" si="1927"/>
        <v>231.76093657920714</v>
      </c>
      <c r="AF692" s="45">
        <f t="shared" si="1928"/>
        <v>592.64987016904479</v>
      </c>
      <c r="AG692" s="45">
        <f t="shared" si="1929"/>
        <v>2631.0926349703896</v>
      </c>
      <c r="AH692" s="45">
        <f t="shared" si="1930"/>
        <v>-15640.187272568144</v>
      </c>
      <c r="AI692" s="45">
        <f t="shared" si="1931"/>
        <v>-4.3444964646022619</v>
      </c>
      <c r="AJ692" s="45">
        <f t="shared" si="1932"/>
        <v>248.15710649352613</v>
      </c>
      <c r="AK692" s="45">
        <f t="shared" si="1933"/>
        <v>4.3311585705342317</v>
      </c>
      <c r="AL692" s="45">
        <f t="shared" si="1934"/>
        <v>248</v>
      </c>
      <c r="AM692" s="45">
        <f t="shared" si="1935"/>
        <v>9</v>
      </c>
      <c r="AN692" s="45">
        <f t="shared" si="1936"/>
        <v>25</v>
      </c>
      <c r="AO692" s="45"/>
      <c r="AP692" s="45">
        <f t="shared" si="1937"/>
        <v>4.3762924869727842</v>
      </c>
      <c r="AQ692" s="45">
        <f t="shared" si="1938"/>
        <v>7.6380712927966138E-2</v>
      </c>
      <c r="AR692" s="45" t="str">
        <f t="shared" si="1939"/>
        <v>POSITIF</v>
      </c>
      <c r="AS692" s="45">
        <f t="shared" si="1940"/>
        <v>4</v>
      </c>
      <c r="AT692" s="45">
        <f t="shared" si="1941"/>
        <v>22</v>
      </c>
      <c r="AU692" s="45">
        <f t="shared" si="1942"/>
        <v>34</v>
      </c>
      <c r="AV692" s="45">
        <f t="shared" si="1943"/>
        <v>0.99311088466388042</v>
      </c>
      <c r="AW692" s="145">
        <f t="shared" si="1944"/>
        <v>4.1379620194328351E-2</v>
      </c>
      <c r="AX692" s="45">
        <f t="shared" si="1945"/>
        <v>1.7333054774778374E-2</v>
      </c>
      <c r="AY692" s="45">
        <f t="shared" si="1946"/>
        <v>0.27060322010901117</v>
      </c>
      <c r="AZ692" s="145">
        <f t="shared" si="1947"/>
        <v>1.1275134171208798E-2</v>
      </c>
      <c r="BA692" s="45">
        <f t="shared" si="1948"/>
        <v>367985.87763392361</v>
      </c>
      <c r="BB692" s="45" t="s">
        <v>192</v>
      </c>
      <c r="BC692" s="45">
        <f t="shared" si="1949"/>
        <v>1.6700854063055433E-2</v>
      </c>
      <c r="BD692" s="45">
        <f t="shared" si="1950"/>
        <v>128.33743637714073</v>
      </c>
      <c r="BE692" s="45">
        <f t="shared" si="1951"/>
        <v>23.436892789027702</v>
      </c>
      <c r="BF692" s="45">
        <f t="shared" si="1952"/>
        <v>-1.7337808863557185E-3</v>
      </c>
      <c r="BG692" s="45">
        <f t="shared" si="1953"/>
        <v>23.435159008141348</v>
      </c>
      <c r="BH692" s="151">
        <f t="shared" si="1954"/>
        <v>0.18442707010873127</v>
      </c>
      <c r="BI692" s="45">
        <f t="shared" si="1955"/>
        <v>10.081520876971384</v>
      </c>
      <c r="BJ692" s="45">
        <f t="shared" si="1956"/>
        <v>17.502520876971385</v>
      </c>
      <c r="BK692" s="45">
        <f t="shared" si="1957"/>
        <v>12.505164903715258</v>
      </c>
      <c r="BL692" s="45">
        <f t="shared" si="1958"/>
        <v>0.21825630107467092</v>
      </c>
      <c r="BM692" s="45">
        <f t="shared" si="1959"/>
        <v>250.03264825085552</v>
      </c>
      <c r="BN692" s="45">
        <f t="shared" si="1960"/>
        <v>16.668843216723701</v>
      </c>
      <c r="BO692" s="45">
        <f t="shared" si="1961"/>
        <v>16</v>
      </c>
      <c r="BP692" s="45">
        <f t="shared" si="1962"/>
        <v>40</v>
      </c>
      <c r="BQ692" s="45">
        <f t="shared" si="1963"/>
        <v>7</v>
      </c>
      <c r="BR692" s="45">
        <f t="shared" si="1964"/>
        <v>-17.341721052117581</v>
      </c>
      <c r="BS692" s="45" t="str">
        <f t="shared" si="1965"/>
        <v>NEGATIF</v>
      </c>
      <c r="BT692" s="45">
        <f t="shared" si="1966"/>
        <v>-0.30267013032186696</v>
      </c>
      <c r="BU692" s="45">
        <f t="shared" si="1967"/>
        <v>17</v>
      </c>
      <c r="BV692" s="45">
        <f t="shared" si="1968"/>
        <v>-2061</v>
      </c>
      <c r="BW692" s="45">
        <f t="shared" si="1969"/>
        <v>29</v>
      </c>
      <c r="BX692" s="45" t="str">
        <f t="shared" si="1970"/>
        <v>NEGATIF</v>
      </c>
      <c r="BY692" s="45">
        <f t="shared" si="1971"/>
        <v>48.597772494898287</v>
      </c>
      <c r="BZ692" s="45">
        <f t="shared" si="1972"/>
        <v>228.59777249489829</v>
      </c>
      <c r="CA692" s="45">
        <f t="shared" si="1973"/>
        <v>74.005276510973957</v>
      </c>
      <c r="CB692" s="45" t="str">
        <f t="shared" si="1974"/>
        <v>POSITIF</v>
      </c>
      <c r="CC692" s="45">
        <f t="shared" si="1975"/>
        <v>74</v>
      </c>
      <c r="CD692" s="45">
        <f t="shared" si="1976"/>
        <v>0</v>
      </c>
      <c r="CE692" s="45">
        <f t="shared" si="1977"/>
        <v>18</v>
      </c>
      <c r="CF692" s="45"/>
      <c r="CG692" s="45">
        <f t="shared" si="1978"/>
        <v>4.3638929494582701</v>
      </c>
      <c r="CH692" s="45">
        <f t="shared" si="1979"/>
        <v>0.40902068542047515</v>
      </c>
      <c r="CI692" s="45">
        <f t="shared" si="1980"/>
        <v>0.40905094560545013</v>
      </c>
    </row>
    <row r="693" spans="1:87">
      <c r="A693" s="45">
        <f t="shared" ref="A693:E693" si="2040">A595</f>
        <v>-7.0027777777777782</v>
      </c>
      <c r="B693" s="45">
        <f t="shared" si="2040"/>
        <v>111.315</v>
      </c>
      <c r="C693" s="45">
        <f t="shared" si="2040"/>
        <v>7</v>
      </c>
      <c r="D693" s="45">
        <f t="shared" si="2040"/>
        <v>2018</v>
      </c>
      <c r="E693" s="45">
        <f t="shared" si="2040"/>
        <v>6</v>
      </c>
      <c r="F693" s="45">
        <f t="shared" si="1986"/>
        <v>11</v>
      </c>
      <c r="G693" s="45">
        <f t="shared" ref="G693:M693" si="2041">G595</f>
        <v>-0.12222152900771403</v>
      </c>
      <c r="H693" s="45">
        <f t="shared" si="2041"/>
        <v>24</v>
      </c>
      <c r="I693" s="45">
        <f t="shared" si="2041"/>
        <v>0</v>
      </c>
      <c r="J693" s="45">
        <f t="shared" si="2041"/>
        <v>24</v>
      </c>
      <c r="K693" s="45">
        <f t="shared" si="2041"/>
        <v>0</v>
      </c>
      <c r="L693" s="45">
        <f t="shared" si="2041"/>
        <v>20</v>
      </c>
      <c r="M693" s="45">
        <f t="shared" si="2041"/>
        <v>-13</v>
      </c>
      <c r="N693" s="45">
        <f t="shared" si="1911"/>
        <v>2458281.2083333335</v>
      </c>
      <c r="O693" s="45">
        <f t="shared" si="1844"/>
        <v>8.1905445362562951E-4</v>
      </c>
      <c r="P693" s="45">
        <f t="shared" si="1912"/>
        <v>2458281.2091523879</v>
      </c>
      <c r="Q693" s="45">
        <f t="shared" si="1913"/>
        <v>0.18442735530151733</v>
      </c>
      <c r="R693" s="45">
        <f t="shared" si="1914"/>
        <v>252.50160295812839</v>
      </c>
      <c r="S693" s="45">
        <f t="shared" si="1915"/>
        <v>303.47567399810941</v>
      </c>
      <c r="T693" s="45">
        <f t="shared" si="1916"/>
        <v>4.4069843381827942</v>
      </c>
      <c r="U693" s="45">
        <f t="shared" si="1917"/>
        <v>5.2966497109759532</v>
      </c>
      <c r="V693" s="45">
        <f t="shared" si="1918"/>
        <v>128.33230616241264</v>
      </c>
      <c r="W693" s="45">
        <f t="shared" si="1919"/>
        <v>2.2398212792115095</v>
      </c>
      <c r="X693" s="45">
        <f t="shared" si="1920"/>
        <v>79.992615490850767</v>
      </c>
      <c r="Y693" s="45">
        <f t="shared" si="1921"/>
        <v>1.3961345175971658</v>
      </c>
      <c r="Z693" s="45">
        <f t="shared" si="1922"/>
        <v>156.73558486708771</v>
      </c>
      <c r="AA693" s="45">
        <f t="shared" si="1923"/>
        <v>2.7355520109696796</v>
      </c>
      <c r="AB693" s="45">
        <f t="shared" si="1924"/>
        <v>-18265.918476112169</v>
      </c>
      <c r="AC693" s="45">
        <f t="shared" si="1925"/>
        <v>23.289048035344386</v>
      </c>
      <c r="AD693" s="45">
        <f t="shared" si="1926"/>
        <v>-867.65775030564191</v>
      </c>
      <c r="AE693" s="45">
        <f t="shared" si="1927"/>
        <v>225.31669638726103</v>
      </c>
      <c r="AF693" s="45">
        <f t="shared" si="1928"/>
        <v>592.80752249934483</v>
      </c>
      <c r="AG693" s="45">
        <f t="shared" si="1929"/>
        <v>2621.9635100145938</v>
      </c>
      <c r="AH693" s="45">
        <f t="shared" si="1930"/>
        <v>-15670.199449481268</v>
      </c>
      <c r="AI693" s="45">
        <f t="shared" si="1931"/>
        <v>-4.3528331804114631</v>
      </c>
      <c r="AJ693" s="45">
        <f t="shared" si="1932"/>
        <v>248.14876977771692</v>
      </c>
      <c r="AK693" s="45">
        <f t="shared" si="1933"/>
        <v>4.3310130673945579</v>
      </c>
      <c r="AL693" s="45">
        <f t="shared" si="1934"/>
        <v>248</v>
      </c>
      <c r="AM693" s="45">
        <f t="shared" si="1935"/>
        <v>8</v>
      </c>
      <c r="AN693" s="45">
        <f t="shared" si="1936"/>
        <v>55</v>
      </c>
      <c r="AO693" s="45"/>
      <c r="AP693" s="45">
        <f t="shared" si="1937"/>
        <v>4.3757390340732787</v>
      </c>
      <c r="AQ693" s="45">
        <f t="shared" si="1938"/>
        <v>7.6371053352615056E-2</v>
      </c>
      <c r="AR693" s="45" t="str">
        <f t="shared" si="1939"/>
        <v>POSITIF</v>
      </c>
      <c r="AS693" s="45">
        <f t="shared" si="1940"/>
        <v>4</v>
      </c>
      <c r="AT693" s="45">
        <f t="shared" si="1941"/>
        <v>22</v>
      </c>
      <c r="AU693" s="45">
        <f t="shared" si="1942"/>
        <v>32</v>
      </c>
      <c r="AV693" s="45">
        <f t="shared" si="1943"/>
        <v>0.9932440342710448</v>
      </c>
      <c r="AW693" s="145">
        <f t="shared" si="1944"/>
        <v>4.1385168094626869E-2</v>
      </c>
      <c r="AX693" s="45">
        <f t="shared" si="1945"/>
        <v>1.7335378673821129E-2</v>
      </c>
      <c r="AY693" s="45">
        <f t="shared" si="1946"/>
        <v>0.27063949739873716</v>
      </c>
      <c r="AZ693" s="145">
        <f t="shared" si="1947"/>
        <v>1.1276645724947382E-2</v>
      </c>
      <c r="BA693" s="45">
        <f t="shared" si="1948"/>
        <v>367936.55212467036</v>
      </c>
      <c r="BB693" s="45" t="s">
        <v>192</v>
      </c>
      <c r="BC693" s="45">
        <f t="shared" si="1949"/>
        <v>1.6700854051077338E-2</v>
      </c>
      <c r="BD693" s="45">
        <f t="shared" si="1950"/>
        <v>128.33688477543214</v>
      </c>
      <c r="BE693" s="45">
        <f t="shared" si="1951"/>
        <v>23.436892785319007</v>
      </c>
      <c r="BF693" s="45">
        <f t="shared" si="1952"/>
        <v>-1.7337810184495075E-3</v>
      </c>
      <c r="BG693" s="45">
        <f t="shared" si="1953"/>
        <v>23.435159004300559</v>
      </c>
      <c r="BH693" s="151">
        <f t="shared" si="1954"/>
        <v>0.18442735530151733</v>
      </c>
      <c r="BI693" s="45">
        <f t="shared" si="1955"/>
        <v>10.332205356378108</v>
      </c>
      <c r="BJ693" s="45">
        <f t="shared" si="1956"/>
        <v>17.753205356378107</v>
      </c>
      <c r="BK693" s="45">
        <f t="shared" si="1957"/>
        <v>16.272999332871141</v>
      </c>
      <c r="BL693" s="45">
        <f t="shared" si="1958"/>
        <v>0.28401741753344212</v>
      </c>
      <c r="BM693" s="45">
        <f t="shared" si="1959"/>
        <v>250.02508101280046</v>
      </c>
      <c r="BN693" s="45">
        <f t="shared" si="1960"/>
        <v>16.668338734186698</v>
      </c>
      <c r="BO693" s="45">
        <f t="shared" si="1961"/>
        <v>16</v>
      </c>
      <c r="BP693" s="45">
        <f t="shared" si="1962"/>
        <v>40</v>
      </c>
      <c r="BQ693" s="45">
        <f t="shared" si="1963"/>
        <v>6</v>
      </c>
      <c r="BR693" s="45">
        <f t="shared" si="1964"/>
        <v>-17.340978986564362</v>
      </c>
      <c r="BS693" s="45" t="str">
        <f t="shared" si="1965"/>
        <v>NEGATIF</v>
      </c>
      <c r="BT693" s="45">
        <f t="shared" si="1966"/>
        <v>-0.30265717883469767</v>
      </c>
      <c r="BU693" s="45">
        <f t="shared" si="1967"/>
        <v>17</v>
      </c>
      <c r="BV693" s="45">
        <f t="shared" si="1968"/>
        <v>-2061</v>
      </c>
      <c r="BW693" s="45">
        <f t="shared" si="1969"/>
        <v>32</v>
      </c>
      <c r="BX693" s="45" t="str">
        <f t="shared" si="1970"/>
        <v>NEGATIF</v>
      </c>
      <c r="BY693" s="45">
        <f t="shared" si="1971"/>
        <v>55.45813067184509</v>
      </c>
      <c r="BZ693" s="45">
        <f t="shared" si="1972"/>
        <v>235.45813067184508</v>
      </c>
      <c r="CA693" s="45">
        <f t="shared" si="1973"/>
        <v>71.051222586410773</v>
      </c>
      <c r="CB693" s="45" t="str">
        <f t="shared" si="1974"/>
        <v>POSITIF</v>
      </c>
      <c r="CC693" s="45">
        <f t="shared" si="1975"/>
        <v>71</v>
      </c>
      <c r="CD693" s="45">
        <f t="shared" si="1976"/>
        <v>3</v>
      </c>
      <c r="CE693" s="45">
        <f t="shared" si="1977"/>
        <v>4</v>
      </c>
      <c r="CF693" s="45"/>
      <c r="CG693" s="45">
        <f t="shared" si="1978"/>
        <v>4.3637608762389268</v>
      </c>
      <c r="CH693" s="45">
        <f t="shared" si="1979"/>
        <v>0.40902068535344072</v>
      </c>
      <c r="CI693" s="45">
        <f t="shared" si="1980"/>
        <v>0.40905094554072119</v>
      </c>
    </row>
    <row r="694" spans="1:87">
      <c r="A694" s="45">
        <f t="shared" ref="A694:E694" si="2042">A596</f>
        <v>-7.0027777777777782</v>
      </c>
      <c r="B694" s="45">
        <f t="shared" si="2042"/>
        <v>111.315</v>
      </c>
      <c r="C694" s="45">
        <f t="shared" si="2042"/>
        <v>7</v>
      </c>
      <c r="D694" s="45">
        <f t="shared" si="2042"/>
        <v>2018</v>
      </c>
      <c r="E694" s="45">
        <f t="shared" si="2042"/>
        <v>6</v>
      </c>
      <c r="F694" s="45">
        <f t="shared" si="1986"/>
        <v>11</v>
      </c>
      <c r="G694" s="45">
        <f t="shared" ref="G694:M694" si="2043">G596</f>
        <v>-0.12222152900771403</v>
      </c>
      <c r="H694" s="45">
        <f t="shared" si="2043"/>
        <v>24</v>
      </c>
      <c r="I694" s="45">
        <f t="shared" si="2043"/>
        <v>15</v>
      </c>
      <c r="J694" s="45">
        <f t="shared" si="2043"/>
        <v>24.25</v>
      </c>
      <c r="K694" s="45">
        <f t="shared" si="2043"/>
        <v>0</v>
      </c>
      <c r="L694" s="45">
        <f t="shared" si="2043"/>
        <v>20</v>
      </c>
      <c r="M694" s="45">
        <f t="shared" si="2043"/>
        <v>-13</v>
      </c>
      <c r="N694" s="45">
        <f t="shared" si="1911"/>
        <v>2458281.21875</v>
      </c>
      <c r="O694" s="45">
        <f t="shared" ref="O694:O696" si="2044">O400</f>
        <v>8.1905445362562951E-4</v>
      </c>
      <c r="P694" s="45">
        <f t="shared" si="1912"/>
        <v>2458281.2195690544</v>
      </c>
      <c r="Q694" s="45">
        <f t="shared" si="1913"/>
        <v>0.18442764049430341</v>
      </c>
      <c r="R694" s="45">
        <f t="shared" si="1914"/>
        <v>252.50160295812839</v>
      </c>
      <c r="S694" s="45">
        <f t="shared" si="1915"/>
        <v>303.61176766737481</v>
      </c>
      <c r="T694" s="45">
        <f t="shared" si="1916"/>
        <v>4.4069843381827942</v>
      </c>
      <c r="U694" s="45">
        <f t="shared" si="1917"/>
        <v>5.2990249935957543</v>
      </c>
      <c r="V694" s="45">
        <f t="shared" si="1918"/>
        <v>128.33175455906701</v>
      </c>
      <c r="W694" s="45">
        <f t="shared" si="1919"/>
        <v>2.2398116519169631</v>
      </c>
      <c r="X694" s="45">
        <f t="shared" si="1920"/>
        <v>80.002882650463107</v>
      </c>
      <c r="Y694" s="45">
        <f t="shared" si="1921"/>
        <v>1.396313713337229</v>
      </c>
      <c r="Z694" s="45">
        <f t="shared" si="1922"/>
        <v>156.7458515364533</v>
      </c>
      <c r="AA694" s="45">
        <f t="shared" si="1923"/>
        <v>2.7357311981533226</v>
      </c>
      <c r="AB694" s="45">
        <f t="shared" si="1924"/>
        <v>-18236.203089720111</v>
      </c>
      <c r="AC694" s="45">
        <f t="shared" si="1925"/>
        <v>24.548721811869399</v>
      </c>
      <c r="AD694" s="45">
        <f t="shared" si="1926"/>
        <v>-912.7593417855411</v>
      </c>
      <c r="AE694" s="45">
        <f t="shared" si="1927"/>
        <v>218.84870700965882</v>
      </c>
      <c r="AF694" s="45">
        <f t="shared" si="1928"/>
        <v>592.95969594553435</v>
      </c>
      <c r="AG694" s="45">
        <f t="shared" si="1929"/>
        <v>2612.8143015492014</v>
      </c>
      <c r="AH694" s="45">
        <f t="shared" si="1930"/>
        <v>-15699.791005189389</v>
      </c>
      <c r="AI694" s="45">
        <f t="shared" si="1931"/>
        <v>-4.3610530569970525</v>
      </c>
      <c r="AJ694" s="45">
        <f t="shared" si="1932"/>
        <v>248.14054990113132</v>
      </c>
      <c r="AK694" s="45">
        <f t="shared" si="1933"/>
        <v>4.3308696034840315</v>
      </c>
      <c r="AL694" s="45">
        <f t="shared" si="1934"/>
        <v>248</v>
      </c>
      <c r="AM694" s="45">
        <f t="shared" si="1935"/>
        <v>8</v>
      </c>
      <c r="AN694" s="45">
        <f t="shared" si="1936"/>
        <v>25</v>
      </c>
      <c r="AO694" s="45"/>
      <c r="AP694" s="45">
        <f t="shared" si="1937"/>
        <v>4.3755377656794012</v>
      </c>
      <c r="AQ694" s="45">
        <f t="shared" si="1938"/>
        <v>7.6367540556461694E-2</v>
      </c>
      <c r="AR694" s="45" t="str">
        <f t="shared" si="1939"/>
        <v>POSITIF</v>
      </c>
      <c r="AS694" s="45">
        <f t="shared" si="1940"/>
        <v>4</v>
      </c>
      <c r="AT694" s="45">
        <f t="shared" si="1941"/>
        <v>22</v>
      </c>
      <c r="AU694" s="45">
        <f t="shared" si="1942"/>
        <v>31</v>
      </c>
      <c r="AV694" s="45">
        <f t="shared" si="1943"/>
        <v>0.99337699190422102</v>
      </c>
      <c r="AW694" s="145">
        <f t="shared" si="1944"/>
        <v>4.1390707996009211E-2</v>
      </c>
      <c r="AX694" s="45">
        <f t="shared" si="1945"/>
        <v>1.7337699222285712E-2</v>
      </c>
      <c r="AY694" s="45">
        <f t="shared" si="1946"/>
        <v>0.27067572238282045</v>
      </c>
      <c r="AZ694" s="145">
        <f t="shared" si="1947"/>
        <v>1.1278155099284185E-2</v>
      </c>
      <c r="BA694" s="45">
        <f t="shared" si="1948"/>
        <v>367887.31092752074</v>
      </c>
      <c r="BB694" s="45" t="s">
        <v>192</v>
      </c>
      <c r="BC694" s="45">
        <f t="shared" si="1949"/>
        <v>1.6700854039099239E-2</v>
      </c>
      <c r="BD694" s="45">
        <f t="shared" si="1950"/>
        <v>128.33633317372349</v>
      </c>
      <c r="BE694" s="45">
        <f t="shared" si="1951"/>
        <v>23.436892781610311</v>
      </c>
      <c r="BF694" s="45">
        <f t="shared" si="1952"/>
        <v>-1.733781131287621E-3</v>
      </c>
      <c r="BG694" s="45">
        <f t="shared" si="1953"/>
        <v>23.435159000479022</v>
      </c>
      <c r="BH694" s="151">
        <f t="shared" si="1954"/>
        <v>0.18442764049430341</v>
      </c>
      <c r="BI694" s="45">
        <f t="shared" si="1955"/>
        <v>10.582889835784833</v>
      </c>
      <c r="BJ694" s="45">
        <f t="shared" si="1956"/>
        <v>18.003889835784832</v>
      </c>
      <c r="BK694" s="45">
        <f t="shared" si="1957"/>
        <v>20.040727650548806</v>
      </c>
      <c r="BL694" s="45">
        <f t="shared" si="1958"/>
        <v>0.34977668199754425</v>
      </c>
      <c r="BM694" s="45">
        <f t="shared" si="1959"/>
        <v>250.01761988622366</v>
      </c>
      <c r="BN694" s="45">
        <f t="shared" si="1960"/>
        <v>16.667841325748245</v>
      </c>
      <c r="BO694" s="45">
        <f t="shared" si="1961"/>
        <v>16</v>
      </c>
      <c r="BP694" s="45">
        <f t="shared" si="1962"/>
        <v>40</v>
      </c>
      <c r="BQ694" s="45">
        <f t="shared" si="1963"/>
        <v>4</v>
      </c>
      <c r="BR694" s="45">
        <f t="shared" si="1964"/>
        <v>-17.33990660433593</v>
      </c>
      <c r="BS694" s="45" t="str">
        <f t="shared" si="1965"/>
        <v>NEGATIF</v>
      </c>
      <c r="BT694" s="45">
        <f t="shared" si="1966"/>
        <v>-0.30263846223397162</v>
      </c>
      <c r="BU694" s="45">
        <f t="shared" si="1967"/>
        <v>17</v>
      </c>
      <c r="BV694" s="45">
        <f t="shared" si="1968"/>
        <v>-2061</v>
      </c>
      <c r="BW694" s="45">
        <f t="shared" si="1969"/>
        <v>36</v>
      </c>
      <c r="BX694" s="45" t="str">
        <f t="shared" si="1970"/>
        <v>NEGATIF</v>
      </c>
      <c r="BY694" s="45">
        <f t="shared" si="1971"/>
        <v>60.312701622200009</v>
      </c>
      <c r="BZ694" s="45">
        <f t="shared" si="1972"/>
        <v>240.3127016222</v>
      </c>
      <c r="CA694" s="45">
        <f t="shared" si="1973"/>
        <v>67.88060398913386</v>
      </c>
      <c r="CB694" s="45" t="str">
        <f t="shared" si="1974"/>
        <v>POSITIF</v>
      </c>
      <c r="CC694" s="45">
        <f t="shared" si="1975"/>
        <v>67</v>
      </c>
      <c r="CD694" s="45">
        <f t="shared" si="1976"/>
        <v>52</v>
      </c>
      <c r="CE694" s="45">
        <f t="shared" si="1977"/>
        <v>50</v>
      </c>
      <c r="CF694" s="45"/>
      <c r="CG694" s="45">
        <f t="shared" si="1978"/>
        <v>4.3636306550142532</v>
      </c>
      <c r="CH694" s="45">
        <f t="shared" si="1979"/>
        <v>0.40902068528674229</v>
      </c>
      <c r="CI694" s="45">
        <f t="shared" si="1980"/>
        <v>0.40905094547599224</v>
      </c>
    </row>
    <row r="695" spans="1:87">
      <c r="A695" s="45">
        <f t="shared" ref="A695:E695" si="2045">A597</f>
        <v>-7.0027777777777782</v>
      </c>
      <c r="B695" s="45">
        <f t="shared" si="2045"/>
        <v>111.315</v>
      </c>
      <c r="C695" s="45">
        <f t="shared" si="2045"/>
        <v>7</v>
      </c>
      <c r="D695" s="45">
        <f t="shared" si="2045"/>
        <v>2018</v>
      </c>
      <c r="E695" s="45">
        <f t="shared" si="2045"/>
        <v>6</v>
      </c>
      <c r="F695" s="45">
        <f t="shared" si="1986"/>
        <v>11</v>
      </c>
      <c r="G695" s="45">
        <f t="shared" ref="G695:M695" si="2046">G597</f>
        <v>-0.12222152900771403</v>
      </c>
      <c r="H695" s="45">
        <f t="shared" si="2046"/>
        <v>24</v>
      </c>
      <c r="I695" s="45">
        <f t="shared" si="2046"/>
        <v>30</v>
      </c>
      <c r="J695" s="45">
        <f t="shared" si="2046"/>
        <v>24.5</v>
      </c>
      <c r="K695" s="45">
        <f t="shared" si="2046"/>
        <v>0</v>
      </c>
      <c r="L695" s="45">
        <f t="shared" si="2046"/>
        <v>20</v>
      </c>
      <c r="M695" s="45">
        <f t="shared" si="2046"/>
        <v>-13</v>
      </c>
      <c r="N695" s="45">
        <f t="shared" si="1911"/>
        <v>2458281.229166667</v>
      </c>
      <c r="O695" s="45">
        <f t="shared" si="2044"/>
        <v>8.1905445362562951E-4</v>
      </c>
      <c r="P695" s="45">
        <f t="shared" si="1912"/>
        <v>2458281.2299857214</v>
      </c>
      <c r="Q695" s="45">
        <f t="shared" si="1913"/>
        <v>0.18442792568710223</v>
      </c>
      <c r="R695" s="45">
        <f t="shared" si="1914"/>
        <v>252.50160295812839</v>
      </c>
      <c r="S695" s="45">
        <f t="shared" si="1915"/>
        <v>303.74786134270835</v>
      </c>
      <c r="T695" s="45">
        <f t="shared" si="1916"/>
        <v>4.4069843381827942</v>
      </c>
      <c r="U695" s="45">
        <f t="shared" si="1917"/>
        <v>5.3014002763214645</v>
      </c>
      <c r="V695" s="45">
        <f t="shared" si="1918"/>
        <v>128.33120295569671</v>
      </c>
      <c r="W695" s="45">
        <f t="shared" si="1919"/>
        <v>2.2398020246219863</v>
      </c>
      <c r="X695" s="45">
        <f t="shared" si="1920"/>
        <v>80.013149810533832</v>
      </c>
      <c r="Y695" s="45">
        <f t="shared" si="1921"/>
        <v>1.3964929090852924</v>
      </c>
      <c r="Z695" s="45">
        <f t="shared" si="1922"/>
        <v>156.75611820627819</v>
      </c>
      <c r="AA695" s="45">
        <f t="shared" si="1923"/>
        <v>2.7359103853449822</v>
      </c>
      <c r="AB695" s="45">
        <f t="shared" si="1924"/>
        <v>-18206.381324083948</v>
      </c>
      <c r="AC695" s="45">
        <f t="shared" si="1925"/>
        <v>25.805807874322714</v>
      </c>
      <c r="AD695" s="45">
        <f t="shared" si="1926"/>
        <v>-957.47607625516264</v>
      </c>
      <c r="AE695" s="45">
        <f t="shared" si="1927"/>
        <v>212.35764990527449</v>
      </c>
      <c r="AF695" s="45">
        <f t="shared" si="1928"/>
        <v>593.10638661850464</v>
      </c>
      <c r="AG695" s="45">
        <f t="shared" si="1929"/>
        <v>2603.6450776553393</v>
      </c>
      <c r="AH695" s="45">
        <f t="shared" si="1930"/>
        <v>-15728.942478285669</v>
      </c>
      <c r="AI695" s="45">
        <f t="shared" si="1931"/>
        <v>-4.3691506884126863</v>
      </c>
      <c r="AJ695" s="45">
        <f t="shared" si="1932"/>
        <v>248.13245226971571</v>
      </c>
      <c r="AK695" s="45">
        <f t="shared" si="1933"/>
        <v>4.3307282731542163</v>
      </c>
      <c r="AL695" s="45">
        <f t="shared" si="1934"/>
        <v>248</v>
      </c>
      <c r="AM695" s="45">
        <f t="shared" si="1935"/>
        <v>7</v>
      </c>
      <c r="AN695" s="45">
        <f t="shared" si="1936"/>
        <v>56</v>
      </c>
      <c r="AO695" s="45"/>
      <c r="AP695" s="45">
        <f t="shared" si="1937"/>
        <v>4.3756253979510724</v>
      </c>
      <c r="AQ695" s="45">
        <f t="shared" si="1938"/>
        <v>7.6369070028133354E-2</v>
      </c>
      <c r="AR695" s="45" t="str">
        <f t="shared" si="1939"/>
        <v>POSITIF</v>
      </c>
      <c r="AS695" s="45">
        <f t="shared" si="1940"/>
        <v>4</v>
      </c>
      <c r="AT695" s="45">
        <f t="shared" si="1941"/>
        <v>22</v>
      </c>
      <c r="AU695" s="45">
        <f t="shared" si="1942"/>
        <v>32</v>
      </c>
      <c r="AV695" s="45">
        <f t="shared" si="1943"/>
        <v>0.99350975658066742</v>
      </c>
      <c r="AW695" s="145">
        <f t="shared" si="1944"/>
        <v>4.1396239857527807E-2</v>
      </c>
      <c r="AX695" s="45">
        <f t="shared" si="1945"/>
        <v>1.7340016403020048E-2</v>
      </c>
      <c r="AY695" s="45">
        <f t="shared" si="1946"/>
        <v>0.27071189479351399</v>
      </c>
      <c r="AZ695" s="145">
        <f t="shared" si="1947"/>
        <v>1.1279662283063083E-2</v>
      </c>
      <c r="BA695" s="45">
        <f t="shared" si="1948"/>
        <v>367838.15434389276</v>
      </c>
      <c r="BB695" s="45" t="s">
        <v>192</v>
      </c>
      <c r="BC695" s="45">
        <f t="shared" si="1949"/>
        <v>1.6700854027121143E-2</v>
      </c>
      <c r="BD695" s="45">
        <f t="shared" si="1950"/>
        <v>128.33578157199017</v>
      </c>
      <c r="BE695" s="45">
        <f t="shared" si="1951"/>
        <v>23.436892777901615</v>
      </c>
      <c r="BF695" s="45">
        <f t="shared" si="1952"/>
        <v>-1.7337812248675679E-3</v>
      </c>
      <c r="BG695" s="45">
        <f t="shared" si="1953"/>
        <v>23.435158996676748</v>
      </c>
      <c r="BH695" s="151">
        <f t="shared" si="1954"/>
        <v>0.18442792568710223</v>
      </c>
      <c r="BI695" s="45">
        <f t="shared" si="1955"/>
        <v>10.833574326398471</v>
      </c>
      <c r="BJ695" s="45">
        <f t="shared" si="1956"/>
        <v>18.254574326398473</v>
      </c>
      <c r="BK695" s="45">
        <f t="shared" si="1957"/>
        <v>23.808345120344399</v>
      </c>
      <c r="BL695" s="45">
        <f t="shared" si="1958"/>
        <v>0.41553401180113536</v>
      </c>
      <c r="BM695" s="45">
        <f t="shared" si="1959"/>
        <v>250.01026977563271</v>
      </c>
      <c r="BN695" s="45">
        <f t="shared" si="1960"/>
        <v>16.667351318375513</v>
      </c>
      <c r="BO695" s="45">
        <f t="shared" si="1961"/>
        <v>16</v>
      </c>
      <c r="BP695" s="45">
        <f t="shared" si="1962"/>
        <v>40</v>
      </c>
      <c r="BQ695" s="45">
        <f t="shared" si="1963"/>
        <v>2</v>
      </c>
      <c r="BR695" s="45">
        <f t="shared" si="1964"/>
        <v>-17.33856728727039</v>
      </c>
      <c r="BS695" s="45" t="str">
        <f t="shared" si="1965"/>
        <v>NEGATIF</v>
      </c>
      <c r="BT695" s="45">
        <f t="shared" si="1966"/>
        <v>-0.30261508674144982</v>
      </c>
      <c r="BU695" s="45">
        <f t="shared" si="1967"/>
        <v>17</v>
      </c>
      <c r="BV695" s="45">
        <f t="shared" si="1968"/>
        <v>-2061</v>
      </c>
      <c r="BW695" s="45">
        <f t="shared" si="1969"/>
        <v>41</v>
      </c>
      <c r="BX695" s="45" t="str">
        <f t="shared" si="1970"/>
        <v>NEGATIF</v>
      </c>
      <c r="BY695" s="45">
        <f t="shared" si="1971"/>
        <v>63.834511805358098</v>
      </c>
      <c r="BZ695" s="45">
        <f t="shared" si="1972"/>
        <v>243.83451180535809</v>
      </c>
      <c r="CA695" s="45">
        <f t="shared" si="1973"/>
        <v>64.57484427219093</v>
      </c>
      <c r="CB695" s="45" t="str">
        <f t="shared" si="1974"/>
        <v>POSITIF</v>
      </c>
      <c r="CC695" s="45">
        <f t="shared" si="1975"/>
        <v>64</v>
      </c>
      <c r="CD695" s="45">
        <f t="shared" si="1976"/>
        <v>34</v>
      </c>
      <c r="CE695" s="45">
        <f t="shared" si="1977"/>
        <v>29</v>
      </c>
      <c r="CF695" s="45"/>
      <c r="CG695" s="45">
        <f t="shared" si="1978"/>
        <v>4.3635023713840555</v>
      </c>
      <c r="CH695" s="45">
        <f t="shared" si="1979"/>
        <v>0.4090206852203801</v>
      </c>
      <c r="CI695" s="45">
        <f t="shared" si="1980"/>
        <v>0.4090509454112633</v>
      </c>
    </row>
    <row r="696" spans="1:87">
      <c r="A696">
        <f t="shared" ref="A696:E696" si="2047">A598</f>
        <v>-7.0027777777777782</v>
      </c>
      <c r="B696">
        <f t="shared" si="2047"/>
        <v>111.315</v>
      </c>
      <c r="C696">
        <f t="shared" si="2047"/>
        <v>7</v>
      </c>
      <c r="D696">
        <f t="shared" si="2047"/>
        <v>2018</v>
      </c>
      <c r="E696">
        <f t="shared" si="2047"/>
        <v>6</v>
      </c>
      <c r="F696">
        <f t="shared" si="1986"/>
        <v>11</v>
      </c>
      <c r="G696">
        <f t="shared" ref="G696:M696" si="2048">G598</f>
        <v>-0.12222152900771403</v>
      </c>
      <c r="H696">
        <f t="shared" si="2048"/>
        <v>24</v>
      </c>
      <c r="I696">
        <f t="shared" si="2048"/>
        <v>45</v>
      </c>
      <c r="J696">
        <f t="shared" si="2048"/>
        <v>24.75</v>
      </c>
      <c r="K696">
        <f t="shared" si="2048"/>
        <v>0</v>
      </c>
      <c r="L696">
        <f t="shared" si="2048"/>
        <v>20</v>
      </c>
      <c r="M696">
        <f t="shared" si="2048"/>
        <v>-13</v>
      </c>
      <c r="N696">
        <f t="shared" ref="N696" si="2049">1720994.5+INT(365.25*D696)+INT(30.60001*(E696+1))+M696+F696+(H696+I696/60)/24 -C696/24</f>
        <v>2458281.2395833335</v>
      </c>
      <c r="O696">
        <f t="shared" si="2044"/>
        <v>8.1905445362562951E-4</v>
      </c>
      <c r="P696">
        <f t="shared" ref="P696" si="2050">N696+O696</f>
        <v>2458281.2404023879</v>
      </c>
      <c r="Q696">
        <f t="shared" ref="Q696" si="2051">(P696-2451545)/36525</f>
        <v>0.18442821087988831</v>
      </c>
      <c r="R696">
        <f t="shared" ref="R696" si="2052" xml:space="preserve"> MOD(218.317 + 481267.883*O696, 360)</f>
        <v>252.50160295812839</v>
      </c>
      <c r="S696">
        <f t="shared" ref="S696" si="2053" xml:space="preserve"> MOD(134.954 + 477198.849*Q696, 360)</f>
        <v>303.88395501197374</v>
      </c>
      <c r="T696">
        <f t="shared" ref="T696" si="2054">RADIANS(R696)</f>
        <v>4.4069843381827942</v>
      </c>
      <c r="U696">
        <f t="shared" ref="U696" si="2055">RADIANS(S696)</f>
        <v>5.3037755589412665</v>
      </c>
      <c r="V696">
        <f t="shared" ref="V696" si="2056" xml:space="preserve"> MOD(125.041 - 1934.142*Q696, 360)</f>
        <v>128.33065135235103</v>
      </c>
      <c r="W696">
        <f t="shared" ref="W696" si="2057">RADIANS(V696)</f>
        <v>2.239792397327439</v>
      </c>
      <c r="X696">
        <f t="shared" ref="X696" si="2058" xml:space="preserve"> MOD(280.466 + 36000.769*Q696, 360)</f>
        <v>80.023416970146172</v>
      </c>
      <c r="Y696">
        <f t="shared" ref="Y696" si="2059">RADIANS(X696)</f>
        <v>1.3966721048253556</v>
      </c>
      <c r="Z696">
        <f t="shared" ref="Z696" si="2060" xml:space="preserve"> MOD(357.526 + 35999.05*Q696, 360)</f>
        <v>156.76638487564378</v>
      </c>
      <c r="AA696">
        <f t="shared" ref="AA696" si="2061">RADIANS(Z696)</f>
        <v>2.7360895725286252</v>
      </c>
      <c r="AB696">
        <f t="shared" ref="AB696" si="2062" xml:space="preserve"> 22640*SIN(U696) + 769*SIN(2*D422) + 36*SIN(3*D422)</f>
        <v>-18176.453350116404</v>
      </c>
      <c r="AC696">
        <f t="shared" ref="AC696" si="2063" xml:space="preserve"> -125*SIN(T696 - X696)</f>
        <v>27.060173596439892</v>
      </c>
      <c r="AD696">
        <f t="shared" ref="AD696" si="2064" xml:space="preserve"> 2370*SIN(2*(T696 - X696))</f>
        <v>-1001.7890952036291</v>
      </c>
      <c r="AE696">
        <f t="shared" ref="AE696" si="2065" xml:space="preserve"> -668*SIN(Z696)</f>
        <v>205.84420983549521</v>
      </c>
      <c r="AF696">
        <f t="shared" ref="AF696" si="2066" xml:space="preserve"> -412*SIN(2*(T696 - W696)) + 212*SIN(2*(T696 - Y696 - U696))</f>
        <v>593.24759075276688</v>
      </c>
      <c r="AG696">
        <f t="shared" ref="AG696" si="2067" xml:space="preserve"> 4586*SIN(2*(T696 - Y696) - U696) + 206*SIN(2*(T696 - Y696) - U696 -AA696) + 192*SIN(2*(T696 - Y696) + U696) + 165*SIN(2*(T696 - Y696) - AA696) + 148*SIN(U696 - AA696) - 110*SIN(U696 + AA696)</f>
        <v>2594.4559077903878</v>
      </c>
      <c r="AH696">
        <f t="shared" ref="AH696" si="2068" xml:space="preserve"> SUM(AB696:AG696)</f>
        <v>-15757.634563344945</v>
      </c>
      <c r="AI696">
        <f t="shared" ref="AI696" si="2069">AH696/3600</f>
        <v>-4.3771207120402629</v>
      </c>
      <c r="AJ696">
        <f t="shared" ref="AJ696" si="2070">MOD(R696+AI696,360)</f>
        <v>248.12448224608812</v>
      </c>
      <c r="AK696">
        <f t="shared" ref="AK696" si="2071">RADIANS(AJ696)</f>
        <v>4.3305891700004526</v>
      </c>
      <c r="AL696">
        <f t="shared" ref="AL696" si="2072">INT(AJ696)</f>
        <v>248</v>
      </c>
      <c r="AM696">
        <f t="shared" ref="AM696" si="2073">INT(60*(AJ696-AL696))</f>
        <v>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R304"/>
  <sheetViews>
    <sheetView zoomScale="70" zoomScaleNormal="70" workbookViewId="0">
      <selection activeCell="I3" sqref="I3"/>
    </sheetView>
  </sheetViews>
  <sheetFormatPr defaultRowHeight="15"/>
  <cols>
    <col min="2" max="2" width="10.85546875" customWidth="1"/>
    <col min="3" max="3" width="12.42578125" customWidth="1"/>
    <col min="4" max="4" width="16.140625" customWidth="1"/>
    <col min="5" max="5" width="14" style="3" customWidth="1"/>
    <col min="6" max="6" width="4.140625" customWidth="1"/>
    <col min="7" max="7" width="13.85546875" customWidth="1"/>
    <col min="8" max="8" width="17.28515625" customWidth="1"/>
    <col min="9" max="9" width="13.85546875" style="6" customWidth="1"/>
    <col min="10" max="10" width="16.42578125" style="5" customWidth="1"/>
    <col min="11" max="11" width="14.28515625" style="5" customWidth="1"/>
    <col min="12" max="12" width="12.140625" style="5" customWidth="1"/>
    <col min="13" max="13" width="15.5703125" style="5" customWidth="1"/>
    <col min="14" max="14" width="16.5703125" style="5" customWidth="1"/>
    <col min="15" max="15" width="16.140625" style="5" customWidth="1"/>
    <col min="16" max="16" width="15" style="5" customWidth="1"/>
    <col min="17" max="17" width="15.7109375" style="5" customWidth="1"/>
    <col min="18" max="18" width="9.140625" customWidth="1"/>
  </cols>
  <sheetData>
    <row r="1" spans="1:17">
      <c r="A1" s="45"/>
      <c r="B1" s="45"/>
      <c r="C1" s="45"/>
      <c r="D1" s="45"/>
      <c r="E1" s="46"/>
      <c r="F1" s="45"/>
      <c r="G1" s="45"/>
      <c r="H1" s="45"/>
      <c r="I1" s="47"/>
      <c r="J1" s="48"/>
      <c r="K1" s="48"/>
      <c r="L1" s="48"/>
      <c r="M1" s="48"/>
      <c r="N1" s="48"/>
      <c r="O1" s="48"/>
      <c r="P1" s="48"/>
      <c r="Q1" s="48"/>
    </row>
    <row r="2" spans="1:17">
      <c r="A2" s="49"/>
      <c r="B2" s="49"/>
      <c r="C2" s="49"/>
      <c r="D2" s="49"/>
      <c r="E2" s="50"/>
      <c r="F2" s="49"/>
      <c r="G2" s="49"/>
      <c r="H2" s="49" t="s">
        <v>246</v>
      </c>
      <c r="I2" s="47"/>
      <c r="J2" s="51" t="s">
        <v>219</v>
      </c>
      <c r="K2" s="48"/>
      <c r="L2" s="48"/>
      <c r="M2" s="48"/>
      <c r="N2" s="48"/>
      <c r="O2" s="48"/>
      <c r="P2" s="48"/>
      <c r="Q2" s="48"/>
    </row>
    <row r="3" spans="1:17">
      <c r="A3" s="41" t="s">
        <v>209</v>
      </c>
      <c r="B3" s="41"/>
      <c r="C3" s="52">
        <v>10</v>
      </c>
      <c r="D3" s="49"/>
      <c r="E3" s="50"/>
      <c r="F3" s="49"/>
      <c r="G3" s="49"/>
      <c r="H3" s="49" t="s">
        <v>213</v>
      </c>
      <c r="I3" s="53" t="str">
        <f>penggarapan!L5</f>
        <v>Jumat</v>
      </c>
      <c r="J3" s="51" t="s">
        <v>213</v>
      </c>
      <c r="K3" s="54" t="str">
        <f>penggarapan!Q5</f>
        <v>Sabtu</v>
      </c>
      <c r="L3" s="48"/>
      <c r="M3" s="48"/>
      <c r="N3" s="48"/>
      <c r="O3" s="48"/>
      <c r="P3" s="48"/>
      <c r="Q3" s="48"/>
    </row>
    <row r="4" spans="1:17">
      <c r="A4" s="55" t="s">
        <v>210</v>
      </c>
      <c r="B4" s="55"/>
      <c r="C4" s="56">
        <v>1439</v>
      </c>
      <c r="D4" s="49"/>
      <c r="E4" s="50"/>
      <c r="F4" s="49"/>
      <c r="G4" s="49"/>
      <c r="H4" s="49" t="s">
        <v>215</v>
      </c>
      <c r="I4" s="57">
        <f>penggarapan!L4</f>
        <v>13</v>
      </c>
      <c r="J4" s="51" t="s">
        <v>215</v>
      </c>
      <c r="K4" s="58">
        <f>penggarapan!Q4</f>
        <v>28</v>
      </c>
      <c r="L4" s="48"/>
      <c r="M4" s="48"/>
      <c r="N4" s="48"/>
      <c r="O4" s="48"/>
      <c r="P4" s="48"/>
      <c r="Q4" s="48"/>
    </row>
    <row r="5" spans="1:17">
      <c r="A5" s="41"/>
      <c r="B5" s="41"/>
      <c r="C5" s="41" t="s">
        <v>212</v>
      </c>
      <c r="D5" s="41" t="s">
        <v>3</v>
      </c>
      <c r="E5" s="59" t="s">
        <v>4</v>
      </c>
      <c r="F5" s="41"/>
      <c r="G5" s="49"/>
      <c r="H5" s="49" t="s">
        <v>214</v>
      </c>
      <c r="I5" s="60">
        <f>penggarapan!L2</f>
        <v>6</v>
      </c>
      <c r="J5" s="51" t="s">
        <v>214</v>
      </c>
      <c r="K5" s="58">
        <f>penggarapan!Q2</f>
        <v>6</v>
      </c>
      <c r="L5" s="48"/>
      <c r="M5" s="48"/>
      <c r="N5" s="48"/>
      <c r="O5" s="48"/>
      <c r="P5" s="48"/>
      <c r="Q5" s="48"/>
    </row>
    <row r="6" spans="1:17">
      <c r="A6" s="41" t="s">
        <v>211</v>
      </c>
      <c r="B6" s="41" t="s">
        <v>0</v>
      </c>
      <c r="C6" s="52">
        <v>7</v>
      </c>
      <c r="D6" s="52">
        <v>0</v>
      </c>
      <c r="E6" s="61">
        <v>10</v>
      </c>
      <c r="F6" s="62" t="s">
        <v>75</v>
      </c>
      <c r="G6" s="49">
        <f>IF(F6="N", C6+D6/60+E6/3600, IF(F6="S", -1*(C6+D6/60+E6/3600), "TULIS N ATAU S PADA g6"))</f>
        <v>-7.0027777777777782</v>
      </c>
      <c r="H6" s="49" t="s">
        <v>216</v>
      </c>
      <c r="I6" s="60">
        <f>penggarapan!L3</f>
        <v>2018</v>
      </c>
      <c r="J6" s="51" t="s">
        <v>216</v>
      </c>
      <c r="K6" s="58">
        <f>penggarapan!Q3</f>
        <v>2018</v>
      </c>
      <c r="L6" s="48"/>
      <c r="M6" s="48"/>
      <c r="N6" s="48"/>
      <c r="O6" s="48"/>
      <c r="P6" s="48"/>
      <c r="Q6" s="48"/>
    </row>
    <row r="7" spans="1:17">
      <c r="A7" s="41"/>
      <c r="B7" s="41" t="s">
        <v>1</v>
      </c>
      <c r="C7" s="52">
        <v>111</v>
      </c>
      <c r="D7" s="52">
        <v>18</v>
      </c>
      <c r="E7" s="61">
        <v>54</v>
      </c>
      <c r="F7" s="62" t="s">
        <v>222</v>
      </c>
      <c r="G7" s="49">
        <f>IF(F7="E", C7+D7/60+E7/3600, IF(F7="W", -1*(C7+D7/60+E7/3600), "TULIS N ATAU S PADA g7"))</f>
        <v>111.315</v>
      </c>
      <c r="H7" s="49" t="s">
        <v>73</v>
      </c>
      <c r="I7" s="63">
        <f>penggarapan!N2</f>
        <v>0.82167577417567372</v>
      </c>
      <c r="J7" s="51" t="s">
        <v>73</v>
      </c>
      <c r="K7" s="64">
        <f>penggarapan!S2</f>
        <v>0.20322858588770032</v>
      </c>
      <c r="L7" s="48"/>
      <c r="M7" s="48"/>
      <c r="N7" s="48"/>
      <c r="O7" s="48"/>
      <c r="P7" s="48"/>
      <c r="Q7" s="48"/>
    </row>
    <row r="8" spans="1:17">
      <c r="A8" s="49"/>
      <c r="B8" s="49"/>
      <c r="C8" s="49"/>
      <c r="D8" s="49"/>
      <c r="E8" s="50"/>
      <c r="F8" s="49"/>
      <c r="G8" s="49"/>
      <c r="H8" s="49" t="s">
        <v>217</v>
      </c>
      <c r="I8" s="63">
        <f>penggarapan!N4</f>
        <v>1.1133424408423405</v>
      </c>
      <c r="J8" s="51" t="s">
        <v>217</v>
      </c>
      <c r="K8" s="64">
        <f>penggarapan!S4</f>
        <v>0.494895252554367</v>
      </c>
      <c r="L8" s="48"/>
      <c r="M8" s="48"/>
      <c r="N8" s="48"/>
      <c r="O8" s="48"/>
      <c r="P8" s="48"/>
      <c r="Q8" s="48"/>
    </row>
    <row r="9" spans="1:17">
      <c r="A9" s="49"/>
      <c r="B9" s="49"/>
      <c r="C9" s="49"/>
      <c r="D9" s="49"/>
      <c r="E9" s="50"/>
      <c r="F9" s="49"/>
      <c r="G9" s="49"/>
      <c r="H9" s="49" t="s">
        <v>218</v>
      </c>
      <c r="I9" s="65">
        <f>penggarapan!N3</f>
        <v>1.130884107509007</v>
      </c>
      <c r="J9" s="51" t="s">
        <v>218</v>
      </c>
      <c r="K9" s="66">
        <f>penggarapan!S4</f>
        <v>0.494895252554367</v>
      </c>
      <c r="L9" s="48"/>
      <c r="M9" s="48"/>
      <c r="N9" s="48"/>
      <c r="O9" s="48"/>
      <c r="P9" s="48"/>
      <c r="Q9" s="48"/>
    </row>
    <row r="10" spans="1:17">
      <c r="A10" s="67"/>
      <c r="B10" s="67"/>
      <c r="C10" s="67"/>
      <c r="D10" s="67" t="s">
        <v>240</v>
      </c>
      <c r="E10" s="68" t="s">
        <v>240</v>
      </c>
      <c r="F10" s="67"/>
      <c r="G10" s="67" t="s">
        <v>228</v>
      </c>
      <c r="H10" s="67" t="s">
        <v>228</v>
      </c>
      <c r="I10" s="69" t="s">
        <v>117</v>
      </c>
      <c r="J10" s="70" t="s">
        <v>117</v>
      </c>
      <c r="K10" s="70" t="s">
        <v>232</v>
      </c>
      <c r="L10" s="70" t="s">
        <v>234</v>
      </c>
      <c r="M10" s="70" t="s">
        <v>236</v>
      </c>
      <c r="N10" s="70" t="s">
        <v>237</v>
      </c>
      <c r="O10" s="70" t="s">
        <v>239</v>
      </c>
      <c r="P10" s="70" t="s">
        <v>154</v>
      </c>
      <c r="Q10" s="70" t="s">
        <v>154</v>
      </c>
    </row>
    <row r="11" spans="1:17">
      <c r="A11" s="67"/>
      <c r="B11" s="67" t="s">
        <v>225</v>
      </c>
      <c r="C11" s="67"/>
      <c r="D11" s="67" t="s">
        <v>224</v>
      </c>
      <c r="E11" s="68" t="s">
        <v>226</v>
      </c>
      <c r="F11" s="67"/>
      <c r="G11" s="67" t="s">
        <v>227</v>
      </c>
      <c r="H11" s="67" t="s">
        <v>229</v>
      </c>
      <c r="I11" s="69" t="s">
        <v>230</v>
      </c>
      <c r="J11" s="70" t="s">
        <v>231</v>
      </c>
      <c r="K11" s="70" t="s">
        <v>233</v>
      </c>
      <c r="L11" s="70" t="s">
        <v>235</v>
      </c>
      <c r="M11" s="70" t="s">
        <v>205</v>
      </c>
      <c r="N11" s="70" t="s">
        <v>238</v>
      </c>
      <c r="O11" s="70" t="s">
        <v>180</v>
      </c>
      <c r="P11" s="70" t="s">
        <v>238</v>
      </c>
      <c r="Q11" s="70" t="s">
        <v>180</v>
      </c>
    </row>
    <row r="12" spans="1:17">
      <c r="A12" s="71" t="s">
        <v>69</v>
      </c>
      <c r="B12" s="72" t="s">
        <v>223</v>
      </c>
      <c r="C12" s="72" t="s">
        <v>86</v>
      </c>
      <c r="D12" s="49" t="s">
        <v>242</v>
      </c>
      <c r="E12" s="50" t="s">
        <v>241</v>
      </c>
      <c r="F12" s="45"/>
      <c r="G12" s="45"/>
      <c r="H12" s="45"/>
      <c r="I12" s="47"/>
      <c r="J12" s="48"/>
      <c r="K12" s="48"/>
      <c r="L12" s="48"/>
      <c r="M12" s="48"/>
      <c r="N12" s="48"/>
      <c r="O12" s="48"/>
      <c r="P12" s="48"/>
      <c r="Q12" s="48"/>
    </row>
    <row r="13" spans="1:17">
      <c r="A13" s="49" t="s">
        <v>247</v>
      </c>
      <c r="B13" s="73">
        <v>41786</v>
      </c>
      <c r="C13" s="74">
        <v>0.72916666666666663</v>
      </c>
      <c r="D13" s="72">
        <f>penggarapan!AN15*149598000</f>
        <v>151900529.31734473</v>
      </c>
      <c r="E13" s="75">
        <f>penggarapan!BA309</f>
        <v>367740.09623984969</v>
      </c>
      <c r="F13" s="49"/>
      <c r="G13" s="76">
        <f>penggarapan!AV15</f>
        <v>5.330052623551631</v>
      </c>
      <c r="H13" s="76">
        <f>penggarapan!BM309/15</f>
        <v>16.666394801284145</v>
      </c>
      <c r="I13" s="77">
        <f>penggarapan!AP15</f>
        <v>80.764835156850509</v>
      </c>
      <c r="J13" s="51">
        <f>penggarapan!AJ309</f>
        <v>248.11664514514331</v>
      </c>
      <c r="K13" s="51">
        <f>penggarapan!AX15</f>
        <v>23.113624743747547</v>
      </c>
      <c r="L13" s="51">
        <f>penggarapan!AP309</f>
        <v>4.3765706835063627</v>
      </c>
      <c r="M13" s="51">
        <f>penggarapan!BR309</f>
        <v>-17.335186777672625</v>
      </c>
      <c r="N13" s="51">
        <f>penggarapan!BI15</f>
        <v>53.595521957710488</v>
      </c>
      <c r="O13" s="51">
        <f>penggarapan!BZ309</f>
        <v>248.42498291308181</v>
      </c>
      <c r="P13" s="51">
        <f>penggarapan!BM15</f>
        <v>-63.87515911822161</v>
      </c>
      <c r="Q13" s="51">
        <f>penggarapan!CA309</f>
        <v>57.727492866686219</v>
      </c>
    </row>
    <row r="14" spans="1:17">
      <c r="A14" s="49" t="str">
        <f>TEXT(penggarapan!F16,"dddd")</f>
        <v>Kamis</v>
      </c>
      <c r="B14" s="73">
        <f>DATE(penggarapan!D16,penggarapan!E16,penggarapan!F16)</f>
        <v>43263</v>
      </c>
      <c r="C14" s="74">
        <f>penggarapan!J16/24</f>
        <v>5.2083333333333336E-2</v>
      </c>
      <c r="D14" s="72">
        <f>penggarapan!AN16*149598000</f>
        <v>151900700.47894529</v>
      </c>
      <c r="E14" s="75">
        <f>penggarapan!BA310</f>
        <v>367691.19531954132</v>
      </c>
      <c r="F14" s="49"/>
      <c r="G14" s="76">
        <f>penggarapan!AV16</f>
        <v>5.330772610792514</v>
      </c>
      <c r="H14" s="76">
        <f>penggarapan!BM310/15</f>
        <v>16.665928931491603</v>
      </c>
      <c r="I14" s="77">
        <f>penggarapan!AP16</f>
        <v>80.774791999284787</v>
      </c>
      <c r="J14" s="51">
        <f>penggarapan!AJ310</f>
        <v>248.10894623296096</v>
      </c>
      <c r="K14" s="51">
        <f>penggarapan!AX16</f>
        <v>23.114315359134174</v>
      </c>
      <c r="L14" s="51">
        <f>penggarapan!AP310</f>
        <v>4.3775314183452769</v>
      </c>
      <c r="M14" s="51">
        <f>penggarapan!BR310</f>
        <v>-17.333045446409013</v>
      </c>
      <c r="N14" s="51">
        <f>penggarapan!BI16</f>
        <v>56.737096590782997</v>
      </c>
      <c r="O14" s="51">
        <f>penggarapan!BZ310</f>
        <v>249.93873245071765</v>
      </c>
      <c r="P14" s="51">
        <f>penggarapan!BM16</f>
        <v>-60.955239527988482</v>
      </c>
      <c r="Q14" s="51">
        <f>penggarapan!CA310</f>
        <v>54.232295653644016</v>
      </c>
    </row>
    <row r="15" spans="1:17">
      <c r="A15" s="49" t="str">
        <f>TEXT(penggarapan!F17,"dddd")</f>
        <v>Kamis</v>
      </c>
      <c r="B15" s="73">
        <f>DATE(penggarapan!D17,penggarapan!E17,penggarapan!F17)</f>
        <v>43263</v>
      </c>
      <c r="C15" s="74">
        <f>penggarapan!J17/24</f>
        <v>6.25E-2</v>
      </c>
      <c r="D15" s="72">
        <f>penggarapan!AN17*149598000</f>
        <v>151900871.56863931</v>
      </c>
      <c r="E15" s="75">
        <f>penggarapan!BA311</f>
        <v>367642.38022608141</v>
      </c>
      <c r="F15" s="49"/>
      <c r="G15" s="76">
        <f>penggarapan!AV17</f>
        <v>5.3314926037826327</v>
      </c>
      <c r="H15" s="76">
        <f>penggarapan!BM311/15</f>
        <v>16.665471742480619</v>
      </c>
      <c r="I15" s="77">
        <f>penggarapan!AP17</f>
        <v>80.784748818829684</v>
      </c>
      <c r="J15" s="51">
        <f>penggarapan!AJ311</f>
        <v>248.10139072562811</v>
      </c>
      <c r="K15" s="51">
        <f>penggarapan!AX17</f>
        <v>23.115005237958577</v>
      </c>
      <c r="L15" s="51">
        <f>penggarapan!AP311</f>
        <v>4.379013270595892</v>
      </c>
      <c r="M15" s="51">
        <f>penggarapan!BR311</f>
        <v>-17.330411169912097</v>
      </c>
      <c r="N15" s="51">
        <f>penggarapan!BI17</f>
        <v>59.240214845271851</v>
      </c>
      <c r="O15" s="51">
        <f>penggarapan!BZ311</f>
        <v>251.10711903459367</v>
      </c>
      <c r="P15" s="51">
        <f>penggarapan!BM17</f>
        <v>-57.89841567799985</v>
      </c>
      <c r="Q15" s="51">
        <f>penggarapan!CA311</f>
        <v>50.707272699966651</v>
      </c>
    </row>
    <row r="16" spans="1:17">
      <c r="A16" s="49" t="str">
        <f>TEXT(penggarapan!F18,"dddd")</f>
        <v>Kamis</v>
      </c>
      <c r="B16" s="73">
        <f>DATE(penggarapan!D18,penggarapan!E18,penggarapan!F18)</f>
        <v>43263</v>
      </c>
      <c r="C16" s="74">
        <f>penggarapan!J18/24</f>
        <v>7.2916666666666671E-2</v>
      </c>
      <c r="D16" s="72">
        <f>penggarapan!AN18*149598000</f>
        <v>151901042.58642936</v>
      </c>
      <c r="E16" s="75">
        <f>penggarapan!BA312</f>
        <v>367593.65125815256</v>
      </c>
      <c r="F16" s="49"/>
      <c r="G16" s="76">
        <f>penggarapan!AV18</f>
        <v>5.3322126025471421</v>
      </c>
      <c r="H16" s="76">
        <f>penggarapan!BM312/15</f>
        <v>16.665023546416659</v>
      </c>
      <c r="I16" s="77">
        <f>penggarapan!AP18</f>
        <v>80.794705615938369</v>
      </c>
      <c r="J16" s="51">
        <f>penggarapan!AJ312</f>
        <v>248.09398378501137</v>
      </c>
      <c r="K16" s="51">
        <f>penggarapan!AX18</f>
        <v>23.115694380225111</v>
      </c>
      <c r="L16" s="51">
        <f>penggarapan!AP312</f>
        <v>4.3812328670884071</v>
      </c>
      <c r="M16" s="51">
        <f>penggarapan!BR312</f>
        <v>-17.327070786948887</v>
      </c>
      <c r="N16" s="51">
        <f>penggarapan!BI18</f>
        <v>61.245230212839999</v>
      </c>
      <c r="O16" s="51">
        <f>penggarapan!BZ312</f>
        <v>252.0106252048821</v>
      </c>
      <c r="P16" s="51">
        <f>penggarapan!BM18</f>
        <v>-54.741163747949898</v>
      </c>
      <c r="Q16" s="51">
        <f>penggarapan!CA312</f>
        <v>47.160559680533787</v>
      </c>
    </row>
    <row r="17" spans="1:17">
      <c r="A17" s="49" t="str">
        <f>TEXT(penggarapan!F19,"dddd")</f>
        <v>Kamis</v>
      </c>
      <c r="B17" s="73">
        <f>DATE(penggarapan!D19,penggarapan!E19,penggarapan!F19)</f>
        <v>43263</v>
      </c>
      <c r="C17" s="74">
        <f>penggarapan!J19/24</f>
        <v>8.3333333333333329E-2</v>
      </c>
      <c r="D17" s="72">
        <f>penggarapan!AN19*149598000</f>
        <v>151901213.53231809</v>
      </c>
      <c r="E17" s="75">
        <f>penggarapan!BA313</f>
        <v>367545.00871389988</v>
      </c>
      <c r="F17" s="49"/>
      <c r="G17" s="76">
        <f>penggarapan!AV19</f>
        <v>5.3329326071113927</v>
      </c>
      <c r="H17" s="76">
        <f>penggarapan!BM313/15</f>
        <v>16.664584652114204</v>
      </c>
      <c r="I17" s="77">
        <f>penggarapan!AP19</f>
        <v>80.804662391066685</v>
      </c>
      <c r="J17" s="51">
        <f>penggarapan!AJ313</f>
        <v>248.08673051768037</v>
      </c>
      <c r="K17" s="51">
        <f>penggarapan!AX19</f>
        <v>23.116382785938214</v>
      </c>
      <c r="L17" s="51">
        <f>penggarapan!AP313</f>
        <v>4.3843543913715051</v>
      </c>
      <c r="M17" s="51">
        <f>penggarapan!BR313</f>
        <v>-17.32286293941662</v>
      </c>
      <c r="N17" s="51">
        <f>penggarapan!BI19</f>
        <v>62.856515595819658</v>
      </c>
      <c r="O17" s="51">
        <f>penggarapan!BZ313</f>
        <v>252.70576609588119</v>
      </c>
      <c r="P17" s="51">
        <f>penggarapan!BM19</f>
        <v>-51.50914176581712</v>
      </c>
      <c r="Q17" s="51">
        <f>penggarapan!CA313</f>
        <v>43.597922258681891</v>
      </c>
    </row>
    <row r="18" spans="1:17">
      <c r="A18" s="49" t="str">
        <f>TEXT(penggarapan!F20,"dddd")</f>
        <v>Kamis</v>
      </c>
      <c r="B18" s="73">
        <f>DATE(penggarapan!D20,penggarapan!E20,penggarapan!F20)</f>
        <v>43263</v>
      </c>
      <c r="C18" s="74">
        <f>penggarapan!J20/24</f>
        <v>9.375E-2</v>
      </c>
      <c r="D18" s="72">
        <f>penggarapan!AN20*149598000</f>
        <v>151901384.40628526</v>
      </c>
      <c r="E18" s="75">
        <f>penggarapan!BA314</f>
        <v>367496.45289741806</v>
      </c>
      <c r="F18" s="49"/>
      <c r="G18" s="76">
        <f>penggarapan!AV20</f>
        <v>5.3336526174041001</v>
      </c>
      <c r="H18" s="76">
        <f>penggarapan!BM314/15</f>
        <v>16.664155364966298</v>
      </c>
      <c r="I18" s="77">
        <f>penggarapan!AP20</f>
        <v>80.814619143334156</v>
      </c>
      <c r="J18" s="51">
        <f>penggarapan!AJ314</f>
        <v>248.07963597373418</v>
      </c>
      <c r="K18" s="51">
        <f>penggarapan!AX20</f>
        <v>23.117070455009976</v>
      </c>
      <c r="L18" s="51">
        <f>penggarapan!AP314</f>
        <v>4.3882635210058014</v>
      </c>
      <c r="M18" s="51">
        <f>penggarapan!BR314</f>
        <v>-17.317901381734146</v>
      </c>
      <c r="N18" s="51">
        <f>penggarapan!BI20</f>
        <v>64.151881517093912</v>
      </c>
      <c r="O18" s="51">
        <f>penggarapan!BZ314</f>
        <v>253.23275009290583</v>
      </c>
      <c r="P18" s="51">
        <f>penggarapan!BM20</f>
        <v>-48.220717135841213</v>
      </c>
      <c r="Q18" s="51">
        <f>penggarapan!CA314</f>
        <v>40.023564592038845</v>
      </c>
    </row>
    <row r="19" spans="1:17">
      <c r="A19" s="49" t="str">
        <f>TEXT(penggarapan!F21,"dddd")</f>
        <v>Kamis</v>
      </c>
      <c r="B19" s="73">
        <f>DATE(penggarapan!D21,penggarapan!E21,penggarapan!F21)</f>
        <v>43263</v>
      </c>
      <c r="C19" s="74">
        <f>penggarapan!J21/24</f>
        <v>0.10416666666666667</v>
      </c>
      <c r="D19" s="72">
        <f>penggarapan!AN21*149598000</f>
        <v>151901555.2083334</v>
      </c>
      <c r="E19" s="75">
        <f>penggarapan!BA315</f>
        <v>367447.98410573654</v>
      </c>
      <c r="F19" s="49"/>
      <c r="G19" s="76">
        <f>penggarapan!AV21</f>
        <v>5.3343726334504851</v>
      </c>
      <c r="H19" s="76">
        <f>penggarapan!BM315/15</f>
        <v>16.6637359867009</v>
      </c>
      <c r="I19" s="77">
        <f>penggarapan!AP21</f>
        <v>80.824575873194846</v>
      </c>
      <c r="J19" s="51">
        <f>penggarapan!AJ315</f>
        <v>248.0727051427661</v>
      </c>
      <c r="K19" s="51">
        <f>penggarapan!AX21</f>
        <v>23.117757387444819</v>
      </c>
      <c r="L19" s="51">
        <f>penggarapan!AP315</f>
        <v>4.3922181170710308</v>
      </c>
      <c r="M19" s="51">
        <f>penggarapan!BR315</f>
        <v>-17.312920028325806</v>
      </c>
      <c r="N19" s="51">
        <f>penggarapan!BI21</f>
        <v>65.189718456826043</v>
      </c>
      <c r="O19" s="51">
        <f>penggarapan!BZ315</f>
        <v>253.62013166512793</v>
      </c>
      <c r="P19" s="51">
        <f>penggarapan!BM21</f>
        <v>-44.889308845961096</v>
      </c>
      <c r="Q19" s="51">
        <f>penggarapan!CA315</f>
        <v>36.440644420402158</v>
      </c>
    </row>
    <row r="20" spans="1:17">
      <c r="A20" s="49" t="str">
        <f>TEXT(penggarapan!F22,"dddd")</f>
        <v>Kamis</v>
      </c>
      <c r="B20" s="73">
        <f>DATE(penggarapan!D22,penggarapan!E22,penggarapan!F22)</f>
        <v>43263</v>
      </c>
      <c r="C20" s="74">
        <f>penggarapan!J22/24</f>
        <v>0.11458333333333333</v>
      </c>
      <c r="D20" s="72">
        <f>penggarapan!AN22*149598000</f>
        <v>151901725.93846533</v>
      </c>
      <c r="E20" s="75">
        <f>penggarapan!BA316</f>
        <v>367399.60263534129</v>
      </c>
      <c r="F20" s="49"/>
      <c r="G20" s="76">
        <f>penggarapan!AV22</f>
        <v>5.3350926552757603</v>
      </c>
      <c r="H20" s="76">
        <f>penggarapan!BM316/15</f>
        <v>16.663326815316985</v>
      </c>
      <c r="I20" s="77">
        <f>penggarapan!AP22</f>
        <v>80.834532581102735</v>
      </c>
      <c r="J20" s="51">
        <f>penggarapan!AJ316</f>
        <v>248.06594295279794</v>
      </c>
      <c r="K20" s="51">
        <f>penggarapan!AX22</f>
        <v>23.118443583247032</v>
      </c>
      <c r="L20" s="51">
        <f>penggarapan!AP316</f>
        <v>4.3945747376908049</v>
      </c>
      <c r="M20" s="51">
        <f>penggarapan!BR316</f>
        <v>-17.309543088259613</v>
      </c>
      <c r="N20" s="51">
        <f>penggarapan!BI22</f>
        <v>66.014186425746544</v>
      </c>
      <c r="O20" s="51">
        <f>penggarapan!BZ316</f>
        <v>253.8878556456024</v>
      </c>
      <c r="P20" s="51">
        <f>penggarapan!BM22</f>
        <v>-41.524935174552866</v>
      </c>
      <c r="Q20" s="51">
        <f>penggarapan!CA316</f>
        <v>32.851650526543111</v>
      </c>
    </row>
    <row r="21" spans="1:17">
      <c r="A21" s="49" t="str">
        <f>TEXT(penggarapan!F23,"dddd")</f>
        <v>Kamis</v>
      </c>
      <c r="B21" s="73">
        <f>DATE(penggarapan!D23,penggarapan!E23,penggarapan!F23)</f>
        <v>43263</v>
      </c>
      <c r="C21" s="74">
        <f>penggarapan!J23/24</f>
        <v>0.125</v>
      </c>
      <c r="D21" s="72">
        <f>penggarapan!AN23*149598000</f>
        <v>151901896.59666064</v>
      </c>
      <c r="E21" s="75">
        <f>penggarapan!BA317</f>
        <v>367351.30878862797</v>
      </c>
      <c r="F21" s="49"/>
      <c r="G21" s="76">
        <f>penggarapan!AV23</f>
        <v>5.3358126828086414</v>
      </c>
      <c r="H21" s="76">
        <f>penggarapan!BM317/15</f>
        <v>16.662928145014966</v>
      </c>
      <c r="I21" s="77">
        <f>penggarapan!AP23</f>
        <v>80.844489266177433</v>
      </c>
      <c r="J21" s="51">
        <f>penggarapan!AJ317</f>
        <v>248.0593542691204</v>
      </c>
      <c r="K21" s="51">
        <f>penggarapan!AX23</f>
        <v>23.119129042329021</v>
      </c>
      <c r="L21" s="51">
        <f>penggarapan!AP317</f>
        <v>4.39317645379698</v>
      </c>
      <c r="M21" s="51">
        <f>penggarapan!BR317</f>
        <v>-17.309901946052893</v>
      </c>
      <c r="N21" s="51">
        <f>penggarapan!BI23</f>
        <v>66.658927716593084</v>
      </c>
      <c r="O21" s="51">
        <f>penggarapan!BZ317</f>
        <v>254.04996143416082</v>
      </c>
      <c r="P21" s="51">
        <f>penggarapan!BM23</f>
        <v>-38.135244373139606</v>
      </c>
      <c r="Q21" s="51">
        <f>penggarapan!CA317</f>
        <v>29.258713644749474</v>
      </c>
    </row>
    <row r="22" spans="1:17">
      <c r="A22" s="49" t="str">
        <f>TEXT(penggarapan!F24,"dddd")</f>
        <v>Kamis</v>
      </c>
      <c r="B22" s="73">
        <f>DATE(penggarapan!D24,penggarapan!E24,penggarapan!F24)</f>
        <v>43263</v>
      </c>
      <c r="C22" s="74">
        <f>penggarapan!J24/24</f>
        <v>0.13541666666666666</v>
      </c>
      <c r="D22" s="72">
        <f>penggarapan!AN24*149598000</f>
        <v>151902067.18292198</v>
      </c>
      <c r="E22" s="75">
        <f>penggarapan!BA318</f>
        <v>367303.10286096123</v>
      </c>
      <c r="F22" s="49"/>
      <c r="G22" s="76">
        <f>penggarapan!AV24</f>
        <v>5.3365327160744078</v>
      </c>
      <c r="H22" s="76">
        <f>penggarapan!BM318/15</f>
        <v>16.662540265965486</v>
      </c>
      <c r="I22" s="77">
        <f>penggarapan!AP24</f>
        <v>80.854445928873872</v>
      </c>
      <c r="J22" s="51">
        <f>penggarapan!AJ318</f>
        <v>248.05294389046287</v>
      </c>
      <c r="K22" s="51">
        <f>penggarapan!AX24</f>
        <v>23.119813764695245</v>
      </c>
      <c r="L22" s="51">
        <f>penggarapan!AP318</f>
        <v>4.3871983506686805</v>
      </c>
      <c r="M22" s="51">
        <f>penggarapan!BR318</f>
        <v>-17.31481214507108</v>
      </c>
      <c r="N22" s="51">
        <f>penggarapan!BI24</f>
        <v>67.149715413815699</v>
      </c>
      <c r="O22" s="51">
        <f>penggarapan!BZ318</f>
        <v>254.11803313706639</v>
      </c>
      <c r="P22" s="51">
        <f>penggarapan!BM24</f>
        <v>-34.72621077976676</v>
      </c>
      <c r="Q22" s="51">
        <f>penggarapan!CA318</f>
        <v>25.663805665566372</v>
      </c>
    </row>
    <row r="23" spans="1:17">
      <c r="A23" s="49" t="str">
        <f>TEXT(penggarapan!F25,"dddd")</f>
        <v>Kamis</v>
      </c>
      <c r="B23" s="73">
        <f>DATE(penggarapan!D25,penggarapan!E25,penggarapan!F25)</f>
        <v>43263</v>
      </c>
      <c r="C23" s="74">
        <f>penggarapan!J25/24</f>
        <v>0.14583333333333334</v>
      </c>
      <c r="D23" s="72">
        <f>penggarapan!AN25*149598000</f>
        <v>151902237.69725212</v>
      </c>
      <c r="E23" s="75">
        <f>penggarapan!BA319</f>
        <v>367254.98514713655</v>
      </c>
      <c r="F23" s="49"/>
      <c r="G23" s="76">
        <f>penggarapan!AV25</f>
        <v>5.3372527550984001</v>
      </c>
      <c r="H23" s="76">
        <f>penggarapan!BM319/15</f>
        <v>16.662163464246802</v>
      </c>
      <c r="I23" s="77">
        <f>penggarapan!AP25</f>
        <v>80.864402569647808</v>
      </c>
      <c r="J23" s="51">
        <f>penggarapan!AJ319</f>
        <v>248.04671654794871</v>
      </c>
      <c r="K23" s="51">
        <f>penggarapan!AX25</f>
        <v>23.120497750350125</v>
      </c>
      <c r="L23" s="51">
        <f>penggarapan!AP319</f>
        <v>4.3800731595985161</v>
      </c>
      <c r="M23" s="51">
        <f>penggarapan!BR319</f>
        <v>-17.320883502636399</v>
      </c>
      <c r="N23" s="51">
        <f>penggarapan!BI25</f>
        <v>67.506348314819718</v>
      </c>
      <c r="O23" s="51">
        <f>penggarapan!BZ319</f>
        <v>254.10499525132718</v>
      </c>
      <c r="P23" s="51">
        <f>penggarapan!BM25</f>
        <v>-31.302613243536829</v>
      </c>
      <c r="Q23" s="51">
        <f>penggarapan!CA319</f>
        <v>22.068674488842415</v>
      </c>
    </row>
    <row r="24" spans="1:17">
      <c r="A24" s="49" t="str">
        <f>TEXT(penggarapan!F26,"dddd")</f>
        <v>Kamis</v>
      </c>
      <c r="B24" s="73">
        <f>DATE(penggarapan!D26,penggarapan!E26,penggarapan!F26)</f>
        <v>43263</v>
      </c>
      <c r="C24" s="74">
        <f>penggarapan!J26/24</f>
        <v>0.15625</v>
      </c>
      <c r="D24" s="72">
        <f>penggarapan!AN26*149598000</f>
        <v>151902408.13963065</v>
      </c>
      <c r="E24" s="75">
        <f>penggarapan!BA320</f>
        <v>367206.95594785432</v>
      </c>
      <c r="F24" s="49"/>
      <c r="G24" s="76">
        <f>penggarapan!AV26</f>
        <v>5.3379727998090702</v>
      </c>
      <c r="H24" s="76">
        <f>penggarapan!BM320/15</f>
        <v>16.661798021775731</v>
      </c>
      <c r="I24" s="77">
        <f>penggarapan!AP26</f>
        <v>80.874359187615312</v>
      </c>
      <c r="J24" s="51">
        <f>penggarapan!AJ320</f>
        <v>248.04067690394353</v>
      </c>
      <c r="K24" s="51">
        <f>penggarapan!AX26</f>
        <v>23.121180999206096</v>
      </c>
      <c r="L24" s="51">
        <f>penggarapan!AP320</f>
        <v>4.3795281086759665</v>
      </c>
      <c r="M24" s="51">
        <f>penggarapan!BR320</f>
        <v>-17.320483864885194</v>
      </c>
      <c r="N24" s="51">
        <f>penggarapan!BI26</f>
        <v>67.744013712443589</v>
      </c>
      <c r="O24" s="51">
        <f>penggarapan!BZ320</f>
        <v>254.02528928167348</v>
      </c>
      <c r="P24" s="51">
        <f>penggarapan!BM26</f>
        <v>-27.868370452730353</v>
      </c>
      <c r="Q24" s="51">
        <f>penggarapan!CA320</f>
        <v>18.474524240255796</v>
      </c>
    </row>
    <row r="25" spans="1:17">
      <c r="A25" s="49" t="str">
        <f>TEXT(penggarapan!F27,"dddd")</f>
        <v>Kamis</v>
      </c>
      <c r="B25" s="73">
        <f>DATE(penggarapan!D27,penggarapan!E27,penggarapan!F27)</f>
        <v>43263</v>
      </c>
      <c r="C25" s="74">
        <f>penggarapan!J27/24</f>
        <v>0.16666666666666666</v>
      </c>
      <c r="D25" s="72">
        <f>penggarapan!AN27*149598000</f>
        <v>151902578.51006031</v>
      </c>
      <c r="E25" s="75">
        <f>penggarapan!BA321</f>
        <v>367159.01555677777</v>
      </c>
      <c r="F25" s="49"/>
      <c r="G25" s="76">
        <f>penggarapan!AV27</f>
        <v>5.3386928502319524</v>
      </c>
      <c r="H25" s="76">
        <f>penggarapan!BM321/15</f>
        <v>16.661444216090079</v>
      </c>
      <c r="I25" s="77">
        <f>penggarapan!AP27</f>
        <v>80.884315783234854</v>
      </c>
      <c r="J25" s="51">
        <f>penggarapan!AJ321</f>
        <v>248.03482954845023</v>
      </c>
      <c r="K25" s="51">
        <f>penggarapan!AX27</f>
        <v>23.121863511267861</v>
      </c>
      <c r="L25" s="51">
        <f>penggarapan!AP321</f>
        <v>4.3889431069611238</v>
      </c>
      <c r="M25" s="51">
        <f>penggarapan!BR321</f>
        <v>-17.310275468267932</v>
      </c>
      <c r="N25" s="51">
        <f>penggarapan!BI27</f>
        <v>67.874272395707052</v>
      </c>
      <c r="O25" s="51">
        <f>penggarapan!BZ321</f>
        <v>253.88627798505516</v>
      </c>
      <c r="P25" s="51">
        <f>penggarapan!BM27</f>
        <v>-24.42678109893091</v>
      </c>
      <c r="Q25" s="51">
        <f>penggarapan!CA321</f>
        <v>14.882111258731541</v>
      </c>
    </row>
    <row r="26" spans="1:17">
      <c r="A26" s="49" t="str">
        <f>TEXT(penggarapan!F28,"dddd")</f>
        <v>Kamis</v>
      </c>
      <c r="B26" s="73">
        <f>DATE(penggarapan!D28,penggarapan!E28,penggarapan!F28)</f>
        <v>43263</v>
      </c>
      <c r="C26" s="74">
        <f>penggarapan!J28/24</f>
        <v>0.17708333333333334</v>
      </c>
      <c r="D26" s="72">
        <f>penggarapan!AN28*149598000</f>
        <v>151902748.80854374</v>
      </c>
      <c r="E26" s="75">
        <f>penggarapan!BA322</f>
        <v>367111.16426701623</v>
      </c>
      <c r="F26" s="49"/>
      <c r="G26" s="76">
        <f>penggarapan!AV28</f>
        <v>5.3394129063921261</v>
      </c>
      <c r="H26" s="76">
        <f>penggarapan!BM322/15</f>
        <v>16.661102320287906</v>
      </c>
      <c r="I26" s="77">
        <f>penggarapan!AP28</f>
        <v>80.894272356958638</v>
      </c>
      <c r="J26" s="51">
        <f>penggarapan!AJ322</f>
        <v>248.02917899809486</v>
      </c>
      <c r="K26" s="51">
        <f>penggarapan!AX28</f>
        <v>23.122545286539584</v>
      </c>
      <c r="L26" s="51">
        <f>penggarapan!AP322</f>
        <v>4.3963618705281799</v>
      </c>
      <c r="M26" s="51">
        <f>penggarapan!BR322</f>
        <v>-17.302069373467713</v>
      </c>
      <c r="N26" s="51">
        <f>penggarapan!BI28</f>
        <v>67.905772600300836</v>
      </c>
      <c r="O26" s="51">
        <f>penggarapan!BZ322</f>
        <v>253.67820564381762</v>
      </c>
      <c r="P26" s="51">
        <f>penggarapan!BM28</f>
        <v>-20.980700068674249</v>
      </c>
      <c r="Q26" s="51">
        <f>penggarapan!CA322</f>
        <v>11.292942756144159</v>
      </c>
    </row>
    <row r="27" spans="1:17">
      <c r="A27" s="49" t="str">
        <f>TEXT(penggarapan!F29,"dddd")</f>
        <v>Kamis</v>
      </c>
      <c r="B27" s="73">
        <f>DATE(penggarapan!D29,penggarapan!E29,penggarapan!F29)</f>
        <v>43263</v>
      </c>
      <c r="C27" s="74">
        <f>penggarapan!J29/24</f>
        <v>0.1875</v>
      </c>
      <c r="D27" s="72">
        <f>penggarapan!AN29*149598000</f>
        <v>151902919.0350607</v>
      </c>
      <c r="E27" s="75">
        <f>penggarapan!BA323</f>
        <v>367063.40237753256</v>
      </c>
      <c r="F27" s="49"/>
      <c r="G27" s="76">
        <f>penggarapan!AV29</f>
        <v>5.3401329682183638</v>
      </c>
      <c r="H27" s="76">
        <f>penggarapan!BM323/15</f>
        <v>16.660772602958197</v>
      </c>
      <c r="I27" s="77">
        <f>penggarapan!AP29</f>
        <v>80.904228907907196</v>
      </c>
      <c r="J27" s="51">
        <f>penggarapan!AJ323</f>
        <v>248.02372969497026</v>
      </c>
      <c r="K27" s="51">
        <f>penggarapan!AX29</f>
        <v>23.123226324934311</v>
      </c>
      <c r="L27" s="51">
        <f>penggarapan!AP323</f>
        <v>4.3877702724697842</v>
      </c>
      <c r="M27" s="51">
        <f>penggarapan!BR323</f>
        <v>-17.309709061916671</v>
      </c>
      <c r="N27" s="51">
        <f>penggarapan!BI29</f>
        <v>67.844766602964313</v>
      </c>
      <c r="O27" s="51">
        <f>penggarapan!BZ323</f>
        <v>253.38862516619633</v>
      </c>
      <c r="P27" s="51">
        <f>penggarapan!BM29</f>
        <v>-17.532671324212579</v>
      </c>
      <c r="Q27" s="51">
        <f>penggarapan!CA323</f>
        <v>7.7095893170288194</v>
      </c>
    </row>
    <row r="28" spans="1:17">
      <c r="A28" s="49" t="str">
        <f>TEXT(penggarapan!F30,"dddd")</f>
        <v>Kamis</v>
      </c>
      <c r="B28" s="73">
        <f>DATE(penggarapan!D30,penggarapan!E30,penggarapan!F30)</f>
        <v>43263</v>
      </c>
      <c r="C28" s="74">
        <f>penggarapan!J30/24</f>
        <v>0.19791666666666666</v>
      </c>
      <c r="D28" s="72">
        <f>penggarapan!AN30*149598000</f>
        <v>151903089.18961382</v>
      </c>
      <c r="E28" s="75">
        <f>penggarapan!BA324</f>
        <v>367015.73018029804</v>
      </c>
      <c r="F28" s="49"/>
      <c r="G28" s="76">
        <f>penggarapan!AV30</f>
        <v>5.3408530357358703</v>
      </c>
      <c r="H28" s="76">
        <f>penggarapan!BM324/15</f>
        <v>16.66045532797915</v>
      </c>
      <c r="I28" s="77">
        <f>penggarapan!AP30</f>
        <v>80.914185436534538</v>
      </c>
      <c r="J28" s="51">
        <f>penggarapan!AJ324</f>
        <v>248.01848600329319</v>
      </c>
      <c r="K28" s="51">
        <f>penggarapan!AX30</f>
        <v>23.123906626456417</v>
      </c>
      <c r="L28" s="51">
        <f>penggarapan!AP324</f>
        <v>4.3798116263615823</v>
      </c>
      <c r="M28" s="51">
        <f>penggarapan!BR324</f>
        <v>-17.316755206371326</v>
      </c>
      <c r="N28" s="51">
        <f>penggarapan!BI30</f>
        <v>67.695480868040136</v>
      </c>
      <c r="O28" s="51">
        <f>penggarapan!BZ324</f>
        <v>253.03436792503624</v>
      </c>
      <c r="P28" s="51">
        <f>penggarapan!BM30</f>
        <v>-14.085031441673921</v>
      </c>
      <c r="Q28" s="51">
        <f>penggarapan!CA324</f>
        <v>4.1325064507123397</v>
      </c>
    </row>
    <row r="29" spans="1:17">
      <c r="A29" s="49" t="str">
        <f>TEXT(penggarapan!F31,"dddd")</f>
        <v>Kamis</v>
      </c>
      <c r="B29" s="73">
        <f>DATE(penggarapan!D31,penggarapan!E31,penggarapan!F31)</f>
        <v>43263</v>
      </c>
      <c r="C29" s="74">
        <f>penggarapan!J31/24</f>
        <v>0.20833333333333334</v>
      </c>
      <c r="D29" s="72">
        <f>penggarapan!AN31*149598000</f>
        <v>151903259.27220574</v>
      </c>
      <c r="E29" s="75">
        <f>penggarapan!BA325</f>
        <v>366968.14796670992</v>
      </c>
      <c r="F29" s="49"/>
      <c r="G29" s="76">
        <f>penggarapan!AV31</f>
        <v>5.3415731089697882</v>
      </c>
      <c r="H29" s="76">
        <f>penggarapan!BM325/15</f>
        <v>16.660150754458211</v>
      </c>
      <c r="I29" s="77">
        <f>penggarapan!AP31</f>
        <v>80.924141943293762</v>
      </c>
      <c r="J29" s="51">
        <f>penggarapan!AJ325</f>
        <v>248.0134522084021</v>
      </c>
      <c r="K29" s="51">
        <f>penggarapan!AX31</f>
        <v>23.124586191110133</v>
      </c>
      <c r="L29" s="51">
        <f>penggarapan!AP325</f>
        <v>4.3926429734086234</v>
      </c>
      <c r="M29" s="51">
        <f>penggarapan!BR325</f>
        <v>-17.303298141153892</v>
      </c>
      <c r="N29" s="51">
        <f>penggarapan!BI31</f>
        <v>67.460374872956294</v>
      </c>
      <c r="O29" s="51">
        <f>penggarapan!BZ325</f>
        <v>252.63380057689625</v>
      </c>
      <c r="P29" s="51">
        <f>penggarapan!BM31</f>
        <v>-10.639993482733399</v>
      </c>
      <c r="Q29" s="51">
        <f>penggarapan!CA325</f>
        <v>0.56056222176372739</v>
      </c>
    </row>
    <row r="30" spans="1:17">
      <c r="A30" s="49" t="str">
        <f>TEXT(penggarapan!F32,"dddd")</f>
        <v>Kamis</v>
      </c>
      <c r="B30" s="73">
        <f>DATE(penggarapan!D32,penggarapan!E32,penggarapan!F32)</f>
        <v>43263</v>
      </c>
      <c r="C30" s="74">
        <f>penggarapan!J32/24</f>
        <v>0.21875</v>
      </c>
      <c r="D30" s="72">
        <f>penggarapan!AN32*149598000</f>
        <v>151903429.28281626</v>
      </c>
      <c r="E30" s="75">
        <f>penggarapan!BA326</f>
        <v>366920.65603398235</v>
      </c>
      <c r="F30" s="49"/>
      <c r="G30" s="76">
        <f>penggarapan!AV32</f>
        <v>5.3422931878490143</v>
      </c>
      <c r="H30" s="76">
        <f>penggarapan!BM326/15</f>
        <v>16.659859136663719</v>
      </c>
      <c r="I30" s="77">
        <f>penggarapan!AP32</f>
        <v>80.934098427307205</v>
      </c>
      <c r="J30" s="51">
        <f>penggarapan!AJ326</f>
        <v>248.00863251561773</v>
      </c>
      <c r="K30" s="51">
        <f>penggarapan!AX32</f>
        <v>23.125265018808907</v>
      </c>
      <c r="L30" s="51">
        <f>penggarapan!AP326</f>
        <v>4.3937658101125399</v>
      </c>
      <c r="M30" s="51">
        <f>penggarapan!BR326</f>
        <v>-17.301439514489754</v>
      </c>
      <c r="N30" s="51">
        <f>penggarapan!BI32</f>
        <v>67.140312689294291</v>
      </c>
      <c r="O30" s="51">
        <f>penggarapan!BZ326</f>
        <v>252.15241951050649</v>
      </c>
      <c r="P30" s="51">
        <f>penggarapan!BM32</f>
        <v>-7.1997181432722561</v>
      </c>
      <c r="Q30" s="51">
        <f>penggarapan!CA326</f>
        <v>-3.0013101337255401</v>
      </c>
    </row>
    <row r="31" spans="1:17">
      <c r="A31" s="49" t="str">
        <f>TEXT(penggarapan!F33,"dddd")</f>
        <v>Kamis</v>
      </c>
      <c r="B31" s="73">
        <f>DATE(penggarapan!D33,penggarapan!E33,penggarapan!F33)</f>
        <v>43263</v>
      </c>
      <c r="C31" s="74">
        <f>penggarapan!J33/24</f>
        <v>0.22916666666666666</v>
      </c>
      <c r="D31" s="72">
        <f>penggarapan!AN33*149598000</f>
        <v>151903599.22144809</v>
      </c>
      <c r="E31" s="75">
        <f>penggarapan!BA327</f>
        <v>366873.25467236846</v>
      </c>
      <c r="F31" s="49"/>
      <c r="G31" s="76">
        <f>penggarapan!AV33</f>
        <v>5.3430132723986885</v>
      </c>
      <c r="H31" s="76">
        <f>penggarapan!BM327/15</f>
        <v>16.659580723839234</v>
      </c>
      <c r="I31" s="77">
        <f>penggarapan!AP33</f>
        <v>80.944054889027953</v>
      </c>
      <c r="J31" s="51">
        <f>penggarapan!AJ327</f>
        <v>248.00403104716449</v>
      </c>
      <c r="K31" s="51">
        <f>penggarapan!AX33</f>
        <v>23.125943109557046</v>
      </c>
      <c r="L31" s="51">
        <f>penggarapan!AP327</f>
        <v>4.380373086459131</v>
      </c>
      <c r="M31" s="51">
        <f>penggarapan!BR327</f>
        <v>-17.313952486906274</v>
      </c>
      <c r="N31" s="51">
        <f>penggarapan!BI33</f>
        <v>66.73466351835738</v>
      </c>
      <c r="O31" s="51">
        <f>penggarapan!BZ327</f>
        <v>251.58371141798426</v>
      </c>
      <c r="P31" s="51">
        <f>penggarapan!BM33</f>
        <v>-3.7663773764520787</v>
      </c>
      <c r="Q31" s="51">
        <f>penggarapan!CA327</f>
        <v>-6.5503164233614708</v>
      </c>
    </row>
    <row r="32" spans="1:17">
      <c r="A32" s="49" t="str">
        <f>TEXT(penggarapan!F34,"dddd")</f>
        <v>Kamis</v>
      </c>
      <c r="B32" s="73">
        <f>DATE(penggarapan!D34,penggarapan!E34,penggarapan!F34)</f>
        <v>43263</v>
      </c>
      <c r="C32" s="74">
        <f>penggarapan!J34/24</f>
        <v>0.23958333333333334</v>
      </c>
      <c r="D32" s="72">
        <f>penggarapan!AN34*149598000</f>
        <v>151903769.08810371</v>
      </c>
      <c r="E32" s="75">
        <f>penggarapan!BA328</f>
        <v>366825.94417154283</v>
      </c>
      <c r="F32" s="49"/>
      <c r="G32" s="76">
        <f>penggarapan!AV34</f>
        <v>5.3437333626440129</v>
      </c>
      <c r="H32" s="76">
        <f>penggarapan!BM328/15</f>
        <v>16.659315760144732</v>
      </c>
      <c r="I32" s="77">
        <f>penggarapan!AP34</f>
        <v>80.954011328910028</v>
      </c>
      <c r="J32" s="51">
        <f>penggarapan!AJ328</f>
        <v>247.99965184118801</v>
      </c>
      <c r="K32" s="51">
        <f>penggarapan!AX34</f>
        <v>23.126620463358844</v>
      </c>
      <c r="L32" s="51">
        <f>penggarapan!AP328</f>
        <v>4.3940109812751986</v>
      </c>
      <c r="M32" s="51">
        <f>penggarapan!BR328</f>
        <v>-17.299800318701021</v>
      </c>
      <c r="N32" s="51">
        <f>penggarapan!BI34</f>
        <v>66.241341624473407</v>
      </c>
      <c r="O32" s="51">
        <f>penggarapan!BZ328</f>
        <v>250.96321726428039</v>
      </c>
      <c r="P32" s="51">
        <f>penggarapan!BM34</f>
        <v>-0.34221459889641254</v>
      </c>
      <c r="Q32" s="51">
        <f>penggarapan!CA328</f>
        <v>-10.091288237547586</v>
      </c>
    </row>
    <row r="33" spans="1:18">
      <c r="A33" s="49" t="str">
        <f>TEXT(penggarapan!F35,"dddd")</f>
        <v>Kamis</v>
      </c>
      <c r="B33" s="73">
        <f>DATE(penggarapan!D35,penggarapan!E35,penggarapan!F35)</f>
        <v>43263</v>
      </c>
      <c r="C33" s="74">
        <f>penggarapan!J35/24</f>
        <v>0.25</v>
      </c>
      <c r="D33" s="72">
        <f>penggarapan!AN35*149598000</f>
        <v>151903938.88276309</v>
      </c>
      <c r="E33" s="75">
        <f>penggarapan!BA329</f>
        <v>366778.7248269596</v>
      </c>
      <c r="F33" s="49"/>
      <c r="G33" s="76">
        <f>penggarapan!AV35</f>
        <v>5.3444534585137484</v>
      </c>
      <c r="H33" s="76">
        <f>penggarapan!BM329/15</f>
        <v>16.659064484589369</v>
      </c>
      <c r="I33" s="77">
        <f>penggarapan!AP35</f>
        <v>80.963967746073948</v>
      </c>
      <c r="J33" s="51">
        <f>penggarapan!AJ329</f>
        <v>247.99549885063416</v>
      </c>
      <c r="K33" s="51">
        <f>penggarapan!AX35</f>
        <v>23.127297080127907</v>
      </c>
      <c r="L33" s="51">
        <f>penggarapan!AP329</f>
        <v>4.3917638544019484</v>
      </c>
      <c r="M33" s="51">
        <f>penggarapan!BR329</f>
        <v>-17.301373692033337</v>
      </c>
      <c r="N33" s="51">
        <f>penggarapan!BI35</f>
        <v>65.656791772757472</v>
      </c>
      <c r="O33" s="51">
        <f>penggarapan!BZ329</f>
        <v>250.24207032382373</v>
      </c>
      <c r="P33" s="51">
        <f>penggarapan!BM35</f>
        <v>3.0703950070645138</v>
      </c>
      <c r="Q33" s="51">
        <f>penggarapan!CA329</f>
        <v>-13.615014374713436</v>
      </c>
    </row>
    <row r="34" spans="1:18">
      <c r="A34" s="49" t="str">
        <f>TEXT(penggarapan!F36,"dddd")</f>
        <v>Kamis</v>
      </c>
      <c r="B34" s="73">
        <f>DATE(penggarapan!D36,penggarapan!E36,penggarapan!F36)</f>
        <v>43263</v>
      </c>
      <c r="C34" s="74">
        <f>penggarapan!J36/24</f>
        <v>0.26041666666666669</v>
      </c>
      <c r="D34" s="72">
        <f>penggarapan!AN36*149598000</f>
        <v>151904108.60542881</v>
      </c>
      <c r="E34" s="75">
        <f>penggarapan!BA330</f>
        <v>366731.59692712326</v>
      </c>
      <c r="F34" s="49"/>
      <c r="G34" s="76">
        <f>penggarapan!AV36</f>
        <v>5.3451735600330323</v>
      </c>
      <c r="H34" s="76">
        <f>penggarapan!BM330/15</f>
        <v>16.65882713086285</v>
      </c>
      <c r="I34" s="77">
        <f>penggarapan!AP36</f>
        <v>80.973924140972827</v>
      </c>
      <c r="J34" s="51">
        <f>penggarapan!AJ330</f>
        <v>247.99157594045184</v>
      </c>
      <c r="K34" s="51">
        <f>penggarapan!AX36</f>
        <v>23.127972959868558</v>
      </c>
      <c r="L34" s="51">
        <f>penggarapan!AP330</f>
        <v>4.3816672716978893</v>
      </c>
      <c r="M34" s="51">
        <f>penggarapan!BR330</f>
        <v>-17.310735965389938</v>
      </c>
      <c r="N34" s="51">
        <f>penggarapan!BI36</f>
        <v>64.975922892181558</v>
      </c>
      <c r="O34" s="51">
        <f>penggarapan!BZ330</f>
        <v>249.41942154658466</v>
      </c>
      <c r="P34" s="51">
        <f>penggarapan!BM36</f>
        <v>6.4688808395638437</v>
      </c>
      <c r="Q34" s="51">
        <f>penggarapan!CA330</f>
        <v>-17.119794182087748</v>
      </c>
    </row>
    <row r="35" spans="1:18">
      <c r="A35" s="49" t="str">
        <f>TEXT(penggarapan!F37,"dddd")</f>
        <v>Kamis</v>
      </c>
      <c r="B35" s="73">
        <f>DATE(penggarapan!D37,penggarapan!E37,penggarapan!F37)</f>
        <v>43263</v>
      </c>
      <c r="C35" s="74">
        <f>penggarapan!J37/24</f>
        <v>0.27083333333333331</v>
      </c>
      <c r="D35" s="72">
        <f>penggarapan!AN37*149598000</f>
        <v>151904278.25610349</v>
      </c>
      <c r="E35" s="75">
        <f>penggarapan!BA331</f>
        <v>366684.56075998483</v>
      </c>
      <c r="F35" s="49"/>
      <c r="G35" s="76">
        <f>penggarapan!AV37</f>
        <v>5.3458936672271964</v>
      </c>
      <c r="H35" s="76">
        <f>penggarapan!BM331/15</f>
        <v>16.658603927277809</v>
      </c>
      <c r="I35" s="77">
        <f>penggarapan!AP37</f>
        <v>80.983880514062463</v>
      </c>
      <c r="J35" s="51">
        <f>penggarapan!AJ331</f>
        <v>247.98788688663103</v>
      </c>
      <c r="K35" s="51">
        <f>penggarapan!AX37</f>
        <v>23.128648102585181</v>
      </c>
      <c r="L35" s="51">
        <f>penggarapan!AP331</f>
        <v>4.397036848989119</v>
      </c>
      <c r="M35" s="51">
        <f>penggarapan!BR331</f>
        <v>-17.2949806042893</v>
      </c>
      <c r="N35" s="51">
        <f>penggarapan!BI37</f>
        <v>64.191989962851594</v>
      </c>
      <c r="O35" s="51">
        <f>penggarapan!BZ331</f>
        <v>248.51833547122925</v>
      </c>
      <c r="P35" s="51">
        <f>penggarapan!BM37</f>
        <v>9.8504066009402198</v>
      </c>
      <c r="Q35" s="51">
        <f>penggarapan!CA331</f>
        <v>-20.61047562326937</v>
      </c>
    </row>
    <row r="36" spans="1:18">
      <c r="A36" s="49" t="str">
        <f>TEXT(penggarapan!F38,"dddd")</f>
        <v>Kamis</v>
      </c>
      <c r="B36" s="73">
        <f>DATE(penggarapan!D38,penggarapan!E38,penggarapan!F38)</f>
        <v>43263</v>
      </c>
      <c r="C36" s="74">
        <f>penggarapan!J38/24</f>
        <v>0.28125</v>
      </c>
      <c r="D36" s="72">
        <f>penggarapan!AN38*149598000</f>
        <v>151904447.83476701</v>
      </c>
      <c r="E36" s="75">
        <f>penggarapan!BA332</f>
        <v>366637.61661921279</v>
      </c>
      <c r="F36" s="49"/>
      <c r="G36" s="76">
        <f>penggarapan!AV38</f>
        <v>5.3466137800249296</v>
      </c>
      <c r="H36" s="76">
        <f>penggarapan!BM332/15</f>
        <v>16.658395096703693</v>
      </c>
      <c r="I36" s="77">
        <f>penggarapan!AP38</f>
        <v>80.993836864462509</v>
      </c>
      <c r="J36" s="51">
        <f>penggarapan!AJ332</f>
        <v>247.98443537510005</v>
      </c>
      <c r="K36" s="51">
        <f>penggarapan!AX38</f>
        <v>23.129322508191617</v>
      </c>
      <c r="L36" s="51">
        <f>penggarapan!AP332</f>
        <v>4.3911056256929815</v>
      </c>
      <c r="M36" s="51">
        <f>penggarapan!BR332</f>
        <v>-17.300301761274056</v>
      </c>
      <c r="N36" s="51">
        <f>penggarapan!BI38</f>
        <v>63.296421926863502</v>
      </c>
      <c r="O36" s="51">
        <f>penggarapan!BZ332</f>
        <v>247.47848587834807</v>
      </c>
      <c r="P36" s="51">
        <f>penggarapan!BM38</f>
        <v>13.211789833451776</v>
      </c>
      <c r="Q36" s="51">
        <f>penggarapan!CA332</f>
        <v>-24.072560657541313</v>
      </c>
    </row>
    <row r="37" spans="1:18">
      <c r="A37" s="49" t="str">
        <f>TEXT(penggarapan!F39,"dddd")</f>
        <v>Kamis</v>
      </c>
      <c r="B37" s="73">
        <f>DATE(penggarapan!D39,penggarapan!E39,penggarapan!F39)</f>
        <v>43263</v>
      </c>
      <c r="C37" s="74">
        <f>penggarapan!J39/24</f>
        <v>0.29166666666666669</v>
      </c>
      <c r="D37" s="72">
        <f>penggarapan!AN39*149598000</f>
        <v>151904617.34142202</v>
      </c>
      <c r="E37" s="75">
        <f>penggarapan!BA333</f>
        <v>366590.76479156245</v>
      </c>
      <c r="F37" s="49"/>
      <c r="G37" s="76">
        <f>penggarapan!AV39</f>
        <v>5.3473338984514323</v>
      </c>
      <c r="H37" s="76">
        <f>penggarapan!BM333/15</f>
        <v>16.65820085641607</v>
      </c>
      <c r="I37" s="77">
        <f>penggarapan!AP39</f>
        <v>81.003793192626929</v>
      </c>
      <c r="J37" s="51">
        <f>penggarapan!AJ333</f>
        <v>247.98122499922562</v>
      </c>
      <c r="K37" s="51">
        <f>penggarapan!AX39</f>
        <v>23.129996176692249</v>
      </c>
      <c r="L37" s="51">
        <f>penggarapan!AP333</f>
        <v>4.3814908983324132</v>
      </c>
      <c r="M37" s="51">
        <f>penggarapan!BR333</f>
        <v>-17.309298645735012</v>
      </c>
      <c r="N37" s="51">
        <f>penggarapan!BI39</f>
        <v>62.278591757555802</v>
      </c>
      <c r="O37" s="51">
        <f>penggarapan!BZ333</f>
        <v>246.30135320032946</v>
      </c>
      <c r="P37" s="51">
        <f>penggarapan!BM39</f>
        <v>16.549407167227365</v>
      </c>
      <c r="Q37" s="51">
        <f>penggarapan!CA333</f>
        <v>-27.505548164289941</v>
      </c>
    </row>
    <row r="38" spans="1:18">
      <c r="A38" s="49" t="str">
        <f>TEXT(penggarapan!F40,"dddd")</f>
        <v>Kamis</v>
      </c>
      <c r="B38" s="73">
        <f>DATE(penggarapan!D40,penggarapan!E40,penggarapan!F40)</f>
        <v>43263</v>
      </c>
      <c r="C38" s="74">
        <f>penggarapan!J40/24</f>
        <v>0.30208333333333331</v>
      </c>
      <c r="D38" s="72">
        <f>penggarapan!AN40*149598000</f>
        <v>151904786.77607104</v>
      </c>
      <c r="E38" s="75">
        <f>penggarapan!BA334</f>
        <v>366544.00556323084</v>
      </c>
      <c r="F38" s="49"/>
      <c r="G38" s="76">
        <f>penggarapan!AV40</f>
        <v>5.3480540225319038</v>
      </c>
      <c r="H38" s="76">
        <f>penggarapan!BM334/15</f>
        <v>16.658021418040519</v>
      </c>
      <c r="I38" s="77">
        <f>penggarapan!AP40</f>
        <v>81.013749499009805</v>
      </c>
      <c r="J38" s="51">
        <f>penggarapan!AJ334</f>
        <v>247.97825925887562</v>
      </c>
      <c r="K38" s="51">
        <f>penggarapan!AX40</f>
        <v>23.130669108091329</v>
      </c>
      <c r="L38" s="51">
        <f>penggarapan!AP334</f>
        <v>4.3884015791097228</v>
      </c>
      <c r="M38" s="51">
        <f>penggarapan!BR334</f>
        <v>-17.30201092120608</v>
      </c>
      <c r="N38" s="51">
        <f>penggarapan!BI40</f>
        <v>61.12552392101118</v>
      </c>
      <c r="O38" s="51">
        <f>penggarapan!BZ334</f>
        <v>244.98893631042222</v>
      </c>
      <c r="P38" s="51">
        <f>penggarapan!BM40</f>
        <v>19.859080394133795</v>
      </c>
      <c r="Q38" s="51">
        <f>penggarapan!CA334</f>
        <v>-30.910692953912559</v>
      </c>
    </row>
    <row r="39" spans="1:18">
      <c r="A39" s="49" t="str">
        <f>TEXT(penggarapan!F41,"dddd")</f>
        <v>Kamis</v>
      </c>
      <c r="B39" s="73">
        <f>DATE(penggarapan!D41,penggarapan!E41,penggarapan!F41)</f>
        <v>43263</v>
      </c>
      <c r="C39" s="74">
        <f>penggarapan!J41/24</f>
        <v>0.3125</v>
      </c>
      <c r="D39" s="72">
        <f>penggarapan!AN41*149598000</f>
        <v>151904956.13869411</v>
      </c>
      <c r="E39" s="75">
        <f>penggarapan!BA335</f>
        <v>366497.33922608977</v>
      </c>
      <c r="F39" s="49"/>
      <c r="G39" s="76">
        <f>penggarapan!AV41</f>
        <v>5.3487741521950287</v>
      </c>
      <c r="H39" s="76">
        <f>penggarapan!BM335/15</f>
        <v>16.657856987487474</v>
      </c>
      <c r="I39" s="77">
        <f>penggarapan!AP41</f>
        <v>81.023705782730701</v>
      </c>
      <c r="J39" s="51">
        <f>penggarapan!AJ335</f>
        <v>247.97554155933344</v>
      </c>
      <c r="K39" s="51">
        <f>penggarapan!AX41</f>
        <v>23.131341302303003</v>
      </c>
      <c r="L39" s="51">
        <f>penggarapan!AP335</f>
        <v>4.3952623187012323</v>
      </c>
      <c r="M39" s="51">
        <f>penggarapan!BR335</f>
        <v>-17.294811134826972</v>
      </c>
      <c r="N39" s="51">
        <f>penggarapan!BI41</f>
        <v>59.821534863646036</v>
      </c>
      <c r="O39" s="51">
        <f>penggarapan!BZ335</f>
        <v>243.50005589027413</v>
      </c>
      <c r="P39" s="51">
        <f>penggarapan!BM41</f>
        <v>23.135937386166511</v>
      </c>
      <c r="Q39" s="51">
        <f>penggarapan!CA335</f>
        <v>-34.277222712000707</v>
      </c>
    </row>
    <row r="40" spans="1:18">
      <c r="A40" s="49" t="str">
        <f>TEXT(penggarapan!F42,"dddd")</f>
        <v>Kamis</v>
      </c>
      <c r="B40" s="73">
        <f>DATE(penggarapan!D42,penggarapan!E42,penggarapan!F42)</f>
        <v>43263</v>
      </c>
      <c r="C40" s="74">
        <f>penggarapan!J42/24</f>
        <v>0.32291666666666669</v>
      </c>
      <c r="D40" s="72">
        <f>penggarapan!AN42*149598000</f>
        <v>151905125.42929375</v>
      </c>
      <c r="E40" s="75">
        <f>penggarapan!BA336</f>
        <v>366450.76606513548</v>
      </c>
      <c r="F40" s="49"/>
      <c r="G40" s="76">
        <f>penggarapan!AV42</f>
        <v>5.3494942874660643</v>
      </c>
      <c r="H40" s="76">
        <f>penggarapan!BM336/15</f>
        <v>16.657707764820469</v>
      </c>
      <c r="I40" s="77">
        <f>penggarapan!AP42</f>
        <v>81.033662044244537</v>
      </c>
      <c r="J40" s="51">
        <f>penggarapan!AJ336</f>
        <v>247.9730752091109</v>
      </c>
      <c r="K40" s="51">
        <f>penggarapan!AX42</f>
        <v>23.132012759331669</v>
      </c>
      <c r="L40" s="51">
        <f>penggarapan!AP336</f>
        <v>4.3965268664423229</v>
      </c>
      <c r="M40" s="51">
        <f>penggarapan!BR336</f>
        <v>-17.293177966885306</v>
      </c>
      <c r="N40" s="51">
        <f>penggarapan!BI42</f>
        <v>58.347804916297662</v>
      </c>
      <c r="O40" s="51">
        <f>penggarapan!BZ336</f>
        <v>241.79894979516837</v>
      </c>
      <c r="P40" s="51">
        <f>penggarapan!BM42</f>
        <v>26.374240497364891</v>
      </c>
      <c r="Q40" s="51">
        <f>penggarapan!CA336</f>
        <v>-37.595258791175283</v>
      </c>
    </row>
    <row r="41" spans="1:18">
      <c r="A41" s="49" t="str">
        <f>TEXT(penggarapan!F43,"dddd")</f>
        <v>Kamis</v>
      </c>
      <c r="B41" s="73">
        <f>DATE(penggarapan!D43,penggarapan!E43,penggarapan!F43)</f>
        <v>43263</v>
      </c>
      <c r="C41" s="74">
        <f>penggarapan!J43/24</f>
        <v>0.33333333333333331</v>
      </c>
      <c r="D41" s="72">
        <f>penggarapan!AN43*149598000</f>
        <v>151905294.6478726</v>
      </c>
      <c r="E41" s="75">
        <f>penggarapan!BA337</f>
        <v>366404.2863647851</v>
      </c>
      <c r="F41" s="49"/>
      <c r="G41" s="76">
        <f>penggarapan!AV43</f>
        <v>5.3502144283703439</v>
      </c>
      <c r="H41" s="76">
        <f>penggarapan!BM337/15</f>
        <v>16.657573944201424</v>
      </c>
      <c r="I41" s="77">
        <f>penggarapan!AP43</f>
        <v>81.043618284007152</v>
      </c>
      <c r="J41" s="51">
        <f>penggarapan!AJ337</f>
        <v>247.97086341903511</v>
      </c>
      <c r="K41" s="51">
        <f>penggarapan!AX43</f>
        <v>23.132683479181729</v>
      </c>
      <c r="L41" s="51">
        <f>penggarapan!AP337</f>
        <v>4.3921120682496673</v>
      </c>
      <c r="M41" s="51">
        <f>penggarapan!BR337</f>
        <v>-17.297194021264609</v>
      </c>
      <c r="N41" s="51">
        <f>penggarapan!BI43</f>
        <v>56.681887044299316</v>
      </c>
      <c r="O41" s="51">
        <f>penggarapan!BZ337</f>
        <v>239.84881882567117</v>
      </c>
      <c r="P41" s="51">
        <f>penggarapan!BM43</f>
        <v>29.567173449645903</v>
      </c>
      <c r="Q41" s="51">
        <f>penggarapan!CA337</f>
        <v>-40.854547473150284</v>
      </c>
      <c r="R41" t="s">
        <v>245</v>
      </c>
    </row>
    <row r="42" spans="1:18">
      <c r="A42" s="49" t="str">
        <f>TEXT(penggarapan!F44,"dddd")</f>
        <v>Kamis</v>
      </c>
      <c r="B42" s="73">
        <f>DATE(penggarapan!D44,penggarapan!E44,penggarapan!F44)</f>
        <v>43263</v>
      </c>
      <c r="C42" s="74">
        <f>penggarapan!J44/24</f>
        <v>0.34375</v>
      </c>
      <c r="D42" s="72">
        <f>penggarapan!AN44*149598000</f>
        <v>151905463.79441056</v>
      </c>
      <c r="E42" s="75">
        <f>penggarapan!BA338</f>
        <v>366357.90041510388</v>
      </c>
      <c r="F42" s="49"/>
      <c r="G42" s="76">
        <f>penggarapan!AV44</f>
        <v>5.3509345748362849</v>
      </c>
      <c r="H42" s="76">
        <f>penggarapan!BM338/15</f>
        <v>16.657455713826895</v>
      </c>
      <c r="I42" s="77">
        <f>penggarapan!AP44</f>
        <v>81.053574501134605</v>
      </c>
      <c r="J42" s="51">
        <f>penggarapan!AJ338</f>
        <v>247.9689093011863</v>
      </c>
      <c r="K42" s="51">
        <f>penggarapan!AX44</f>
        <v>23.133353461767371</v>
      </c>
      <c r="L42" s="51">
        <f>penggarapan!AP338</f>
        <v>4.3824369026458916</v>
      </c>
      <c r="M42" s="51">
        <f>penggarapan!BR338</f>
        <v>-17.306445916328286</v>
      </c>
      <c r="N42" s="78">
        <f>penggarapan!BI44</f>
        <v>54.797172493394456</v>
      </c>
      <c r="O42" s="78">
        <f>penggarapan!BZ338</f>
        <v>237.60517080361768</v>
      </c>
      <c r="P42" s="51">
        <f>penggarapan!BM44</f>
        <v>32.706575893248377</v>
      </c>
      <c r="Q42" s="51">
        <f>penggarapan!CA338</f>
        <v>-44.042428458278721</v>
      </c>
    </row>
    <row r="43" spans="1:18">
      <c r="A43" s="49" t="str">
        <f>TEXT(penggarapan!F45,"dddd")</f>
        <v>Kamis</v>
      </c>
      <c r="B43" s="73">
        <f>DATE(penggarapan!D45,penggarapan!E45,penggarapan!F45)</f>
        <v>43263</v>
      </c>
      <c r="C43" s="74">
        <f>penggarapan!J45/24</f>
        <v>0.35416666666666669</v>
      </c>
      <c r="D43" s="72">
        <f>penggarapan!AN45*149598000</f>
        <v>151905632.86891031</v>
      </c>
      <c r="E43" s="75">
        <f>penggarapan!BA339</f>
        <v>366311.60849930323</v>
      </c>
      <c r="F43" s="49"/>
      <c r="G43" s="76">
        <f>penggarapan!AV45</f>
        <v>5.3516547268894019</v>
      </c>
      <c r="H43" s="76">
        <f>penggarapan!BM339/15</f>
        <v>16.657353255815419</v>
      </c>
      <c r="I43" s="77">
        <f>penggarapan!AP45</f>
        <v>81.063530696085309</v>
      </c>
      <c r="J43" s="51">
        <f>penggarapan!AJ339</f>
        <v>247.96721586702731</v>
      </c>
      <c r="K43" s="51">
        <f>penggarapan!AX45</f>
        <v>23.134022707093244</v>
      </c>
      <c r="L43" s="51">
        <f>penggarapan!AP339</f>
        <v>4.3956020194378311</v>
      </c>
      <c r="M43" s="51">
        <f>penggarapan!BR339</f>
        <v>-17.29317867728194</v>
      </c>
      <c r="N43" s="78">
        <f>penggarapan!BI45</f>
        <v>52.662361028243126</v>
      </c>
      <c r="O43" s="78">
        <f>penggarapan!BZ339</f>
        <v>235.04792251508209</v>
      </c>
      <c r="P43" s="51">
        <f>penggarapan!BM45</f>
        <v>35.782613219934468</v>
      </c>
      <c r="Q43" s="51">
        <f>penggarapan!CA339</f>
        <v>-47.157195055173723</v>
      </c>
    </row>
    <row r="44" spans="1:18">
      <c r="A44" s="49" t="str">
        <f>TEXT(penggarapan!F46,"dddd")</f>
        <v>Kamis</v>
      </c>
      <c r="B44" s="73">
        <f>DATE(penggarapan!D46,penggarapan!E46,penggarapan!F46)</f>
        <v>43263</v>
      </c>
      <c r="C44" s="74">
        <f>penggarapan!J46/24</f>
        <v>0.36458333333333331</v>
      </c>
      <c r="D44" s="72">
        <f>penggarapan!AN46*149598000</f>
        <v>151905801.87137443</v>
      </c>
      <c r="E44" s="75">
        <f>penggarapan!BA340</f>
        <v>366265.41090003093</v>
      </c>
      <c r="F44" s="49"/>
      <c r="G44" s="76">
        <f>penggarapan!AV46</f>
        <v>5.3523748845547647</v>
      </c>
      <c r="H44" s="76">
        <f>penggarapan!BM340/15</f>
        <v>16.657266746154971</v>
      </c>
      <c r="I44" s="77">
        <f>penggarapan!AP46</f>
        <v>81.07348686931158</v>
      </c>
      <c r="J44" s="51">
        <f>penggarapan!AJ340</f>
        <v>247.96578602652707</v>
      </c>
      <c r="K44" s="51">
        <f>penggarapan!AX46</f>
        <v>23.134691215163468</v>
      </c>
      <c r="L44" s="51">
        <f>penggarapan!AP340</f>
        <v>4.3845150442110841</v>
      </c>
      <c r="M44" s="51">
        <f>penggarapan!BR340</f>
        <v>-17.303906656642571</v>
      </c>
      <c r="N44" s="78">
        <f>penggarapan!BI46</f>
        <v>50.24103262960719</v>
      </c>
      <c r="O44" s="78">
        <f>penggarapan!BZ340</f>
        <v>232.05352267960302</v>
      </c>
      <c r="P44" s="51">
        <f>penggarapan!BM46</f>
        <v>38.783368541374223</v>
      </c>
      <c r="Q44" s="51">
        <f>penggarapan!CA340</f>
        <v>-50.155580673587792</v>
      </c>
    </row>
    <row r="45" spans="1:18">
      <c r="A45" s="49" t="str">
        <f>TEXT(penggarapan!F47,"dddd")</f>
        <v>Kamis</v>
      </c>
      <c r="B45" s="73">
        <f>DATE(penggarapan!D47,penggarapan!E47,penggarapan!F47)</f>
        <v>43263</v>
      </c>
      <c r="C45" s="74">
        <f>penggarapan!J47/24</f>
        <v>0.375</v>
      </c>
      <c r="D45" s="72">
        <f>penggarapan!AN47*149598000</f>
        <v>151905970.80178285</v>
      </c>
      <c r="E45" s="75">
        <f>penggarapan!BA341</f>
        <v>366219.30790550471</v>
      </c>
      <c r="F45" s="49"/>
      <c r="G45" s="76">
        <f>penggarapan!AV47</f>
        <v>5.3530950477611094</v>
      </c>
      <c r="H45" s="76">
        <f>penggarapan!BM341/15</f>
        <v>16.657196354639993</v>
      </c>
      <c r="I45" s="77">
        <f>penggarapan!AP47</f>
        <v>81.083443019933895</v>
      </c>
      <c r="J45" s="51">
        <f>penggarapan!AJ341</f>
        <v>247.96462258711202</v>
      </c>
      <c r="K45" s="51">
        <f>penggarapan!AX47</f>
        <v>23.135358985892829</v>
      </c>
      <c r="L45" s="51">
        <f>penggarapan!AP341</f>
        <v>4.3987692186842153</v>
      </c>
      <c r="M45" s="51">
        <f>penggarapan!BR341</f>
        <v>-17.289646330714014</v>
      </c>
      <c r="N45" s="78">
        <f>penggarapan!BI47</f>
        <v>47.4915002040986</v>
      </c>
      <c r="O45" s="78">
        <f>penggarapan!BZ341</f>
        <v>228.60518918790547</v>
      </c>
      <c r="P45" s="51">
        <f>penggarapan!BM47</f>
        <v>41.694345526384843</v>
      </c>
      <c r="Q45" s="51">
        <f>penggarapan!CA341</f>
        <v>-53.039114889462354</v>
      </c>
    </row>
    <row r="46" spans="1:18">
      <c r="A46" s="49" t="str">
        <f>TEXT(penggarapan!F48,"dddd")</f>
        <v>Kamis</v>
      </c>
      <c r="B46" s="73">
        <f>DATE(penggarapan!D48,penggarapan!E48,penggarapan!F48)</f>
        <v>43263</v>
      </c>
      <c r="C46" s="74">
        <f>penggarapan!J48/24</f>
        <v>0.38541666666666669</v>
      </c>
      <c r="D46" s="72">
        <f>penggarapan!AN48*149598000</f>
        <v>151906139.66013819</v>
      </c>
      <c r="E46" s="75">
        <f>penggarapan!BA342</f>
        <v>366173.29979715648</v>
      </c>
      <c r="F46" s="49"/>
      <c r="G46" s="76">
        <f>penggarapan!AV48</f>
        <v>5.3538152165335609</v>
      </c>
      <c r="H46" s="76">
        <f>penggarapan!BM342/15</f>
        <v>16.657142244779365</v>
      </c>
      <c r="I46" s="77">
        <f>penggarapan!AP48</f>
        <v>81.093399148405354</v>
      </c>
      <c r="J46" s="51">
        <f>penggarapan!AJ342</f>
        <v>247.9637282521374</v>
      </c>
      <c r="K46" s="51">
        <f>penggarapan!AX48</f>
        <v>23.136026019285612</v>
      </c>
      <c r="L46" s="51">
        <f>penggarapan!AP342</f>
        <v>4.3974564991242087</v>
      </c>
      <c r="M46" s="51">
        <f>penggarapan!BR342</f>
        <v>-17.290803565237439</v>
      </c>
      <c r="N46" s="78">
        <f>penggarapan!BI48</f>
        <v>44.367253079164726</v>
      </c>
      <c r="O46" s="78">
        <f>penggarapan!BZ342</f>
        <v>224.55996443901552</v>
      </c>
      <c r="P46" s="51">
        <f>penggarapan!BM48</f>
        <v>44.497877964339587</v>
      </c>
      <c r="Q46" s="51">
        <f>penggarapan!CA342</f>
        <v>-55.751669190792171</v>
      </c>
    </row>
    <row r="47" spans="1:18">
      <c r="A47" s="49" t="str">
        <f>TEXT(penggarapan!F49,"dddd")</f>
        <v>Kamis</v>
      </c>
      <c r="B47" s="73">
        <f>DATE(penggarapan!D49,penggarapan!E49,penggarapan!F49)</f>
        <v>43263</v>
      </c>
      <c r="C47" s="74">
        <f>penggarapan!J49/24</f>
        <v>0.39583333333333331</v>
      </c>
      <c r="D47" s="72">
        <f>penggarapan!AN49*149598000</f>
        <v>151906308.44644302</v>
      </c>
      <c r="E47" s="75">
        <f>penggarapan!BA343</f>
        <v>366127.38685582945</v>
      </c>
      <c r="F47" s="49"/>
      <c r="G47" s="76">
        <f>penggarapan!AV49</f>
        <v>5.3545353908974453</v>
      </c>
      <c r="H47" s="76">
        <f>penggarapan!BM343/15</f>
        <v>16.657104573745276</v>
      </c>
      <c r="I47" s="77">
        <f>penggarapan!AP49</f>
        <v>81.103355255181853</v>
      </c>
      <c r="J47" s="51">
        <f>penggarapan!AJ343</f>
        <v>247.96310562003487</v>
      </c>
      <c r="K47" s="51">
        <f>penggarapan!AX49</f>
        <v>23.136692315346192</v>
      </c>
      <c r="L47" s="51">
        <f>penggarapan!AP343</f>
        <v>4.3930424868485014</v>
      </c>
      <c r="M47" s="51">
        <f>penggarapan!BR343</f>
        <v>-17.295066313322994</v>
      </c>
      <c r="N47" s="78">
        <f>penggarapan!BI49</f>
        <v>40.818487389114239</v>
      </c>
      <c r="O47" s="78">
        <f>penggarapan!BZ343</f>
        <v>219.83422618653182</v>
      </c>
      <c r="P47" s="51">
        <f>penggarapan!BM49</f>
        <v>47.17245960076243</v>
      </c>
      <c r="Q47" s="51">
        <f>penggarapan!CA343</f>
        <v>-58.258077484550086</v>
      </c>
    </row>
    <row r="48" spans="1:18">
      <c r="A48" s="49" t="str">
        <f>TEXT(penggarapan!F50,"dddd")</f>
        <v>Kamis</v>
      </c>
      <c r="B48" s="73">
        <f>DATE(penggarapan!D50,penggarapan!E50,penggarapan!F50)</f>
        <v>43263</v>
      </c>
      <c r="C48" s="74">
        <f>penggarapan!J50/24</f>
        <v>0.40625</v>
      </c>
      <c r="D48" s="72">
        <f>penggarapan!AN50*149598000</f>
        <v>151906477.16067743</v>
      </c>
      <c r="E48" s="75">
        <f>penggarapan!BA344</f>
        <v>366081.56936789892</v>
      </c>
      <c r="F48" s="49"/>
      <c r="G48" s="76">
        <f>penggarapan!AV50</f>
        <v>5.3552555707814253</v>
      </c>
      <c r="H48" s="76">
        <f>penggarapan!BM344/15</f>
        <v>16.657083492311582</v>
      </c>
      <c r="I48" s="77">
        <f>penggarapan!AP50</f>
        <v>81.113311339382918</v>
      </c>
      <c r="J48" s="51">
        <f>penggarapan!AJ344</f>
        <v>247.9627571832869</v>
      </c>
      <c r="K48" s="51">
        <f>penggarapan!AX50</f>
        <v>23.137357873989572</v>
      </c>
      <c r="L48" s="51">
        <f>penggarapan!AP344</f>
        <v>4.3898574045457037</v>
      </c>
      <c r="M48" s="51">
        <f>penggarapan!BR344</f>
        <v>-17.298157953442569</v>
      </c>
      <c r="N48" s="78">
        <f>penggarapan!BI50</f>
        <v>36.795443757524225</v>
      </c>
      <c r="O48" s="78">
        <f>penggarapan!BZ344</f>
        <v>214.33687360996737</v>
      </c>
      <c r="P48" s="51">
        <f>penggarapan!BM50</f>
        <v>49.692044067887338</v>
      </c>
      <c r="Q48" s="51">
        <f>penggarapan!CA344</f>
        <v>-60.509085195695086</v>
      </c>
    </row>
    <row r="49" spans="1:17">
      <c r="A49" s="49" t="str">
        <f>TEXT(penggarapan!F51,"dddd")</f>
        <v>Kamis</v>
      </c>
      <c r="B49" s="73">
        <f>DATE(penggarapan!D51,penggarapan!E51,penggarapan!F51)</f>
        <v>43263</v>
      </c>
      <c r="C49" s="74">
        <f>penggarapan!J51/24</f>
        <v>0.41666666666666669</v>
      </c>
      <c r="D49" s="72">
        <f>penggarapan!AN51*149598000</f>
        <v>151906645.80284399</v>
      </c>
      <c r="E49" s="75">
        <f>penggarapan!BA345</f>
        <v>366035.84761298751</v>
      </c>
      <c r="F49" s="49"/>
      <c r="G49" s="76">
        <f>penggarapan!AV51</f>
        <v>5.3559757562106958</v>
      </c>
      <c r="H49" s="76">
        <f>penggarapan!BM345/15</f>
        <v>16.657079144782834</v>
      </c>
      <c r="I49" s="77">
        <f>penggarapan!AP51</f>
        <v>81.123267401462655</v>
      </c>
      <c r="J49" s="51">
        <f>penggarapan!AJ345</f>
        <v>247.96268532724699</v>
      </c>
      <c r="K49" s="51">
        <f>penggarapan!AX51</f>
        <v>23.138022695220084</v>
      </c>
      <c r="L49" s="51">
        <f>penggarapan!AP345</f>
        <v>4.3855272569601</v>
      </c>
      <c r="M49" s="51">
        <f>penggarapan!BR345</f>
        <v>-17.302423683933601</v>
      </c>
      <c r="N49" s="78">
        <f>penggarapan!BI51</f>
        <v>32.254444567789818</v>
      </c>
      <c r="O49" s="78">
        <f>penggarapan!BZ345</f>
        <v>207.99307433305995</v>
      </c>
      <c r="P49" s="51">
        <f>penggarapan!BM51</f>
        <v>52.025430505346947</v>
      </c>
      <c r="Q49" s="51">
        <f>penggarapan!CA345</f>
        <v>-62.439999267659587</v>
      </c>
    </row>
    <row r="50" spans="1:17">
      <c r="A50" s="49" t="str">
        <f>TEXT(penggarapan!F52,"dddd")</f>
        <v>Kamis</v>
      </c>
      <c r="B50" s="73">
        <f>DATE(penggarapan!D52,penggarapan!E52,penggarapan!F52)</f>
        <v>43263</v>
      </c>
      <c r="C50" s="74">
        <f>penggarapan!J52/24</f>
        <v>0.42708333333333331</v>
      </c>
      <c r="D50" s="72">
        <f>penggarapan!AN52*149598000</f>
        <v>151906814.37294519</v>
      </c>
      <c r="E50" s="75">
        <f>penggarapan!BA346</f>
        <v>365990.22187012393</v>
      </c>
      <c r="F50" s="49"/>
      <c r="G50" s="76">
        <f>penggarapan!AV52</f>
        <v>5.3566959472104436</v>
      </c>
      <c r="H50" s="76">
        <f>penggarapan!BM346/15</f>
        <v>16.657091668944741</v>
      </c>
      <c r="I50" s="77">
        <f>penggarapan!AP52</f>
        <v>81.133223441875074</v>
      </c>
      <c r="J50" s="51">
        <f>penggarapan!AJ346</f>
        <v>247.96289232931485</v>
      </c>
      <c r="K50" s="51">
        <f>penggarapan!AX52</f>
        <v>23.138686779041983</v>
      </c>
      <c r="L50" s="51">
        <f>penggarapan!AP346</f>
        <v>4.3831730066193</v>
      </c>
      <c r="M50" s="51">
        <f>penggarapan!BR346</f>
        <v>-17.304781256875192</v>
      </c>
      <c r="N50" s="78">
        <f>penggarapan!BI52</f>
        <v>27.167410225104874</v>
      </c>
      <c r="O50" s="78">
        <f>penggarapan!BZ346</f>
        <v>200.79411648636633</v>
      </c>
      <c r="P50" s="51">
        <f>penggarapan!BM52</f>
        <v>54.135955201983997</v>
      </c>
      <c r="Q50" s="51">
        <f>penggarapan!CA346</f>
        <v>-63.982322584761171</v>
      </c>
    </row>
    <row r="51" spans="1:17">
      <c r="A51" s="49" t="str">
        <f>TEXT(penggarapan!F53,"dddd")</f>
        <v>Kamis</v>
      </c>
      <c r="B51" s="73">
        <f>DATE(penggarapan!D53,penggarapan!E53,penggarapan!F53)</f>
        <v>43263</v>
      </c>
      <c r="C51" s="74">
        <f>penggarapan!J53/24</f>
        <v>0.4375</v>
      </c>
      <c r="D51" s="72">
        <f>penggarapan!AN53*149598000</f>
        <v>151906982.87096116</v>
      </c>
      <c r="E51" s="75">
        <f>penggarapan!BA347</f>
        <v>365944.69242382614</v>
      </c>
      <c r="F51" s="49"/>
      <c r="G51" s="76">
        <f>penggarapan!AV53</f>
        <v>5.3574161437093286</v>
      </c>
      <c r="H51" s="76">
        <f>penggarapan!BM347/15</f>
        <v>16.657121196003839</v>
      </c>
      <c r="I51" s="77">
        <f>penggarapan!AP53</f>
        <v>81.143179459739727</v>
      </c>
      <c r="J51" s="51">
        <f>penggarapan!AJ347</f>
        <v>247.96338035793346</v>
      </c>
      <c r="K51" s="51">
        <f>penggarapan!AX53</f>
        <v>23.139350125370544</v>
      </c>
      <c r="L51" s="51">
        <f>penggarapan!AP347</f>
        <v>4.3993438608951054</v>
      </c>
      <c r="M51" s="51">
        <f>penggarapan!BR347</f>
        <v>-17.28888517089807</v>
      </c>
      <c r="N51" s="78">
        <f>penggarapan!BI53</f>
        <v>21.534821448427948</v>
      </c>
      <c r="O51" s="78">
        <f>penggarapan!BZ347</f>
        <v>192.83899570661953</v>
      </c>
      <c r="P51" s="51">
        <f>penggarapan!BM53</f>
        <v>55.981848081205037</v>
      </c>
      <c r="Q51" s="51">
        <f>penggarapan!CA347</f>
        <v>-65.079818699277794</v>
      </c>
    </row>
    <row r="52" spans="1:17">
      <c r="A52" s="49" t="str">
        <f>TEXT(penggarapan!F54,"dddd")</f>
        <v>Kamis</v>
      </c>
      <c r="B52" s="73">
        <f>DATE(penggarapan!D54,penggarapan!E54,penggarapan!F54)</f>
        <v>43263</v>
      </c>
      <c r="C52" s="74">
        <f>penggarapan!J54/24</f>
        <v>0.44791666666666669</v>
      </c>
      <c r="D52" s="72">
        <f>penggarapan!AN54*149598000</f>
        <v>151907151.29689446</v>
      </c>
      <c r="E52" s="75">
        <f>penggarapan!BA348</f>
        <v>365899.25955189229</v>
      </c>
      <c r="F52" s="49"/>
      <c r="G52" s="76">
        <f>penggarapan!AV54</f>
        <v>5.3581363457326727</v>
      </c>
      <c r="H52" s="76">
        <f>penggarapan!BM348/15</f>
        <v>16.65716785053819</v>
      </c>
      <c r="I52" s="77">
        <f>penggarapan!AP54</f>
        <v>81.15313545551254</v>
      </c>
      <c r="J52" s="51">
        <f>penggarapan!AJ348</f>
        <v>247.96415147176825</v>
      </c>
      <c r="K52" s="51">
        <f>penggarapan!AX54</f>
        <v>23.140012734210245</v>
      </c>
      <c r="L52" s="51">
        <f>penggarapan!AP348</f>
        <v>4.3844593654334307</v>
      </c>
      <c r="M52" s="51">
        <f>penggarapan!BR348</f>
        <v>-17.303706921702453</v>
      </c>
      <c r="N52" s="78">
        <f>penggarapan!BI54</f>
        <v>15.400150844857961</v>
      </c>
      <c r="O52" s="78">
        <f>penggarapan!BZ348</f>
        <v>184.32433044470429</v>
      </c>
      <c r="P52" s="51">
        <f>penggarapan!BM54</f>
        <v>57.517737796195547</v>
      </c>
      <c r="Q52" s="51">
        <f>penggarapan!CA348</f>
        <v>-65.623516484033928</v>
      </c>
    </row>
    <row r="53" spans="1:17">
      <c r="A53" s="49" t="str">
        <f>TEXT(penggarapan!F55,"dddd")</f>
        <v>Kamis</v>
      </c>
      <c r="B53" s="73">
        <f>DATE(penggarapan!D55,penggarapan!E55,penggarapan!F55)</f>
        <v>43263</v>
      </c>
      <c r="C53" s="74">
        <f>penggarapan!J55/24</f>
        <v>0.45833333333333331</v>
      </c>
      <c r="D53" s="72">
        <f>penggarapan!AN55*149598000</f>
        <v>151907319.65074766</v>
      </c>
      <c r="E53" s="75">
        <f>penggarapan!BA349</f>
        <v>365853.9235315228</v>
      </c>
      <c r="F53" s="49"/>
      <c r="G53" s="76">
        <f>penggarapan!AV55</f>
        <v>5.3588565533055936</v>
      </c>
      <c r="H53" s="76">
        <f>penggarapan!BM349/15</f>
        <v>16.657231750449398</v>
      </c>
      <c r="I53" s="77">
        <f>penggarapan!AP55</f>
        <v>81.163091429646556</v>
      </c>
      <c r="J53" s="51">
        <f>penggarapan!AJ349</f>
        <v>247.96520761890952</v>
      </c>
      <c r="K53" s="51">
        <f>penggarapan!AX55</f>
        <v>23.140674605565252</v>
      </c>
      <c r="L53" s="51">
        <f>penggarapan!AP349</f>
        <v>4.3841598150733567</v>
      </c>
      <c r="M53" s="51">
        <f>penggarapan!BR349</f>
        <v>-17.3041673662776</v>
      </c>
      <c r="N53" s="78">
        <f>penggarapan!BI55</f>
        <v>8.8608869731152993</v>
      </c>
      <c r="O53" s="78">
        <f>penggarapan!BZ349</f>
        <v>175.62175924840184</v>
      </c>
      <c r="P53" s="51">
        <f>penggarapan!BM55</f>
        <v>58.697777753780116</v>
      </c>
      <c r="Q53" s="51">
        <f>penggarapan!CA349</f>
        <v>-65.621294033567835</v>
      </c>
    </row>
    <row r="54" spans="1:17">
      <c r="A54" s="49" t="str">
        <f>TEXT(penggarapan!F56,"dddd")</f>
        <v>Kamis</v>
      </c>
      <c r="B54" s="73">
        <f>DATE(penggarapan!D56,penggarapan!E56,penggarapan!F56)</f>
        <v>43263</v>
      </c>
      <c r="C54" s="74">
        <f>penggarapan!J56/24</f>
        <v>0.46875</v>
      </c>
      <c r="D54" s="72">
        <f>penggarapan!AN56*149598000</f>
        <v>151907487.93250087</v>
      </c>
      <c r="E54" s="75">
        <f>penggarapan!BA350</f>
        <v>365808.68464536296</v>
      </c>
      <c r="F54" s="49"/>
      <c r="G54" s="76">
        <f>penggarapan!AV56</f>
        <v>5.3595767663568177</v>
      </c>
      <c r="H54" s="76">
        <f>penggarapan!BM350/15</f>
        <v>16.65731300690376</v>
      </c>
      <c r="I54" s="77">
        <f>penggarapan!AP56</f>
        <v>81.173047381262379</v>
      </c>
      <c r="J54" s="51">
        <f>penggarapan!AJ350</f>
        <v>247.96655063589478</v>
      </c>
      <c r="K54" s="51">
        <f>penggarapan!AX56</f>
        <v>23.141335739351206</v>
      </c>
      <c r="L54" s="51">
        <f>penggarapan!AP350</f>
        <v>4.3994169098132119</v>
      </c>
      <c r="M54" s="51">
        <f>penggarapan!BR350</f>
        <v>-17.289306975110378</v>
      </c>
      <c r="N54" s="78">
        <f>penggarapan!BI56</f>
        <v>2.0691258773109382</v>
      </c>
      <c r="O54" s="78">
        <f>penggarapan!BZ350</f>
        <v>167.11076118888749</v>
      </c>
      <c r="P54" s="51">
        <f>penggarapan!BM56</f>
        <v>59.480528885554861</v>
      </c>
      <c r="Q54" s="51">
        <f>penggarapan!CA350</f>
        <v>-65.074348333926181</v>
      </c>
    </row>
    <row r="55" spans="1:17">
      <c r="A55" s="49" t="str">
        <f>TEXT(penggarapan!F57,"dddd")</f>
        <v>Kamis</v>
      </c>
      <c r="B55" s="73">
        <f>DATE(penggarapan!D57,penggarapan!E57,penggarapan!F57)</f>
        <v>43263</v>
      </c>
      <c r="C55" s="74">
        <f>penggarapan!J57/24</f>
        <v>0.47916666666666669</v>
      </c>
      <c r="D55" s="72">
        <f>penggarapan!AN57*149598000</f>
        <v>151907656.14215657</v>
      </c>
      <c r="E55" s="75">
        <f>penggarapan!BA351</f>
        <v>365763.54316937749</v>
      </c>
      <c r="F55" s="49"/>
      <c r="G55" s="76">
        <f>penggarapan!AV57</f>
        <v>5.3602969849113942</v>
      </c>
      <c r="H55" s="76">
        <f>penggarapan!BM351/15</f>
        <v>16.657411724304989</v>
      </c>
      <c r="I55" s="77">
        <f>penggarapan!AP57</f>
        <v>81.183003310812168</v>
      </c>
      <c r="J55" s="51">
        <f>penggarapan!AJ351</f>
        <v>247.96818224725374</v>
      </c>
      <c r="K55" s="51">
        <f>penggarapan!AX57</f>
        <v>23.141996135572327</v>
      </c>
      <c r="L55" s="51">
        <f>penggarapan!AP351</f>
        <v>4.387567374619838</v>
      </c>
      <c r="M55" s="51">
        <f>penggarapan!BR351</f>
        <v>-17.301265153677015</v>
      </c>
      <c r="N55" s="78">
        <f>penggarapan!BI57</f>
        <v>355.21639487122786</v>
      </c>
      <c r="O55" s="78">
        <f>penggarapan!BZ351</f>
        <v>159.15871193455976</v>
      </c>
      <c r="P55" s="51">
        <f>penggarapan!BM57</f>
        <v>59.83496247436517</v>
      </c>
      <c r="Q55" s="51">
        <f>penggarapan!CA351</f>
        <v>-63.977878791856497</v>
      </c>
    </row>
    <row r="56" spans="1:17">
      <c r="A56" s="49" t="str">
        <f>TEXT(penggarapan!F58,"dddd")</f>
        <v>Kamis</v>
      </c>
      <c r="B56" s="73">
        <f>DATE(penggarapan!D58,penggarapan!E58,penggarapan!F58)</f>
        <v>43263</v>
      </c>
      <c r="C56" s="74">
        <f>penggarapan!J58/24</f>
        <v>0.48958333333333331</v>
      </c>
      <c r="D56" s="72">
        <f>penggarapan!AN58*149598000</f>
        <v>151907824.27971756</v>
      </c>
      <c r="E56" s="75">
        <f>penggarapan!BA352</f>
        <v>365718.49937890889</v>
      </c>
      <c r="F56" s="49"/>
      <c r="G56" s="76">
        <f>penggarapan!AV58</f>
        <v>5.3610172089948325</v>
      </c>
      <c r="H56" s="76">
        <f>penggarapan!BM352/15</f>
        <v>16.657528000247957</v>
      </c>
      <c r="I56" s="77">
        <f>penggarapan!AP58</f>
        <v>81.192959218754424</v>
      </c>
      <c r="J56" s="51">
        <f>penggarapan!AJ352</f>
        <v>247.97010406473999</v>
      </c>
      <c r="K56" s="51">
        <f>penggarapan!AX58</f>
        <v>23.142655794233118</v>
      </c>
      <c r="L56" s="51">
        <f>penggarapan!AP352</f>
        <v>4.3893692280933498</v>
      </c>
      <c r="M56" s="51">
        <f>penggarapan!BR352</f>
        <v>-17.299784838706909</v>
      </c>
      <c r="N56" s="78">
        <f>penggarapan!BI58</f>
        <v>348.50438410164782</v>
      </c>
      <c r="O56" s="78">
        <f>penggarapan!BZ352</f>
        <v>151.96758095915911</v>
      </c>
      <c r="P56" s="51">
        <f>penggarapan!BM58</f>
        <v>59.745985778371917</v>
      </c>
      <c r="Q56" s="51">
        <f>penggarapan!CA352</f>
        <v>-62.432837163777172</v>
      </c>
    </row>
    <row r="57" spans="1:17">
      <c r="A57" s="49" t="str">
        <f>TEXT(penggarapan!F59,"dddd")</f>
        <v>Kamis</v>
      </c>
      <c r="B57" s="73">
        <f>DATE(penggarapan!D59,penggarapan!E59,penggarapan!F59)</f>
        <v>43263</v>
      </c>
      <c r="C57" s="74">
        <f>penggarapan!J59/24</f>
        <v>0.5</v>
      </c>
      <c r="D57" s="72">
        <f>penggarapan!AN59*149598000</f>
        <v>151907992.34516364</v>
      </c>
      <c r="E57" s="75">
        <f>penggarapan!BA353</f>
        <v>365673.55355473451</v>
      </c>
      <c r="F57" s="49"/>
      <c r="G57" s="76">
        <f>penggarapan!AV59</f>
        <v>5.3617374385355321</v>
      </c>
      <c r="H57" s="76">
        <f>penggarapan!BM353/15</f>
        <v>16.657661925461138</v>
      </c>
      <c r="I57" s="77">
        <f>penggarapan!AP59</f>
        <v>81.202915104205303</v>
      </c>
      <c r="J57" s="51">
        <f>penggarapan!AJ353</f>
        <v>247.97231758637631</v>
      </c>
      <c r="K57" s="51">
        <f>penggarapan!AX59</f>
        <v>23.143314715249254</v>
      </c>
      <c r="L57" s="51">
        <f>penggarapan!AP353</f>
        <v>4.399299749153915</v>
      </c>
      <c r="M57" s="51">
        <f>penggarapan!BR353</f>
        <v>-17.290321073029695</v>
      </c>
      <c r="N57" s="78">
        <f>penggarapan!BI59</f>
        <v>342.1117143689055</v>
      </c>
      <c r="O57" s="78">
        <f>penggarapan!BZ353</f>
        <v>145.62515585614557</v>
      </c>
      <c r="P57" s="51">
        <f>penggarapan!BM59</f>
        <v>59.217456910888238</v>
      </c>
      <c r="Q57" s="51">
        <f>penggarapan!CA353</f>
        <v>-60.505220867680414</v>
      </c>
    </row>
    <row r="58" spans="1:17">
      <c r="A58" s="49" t="str">
        <f>TEXT(penggarapan!F60,"dddd")</f>
        <v>Kamis</v>
      </c>
      <c r="B58" s="73">
        <f>DATE(penggarapan!D60,penggarapan!E60,penggarapan!F60)</f>
        <v>43263</v>
      </c>
      <c r="C58" s="74">
        <f>penggarapan!J60/24</f>
        <v>0.51041666666666663</v>
      </c>
      <c r="D58" s="72">
        <f>penggarapan!AN60*149598000</f>
        <v>151908160.33849761</v>
      </c>
      <c r="E58" s="75">
        <f>penggarapan!BA354</f>
        <v>365628.70597094711</v>
      </c>
      <c r="F58" s="49"/>
      <c r="G58" s="76">
        <f>penggarapan!AV60</f>
        <v>5.3624576735588647</v>
      </c>
      <c r="H58" s="76">
        <f>penggarapan!BM354/15</f>
        <v>16.657813583802131</v>
      </c>
      <c r="I58" s="77">
        <f>penggarapan!AP60</f>
        <v>81.212870967621427</v>
      </c>
      <c r="J58" s="51">
        <f>penggarapan!AJ354</f>
        <v>247.97482419637745</v>
      </c>
      <c r="K58" s="51">
        <f>penggarapan!AX60</f>
        <v>23.143972898625208</v>
      </c>
      <c r="L58" s="51">
        <f>penggarapan!AP354</f>
        <v>4.389225906004194</v>
      </c>
      <c r="M58" s="51">
        <f>penggarapan!BR354</f>
        <v>-17.300661660175273</v>
      </c>
      <c r="N58" s="78">
        <f>penggarapan!BI60</f>
        <v>336.16951129155336</v>
      </c>
      <c r="O58" s="78">
        <f>penggarapan!BZ354</f>
        <v>140.15168864052018</v>
      </c>
      <c r="P58" s="51">
        <f>penggarapan!BM60</f>
        <v>58.271393919906707</v>
      </c>
      <c r="Q58" s="51">
        <f>penggarapan!CA354</f>
        <v>-58.243959156038379</v>
      </c>
    </row>
    <row r="59" spans="1:17">
      <c r="A59" s="49" t="str">
        <f>TEXT(penggarapan!F61,"dddd")</f>
        <v>Kamis</v>
      </c>
      <c r="B59" s="73">
        <f>DATE(penggarapan!D61,penggarapan!E61,penggarapan!F61)</f>
        <v>43263</v>
      </c>
      <c r="C59" s="74">
        <f>penggarapan!J61/24</f>
        <v>0.52083333333333337</v>
      </c>
      <c r="D59" s="72">
        <f>penggarapan!AN61*149598000</f>
        <v>151908328.25972196</v>
      </c>
      <c r="E59" s="75">
        <f>penggarapan!BA355</f>
        <v>365583.95690105122</v>
      </c>
      <c r="F59" s="49"/>
      <c r="G59" s="76">
        <f>penggarapan!AV61</f>
        <v>5.3631779140899436</v>
      </c>
      <c r="H59" s="76">
        <f>penggarapan!BM355/15</f>
        <v>16.657983052212781</v>
      </c>
      <c r="I59" s="77">
        <f>penggarapan!AP61</f>
        <v>81.22282680945591</v>
      </c>
      <c r="J59" s="51">
        <f>penggarapan!AJ355</f>
        <v>247.97762516440642</v>
      </c>
      <c r="K59" s="51">
        <f>penggarapan!AX61</f>
        <v>23.144630344365158</v>
      </c>
      <c r="L59" s="51">
        <f>penggarapan!AP355</f>
        <v>4.3821290989754473</v>
      </c>
      <c r="M59" s="51">
        <f>penggarapan!BR355</f>
        <v>-17.308107598692754</v>
      </c>
      <c r="N59" s="78">
        <f>penggarapan!BI61</f>
        <v>330.75283302507376</v>
      </c>
      <c r="O59" s="78">
        <f>penggarapan!BZ355</f>
        <v>135.44791493245009</v>
      </c>
      <c r="P59" s="51">
        <f>penggarapan!BM61</f>
        <v>56.943729387014955</v>
      </c>
      <c r="Q59" s="51">
        <f>penggarapan!CA355</f>
        <v>-55.731104316754184</v>
      </c>
    </row>
    <row r="60" spans="1:17">
      <c r="A60" s="49" t="str">
        <f>TEXT(penggarapan!F62,"dddd")</f>
        <v>Kamis</v>
      </c>
      <c r="B60" s="73">
        <f>DATE(penggarapan!D62,penggarapan!E62,penggarapan!F62)</f>
        <v>43263</v>
      </c>
      <c r="C60" s="74">
        <f>penggarapan!J62/24</f>
        <v>0.53125</v>
      </c>
      <c r="D60" s="72">
        <f>penggarapan!AN62*149598000</f>
        <v>151908496.10881683</v>
      </c>
      <c r="E60" s="75">
        <f>penggarapan!BA356</f>
        <v>365539.3066239031</v>
      </c>
      <c r="F60" s="49"/>
      <c r="G60" s="76">
        <f>penggarapan!AV62</f>
        <v>5.3638981600574205</v>
      </c>
      <c r="H60" s="76">
        <f>penggarapan!BM356/15</f>
        <v>16.658170400663305</v>
      </c>
      <c r="I60" s="77">
        <f>penggarapan!AP62</f>
        <v>81.232782628828446</v>
      </c>
      <c r="J60" s="51">
        <f>penggarapan!AJ356</f>
        <v>247.98072164464861</v>
      </c>
      <c r="K60" s="51">
        <f>penggarapan!AX62</f>
        <v>23.14528705238525</v>
      </c>
      <c r="L60" s="51">
        <f>penggarapan!AP356</f>
        <v>4.3839677805001704</v>
      </c>
      <c r="M60" s="51">
        <f>penggarapan!BR356</f>
        <v>-17.306773709422348</v>
      </c>
      <c r="N60" s="78">
        <f>penggarapan!BI62</f>
        <v>325.8862928909557</v>
      </c>
      <c r="O60" s="78">
        <f>penggarapan!BZ356</f>
        <v>131.40816228946809</v>
      </c>
      <c r="P60" s="51">
        <f>penggarapan!BM62</f>
        <v>55.27835227646171</v>
      </c>
      <c r="Q60" s="51">
        <f>penggarapan!CA356</f>
        <v>-53.02175855381229</v>
      </c>
    </row>
    <row r="61" spans="1:17">
      <c r="A61" s="49" t="str">
        <f>TEXT(penggarapan!F63,"dddd")</f>
        <v>Kamis</v>
      </c>
      <c r="B61" s="73">
        <f>DATE(penggarapan!D63,penggarapan!E63,penggarapan!F63)</f>
        <v>43263</v>
      </c>
      <c r="C61" s="74">
        <f>penggarapan!J63/24</f>
        <v>0.54166666666666663</v>
      </c>
      <c r="D61" s="72">
        <f>penggarapan!AN63*149598000</f>
        <v>151908663.88578478</v>
      </c>
      <c r="E61" s="75">
        <f>penggarapan!BA357</f>
        <v>365494.75541174813</v>
      </c>
      <c r="F61" s="49"/>
      <c r="G61" s="76">
        <f>penggarapan!AV63</f>
        <v>5.3646184114866031</v>
      </c>
      <c r="H61" s="76">
        <f>penggarapan!BM357/15</f>
        <v>16.658375692170452</v>
      </c>
      <c r="I61" s="77">
        <f>penggarapan!AP63</f>
        <v>81.242738426194848</v>
      </c>
      <c r="J61" s="51">
        <f>penggarapan!AJ357</f>
        <v>247.98411467611052</v>
      </c>
      <c r="K61" s="51">
        <f>penggarapan!AX63</f>
        <v>23.145943022689941</v>
      </c>
      <c r="L61" s="51">
        <f>penggarapan!AP357</f>
        <v>4.3954439932938261</v>
      </c>
      <c r="M61" s="51">
        <f>penggarapan!BR357</f>
        <v>-17.29596660989068</v>
      </c>
      <c r="N61" s="78">
        <f>penggarapan!BI63</f>
        <v>321.55721980171029</v>
      </c>
      <c r="O61" s="78">
        <f>penggarapan!BZ357</f>
        <v>127.93224310174131</v>
      </c>
      <c r="P61" s="51">
        <f>penggarapan!BM63</f>
        <v>53.321412963449781</v>
      </c>
      <c r="Q61" s="51">
        <f>penggarapan!CA357</f>
        <v>-50.15638926431194</v>
      </c>
    </row>
    <row r="62" spans="1:17">
      <c r="A62" s="49" t="str">
        <f>TEXT(penggarapan!F64,"dddd")</f>
        <v>Kamis</v>
      </c>
      <c r="B62" s="73">
        <f>DATE(penggarapan!D64,penggarapan!E64,penggarapan!F64)</f>
        <v>43263</v>
      </c>
      <c r="C62" s="74">
        <f>penggarapan!J64/24</f>
        <v>0.55208333333333337</v>
      </c>
      <c r="D62" s="72">
        <f>penggarapan!AN64*149598000</f>
        <v>151908831.59062842</v>
      </c>
      <c r="E62" s="75">
        <f>penggarapan!BA358</f>
        <v>365450.30353619956</v>
      </c>
      <c r="F62" s="49"/>
      <c r="G62" s="76">
        <f>penggarapan!AV64</f>
        <v>5.3653386684026056</v>
      </c>
      <c r="H62" s="76">
        <f>penggarapan!BM358/15</f>
        <v>16.658598982754715</v>
      </c>
      <c r="I62" s="77">
        <f>penggarapan!AP64</f>
        <v>81.252694202008215</v>
      </c>
      <c r="J62" s="51">
        <f>penggarapan!AJ358</f>
        <v>247.98780518191151</v>
      </c>
      <c r="K62" s="51">
        <f>penggarapan!AX64</f>
        <v>23.146598255283394</v>
      </c>
      <c r="L62" s="51">
        <f>penggarapan!AP358</f>
        <v>4.390873842652347</v>
      </c>
      <c r="M62" s="51">
        <f>penggarapan!BR358</f>
        <v>-17.301055240950159</v>
      </c>
      <c r="N62" s="78">
        <f>penggarapan!BI64</f>
        <v>317.72991424440568</v>
      </c>
      <c r="O62" s="78">
        <f>penggarapan!BZ358</f>
        <v>124.96185228340138</v>
      </c>
      <c r="P62" s="51">
        <f>penggarapan!BM64</f>
        <v>51.117119536803813</v>
      </c>
      <c r="Q62" s="51">
        <f>penggarapan!CA358</f>
        <v>-47.152967502589277</v>
      </c>
    </row>
    <row r="63" spans="1:17">
      <c r="A63" s="49" t="str">
        <f>TEXT(penggarapan!F65,"dddd")</f>
        <v>Kamis</v>
      </c>
      <c r="B63" s="73">
        <f>DATE(penggarapan!D65,penggarapan!E65,penggarapan!F65)</f>
        <v>43263</v>
      </c>
      <c r="C63" s="74">
        <f>penggarapan!J65/24</f>
        <v>0.5625</v>
      </c>
      <c r="D63" s="72">
        <f>penggarapan!AN65*149598000</f>
        <v>151908999.22332782</v>
      </c>
      <c r="E63" s="75">
        <f>penggarapan!BA359</f>
        <v>365405.95127421292</v>
      </c>
      <c r="F63" s="49"/>
      <c r="G63" s="76">
        <f>penggarapan!AV65</f>
        <v>5.3660589307341366</v>
      </c>
      <c r="H63" s="76">
        <f>penggarapan!BM359/15</f>
        <v>16.658840321385362</v>
      </c>
      <c r="I63" s="77">
        <f>penggarapan!AP65</f>
        <v>81.262649955389122</v>
      </c>
      <c r="J63" s="51">
        <f>penggarapan!AJ359</f>
        <v>247.99179396837462</v>
      </c>
      <c r="K63" s="51">
        <f>penggarapan!AX65</f>
        <v>23.147252750082092</v>
      </c>
      <c r="L63" s="51">
        <f>penggarapan!AP359</f>
        <v>4.3968787345106666</v>
      </c>
      <c r="M63" s="51">
        <f>penggarapan!BR359</f>
        <v>-17.295744837056031</v>
      </c>
      <c r="N63" s="78">
        <f>penggarapan!BI65</f>
        <v>314.35733174479242</v>
      </c>
      <c r="O63" s="78">
        <f>penggarapan!BZ359</f>
        <v>122.38495948359099</v>
      </c>
      <c r="P63" s="51">
        <f>penggarapan!BM65</f>
        <v>48.705305096145679</v>
      </c>
      <c r="Q63" s="51">
        <f>penggarapan!CA359</f>
        <v>-44.051768934967754</v>
      </c>
    </row>
    <row r="64" spans="1:17">
      <c r="A64" s="49" t="str">
        <f>TEXT(penggarapan!F66,"dddd")</f>
        <v>Kamis</v>
      </c>
      <c r="B64" s="73">
        <f>DATE(penggarapan!D66,penggarapan!E66,penggarapan!F66)</f>
        <v>43263</v>
      </c>
      <c r="C64" s="74">
        <f>penggarapan!J66/24</f>
        <v>0.57291666666666663</v>
      </c>
      <c r="D64" s="72">
        <f>penggarapan!AN66*149598000</f>
        <v>151909166.7838856</v>
      </c>
      <c r="E64" s="75">
        <f>penggarapan!BA360</f>
        <v>365361.69889614719</v>
      </c>
      <c r="F64" s="49"/>
      <c r="G64" s="76">
        <f>penggarapan!AV66</f>
        <v>5.3667791985063058</v>
      </c>
      <c r="H64" s="76">
        <f>penggarapan!BM360/15</f>
        <v>16.659099750022282</v>
      </c>
      <c r="I64" s="77">
        <f>penggarapan!AP66</f>
        <v>81.272605686790669</v>
      </c>
      <c r="J64" s="51">
        <f>penggarapan!AJ360</f>
        <v>247.99608172571814</v>
      </c>
      <c r="K64" s="51">
        <f>penggarapan!AX66</f>
        <v>23.147906507090319</v>
      </c>
      <c r="L64" s="51">
        <f>penggarapan!AP360</f>
        <v>4.3983144108811247</v>
      </c>
      <c r="M64" s="51">
        <f>penggarapan!BR360</f>
        <v>-17.29499402249423</v>
      </c>
      <c r="N64" s="78">
        <f>penggarapan!BI66</f>
        <v>311.38914408032315</v>
      </c>
      <c r="O64" s="78">
        <f>penggarapan!BZ360</f>
        <v>120.15448216393979</v>
      </c>
      <c r="P64" s="51">
        <f>penggarapan!BM66</f>
        <v>46.120444748533529</v>
      </c>
      <c r="Q64" s="51">
        <f>penggarapan!CA360</f>
        <v>-40.86468963712715</v>
      </c>
    </row>
    <row r="65" spans="1:17">
      <c r="A65" s="49" t="str">
        <f>TEXT(penggarapan!F67,"dddd")</f>
        <v>Kamis</v>
      </c>
      <c r="B65" s="73">
        <f>DATE(penggarapan!D67,penggarapan!E67,penggarapan!F67)</f>
        <v>43263</v>
      </c>
      <c r="C65" s="74">
        <f>penggarapan!J67/24</f>
        <v>0.58333333333333337</v>
      </c>
      <c r="D65" s="72">
        <f>penggarapan!AN67*149598000</f>
        <v>151909334.27230433</v>
      </c>
      <c r="E65" s="75">
        <f>penggarapan!BA361</f>
        <v>365317.54667173087</v>
      </c>
      <c r="F65" s="49"/>
      <c r="G65" s="76">
        <f>penggarapan!AV67</f>
        <v>5.3674994717444182</v>
      </c>
      <c r="H65" s="76">
        <f>penggarapan!BM361/15</f>
        <v>16.659377303574583</v>
      </c>
      <c r="I65" s="77">
        <f>penggarapan!AP67</f>
        <v>81.282561396668669</v>
      </c>
      <c r="J65" s="51">
        <f>penggarapan!AJ361</f>
        <v>248.00066902737188</v>
      </c>
      <c r="K65" s="51">
        <f>penggarapan!AX67</f>
        <v>23.148559526312393</v>
      </c>
      <c r="L65" s="51">
        <f>penggarapan!AP361</f>
        <v>4.3811435638722607</v>
      </c>
      <c r="M65" s="51">
        <f>penggarapan!BR361</f>
        <v>-17.312668274253955</v>
      </c>
      <c r="N65" s="78">
        <f>penggarapan!BI67</f>
        <v>308.77658616240228</v>
      </c>
      <c r="O65" s="78">
        <f>penggarapan!BZ361</f>
        <v>118.23173525293598</v>
      </c>
      <c r="P65" s="51">
        <f>penggarapan!BM67</f>
        <v>43.391617596012281</v>
      </c>
      <c r="Q65" s="51">
        <f>penggarapan!CA361</f>
        <v>-37.602191802421125</v>
      </c>
    </row>
    <row r="66" spans="1:17">
      <c r="A66" s="49" t="str">
        <f>TEXT(penggarapan!F68,"dddd")</f>
        <v>Kamis</v>
      </c>
      <c r="B66" s="73">
        <f>DATE(penggarapan!D68,penggarapan!E68,penggarapan!F68)</f>
        <v>43263</v>
      </c>
      <c r="C66" s="74">
        <f>penggarapan!J68/24</f>
        <v>0.59375</v>
      </c>
      <c r="D66" s="72">
        <f>penggarapan!AN68*149598000</f>
        <v>151909501.68856418</v>
      </c>
      <c r="E66" s="75">
        <f>penggarapan!BA362</f>
        <v>365273.49487598881</v>
      </c>
      <c r="F66" s="49"/>
      <c r="G66" s="76">
        <f>penggarapan!AV68</f>
        <v>5.3682197503771123</v>
      </c>
      <c r="H66" s="76">
        <f>penggarapan!BM362/15</f>
        <v>16.65967300984715</v>
      </c>
      <c r="I66" s="77">
        <f>penggarapan!AP68</f>
        <v>81.292517084142801</v>
      </c>
      <c r="J66" s="51">
        <f>penggarapan!AJ362</f>
        <v>248.00555632909456</v>
      </c>
      <c r="K66" s="51">
        <f>penggarapan!AX68</f>
        <v>23.149211807665047</v>
      </c>
      <c r="L66" s="51">
        <f>penggarapan!AP362</f>
        <v>4.3980836169611095</v>
      </c>
      <c r="M66" s="51">
        <f>penggarapan!BR362</f>
        <v>-17.296696004797955</v>
      </c>
      <c r="N66" s="78">
        <f>penggarapan!BI68</f>
        <v>306.47497012876261</v>
      </c>
      <c r="O66" s="78">
        <f>penggarapan!BZ362</f>
        <v>116.51204542149702</v>
      </c>
      <c r="P66" s="51">
        <f>penggarapan!BM68</f>
        <v>40.542972420724269</v>
      </c>
      <c r="Q66" s="51">
        <f>penggarapan!CA362</f>
        <v>-34.297438613103154</v>
      </c>
    </row>
    <row r="67" spans="1:17">
      <c r="A67" s="49" t="str">
        <f>TEXT(penggarapan!F69,"dddd")</f>
        <v>Kamis</v>
      </c>
      <c r="B67" s="73">
        <f>DATE(penggarapan!D69,penggarapan!E69,penggarapan!F69)</f>
        <v>43263</v>
      </c>
      <c r="C67" s="74">
        <f>penggarapan!J69/24</f>
        <v>0.60416666666666663</v>
      </c>
      <c r="D67" s="72">
        <f>penggarapan!AN69*149598000</f>
        <v>151909669.0326677</v>
      </c>
      <c r="E67" s="75">
        <f>penggarapan!BA363</f>
        <v>365229.54377738578</v>
      </c>
      <c r="F67" s="49"/>
      <c r="G67" s="76">
        <f>penggarapan!AV69</f>
        <v>5.3689400344295652</v>
      </c>
      <c r="H67" s="76">
        <f>penggarapan!BM363/15</f>
        <v>16.65998688960595</v>
      </c>
      <c r="I67" s="77">
        <f>penggarapan!AP69</f>
        <v>81.302472749667103</v>
      </c>
      <c r="J67" s="51">
        <f>penggarapan!AJ363</f>
        <v>248.01074397005465</v>
      </c>
      <c r="K67" s="51">
        <f>penggarapan!AX69</f>
        <v>23.149863351152604</v>
      </c>
      <c r="L67" s="51">
        <f>penggarapan!AP363</f>
        <v>4.3846643306186639</v>
      </c>
      <c r="M67" s="51">
        <f>penggarapan!BR363</f>
        <v>-17.310757870982208</v>
      </c>
      <c r="N67" s="78">
        <f>penggarapan!BI69</f>
        <v>304.44470726993518</v>
      </c>
      <c r="O67" s="78">
        <f>penggarapan!BZ363</f>
        <v>115.03213716289126</v>
      </c>
      <c r="P67" s="51">
        <f>penggarapan!BM69</f>
        <v>37.594396050884384</v>
      </c>
      <c r="Q67" s="51">
        <f>penggarapan!CA363</f>
        <v>-30.935381545470104</v>
      </c>
    </row>
    <row r="68" spans="1:17">
      <c r="A68" s="49" t="str">
        <f>TEXT(penggarapan!F70,"dddd")</f>
        <v>Kamis</v>
      </c>
      <c r="B68" s="73">
        <f>DATE(penggarapan!D70,penggarapan!E70,penggarapan!F70)</f>
        <v>43263</v>
      </c>
      <c r="C68" s="74">
        <f>penggarapan!J70/24</f>
        <v>0.61458333333333337</v>
      </c>
      <c r="D68" s="72">
        <f>penggarapan!AN70*149598000</f>
        <v>151909836.30461752</v>
      </c>
      <c r="E68" s="75">
        <f>penggarapan!BA364</f>
        <v>365185.69364375132</v>
      </c>
      <c r="F68" s="49"/>
      <c r="G68" s="76">
        <f>penggarapan!AV70</f>
        <v>5.3696603239269427</v>
      </c>
      <c r="H68" s="76">
        <f>penggarapan!BM364/15</f>
        <v>16.660318956538145</v>
      </c>
      <c r="I68" s="77">
        <f>penggarapan!AP70</f>
        <v>81.312428393695512</v>
      </c>
      <c r="J68" s="51">
        <f>penggarapan!AJ364</f>
        <v>248.01623217217306</v>
      </c>
      <c r="K68" s="51">
        <f>penggarapan!AX70</f>
        <v>23.15051415677927</v>
      </c>
      <c r="L68" s="51">
        <f>penggarapan!AP364</f>
        <v>4.3917158744314184</v>
      </c>
      <c r="M68" s="51">
        <f>penggarapan!BR364</f>
        <v>-17.304646043251982</v>
      </c>
      <c r="N68" s="78">
        <f>penggarapan!BI70</f>
        <v>302.65146732165397</v>
      </c>
      <c r="O68" s="78">
        <f>penggarapan!BZ364</f>
        <v>113.7063134457286</v>
      </c>
      <c r="P68" s="51">
        <f>penggarapan!BM70</f>
        <v>34.562210902142255</v>
      </c>
      <c r="Q68" s="51">
        <f>penggarapan!CA364</f>
        <v>-27.541859304055194</v>
      </c>
    </row>
    <row r="69" spans="1:17">
      <c r="A69" s="49" t="str">
        <f>TEXT(penggarapan!F71,"dddd")</f>
        <v>Kamis</v>
      </c>
      <c r="B69" s="73">
        <f>DATE(penggarapan!D71,penggarapan!E71,penggarapan!F71)</f>
        <v>43263</v>
      </c>
      <c r="C69" s="74">
        <f>penggarapan!J71/24</f>
        <v>0.625</v>
      </c>
      <c r="D69" s="72">
        <f>penggarapan!AN71*149598000</f>
        <v>151910003.50439373</v>
      </c>
      <c r="E69" s="75">
        <f>penggarapan!BA365</f>
        <v>365141.94474817032</v>
      </c>
      <c r="F69" s="49"/>
      <c r="G69" s="76">
        <f>penggarapan!AV71</f>
        <v>5.3703806187978866</v>
      </c>
      <c r="H69" s="76">
        <f>penggarapan!BM365/15</f>
        <v>16.66066921720018</v>
      </c>
      <c r="I69" s="77">
        <f>penggarapan!AP71</f>
        <v>81.322384015347794</v>
      </c>
      <c r="J69" s="51">
        <f>penggarapan!AJ365</f>
        <v>248.02202103926754</v>
      </c>
      <c r="K69" s="51">
        <f>penggarapan!AX71</f>
        <v>23.151164224462068</v>
      </c>
      <c r="L69" s="51">
        <f>penggarapan!AP365</f>
        <v>4.3812308499747408</v>
      </c>
      <c r="M69" s="51">
        <f>penggarapan!BR365</f>
        <v>-17.315902803923294</v>
      </c>
      <c r="N69" s="78">
        <f>penggarapan!BI71</f>
        <v>301.06589011486403</v>
      </c>
      <c r="O69" s="78">
        <f>penggarapan!BZ365</f>
        <v>112.55151853770646</v>
      </c>
      <c r="P69" s="51">
        <f>penggarapan!BM71</f>
        <v>31.45981668957819</v>
      </c>
      <c r="Q69" s="51">
        <f>penggarapan!CA365</f>
        <v>-24.110882134784205</v>
      </c>
    </row>
    <row r="70" spans="1:17">
      <c r="A70" s="49" t="str">
        <f>TEXT(penggarapan!F72,"dddd")</f>
        <v>Kamis</v>
      </c>
      <c r="B70" s="73">
        <f>DATE(penggarapan!D72,penggarapan!E72,penggarapan!F72)</f>
        <v>43263</v>
      </c>
      <c r="C70" s="74">
        <f>penggarapan!J72/24</f>
        <v>0.63541666666666663</v>
      </c>
      <c r="D70" s="72">
        <f>penggarapan!AN72*149598000</f>
        <v>151910170.63199899</v>
      </c>
      <c r="E70" s="75">
        <f>penggarapan!BA366</f>
        <v>365098.29735719034</v>
      </c>
      <c r="F70" s="49"/>
      <c r="G70" s="76">
        <f>penggarapan!AV72</f>
        <v>5.3711009190676302</v>
      </c>
      <c r="H70" s="76">
        <f>penggarapan!BM366/15</f>
        <v>16.661037671106758</v>
      </c>
      <c r="I70" s="77">
        <f>penggarapan!AP72</f>
        <v>81.332339615078851</v>
      </c>
      <c r="J70" s="51">
        <f>penggarapan!AJ366</f>
        <v>248.02811055852601</v>
      </c>
      <c r="K70" s="51">
        <f>penggarapan!AX72</f>
        <v>23.151813554205368</v>
      </c>
      <c r="L70" s="51">
        <f>penggarapan!AP366</f>
        <v>4.3968094237143189</v>
      </c>
      <c r="M70" s="51">
        <f>penggarapan!BR366</f>
        <v>-17.301461135223747</v>
      </c>
      <c r="N70" s="78">
        <f>penggarapan!BI72</f>
        <v>299.66310071715145</v>
      </c>
      <c r="O70" s="78">
        <f>penggarapan!BZ366</f>
        <v>111.50265486398244</v>
      </c>
      <c r="P70" s="51">
        <f>penggarapan!BM72</f>
        <v>28.298243897944523</v>
      </c>
      <c r="Q70" s="51">
        <f>penggarapan!CA366</f>
        <v>-20.659821795339983</v>
      </c>
    </row>
    <row r="71" spans="1:17">
      <c r="A71" s="49" t="str">
        <f>TEXT(penggarapan!F73,"dddd")</f>
        <v>Kamis</v>
      </c>
      <c r="B71" s="73">
        <f>DATE(penggarapan!D73,penggarapan!E73,penggarapan!F73)</f>
        <v>43263</v>
      </c>
      <c r="C71" s="74">
        <f>penggarapan!J73/24</f>
        <v>0.64583333333333337</v>
      </c>
      <c r="D71" s="72">
        <f>penggarapan!AN73*149598000</f>
        <v>151910337.68743587</v>
      </c>
      <c r="E71" s="75">
        <f>penggarapan!BA367</f>
        <v>365054.75173672842</v>
      </c>
      <c r="F71" s="49"/>
      <c r="G71" s="76">
        <f>penggarapan!AV73</f>
        <v>5.3718212247614678</v>
      </c>
      <c r="H71" s="76">
        <f>penggarapan!BM367/15</f>
        <v>16.661424310692254</v>
      </c>
      <c r="I71" s="77">
        <f>penggarapan!AP73</f>
        <v>81.342295193344384</v>
      </c>
      <c r="J71" s="51">
        <f>penggarapan!AJ367</f>
        <v>248.03450059987233</v>
      </c>
      <c r="K71" s="51">
        <f>penggarapan!AX73</f>
        <v>23.152462146013473</v>
      </c>
      <c r="L71" s="51">
        <f>penggarapan!AP367</f>
        <v>4.3938326848863287</v>
      </c>
      <c r="M71" s="51">
        <f>penggarapan!BR367</f>
        <v>-17.305394376479313</v>
      </c>
      <c r="N71" s="78">
        <f>penggarapan!BI73</f>
        <v>298.42216961736096</v>
      </c>
      <c r="O71" s="78">
        <f>penggarapan!BZ367</f>
        <v>110.58991586548697</v>
      </c>
      <c r="P71" s="51">
        <f>penggarapan!BM73</f>
        <v>25.086614241988702</v>
      </c>
      <c r="Q71" s="51">
        <f>penggarapan!CA367</f>
        <v>-17.180823255204128</v>
      </c>
    </row>
    <row r="72" spans="1:17">
      <c r="A72" s="49" t="str">
        <f>TEXT(penggarapan!F74,"dddd")</f>
        <v>Kamis</v>
      </c>
      <c r="B72" s="73">
        <f>DATE(penggarapan!D74,penggarapan!E74,penggarapan!F74)</f>
        <v>43263</v>
      </c>
      <c r="C72" s="74">
        <f>penggarapan!J74/24</f>
        <v>0.65625</v>
      </c>
      <c r="D72" s="72">
        <f>penggarapan!AN74*149598000</f>
        <v>151910504.67068446</v>
      </c>
      <c r="E72" s="75">
        <f>penggarapan!BA368</f>
        <v>365011.30815792555</v>
      </c>
      <c r="F72" s="49"/>
      <c r="G72" s="76">
        <f>penggarapan!AV74</f>
        <v>5.3725415358078425</v>
      </c>
      <c r="H72" s="76">
        <f>penggarapan!BM368/15</f>
        <v>16.661829121260379</v>
      </c>
      <c r="I72" s="77">
        <f>penggarapan!AP74</f>
        <v>81.352250749261529</v>
      </c>
      <c r="J72" s="51">
        <f>penggarapan!AJ368</f>
        <v>248.04119091513817</v>
      </c>
      <c r="K72" s="51">
        <f>penggarapan!AX74</f>
        <v>23.153109999803547</v>
      </c>
      <c r="L72" s="51">
        <f>penggarapan!AP368</f>
        <v>4.3826389664458194</v>
      </c>
      <c r="M72" s="51">
        <f>penggarapan!BR368</f>
        <v>-17.317490692462886</v>
      </c>
      <c r="N72" s="78">
        <f>penggarapan!BI74</f>
        <v>297.32559187605216</v>
      </c>
      <c r="O72" s="78">
        <f>penggarapan!BZ368</f>
        <v>109.78920920405159</v>
      </c>
      <c r="P72" s="51">
        <f>penggarapan!BM74</f>
        <v>21.832516034097416</v>
      </c>
      <c r="Q72" s="51">
        <f>penggarapan!CA368</f>
        <v>-13.680787415778411</v>
      </c>
    </row>
    <row r="73" spans="1:17">
      <c r="A73" s="49" t="str">
        <f>TEXT(penggarapan!F75,"dddd")</f>
        <v>Kamis</v>
      </c>
      <c r="B73" s="73">
        <f>DATE(penggarapan!D75,penggarapan!E75,penggarapan!F75)</f>
        <v>43263</v>
      </c>
      <c r="C73" s="74">
        <f>penggarapan!J75/24</f>
        <v>0.66666666666666663</v>
      </c>
      <c r="D73" s="72">
        <f>penggarapan!AN75*149598000</f>
        <v>151910671.58174744</v>
      </c>
      <c r="E73" s="75">
        <f>penggarapan!BA369</f>
        <v>364967.96688538883</v>
      </c>
      <c r="F73" s="49"/>
      <c r="G73" s="76">
        <f>penggarapan!AV75</f>
        <v>5.3732618522320443</v>
      </c>
      <c r="H73" s="76">
        <f>penggarapan!BM369/15</f>
        <v>16.662252081097002</v>
      </c>
      <c r="I73" s="77">
        <f>penggarapan!AP75</f>
        <v>81.362206283285985</v>
      </c>
      <c r="J73" s="51">
        <f>penggarapan!AJ369</f>
        <v>248.04818113993196</v>
      </c>
      <c r="K73" s="51">
        <f>penggarapan!AX75</f>
        <v>23.153757115579992</v>
      </c>
      <c r="L73" s="51">
        <f>penggarapan!AP369</f>
        <v>4.3872183723225566</v>
      </c>
      <c r="M73" s="51">
        <f>penggarapan!BR369</f>
        <v>-17.314052760204365</v>
      </c>
      <c r="N73" s="78">
        <f>penggarapan!BI75</f>
        <v>296.35881984617504</v>
      </c>
      <c r="O73" s="78">
        <f>penggarapan!BZ369</f>
        <v>109.06613213079605</v>
      </c>
      <c r="P73" s="51">
        <f>penggarapan!BM75</f>
        <v>18.54230692757287</v>
      </c>
      <c r="Q73" s="51">
        <f>penggarapan!CA369</f>
        <v>-10.167552453248689</v>
      </c>
    </row>
    <row r="74" spans="1:17">
      <c r="A74" s="49" t="str">
        <f>TEXT(penggarapan!F76,"dddd")</f>
        <v>Kamis</v>
      </c>
      <c r="B74" s="73">
        <f>DATE(penggarapan!D76,penggarapan!E76,penggarapan!F76)</f>
        <v>43263</v>
      </c>
      <c r="C74" s="74">
        <f>penggarapan!J76/24</f>
        <v>0.67708333333333337</v>
      </c>
      <c r="D74" s="72">
        <f>penggarapan!AN76*149598000</f>
        <v>151910838.42062736</v>
      </c>
      <c r="E74" s="75">
        <f>penggarapan!BA370</f>
        <v>364924.728183128</v>
      </c>
      <c r="F74" s="49"/>
      <c r="G74" s="76">
        <f>penggarapan!AV76</f>
        <v>5.3739821740593099</v>
      </c>
      <c r="H74" s="76">
        <f>penggarapan!BM370/15</f>
        <v>16.662693161432557</v>
      </c>
      <c r="I74" s="77">
        <f>penggarapan!AP76</f>
        <v>81.372161795872714</v>
      </c>
      <c r="J74" s="51">
        <f>penggarapan!AJ370</f>
        <v>248.05547079302266</v>
      </c>
      <c r="K74" s="51">
        <f>penggarapan!AX76</f>
        <v>23.154403493347068</v>
      </c>
      <c r="L74" s="51">
        <f>penggarapan!AP370</f>
        <v>4.3836125553358682</v>
      </c>
      <c r="M74" s="51">
        <f>penggarapan!BR370</f>
        <v>-17.31874633566456</v>
      </c>
      <c r="N74" s="78">
        <f>penggarapan!BI76</f>
        <v>295.50986246636336</v>
      </c>
      <c r="O74" s="78">
        <f>penggarapan!BZ370</f>
        <v>108.43602830163614</v>
      </c>
      <c r="P74" s="51">
        <f>penggarapan!BM76</f>
        <v>15.221357041286456</v>
      </c>
      <c r="Q74" s="51">
        <f>penggarapan!CA370</f>
        <v>-6.638699256028719</v>
      </c>
    </row>
    <row r="75" spans="1:17">
      <c r="A75" s="49" t="str">
        <f>TEXT(penggarapan!F77,"dddd")</f>
        <v>Kamis</v>
      </c>
      <c r="B75" s="73">
        <f>DATE(penggarapan!D77,penggarapan!E77,penggarapan!F77)</f>
        <v>43263</v>
      </c>
      <c r="C75" s="74">
        <f>penggarapan!J77/24</f>
        <v>0.6875</v>
      </c>
      <c r="D75" s="72">
        <f>penggarapan!AN77*149598000</f>
        <v>151911005.18730444</v>
      </c>
      <c r="E75" s="75">
        <f>penggarapan!BA371</f>
        <v>364881.59232029406</v>
      </c>
      <c r="F75" s="49"/>
      <c r="G75" s="76">
        <f>penggarapan!AV77</f>
        <v>5.3747025012182643</v>
      </c>
      <c r="H75" s="76">
        <f>penggarapan!BM371/15</f>
        <v>16.66315232639386</v>
      </c>
      <c r="I75" s="77">
        <f>penggarapan!AP77</f>
        <v>81.382117286141408</v>
      </c>
      <c r="J75" s="51">
        <f>penggarapan!AJ371</f>
        <v>248.06305927554851</v>
      </c>
      <c r="K75" s="51">
        <f>penggarapan!AX77</f>
        <v>23.155049133022388</v>
      </c>
      <c r="L75" s="51">
        <f>penggarapan!AP371</f>
        <v>4.3805156934875367</v>
      </c>
      <c r="M75" s="51">
        <f>penggarapan!BR371</f>
        <v>-17.322983234876212</v>
      </c>
      <c r="N75" s="78">
        <f>penggarapan!BI77</f>
        <v>294.76895305732393</v>
      </c>
      <c r="O75" s="78">
        <f>penggarapan!BZ371</f>
        <v>107.88353820044343</v>
      </c>
      <c r="P75" s="51">
        <f>penggarapan!BM77</f>
        <v>11.874244301024927</v>
      </c>
      <c r="Q75" s="51">
        <f>penggarapan!CA371</f>
        <v>-3.0981071869159518</v>
      </c>
    </row>
    <row r="76" spans="1:17">
      <c r="A76" s="49" t="str">
        <f>TEXT(penggarapan!F78,"dddd")</f>
        <v>Kamis</v>
      </c>
      <c r="B76" s="73">
        <f>DATE(penggarapan!D78,penggarapan!E78,penggarapan!F78)</f>
        <v>43263</v>
      </c>
      <c r="C76" s="74">
        <f>penggarapan!J78/24</f>
        <v>0.69791666666666663</v>
      </c>
      <c r="D76" s="72">
        <f>penggarapan!AN78*149598000</f>
        <v>151911171.88178125</v>
      </c>
      <c r="E76" s="75">
        <f>penggarapan!BA372</f>
        <v>364838.55955957307</v>
      </c>
      <c r="F76" s="49"/>
      <c r="G76" s="76">
        <f>penggarapan!AV78</f>
        <v>5.3754228337340697</v>
      </c>
      <c r="H76" s="76">
        <f>penggarapan!BM372/15</f>
        <v>16.663629533139758</v>
      </c>
      <c r="I76" s="77">
        <f>penggarapan!AP78</f>
        <v>81.392072754546049</v>
      </c>
      <c r="J76" s="51">
        <f>penggarapan!AJ372</f>
        <v>248.070945873265</v>
      </c>
      <c r="K76" s="51">
        <f>penggarapan!AX78</f>
        <v>23.155694034610232</v>
      </c>
      <c r="L76" s="51">
        <f>penggarapan!AP372</f>
        <v>4.3932152002156215</v>
      </c>
      <c r="M76" s="51">
        <f>penggarapan!BR372</f>
        <v>-17.311662036197092</v>
      </c>
      <c r="N76" s="78">
        <f>penggarapan!BI78</f>
        <v>294.12828252730827</v>
      </c>
      <c r="O76" s="78">
        <f>penggarapan!BZ372</f>
        <v>107.38849138260815</v>
      </c>
      <c r="P76" s="51">
        <f>penggarapan!BM78</f>
        <v>8.5049120859469305</v>
      </c>
      <c r="Q76" s="51">
        <f>penggarapan!CA372</f>
        <v>0.45050272661083246</v>
      </c>
    </row>
    <row r="77" spans="1:17">
      <c r="A77" s="49" t="str">
        <f>TEXT(penggarapan!F79,"dddd")</f>
        <v>Kamis</v>
      </c>
      <c r="B77" s="73">
        <f>DATE(penggarapan!D79,penggarapan!E79,penggarapan!F79)</f>
        <v>43263</v>
      </c>
      <c r="C77" s="74">
        <f>penggarapan!J79/24</f>
        <v>0.70833333333333337</v>
      </c>
      <c r="D77" s="72">
        <f>penggarapan!AN79*149598000</f>
        <v>151911338.50406033</v>
      </c>
      <c r="E77" s="75">
        <f>penggarapan!BA373</f>
        <v>364795.63016303093</v>
      </c>
      <c r="F77" s="49"/>
      <c r="G77" s="76">
        <f>penggarapan!AV79</f>
        <v>5.3761431716318926</v>
      </c>
      <c r="H77" s="76">
        <f>penggarapan!BM373/15</f>
        <v>16.664124731825481</v>
      </c>
      <c r="I77" s="77">
        <f>penggarapan!AP79</f>
        <v>81.402028201540659</v>
      </c>
      <c r="J77" s="51">
        <f>penggarapan!AJ373</f>
        <v>248.07912975596147</v>
      </c>
      <c r="K77" s="51">
        <f>penggarapan!AX79</f>
        <v>23.156338198114806</v>
      </c>
      <c r="L77" s="51">
        <f>penggarapan!AP373</f>
        <v>4.3782154470877881</v>
      </c>
      <c r="M77" s="51">
        <f>penggarapan!BR373</f>
        <v>-17.327748515874088</v>
      </c>
      <c r="N77" s="78">
        <f>penggarapan!BI79</f>
        <v>293.58179325475476</v>
      </c>
      <c r="O77" s="78">
        <f>penggarapan!BZ373</f>
        <v>106.98968663634422</v>
      </c>
      <c r="P77" s="51">
        <f>penggarapan!BM79</f>
        <v>5.1167974936854996</v>
      </c>
      <c r="Q77" s="51">
        <f>penggarapan!CA373</f>
        <v>4.0109372695851713</v>
      </c>
    </row>
    <row r="78" spans="1:17">
      <c r="A78" s="79" t="str">
        <f>TEXT(penggarapan!F80,"dddd")</f>
        <v>Kamis</v>
      </c>
      <c r="B78" s="80">
        <f>DATE(penggarapan!D80,penggarapan!E80,penggarapan!F80)</f>
        <v>43263</v>
      </c>
      <c r="C78" s="81">
        <f>penggarapan!J80/24</f>
        <v>0.71875</v>
      </c>
      <c r="D78" s="82">
        <f>penggarapan!AN80*149598000</f>
        <v>151911505.054122</v>
      </c>
      <c r="E78" s="83">
        <f>penggarapan!BA374</f>
        <v>364752.80439783377</v>
      </c>
      <c r="F78" s="79"/>
      <c r="G78" s="84">
        <f>penggarapan!AV80</f>
        <v>5.3768635148403536</v>
      </c>
      <c r="H78" s="84">
        <f>penggarapan!BM374/15</f>
        <v>16.664637865555843</v>
      </c>
      <c r="I78" s="85">
        <f>penggarapan!AP80</f>
        <v>81.411983626244961</v>
      </c>
      <c r="J78" s="86">
        <f>penggarapan!AJ374</f>
        <v>248.08760997669523</v>
      </c>
      <c r="K78" s="86">
        <f>penggarapan!AX80</f>
        <v>23.156981623453991</v>
      </c>
      <c r="L78" s="86">
        <f>penggarapan!AP374</f>
        <v>4.3786131047956598</v>
      </c>
      <c r="M78" s="86">
        <f>penggarapan!BR374</f>
        <v>-17.32867057169975</v>
      </c>
      <c r="N78" s="87">
        <f>penggarapan!BI80</f>
        <v>293.1250291292821</v>
      </c>
      <c r="O78" s="87">
        <f>penggarapan!BZ374</f>
        <v>106.64231297831181</v>
      </c>
      <c r="P78" s="86">
        <f>penggarapan!BM80</f>
        <v>1.7129369996101089</v>
      </c>
      <c r="Q78" s="86">
        <f>penggarapan!CA374</f>
        <v>7.5764330679701688</v>
      </c>
    </row>
    <row r="79" spans="1:17">
      <c r="A79" s="79" t="str">
        <f>TEXT(penggarapan!F81,"dddd")</f>
        <v>Kamis</v>
      </c>
      <c r="B79" s="80">
        <f>DATE(penggarapan!D81,penggarapan!E81,penggarapan!F81)</f>
        <v>43263</v>
      </c>
      <c r="C79" s="81">
        <f>penggarapan!J81/24</f>
        <v>0.72916666666666663</v>
      </c>
      <c r="D79" s="82">
        <f>penggarapan!AN81*149598000</f>
        <v>151911671.53196877</v>
      </c>
      <c r="E79" s="83">
        <f>penggarapan!BA375</f>
        <v>364710.08252471971</v>
      </c>
      <c r="F79" s="79"/>
      <c r="G79" s="84">
        <f>penggarapan!AV81</f>
        <v>5.3775838633847428</v>
      </c>
      <c r="H79" s="84">
        <f>penggarapan!BM375/15</f>
        <v>16.665168870544214</v>
      </c>
      <c r="I79" s="85">
        <f>penggarapan!AP81</f>
        <v>81.421939029114711</v>
      </c>
      <c r="J79" s="86">
        <f>penggarapan!AJ375</f>
        <v>248.09638547442523</v>
      </c>
      <c r="K79" s="86">
        <f>penggarapan!AX81</f>
        <v>23.157624310632212</v>
      </c>
      <c r="L79" s="86">
        <f>penggarapan!AP375</f>
        <v>4.3943112444765635</v>
      </c>
      <c r="M79" s="86">
        <f>penggarapan!BR375</f>
        <v>-17.314523330100808</v>
      </c>
      <c r="N79" s="87">
        <f>penggarapan!BI81</f>
        <v>292.75503847984413</v>
      </c>
      <c r="O79" s="87">
        <f>penggarapan!BZ375</f>
        <v>106.34475354234618</v>
      </c>
      <c r="P79" s="86">
        <f>penggarapan!BM81</f>
        <v>-1.7039449746556961</v>
      </c>
      <c r="Q79" s="86">
        <f>penggarapan!CA375</f>
        <v>11.146486397863894</v>
      </c>
    </row>
    <row r="80" spans="1:17">
      <c r="A80" s="79" t="str">
        <f>TEXT(penggarapan!F82,"dddd")</f>
        <v>Kamis</v>
      </c>
      <c r="B80" s="80">
        <f>DATE(penggarapan!D82,penggarapan!E82,penggarapan!F82)</f>
        <v>43263</v>
      </c>
      <c r="C80" s="81">
        <f>penggarapan!J82/24</f>
        <v>0.73958333333333337</v>
      </c>
      <c r="D80" s="82">
        <f>penggarapan!AN82*149598000</f>
        <v>151911837.93760324</v>
      </c>
      <c r="E80" s="83">
        <f>penggarapan!BA376</f>
        <v>364667.46480380674</v>
      </c>
      <c r="F80" s="79"/>
      <c r="G80" s="84">
        <f>penggarapan!AV82</f>
        <v>5.3783042172901601</v>
      </c>
      <c r="H80" s="84">
        <f>penggarapan!BM376/15</f>
        <v>16.665717676078199</v>
      </c>
      <c r="I80" s="85">
        <f>penggarapan!AP82</f>
        <v>81.431894410603078</v>
      </c>
      <c r="J80" s="86">
        <f>penggarapan!AJ376</f>
        <v>248.10545507345284</v>
      </c>
      <c r="K80" s="86">
        <f>penggarapan!AX82</f>
        <v>23.158266259653573</v>
      </c>
      <c r="L80" s="86">
        <f>penggarapan!AP376</f>
        <v>4.3773183373226807</v>
      </c>
      <c r="M80" s="86">
        <f>penggarapan!BR376</f>
        <v>-17.332714984888948</v>
      </c>
      <c r="N80" s="87">
        <f>penggarapan!BI82</f>
        <v>292.47032851313355</v>
      </c>
      <c r="O80" s="87">
        <f>penggarapan!BZ376</f>
        <v>106.14514472021892</v>
      </c>
      <c r="P80" s="86">
        <f>penggarapan!BM82</f>
        <v>-5.1313600463297924</v>
      </c>
      <c r="Q80" s="86">
        <f>penggarapan!CA376</f>
        <v>14.723026594945656</v>
      </c>
    </row>
    <row r="81" spans="1:17">
      <c r="A81" s="79" t="str">
        <f>TEXT(penggarapan!F83,"dddd")</f>
        <v>Kamis</v>
      </c>
      <c r="B81" s="80">
        <f>DATE(penggarapan!D83,penggarapan!E83,penggarapan!F83)</f>
        <v>43263</v>
      </c>
      <c r="C81" s="81">
        <f>penggarapan!J83/24</f>
        <v>0.75</v>
      </c>
      <c r="D81" s="82">
        <f>penggarapan!AN83*149598000</f>
        <v>151912004.27100566</v>
      </c>
      <c r="E81" s="83">
        <f>penggarapan!BA377</f>
        <v>364624.95150024927</v>
      </c>
      <c r="F81" s="79"/>
      <c r="G81" s="84">
        <f>penggarapan!AV83</f>
        <v>5.3790245764852811</v>
      </c>
      <c r="H81" s="84">
        <f>penggarapan!BM377/15</f>
        <v>16.666284204474731</v>
      </c>
      <c r="I81" s="85">
        <f>penggarapan!AP83</f>
        <v>81.441849769830611</v>
      </c>
      <c r="J81" s="86">
        <f>penggarapan!AJ377</f>
        <v>248.11481748268804</v>
      </c>
      <c r="K81" s="86">
        <f>penggarapan!AX83</f>
        <v>23.158907470436333</v>
      </c>
      <c r="L81" s="86">
        <f>penggarapan!AP377</f>
        <v>4.3930389070234419</v>
      </c>
      <c r="M81" s="86">
        <f>penggarapan!BR377</f>
        <v>-17.318635147931793</v>
      </c>
      <c r="N81" s="87">
        <f>penggarapan!BI83</f>
        <v>292.27087228526358</v>
      </c>
      <c r="O81" s="87">
        <f>penggarapan!BZ377</f>
        <v>105.97841883189379</v>
      </c>
      <c r="P81" s="86">
        <f>penggarapan!BM83</f>
        <v>-8.5669885510661263</v>
      </c>
      <c r="Q81" s="86">
        <f>penggarapan!CA377</f>
        <v>18.300971872246702</v>
      </c>
    </row>
    <row r="82" spans="1:17">
      <c r="A82" s="79" t="str">
        <f>TEXT(penggarapan!F84,"dddd")</f>
        <v>Kamis</v>
      </c>
      <c r="B82" s="80">
        <f>DATE(penggarapan!D84,penggarapan!E84,penggarapan!F84)</f>
        <v>43263</v>
      </c>
      <c r="C82" s="81">
        <f>penggarapan!J84/24</f>
        <v>0.76041666666666663</v>
      </c>
      <c r="D82" s="82">
        <f>penggarapan!AN84*149598000</f>
        <v>151912170.53217858</v>
      </c>
      <c r="E82" s="83">
        <f>penggarapan!BA378</f>
        <v>364582.54287283815</v>
      </c>
      <c r="F82" s="79"/>
      <c r="G82" s="84">
        <f>penggarapan!AV84</f>
        <v>5.3797449409952067</v>
      </c>
      <c r="H82" s="84">
        <f>penggarapan!BM378/15</f>
        <v>16.666868371261504</v>
      </c>
      <c r="I82" s="85">
        <f>penggarapan!AP84</f>
        <v>81.451805107250465</v>
      </c>
      <c r="J82" s="86">
        <f>penggarapan!AJ378</f>
        <v>248.12447129865564</v>
      </c>
      <c r="K82" s="86">
        <f>penggarapan!AX84</f>
        <v>23.159547942984716</v>
      </c>
      <c r="L82" s="86">
        <f>penggarapan!AP378</f>
        <v>4.3925199120019336</v>
      </c>
      <c r="M82" s="86">
        <f>penggarapan!BR378</f>
        <v>-17.320642240497619</v>
      </c>
      <c r="N82" s="87">
        <f>penggarapan!BI84</f>
        <v>292.15817218825532</v>
      </c>
      <c r="O82" s="87">
        <f>penggarapan!BZ378</f>
        <v>105.89714060056849</v>
      </c>
      <c r="P82" s="86">
        <f>penggarapan!BM84</f>
        <v>-12.008617489470533</v>
      </c>
      <c r="Q82" s="86">
        <f>penggarapan!CA378</f>
        <v>21.881509551691032</v>
      </c>
    </row>
    <row r="83" spans="1:17">
      <c r="A83" s="49" t="str">
        <f>TEXT(penggarapan!F85,"dddd")</f>
        <v>Kamis</v>
      </c>
      <c r="B83" s="73">
        <f>DATE(penggarapan!D85,penggarapan!E85,penggarapan!F85)</f>
        <v>43263</v>
      </c>
      <c r="C83" s="74">
        <f>penggarapan!J85/24</f>
        <v>0.77083333333333337</v>
      </c>
      <c r="D83" s="72">
        <f>penggarapan!AN85*149598000</f>
        <v>151912336.72112459</v>
      </c>
      <c r="E83" s="75">
        <f>penggarapan!BA379</f>
        <v>364540.23917972221</v>
      </c>
      <c r="F83" s="49"/>
      <c r="G83" s="76">
        <f>penggarapan!AV85</f>
        <v>5.3804653108452252</v>
      </c>
      <c r="H83" s="76">
        <f>penggarapan!BM379/15</f>
        <v>16.667470085144611</v>
      </c>
      <c r="I83" s="77">
        <f>penggarapan!AP85</f>
        <v>81.461760423318438</v>
      </c>
      <c r="J83" s="51">
        <f>penggarapan!AJ379</f>
        <v>248.13441500497018</v>
      </c>
      <c r="K83" s="51">
        <f>penggarapan!AX85</f>
        <v>23.160187677303014</v>
      </c>
      <c r="L83" s="51">
        <f>penggarapan!AP379</f>
        <v>4.3770311235426114</v>
      </c>
      <c r="M83" s="51">
        <f>penggarapan!BR379</f>
        <v>-17.33748206697576</v>
      </c>
      <c r="N83" s="78">
        <f>penggarapan!BI85</f>
        <v>292.13538765317855</v>
      </c>
      <c r="O83" s="78">
        <f>penggarapan!BZ379</f>
        <v>105.90538960962024</v>
      </c>
      <c r="P83" s="51">
        <f>penggarapan!BM85</f>
        <v>-15.454080505592133</v>
      </c>
      <c r="Q83" s="51">
        <f>penggarapan!CA379</f>
        <v>25.462456589859794</v>
      </c>
    </row>
    <row r="84" spans="1:17">
      <c r="A84" s="49" t="str">
        <f>TEXT(penggarapan!F86,"dddd")</f>
        <v>Kamis</v>
      </c>
      <c r="B84" s="73">
        <f>DATE(penggarapan!D86,penggarapan!E86,penggarapan!F86)</f>
        <v>43263</v>
      </c>
      <c r="C84" s="74">
        <f>penggarapan!J86/24</f>
        <v>0.78125</v>
      </c>
      <c r="D84" s="72">
        <f>penggarapan!AN86*149598000</f>
        <v>151912502.83782399</v>
      </c>
      <c r="E84" s="75">
        <f>penggarapan!BA380</f>
        <v>364498.04068404378</v>
      </c>
      <c r="F84" s="49"/>
      <c r="G84" s="76">
        <f>penggarapan!AV86</f>
        <v>5.381185685963942</v>
      </c>
      <c r="H84" s="76">
        <f>penggarapan!BM380/15</f>
        <v>16.668089247964918</v>
      </c>
      <c r="I84" s="77">
        <f>penggarapan!AP86</f>
        <v>81.471715717154197</v>
      </c>
      <c r="J84" s="51">
        <f>penggarapan!AJ380</f>
        <v>248.14464697162376</v>
      </c>
      <c r="K84" s="51">
        <f>penggarapan!AX86</f>
        <v>23.160826673309714</v>
      </c>
      <c r="L84" s="51">
        <f>penggarapan!AP380</f>
        <v>4.3810295236604375</v>
      </c>
      <c r="M84" s="51">
        <f>penggarapan!BR380</f>
        <v>-17.335114764804835</v>
      </c>
      <c r="N84" s="78">
        <f>penggarapan!BI86</f>
        <v>292.20753959967368</v>
      </c>
      <c r="O84" s="78">
        <f>penggarapan!BZ380</f>
        <v>105.97205120219243</v>
      </c>
      <c r="P84" s="51">
        <f>penggarapan!BM86</f>
        <v>-18.901196567354049</v>
      </c>
      <c r="Q84" s="51">
        <f>penggarapan!CA380</f>
        <v>29.042491440378356</v>
      </c>
    </row>
    <row r="85" spans="1:17">
      <c r="A85" s="49" t="str">
        <f>TEXT(penggarapan!F87,"dddd")</f>
        <v>Kamis</v>
      </c>
      <c r="B85" s="73">
        <f>DATE(penggarapan!D87,penggarapan!E87,penggarapan!F87)</f>
        <v>43263</v>
      </c>
      <c r="C85" s="74">
        <f>penggarapan!J87/24</f>
        <v>0.79166666666666663</v>
      </c>
      <c r="D85" s="72">
        <f>penggarapan!AN87*149598000</f>
        <v>151912668.88227931</v>
      </c>
      <c r="E85" s="75">
        <f>penggarapan!BA381</f>
        <v>364455.94764262059</v>
      </c>
      <c r="F85" s="49"/>
      <c r="G85" s="76">
        <f>penggarapan!AV87</f>
        <v>5.3819060663765192</v>
      </c>
      <c r="H85" s="76">
        <f>penggarapan!BM381/15</f>
        <v>16.668725754902244</v>
      </c>
      <c r="I85" s="77">
        <f>penggarapan!AP87</f>
        <v>81.481670989211821</v>
      </c>
      <c r="J85" s="51">
        <f>penggarapan!AJ381</f>
        <v>248.15516545837005</v>
      </c>
      <c r="K85" s="51">
        <f>penggarapan!AX87</f>
        <v>23.161464931009085</v>
      </c>
      <c r="L85" s="51">
        <f>penggarapan!AP381</f>
        <v>4.3799797972458876</v>
      </c>
      <c r="M85" s="51">
        <f>penggarapan!BR381</f>
        <v>-17.33777806815414</v>
      </c>
      <c r="N85" s="78">
        <f>penggarapan!BI87</f>
        <v>292.38181064802507</v>
      </c>
      <c r="O85" s="78">
        <f>penggarapan!BZ381</f>
        <v>106.1323301850029</v>
      </c>
      <c r="P85" s="51">
        <f>penggarapan!BM87</f>
        <v>-22.347703628986345</v>
      </c>
      <c r="Q85" s="51">
        <f>penggarapan!CA381</f>
        <v>32.620120989719609</v>
      </c>
    </row>
    <row r="86" spans="1:17">
      <c r="A86" s="49" t="str">
        <f>TEXT(penggarapan!F88,"dddd")</f>
        <v>Kamis</v>
      </c>
      <c r="B86" s="73">
        <f>DATE(penggarapan!D88,penggarapan!E88,penggarapan!F88)</f>
        <v>43263</v>
      </c>
      <c r="C86" s="74">
        <f>penggarapan!J88/24</f>
        <v>0.80208333333333337</v>
      </c>
      <c r="D86" s="72">
        <f>penggarapan!AN88*149598000</f>
        <v>151912834.8544932</v>
      </c>
      <c r="E86" s="75">
        <f>penggarapan!BA382</f>
        <v>364413.96031162329</v>
      </c>
      <c r="F86" s="49"/>
      <c r="G86" s="76">
        <f>penggarapan!AV88</f>
        <v>5.3826264521081102</v>
      </c>
      <c r="H86" s="76">
        <f>penggarapan!BM382/15</f>
        <v>16.66937949444436</v>
      </c>
      <c r="I86" s="77">
        <f>penggarapan!AP88</f>
        <v>81.491626239945234</v>
      </c>
      <c r="J86" s="51">
        <f>penggarapan!AJ382</f>
        <v>248.16596861422232</v>
      </c>
      <c r="K86" s="51">
        <f>penggarapan!AX88</f>
        <v>23.1621024504053</v>
      </c>
      <c r="L86" s="51">
        <f>penggarapan!AP382</f>
        <v>4.3802850794373729</v>
      </c>
      <c r="M86" s="51">
        <f>penggarapan!BR382</f>
        <v>-17.339146006326938</v>
      </c>
      <c r="N86" s="78">
        <f>penggarapan!BI88</f>
        <v>292.66796907917416</v>
      </c>
      <c r="O86" s="78">
        <f>penggarapan!BZ382</f>
        <v>106.39074960024759</v>
      </c>
      <c r="P86" s="51">
        <f>penggarapan!BM88</f>
        <v>-25.791182786921343</v>
      </c>
      <c r="Q86" s="51">
        <f>penggarapan!CA382</f>
        <v>36.193758863215088</v>
      </c>
    </row>
    <row r="87" spans="1:17">
      <c r="A87" s="49" t="str">
        <f>TEXT(penggarapan!F89,"dddd")</f>
        <v>Kamis</v>
      </c>
      <c r="B87" s="73">
        <f>DATE(penggarapan!D89,penggarapan!E89,penggarapan!F89)</f>
        <v>43263</v>
      </c>
      <c r="C87" s="74">
        <f>penggarapan!J89/24</f>
        <v>0.8125</v>
      </c>
      <c r="D87" s="72">
        <f>penggarapan!AN89*149598000</f>
        <v>151913000.75444588</v>
      </c>
      <c r="E87" s="75">
        <f>penggarapan!BA383</f>
        <v>364372.07895217481</v>
      </c>
      <c r="F87" s="49"/>
      <c r="G87" s="76">
        <f>penggarapan!AV89</f>
        <v>5.3833468430872609</v>
      </c>
      <c r="H87" s="76">
        <f>penggarapan!BM383/15</f>
        <v>16.670050348344816</v>
      </c>
      <c r="I87" s="77">
        <f>penggarapan!AP89</f>
        <v>81.501581468473347</v>
      </c>
      <c r="J87" s="51">
        <f>penggarapan!AJ383</f>
        <v>248.1770544767667</v>
      </c>
      <c r="K87" s="51">
        <f>penggarapan!AX89</f>
        <v>23.162739231417063</v>
      </c>
      <c r="L87" s="51">
        <f>penggarapan!AP383</f>
        <v>4.3736665948295395</v>
      </c>
      <c r="M87" s="51">
        <f>penggarapan!BR383</f>
        <v>-17.34739703832668</v>
      </c>
      <c r="N87" s="78">
        <f>penggarapan!BI89</f>
        <v>293.07895719441711</v>
      </c>
      <c r="O87" s="78">
        <f>penggarapan!BZ383</f>
        <v>106.77337305096395</v>
      </c>
      <c r="P87" s="51">
        <f>penggarapan!BM89</f>
        <v>-29.228967109942374</v>
      </c>
      <c r="Q87" s="51">
        <f>penggarapan!CA383</f>
        <v>39.760699567816033</v>
      </c>
    </row>
    <row r="88" spans="1:17">
      <c r="A88" s="49" t="str">
        <f>TEXT(penggarapan!F90,"dddd")</f>
        <v>Kamis</v>
      </c>
      <c r="B88" s="73">
        <f>DATE(penggarapan!D90,penggarapan!E90,penggarapan!F90)</f>
        <v>43263</v>
      </c>
      <c r="C88" s="74">
        <f>penggarapan!J90/24</f>
        <v>0.82291666666666663</v>
      </c>
      <c r="D88" s="72">
        <f>penggarapan!AN90*149598000</f>
        <v>151913166.58213991</v>
      </c>
      <c r="E88" s="75">
        <f>penggarapan!BA384</f>
        <v>364330.30381909746</v>
      </c>
      <c r="F88" s="49"/>
      <c r="G88" s="76">
        <f>penggarapan!AV90</f>
        <v>5.3840672393393811</v>
      </c>
      <c r="H88" s="76">
        <f>penggarapan!BM384/15</f>
        <v>16.670738191849694</v>
      </c>
      <c r="I88" s="77">
        <f>penggarapan!AP90</f>
        <v>81.511536675253708</v>
      </c>
      <c r="J88" s="51">
        <f>penggarapan!AJ384</f>
        <v>248.18842097592031</v>
      </c>
      <c r="K88" s="51">
        <f>penggarapan!AX90</f>
        <v>23.163375274048892</v>
      </c>
      <c r="L88" s="51">
        <f>penggarapan!AP384</f>
        <v>4.3798791441848417</v>
      </c>
      <c r="M88" s="51">
        <f>penggarapan!BR384</f>
        <v>-17.343014391970776</v>
      </c>
      <c r="N88" s="78">
        <f>penggarapan!BI90</f>
        <v>293.63170288816644</v>
      </c>
      <c r="O88" s="78">
        <f>penggarapan!BZ384</f>
        <v>107.2760406588452</v>
      </c>
      <c r="P88" s="51">
        <f>penggarapan!BM90</f>
        <v>-32.658027222837831</v>
      </c>
      <c r="Q88" s="51">
        <f>penggarapan!CA384</f>
        <v>43.320261926914952</v>
      </c>
    </row>
    <row r="89" spans="1:17">
      <c r="A89" s="49" t="str">
        <f>TEXT(penggarapan!F91,"dddd")</f>
        <v>Kamis</v>
      </c>
      <c r="B89" s="73">
        <f>DATE(penggarapan!D91,penggarapan!E91,penggarapan!F91)</f>
        <v>43263</v>
      </c>
      <c r="C89" s="74">
        <f>penggarapan!J91/24</f>
        <v>0.83333333333333337</v>
      </c>
      <c r="D89" s="72">
        <f>penggarapan!AN91*149598000</f>
        <v>151913332.33757794</v>
      </c>
      <c r="E89" s="75">
        <f>penggarapan!BA385</f>
        <v>364288.63516657637</v>
      </c>
      <c r="F89" s="49"/>
      <c r="G89" s="76">
        <f>penggarapan!AV91</f>
        <v>5.3847876408894937</v>
      </c>
      <c r="H89" s="76">
        <f>penggarapan!BM385/15</f>
        <v>16.661045723886367</v>
      </c>
      <c r="I89" s="77">
        <f>penggarapan!AP91</f>
        <v>81.521491860738493</v>
      </c>
      <c r="J89" s="51">
        <f>penggarapan!AJ385</f>
        <v>248.02824366023461</v>
      </c>
      <c r="K89" s="51">
        <f>penggarapan!AX91</f>
        <v>23.164010578304822</v>
      </c>
      <c r="L89" s="51">
        <f>penggarapan!AP385</f>
        <v>4.3932877928811394</v>
      </c>
      <c r="M89" s="51">
        <f>penggarapan!BR385</f>
        <v>-17.304960370990823</v>
      </c>
      <c r="N89" s="78">
        <f>penggarapan!BI91</f>
        <v>294.34823950165315</v>
      </c>
      <c r="O89" s="78">
        <f>penggarapan!BZ385</f>
        <v>107.92582640464397</v>
      </c>
      <c r="P89" s="51">
        <f>penggarapan!BM91</f>
        <v>-36.074822450650153</v>
      </c>
      <c r="Q89" s="51">
        <f>penggarapan!CA385</f>
        <v>47.020662921848412</v>
      </c>
    </row>
    <row r="90" spans="1:17">
      <c r="A90" s="49" t="str">
        <f>TEXT(penggarapan!F92,"dddd")</f>
        <v>Kamis</v>
      </c>
      <c r="B90" s="73">
        <f>DATE(penggarapan!D92,penggarapan!E92,penggarapan!F92)</f>
        <v>43263</v>
      </c>
      <c r="C90" s="74">
        <f>penggarapan!J92/24</f>
        <v>0.84375</v>
      </c>
      <c r="D90" s="72">
        <f>penggarapan!AN92*149598000</f>
        <v>151913498.02074024</v>
      </c>
      <c r="E90" s="75">
        <f>penggarapan!BA386</f>
        <v>364247.07325369254</v>
      </c>
      <c r="F90" s="49"/>
      <c r="G90" s="76">
        <f>penggarapan!AV92</f>
        <v>5.3855080476662698</v>
      </c>
      <c r="H90" s="76">
        <f>penggarapan!BM386/15</f>
        <v>16.672164315928793</v>
      </c>
      <c r="I90" s="77">
        <f>penggarapan!AP92</f>
        <v>81.531447024048418</v>
      </c>
      <c r="J90" s="51">
        <f>penggarapan!AJ386</f>
        <v>248.21198706229077</v>
      </c>
      <c r="K90" s="51">
        <f>penggarapan!AX92</f>
        <v>23.164645144103986</v>
      </c>
      <c r="L90" s="51">
        <f>penggarapan!AP386</f>
        <v>4.3804559607902815</v>
      </c>
      <c r="M90" s="51">
        <f>penggarapan!BR386</f>
        <v>-17.346080283639942</v>
      </c>
      <c r="N90" s="78">
        <f>penggarapan!BI92</f>
        <v>295.25725698026412</v>
      </c>
      <c r="O90" s="78">
        <f>penggarapan!BZ386</f>
        <v>108.82999101820634</v>
      </c>
      <c r="P90" s="51">
        <f>penggarapan!BM92</f>
        <v>-39.475101199698692</v>
      </c>
      <c r="Q90" s="51">
        <f>penggarapan!CA386</f>
        <v>50.399100681817593</v>
      </c>
    </row>
    <row r="91" spans="1:17">
      <c r="A91" s="49" t="str">
        <f>TEXT(penggarapan!F93,"dddd")</f>
        <v>Kamis</v>
      </c>
      <c r="B91" s="73">
        <f>DATE(penggarapan!D93,penggarapan!E93,penggarapan!F93)</f>
        <v>43263</v>
      </c>
      <c r="C91" s="74">
        <f>penggarapan!J93/24</f>
        <v>0.85416666666666663</v>
      </c>
      <c r="D91" s="72">
        <f>penggarapan!AN93*149598000</f>
        <v>151913663.63162944</v>
      </c>
      <c r="E91" s="75">
        <f>penggarapan!BA387</f>
        <v>364205.61833327886</v>
      </c>
      <c r="F91" s="49"/>
      <c r="G91" s="76">
        <f>penggarapan!AV93</f>
        <v>5.3862284596947925</v>
      </c>
      <c r="H91" s="76">
        <f>penggarapan!BM387/15</f>
        <v>16.672902314434545</v>
      </c>
      <c r="I91" s="77">
        <f>penggarapan!AP93</f>
        <v>81.541402165636512</v>
      </c>
      <c r="J91" s="51">
        <f>penggarapan!AJ387</f>
        <v>248.22418197071335</v>
      </c>
      <c r="K91" s="51">
        <f>penggarapan!AX93</f>
        <v>23.165278971450583</v>
      </c>
      <c r="L91" s="51">
        <f>penggarapan!AP387</f>
        <v>4.3735121276363955</v>
      </c>
      <c r="M91" s="51">
        <f>penggarapan!BR387</f>
        <v>-17.354820638558081</v>
      </c>
      <c r="N91" s="78">
        <f>penggarapan!BI93</f>
        <v>296.39626156621716</v>
      </c>
      <c r="O91" s="78">
        <f>penggarapan!BZ387</f>
        <v>109.9784911936771</v>
      </c>
      <c r="P91" s="51">
        <f>penggarapan!BM93</f>
        <v>-42.853626234140222</v>
      </c>
      <c r="Q91" s="51">
        <f>penggarapan!CA387</f>
        <v>53.907727390324141</v>
      </c>
    </row>
    <row r="92" spans="1:17">
      <c r="A92" s="49" t="str">
        <f>TEXT(penggarapan!F94,"dddd")</f>
        <v>Kamis</v>
      </c>
      <c r="B92" s="73">
        <f>DATE(penggarapan!D94,penggarapan!E94,penggarapan!F94)</f>
        <v>43263</v>
      </c>
      <c r="C92" s="74">
        <f>penggarapan!J94/24</f>
        <v>0.86458333333333337</v>
      </c>
      <c r="D92" s="72">
        <f>penggarapan!AN94*149598000</f>
        <v>151913829.17024803</v>
      </c>
      <c r="E92" s="75">
        <f>penggarapan!BA388</f>
        <v>364164.27065751335</v>
      </c>
      <c r="F92" s="49"/>
      <c r="G92" s="76">
        <f>penggarapan!AV94</f>
        <v>5.3869488770003446</v>
      </c>
      <c r="H92" s="76">
        <f>penggarapan!BM388/15</f>
        <v>16.673656738627486</v>
      </c>
      <c r="I92" s="77">
        <f>penggarapan!AP94</f>
        <v>81.551357285958574</v>
      </c>
      <c r="J92" s="51">
        <f>penggarapan!AJ388</f>
        <v>248.23664816181119</v>
      </c>
      <c r="K92" s="51">
        <f>penggarapan!AX94</f>
        <v>23.165912060348884</v>
      </c>
      <c r="L92" s="51">
        <f>penggarapan!AP388</f>
        <v>4.3805226712273395</v>
      </c>
      <c r="M92" s="51">
        <f>penggarapan!BR388</f>
        <v>-17.349815139618148</v>
      </c>
      <c r="N92" s="78">
        <f>penggarapan!BI94</f>
        <v>297.81459600660173</v>
      </c>
      <c r="O92" s="78">
        <f>penggarapan!BZ388</f>
        <v>111.43858596935665</v>
      </c>
      <c r="P92" s="51">
        <f>penggarapan!BM94</f>
        <v>-46.203787866576405</v>
      </c>
      <c r="Q92" s="51">
        <f>penggarapan!CA388</f>
        <v>57.390094674135973</v>
      </c>
    </row>
    <row r="93" spans="1:17">
      <c r="A93" s="49" t="str">
        <f>TEXT(penggarapan!F95,"dddd")</f>
        <v>Kamis</v>
      </c>
      <c r="B93" s="73">
        <f>DATE(penggarapan!D95,penggarapan!E95,penggarapan!F95)</f>
        <v>43263</v>
      </c>
      <c r="C93" s="74">
        <f>penggarapan!J95/24</f>
        <v>0.875</v>
      </c>
      <c r="D93" s="72">
        <f>penggarapan!AN95*149598000</f>
        <v>151913994.63657638</v>
      </c>
      <c r="E93" s="75">
        <f>penggarapan!BA389</f>
        <v>364123.03048342757</v>
      </c>
      <c r="F93" s="49"/>
      <c r="G93" s="76">
        <f>penggarapan!AV95</f>
        <v>5.3876692995115256</v>
      </c>
      <c r="H93" s="76">
        <f>penggarapan!BM389/15</f>
        <v>16.674427431553031</v>
      </c>
      <c r="I93" s="77">
        <f>penggarapan!AP95</f>
        <v>81.561312384134411</v>
      </c>
      <c r="J93" s="51">
        <f>penggarapan!AJ389</f>
        <v>248.24938303289269</v>
      </c>
      <c r="K93" s="51">
        <f>penggarapan!AX95</f>
        <v>23.166544410718252</v>
      </c>
      <c r="L93" s="51">
        <f>penggarapan!AP389</f>
        <v>4.3858446810123271</v>
      </c>
      <c r="M93" s="51">
        <f>penggarapan!BR389</f>
        <v>-17.346518075118301</v>
      </c>
      <c r="N93" s="78">
        <f>penggarapan!BI95</f>
        <v>299.5776667295097</v>
      </c>
      <c r="O93" s="78">
        <f>penggarapan!BZ389</f>
        <v>113.34553154316252</v>
      </c>
      <c r="P93" s="51">
        <f>penggarapan!BM95</f>
        <v>-49.517047974820564</v>
      </c>
      <c r="Q93" s="51">
        <f>penggarapan!CA389</f>
        <v>60.832092270583601</v>
      </c>
    </row>
    <row r="94" spans="1:17">
      <c r="A94" s="49" t="str">
        <f>TEXT(penggarapan!F96,"dddd")</f>
        <v>Kamis</v>
      </c>
      <c r="B94" s="73">
        <f>DATE(penggarapan!D96,penggarapan!E96,penggarapan!F96)</f>
        <v>43263</v>
      </c>
      <c r="C94" s="74">
        <f>penggarapan!J96/24</f>
        <v>0.88541666666666663</v>
      </c>
      <c r="D94" s="72">
        <f>penggarapan!AN96*149598000</f>
        <v>151914160.03061709</v>
      </c>
      <c r="E94" s="75">
        <f>penggarapan!BA390</f>
        <v>364081.89806184318</v>
      </c>
      <c r="F94" s="49"/>
      <c r="G94" s="76">
        <f>penggarapan!AV96</f>
        <v>5.3883897272534798</v>
      </c>
      <c r="H94" s="76">
        <f>penggarapan!BM390/15</f>
        <v>16.675214230128901</v>
      </c>
      <c r="I94" s="77">
        <f>penggarapan!AP96</f>
        <v>81.571267460617975</v>
      </c>
      <c r="J94" s="51">
        <f>penggarapan!AJ390</f>
        <v>248.26238387994417</v>
      </c>
      <c r="K94" s="51">
        <f>penggarapan!AX96</f>
        <v>23.167176022562941</v>
      </c>
      <c r="L94" s="51">
        <f>penggarapan!AP390</f>
        <v>4.3822174520706998</v>
      </c>
      <c r="M94" s="51">
        <f>penggarapan!BR390</f>
        <v>-17.352102761186686</v>
      </c>
      <c r="N94" s="78">
        <f>penggarapan!BI96</f>
        <v>301.77281711517077</v>
      </c>
      <c r="O94" s="78">
        <f>penggarapan!BZ390</f>
        <v>115.88078806053669</v>
      </c>
      <c r="P94" s="51">
        <f>penggarapan!BM96</f>
        <v>-52.782125807468347</v>
      </c>
      <c r="Q94" s="51">
        <f>penggarapan!CA390</f>
        <v>64.21408339092126</v>
      </c>
    </row>
    <row r="95" spans="1:17">
      <c r="A95" s="49" t="str">
        <f>TEXT(penggarapan!F97,"dddd")</f>
        <v>Kamis</v>
      </c>
      <c r="B95" s="73">
        <f>DATE(penggarapan!D97,penggarapan!E97,penggarapan!F97)</f>
        <v>43263</v>
      </c>
      <c r="C95" s="74">
        <f>penggarapan!J97/24</f>
        <v>0.89583333333333337</v>
      </c>
      <c r="D95" s="72">
        <f>penggarapan!AN97*149598000</f>
        <v>151914325.35237271</v>
      </c>
      <c r="E95" s="75">
        <f>penggarapan!BA391</f>
        <v>364040.8736429236</v>
      </c>
      <c r="F95" s="49"/>
      <c r="G95" s="76">
        <f>penggarapan!AV97</f>
        <v>5.3891101602513585</v>
      </c>
      <c r="H95" s="76">
        <f>penggarapan!BM391/15</f>
        <v>16.676016965117764</v>
      </c>
      <c r="I95" s="77">
        <f>penggarapan!AP97</f>
        <v>81.58122251586326</v>
      </c>
      <c r="J95" s="51">
        <f>penggarapan!AJ391</f>
        <v>248.27564789719037</v>
      </c>
      <c r="K95" s="51">
        <f>penggarapan!AX97</f>
        <v>23.1678068958871</v>
      </c>
      <c r="L95" s="51">
        <f>penggarapan!AP391</f>
        <v>4.3711544776180897</v>
      </c>
      <c r="M95" s="51">
        <f>penggarapan!BR391</f>
        <v>-17.365073667333199</v>
      </c>
      <c r="N95" s="51">
        <f>penggarapan!BI97</f>
        <v>304.51728889482183</v>
      </c>
      <c r="O95" s="51">
        <f>penggarapan!BZ391</f>
        <v>119.29988465710002</v>
      </c>
      <c r="P95" s="51">
        <f>penggarapan!BM97</f>
        <v>-55.983786313652992</v>
      </c>
      <c r="Q95" s="51">
        <f>penggarapan!CA391</f>
        <v>67.508382938527433</v>
      </c>
    </row>
    <row r="96" spans="1:17">
      <c r="A96" s="49" t="str">
        <f>TEXT(penggarapan!F98,"dddd")</f>
        <v>Kamis</v>
      </c>
      <c r="B96" s="73">
        <f>DATE(penggarapan!D98,penggarapan!E98,penggarapan!F98)</f>
        <v>43263</v>
      </c>
      <c r="C96" s="74">
        <f>penggarapan!J98/24</f>
        <v>0.90625</v>
      </c>
      <c r="D96" s="72">
        <f>penggarapan!AN98*149598000</f>
        <v>151914490.60182357</v>
      </c>
      <c r="E96" s="75">
        <f>penggarapan!BA392</f>
        <v>363999.95748163795</v>
      </c>
      <c r="F96" s="49"/>
      <c r="G96" s="76">
        <f>penggarapan!AV98</f>
        <v>5.3898305984337531</v>
      </c>
      <c r="H96" s="76">
        <f>penggarapan!BM392/15</f>
        <v>16.676835461089414</v>
      </c>
      <c r="I96" s="77">
        <f>penggarapan!AP98</f>
        <v>81.591177548990032</v>
      </c>
      <c r="J96" s="51">
        <f>penggarapan!AJ392</f>
        <v>248.28917217648277</v>
      </c>
      <c r="K96" s="51">
        <f>penggarapan!AX98</f>
        <v>23.168437030610377</v>
      </c>
      <c r="L96" s="51">
        <f>penggarapan!AP392</f>
        <v>4.3744367689489874</v>
      </c>
      <c r="M96" s="51">
        <f>penggarapan!BR392</f>
        <v>-17.363909907500592</v>
      </c>
      <c r="N96" s="51">
        <f>penggarapan!BI98</f>
        <v>307.96834749455195</v>
      </c>
      <c r="O96" s="51">
        <f>penggarapan!BZ392</f>
        <v>123.94997699320274</v>
      </c>
      <c r="P96" s="51">
        <f>penggarapan!BM98</f>
        <v>-59.101015653402712</v>
      </c>
      <c r="Q96" s="51">
        <f>penggarapan!CA392</f>
        <v>70.679970347364502</v>
      </c>
    </row>
    <row r="97" spans="1:17">
      <c r="A97" s="49" t="str">
        <f>TEXT(penggarapan!F99,"dddd")</f>
        <v>Kamis</v>
      </c>
      <c r="B97" s="73">
        <f>DATE(penggarapan!D99,penggarapan!E99,penggarapan!F99)</f>
        <v>43263</v>
      </c>
      <c r="C97" s="74">
        <f>penggarapan!J99/24</f>
        <v>0.91666666666666663</v>
      </c>
      <c r="D97" s="72">
        <f>penggarapan!AN99*149598000</f>
        <v>151914655.77897227</v>
      </c>
      <c r="E97" s="75">
        <f>penggarapan!BA393</f>
        <v>363959.14982678986</v>
      </c>
      <c r="F97" s="49"/>
      <c r="G97" s="76">
        <f>penggarapan!AV99</f>
        <v>5.3905510418259421</v>
      </c>
      <c r="H97" s="76">
        <f>penggarapan!BM393/15</f>
        <v>16.677669536711072</v>
      </c>
      <c r="I97" s="77">
        <f>penggarapan!AP99</f>
        <v>81.601132560454104</v>
      </c>
      <c r="J97" s="51">
        <f>penggarapan!AJ393</f>
        <v>248.3029537121094</v>
      </c>
      <c r="K97" s="51">
        <f>penggarapan!AX99</f>
        <v>23.169066426737146</v>
      </c>
      <c r="L97" s="51">
        <f>penggarapan!AP393</f>
        <v>4.3852503576352584</v>
      </c>
      <c r="M97" s="51">
        <f>penggarapan!BR393</f>
        <v>-17.35534296441902</v>
      </c>
      <c r="N97" s="51">
        <f>penggarapan!BI99</f>
        <v>312.33412973828683</v>
      </c>
      <c r="O97" s="51">
        <f>penggarapan!BZ393</f>
        <v>130.46872478144124</v>
      </c>
      <c r="P97" s="51">
        <f>penggarapan!BM99</f>
        <v>-62.104264763469985</v>
      </c>
      <c r="Q97" s="51">
        <f>penggarapan!CA393</f>
        <v>73.653209367233515</v>
      </c>
    </row>
    <row r="98" spans="1:17">
      <c r="A98" s="49" t="str">
        <f>TEXT(penggarapan!F100,"dddd")</f>
        <v>Kamis</v>
      </c>
      <c r="B98" s="73">
        <f>DATE(penggarapan!D100,penggarapan!E100,penggarapan!F100)</f>
        <v>43263</v>
      </c>
      <c r="C98" s="74">
        <f>penggarapan!J100/24</f>
        <v>0.92708333333333337</v>
      </c>
      <c r="D98" s="72">
        <f>penggarapan!AN100*149598000</f>
        <v>151914820.8838214</v>
      </c>
      <c r="E98" s="75">
        <f>penggarapan!BA394</f>
        <v>363918.45092650235</v>
      </c>
      <c r="F98" s="49"/>
      <c r="G98" s="76">
        <f>penggarapan!AV100</f>
        <v>5.3912714904530041</v>
      </c>
      <c r="H98" s="76">
        <f>penggarapan!BM394/15</f>
        <v>16.678519004721327</v>
      </c>
      <c r="I98" s="77">
        <f>penggarapan!AP100</f>
        <v>81.611087550708504</v>
      </c>
      <c r="J98" s="51">
        <f>penggarapan!AJ394</f>
        <v>248.31698940037762</v>
      </c>
      <c r="K98" s="51">
        <f>penggarapan!AX100</f>
        <v>23.169695084271481</v>
      </c>
      <c r="L98" s="51">
        <f>penggarapan!AP394</f>
        <v>4.3711300809538889</v>
      </c>
      <c r="M98" s="51">
        <f>penggarapan!BR394</f>
        <v>-17.371450054287521</v>
      </c>
      <c r="N98" s="51">
        <f>penggarapan!BI100</f>
        <v>317.8791858055817</v>
      </c>
      <c r="O98" s="51">
        <f>penggarapan!BZ394</f>
        <v>139.89491576221849</v>
      </c>
      <c r="P98" s="51">
        <f>penggarapan!BM100</f>
        <v>-64.95134133230475</v>
      </c>
      <c r="Q98" s="51">
        <f>penggarapan!CA394</f>
        <v>76.274226346666438</v>
      </c>
    </row>
    <row r="99" spans="1:17">
      <c r="A99" s="49" t="str">
        <f>TEXT(penggarapan!F101,"dddd")</f>
        <v>Kamis</v>
      </c>
      <c r="B99" s="73">
        <f>DATE(penggarapan!D101,penggarapan!E101,penggarapan!F101)</f>
        <v>43263</v>
      </c>
      <c r="C99" s="74">
        <f>penggarapan!J101/24</f>
        <v>0.9375</v>
      </c>
      <c r="D99" s="72">
        <f>penggarapan!AN101*149598000</f>
        <v>151914985.91635132</v>
      </c>
      <c r="E99" s="75">
        <f>penggarapan!BA395</f>
        <v>363877.8610336837</v>
      </c>
      <c r="F99" s="49"/>
      <c r="G99" s="76">
        <f>penggarapan!AV101</f>
        <v>5.3919919442435935</v>
      </c>
      <c r="H99" s="76">
        <f>penggarapan!BM395/15</f>
        <v>16.679383671893145</v>
      </c>
      <c r="I99" s="77">
        <f>penggarapan!AP101</f>
        <v>81.621042518873978</v>
      </c>
      <c r="J99" s="51">
        <f>penggarapan!AJ395</f>
        <v>248.3312760390169</v>
      </c>
      <c r="K99" s="51">
        <f>penggarapan!AX101</f>
        <v>23.170323003133394</v>
      </c>
      <c r="L99" s="51">
        <f>penggarapan!AP395</f>
        <v>4.3695536309270926</v>
      </c>
      <c r="M99" s="51">
        <f>penggarapan!BR395</f>
        <v>-17.375200301317129</v>
      </c>
      <c r="N99" s="51">
        <f>penggarapan!BI101</f>
        <v>324.90741202511617</v>
      </c>
      <c r="O99" s="51">
        <f>penggarapan!BZ395</f>
        <v>153.26655540428689</v>
      </c>
      <c r="P99" s="51">
        <f>penggarapan!BM101</f>
        <v>-67.581585425552049</v>
      </c>
      <c r="Q99" s="51">
        <f>penggarapan!CA395</f>
        <v>78.335103941303871</v>
      </c>
    </row>
    <row r="100" spans="1:17">
      <c r="A100" s="49" t="str">
        <f>TEXT(penggarapan!F102,"dddd")</f>
        <v>Kamis</v>
      </c>
      <c r="B100" s="73">
        <f>DATE(penggarapan!D102,penggarapan!E102,penggarapan!F102)</f>
        <v>43263</v>
      </c>
      <c r="C100" s="74">
        <f>penggarapan!J102/24</f>
        <v>0.94791666666666663</v>
      </c>
      <c r="D100" s="72">
        <f>penggarapan!AN102*149598000</f>
        <v>151915150.87656459</v>
      </c>
      <c r="E100" s="75">
        <f>penggarapan!BA396</f>
        <v>363837.38039509777</v>
      </c>
      <c r="F100" s="49"/>
      <c r="G100" s="76">
        <f>penggarapan!AV102</f>
        <v>5.3927124032227871</v>
      </c>
      <c r="H100" s="76">
        <f>penggarapan!BM396/15</f>
        <v>16.680263339344673</v>
      </c>
      <c r="I100" s="77">
        <f>penggarapan!AP102</f>
        <v>81.630997465403581</v>
      </c>
      <c r="J100" s="51">
        <f>penggarapan!AJ396</f>
        <v>248.34581033232735</v>
      </c>
      <c r="K100" s="51">
        <f>penggarapan!AX102</f>
        <v>23.170950183327054</v>
      </c>
      <c r="L100" s="51">
        <f>penggarapan!AP396</f>
        <v>4.3795550293369523</v>
      </c>
      <c r="M100" s="51">
        <f>penggarapan!BR396</f>
        <v>-17.367547072598864</v>
      </c>
      <c r="N100" s="51">
        <f>penggarapan!BI102</f>
        <v>333.68502180970938</v>
      </c>
      <c r="O100" s="51">
        <f>penggarapan!BZ396</f>
        <v>170.94763976808218</v>
      </c>
      <c r="P100" s="51">
        <f>penggarapan!BM102</f>
        <v>-69.908678282933352</v>
      </c>
      <c r="Q100" s="51">
        <f>penggarapan!CA396</f>
        <v>79.499937121935389</v>
      </c>
    </row>
    <row r="101" spans="1:17">
      <c r="A101" s="49" t="str">
        <f>TEXT(penggarapan!F103,"dddd")</f>
        <v>Kamis</v>
      </c>
      <c r="B101" s="73">
        <f>DATE(penggarapan!D103,penggarapan!E103,penggarapan!F103)</f>
        <v>43263</v>
      </c>
      <c r="C101" s="74">
        <f>penggarapan!J103/24</f>
        <v>0.95833333333333337</v>
      </c>
      <c r="D101" s="72">
        <f>penggarapan!AN103*149598000</f>
        <v>151915315.76446378</v>
      </c>
      <c r="E101" s="75">
        <f>penggarapan!BA397</f>
        <v>363797.00925682957</v>
      </c>
      <c r="F101" s="49"/>
      <c r="G101" s="76">
        <f>penggarapan!AV103</f>
        <v>5.3934328674158598</v>
      </c>
      <c r="H101" s="76">
        <f>penggarapan!BM397/15</f>
        <v>16.681157802513795</v>
      </c>
      <c r="I101" s="77">
        <f>penggarapan!AP103</f>
        <v>81.640952390753085</v>
      </c>
      <c r="J101" s="51">
        <f>penggarapan!AJ397</f>
        <v>248.36058889077361</v>
      </c>
      <c r="K101" s="51">
        <f>penggarapan!AX103</f>
        <v>23.17157662485673</v>
      </c>
      <c r="L101" s="51">
        <f>penggarapan!AP397</f>
        <v>4.38272034758256</v>
      </c>
      <c r="M101" s="51">
        <f>penggarapan!BR397</f>
        <v>-17.366684447839216</v>
      </c>
      <c r="N101" s="51">
        <f>penggarapan!BI103</f>
        <v>344.25681711455769</v>
      </c>
      <c r="O101" s="51">
        <f>penggarapan!BZ397</f>
        <v>190.61503108722204</v>
      </c>
      <c r="P101" s="51">
        <f>penggarapan!BM103</f>
        <v>-71.815022319489501</v>
      </c>
      <c r="Q101" s="51">
        <f>penggarapan!CA397</f>
        <v>79.449290832980822</v>
      </c>
    </row>
    <row r="102" spans="1:17">
      <c r="A102" s="49" t="str">
        <f>TEXT(penggarapan!F104,"dddd")</f>
        <v>Kamis</v>
      </c>
      <c r="B102" s="73">
        <f>DATE(penggarapan!D104,penggarapan!E104,penggarapan!F104)</f>
        <v>43263</v>
      </c>
      <c r="C102" s="74">
        <f>penggarapan!J104/24</f>
        <v>0.96875</v>
      </c>
      <c r="D102" s="72">
        <f>penggarapan!AN104*149598000</f>
        <v>151915480.58002934</v>
      </c>
      <c r="E102" s="75">
        <f>penggarapan!BA398</f>
        <v>363756.74786970031</v>
      </c>
      <c r="F102" s="49"/>
      <c r="G102" s="76">
        <f>penggarapan!AV104</f>
        <v>5.3941533367513967</v>
      </c>
      <c r="H102" s="76">
        <f>penggarapan!BM398/15</f>
        <v>16.682066851122656</v>
      </c>
      <c r="I102" s="77">
        <f>penggarapan!AP104</f>
        <v>81.650907294042312</v>
      </c>
      <c r="J102" s="51">
        <f>penggarapan!AJ398</f>
        <v>248.37560823041224</v>
      </c>
      <c r="K102" s="51">
        <f>penggarapan!AX104</f>
        <v>23.172202327642648</v>
      </c>
      <c r="L102" s="51">
        <f>penggarapan!AP398</f>
        <v>4.3821475839222046</v>
      </c>
      <c r="M102" s="51">
        <f>penggarapan!BR398</f>
        <v>-17.369550890767876</v>
      </c>
      <c r="N102" s="51">
        <f>penggarapan!BI104</f>
        <v>356.18893506373104</v>
      </c>
      <c r="O102" s="51">
        <f>penggarapan!BZ398</f>
        <v>207.997222697251</v>
      </c>
      <c r="P102" s="51">
        <f>penggarapan!BM104</f>
        <v>-73.156484844408709</v>
      </c>
      <c r="Q102" s="51">
        <f>penggarapan!CA398</f>
        <v>78.201677353349595</v>
      </c>
    </row>
    <row r="103" spans="1:17">
      <c r="A103" s="49" t="str">
        <f>TEXT(penggarapan!F105,"dddd")</f>
        <v>Kamis</v>
      </c>
      <c r="B103" s="73">
        <f>DATE(penggarapan!D105,penggarapan!E105,penggarapan!F105)</f>
        <v>43263</v>
      </c>
      <c r="C103" s="74">
        <f>penggarapan!J105/24</f>
        <v>0.97916666666666663</v>
      </c>
      <c r="D103" s="72">
        <f>penggarapan!AN105*149598000</f>
        <v>151915645.32326376</v>
      </c>
      <c r="E103" s="75">
        <f>penggarapan!BA399</f>
        <v>363716.59647843195</v>
      </c>
      <c r="F103" s="49"/>
      <c r="G103" s="76">
        <f>penggarapan!AV105</f>
        <v>5.3948738112544721</v>
      </c>
      <c r="H103" s="76">
        <f>penggarapan!BM399/15</f>
        <v>16.682990269507346</v>
      </c>
      <c r="I103" s="77">
        <f>penggarapan!AP105</f>
        <v>81.660862175724333</v>
      </c>
      <c r="J103" s="51">
        <f>penggarapan!AJ399</f>
        <v>248.39086477835332</v>
      </c>
      <c r="K103" s="51">
        <f>penggarapan!AX105</f>
        <v>23.172827291688979</v>
      </c>
      <c r="L103" s="51">
        <f>penggarapan!AP399</f>
        <v>4.3812563349746014</v>
      </c>
      <c r="M103" s="51">
        <f>penggarapan!BR399</f>
        <v>-17.372766869364547</v>
      </c>
      <c r="N103" s="51">
        <f>penggarapan!BI105</f>
        <v>8.4905884732874881</v>
      </c>
      <c r="O103" s="51">
        <f>penggarapan!BZ399</f>
        <v>220.99144332455995</v>
      </c>
      <c r="P103" s="51">
        <f>penggarapan!BM105</f>
        <v>-73.791762426730941</v>
      </c>
      <c r="Q103" s="51">
        <f>penggarapan!CA399</f>
        <v>76.078111201952964</v>
      </c>
    </row>
    <row r="104" spans="1:17">
      <c r="A104" s="49" t="str">
        <f>TEXT(penggarapan!F106,"dddd")</f>
        <v>Kamis</v>
      </c>
      <c r="B104" s="73">
        <f>DATE(penggarapan!D106,penggarapan!E106,penggarapan!F106)</f>
        <v>43263</v>
      </c>
      <c r="C104" s="74">
        <f>penggarapan!J106/24</f>
        <v>0.98958333333333337</v>
      </c>
      <c r="D104" s="72">
        <f>penggarapan!AN106*149598000</f>
        <v>151915809.99416968</v>
      </c>
      <c r="E104" s="75">
        <f>penggarapan!BA400</f>
        <v>363676.55532704602</v>
      </c>
      <c r="F104" s="49"/>
      <c r="G104" s="76">
        <f>penggarapan!AV106</f>
        <v>5.3955942909504211</v>
      </c>
      <c r="H104" s="76">
        <f>penggarapan!BM400/15</f>
        <v>16.683927836594073</v>
      </c>
      <c r="I104" s="77">
        <f>penggarapan!AP106</f>
        <v>81.670817036255798</v>
      </c>
      <c r="J104" s="51">
        <f>penggarapan!AJ400</f>
        <v>248.40635487238015</v>
      </c>
      <c r="K104" s="51">
        <f>penggarapan!AX106</f>
        <v>23.173451517000046</v>
      </c>
      <c r="L104" s="51">
        <f>penggarapan!AP400</f>
        <v>4.3756295158009815</v>
      </c>
      <c r="M104" s="51">
        <f>penggarapan!BR400</f>
        <v>-17.380696594858534</v>
      </c>
      <c r="N104" s="51">
        <f>penggarapan!BI106</f>
        <v>19.989110472666169</v>
      </c>
      <c r="O104" s="51">
        <f>penggarapan!BZ400</f>
        <v>230.07601377509661</v>
      </c>
      <c r="P104" s="51">
        <f>penggarapan!BM106</f>
        <v>-73.638204113952327</v>
      </c>
      <c r="Q104" s="51">
        <f>penggarapan!CA400</f>
        <v>73.409524398248266</v>
      </c>
    </row>
    <row r="105" spans="1:17">
      <c r="A105" s="49" t="str">
        <f>TEXT(penggarapan!F107,"dddd")</f>
        <v>Kamis</v>
      </c>
      <c r="B105" s="73">
        <f>DATE(penggarapan!D107,penggarapan!E107,penggarapan!F107)</f>
        <v>43263</v>
      </c>
      <c r="C105" s="74">
        <f>penggarapan!J107/24</f>
        <v>1</v>
      </c>
      <c r="D105" s="72">
        <f>penggarapan!AN107*149598000</f>
        <v>151915974.59272748</v>
      </c>
      <c r="E105" s="75">
        <f>penggarapan!BA401</f>
        <v>363636.62466428266</v>
      </c>
      <c r="F105" s="49"/>
      <c r="G105" s="76">
        <f>penggarapan!AV107</f>
        <v>5.3963147757675625</v>
      </c>
      <c r="H105" s="76">
        <f>penggarapan!BM401/15</f>
        <v>16.68487932586358</v>
      </c>
      <c r="I105" s="77">
        <f>penggarapan!AP107</f>
        <v>81.680771874752935</v>
      </c>
      <c r="J105" s="51">
        <f>penggarapan!AJ401</f>
        <v>248.42207476037612</v>
      </c>
      <c r="K105" s="51">
        <f>penggarapan!AX107</f>
        <v>23.174075003496132</v>
      </c>
      <c r="L105" s="51">
        <f>penggarapan!AP401</f>
        <v>4.3640377866364268</v>
      </c>
      <c r="M105" s="51">
        <f>penggarapan!BR401</f>
        <v>-17.394554455746423</v>
      </c>
      <c r="N105" s="51">
        <f>penggarapan!BI107</f>
        <v>29.890265918365969</v>
      </c>
      <c r="O105" s="51">
        <f>penggarapan!BZ401</f>
        <v>236.40166680772307</v>
      </c>
      <c r="P105" s="51">
        <f>penggarapan!BM107</f>
        <v>-72.71687491929751</v>
      </c>
      <c r="Q105" s="51">
        <f>penggarapan!CA401</f>
        <v>70.417595651245051</v>
      </c>
    </row>
    <row r="106" spans="1:17">
      <c r="A106" s="49" t="str">
        <f>TEXT(penggarapan!F108,"dddd")</f>
        <v>Kamis</v>
      </c>
      <c r="B106" s="73">
        <f>DATE(penggarapan!D108,penggarapan!E108,penggarapan!F108)</f>
        <v>43263</v>
      </c>
      <c r="C106" s="74">
        <f>penggarapan!J108/24</f>
        <v>1.0104166666666667</v>
      </c>
      <c r="D106" s="72">
        <f>penggarapan!AN108*149598000</f>
        <v>151916139.11893979</v>
      </c>
      <c r="E106" s="75">
        <f>penggarapan!BA402</f>
        <v>363596.80473278818</v>
      </c>
      <c r="F106" s="49"/>
      <c r="G106" s="76">
        <f>penggarapan!AV108</f>
        <v>5.3970352657313612</v>
      </c>
      <c r="H106" s="76">
        <f>penggarapan!BM402/15</f>
        <v>16.685844505700821</v>
      </c>
      <c r="I106" s="77">
        <f>penggarapan!AP108</f>
        <v>81.690726691674215</v>
      </c>
      <c r="J106" s="51">
        <f>penggarapan!AJ402</f>
        <v>248.43802060611577</v>
      </c>
      <c r="K106" s="51">
        <f>penggarapan!AX108</f>
        <v>23.174697751181753</v>
      </c>
      <c r="L106" s="51">
        <f>penggarapan!AP402</f>
        <v>4.3692653268977688</v>
      </c>
      <c r="M106" s="51">
        <f>penggarapan!BR402</f>
        <v>-17.391824754277504</v>
      </c>
      <c r="N106" s="51">
        <f>penggarapan!BI108</f>
        <v>37.971742944391934</v>
      </c>
      <c r="O106" s="51">
        <f>penggarapan!BZ402</f>
        <v>240.94571726506723</v>
      </c>
      <c r="P106" s="51">
        <f>penggarapan!BM108</f>
        <v>-71.140216084355544</v>
      </c>
      <c r="Q106" s="51">
        <f>penggarapan!CA402</f>
        <v>67.239670292546933</v>
      </c>
    </row>
    <row r="107" spans="1:17">
      <c r="A107" s="49" t="str">
        <f>TEXT(penggarapan!F109,"dddd")</f>
        <v>Kamis</v>
      </c>
      <c r="B107" s="73">
        <f>DATE(penggarapan!D109,penggarapan!E109,penggarapan!F109)</f>
        <v>43263</v>
      </c>
      <c r="C107" s="74">
        <f>penggarapan!J109/24</f>
        <v>1.0208333333333333</v>
      </c>
      <c r="D107" s="72">
        <f>penggarapan!AN109*149598000</f>
        <v>151916303.57280904</v>
      </c>
      <c r="E107" s="75">
        <f>penggarapan!BA403</f>
        <v>363557.09577453969</v>
      </c>
      <c r="F107" s="49"/>
      <c r="G107" s="76">
        <f>penggarapan!AV109</f>
        <v>5.3977557608668256</v>
      </c>
      <c r="H107" s="76">
        <f>penggarapan!BM403/15</f>
        <v>16.686823139370162</v>
      </c>
      <c r="I107" s="77">
        <f>penggarapan!AP109</f>
        <v>81.700681487471826</v>
      </c>
      <c r="J107" s="51">
        <f>penggarapan!AJ403</f>
        <v>248.45418848886899</v>
      </c>
      <c r="K107" s="51">
        <f>penggarapan!AX109</f>
        <v>23.175319760060926</v>
      </c>
      <c r="L107" s="51">
        <f>penggarapan!AP403</f>
        <v>4.3779160333153859</v>
      </c>
      <c r="M107" s="51">
        <f>penggarapan!BR403</f>
        <v>-17.385744244122805</v>
      </c>
      <c r="N107" s="51">
        <f>penggarapan!BI109</f>
        <v>44.392799492818511</v>
      </c>
      <c r="O107" s="51">
        <f>penggarapan!BZ403</f>
        <v>244.27302662462952</v>
      </c>
      <c r="P107" s="51">
        <f>penggarapan!BM109</f>
        <v>-69.056126570718718</v>
      </c>
      <c r="Q107" s="51">
        <f>penggarapan!CA403</f>
        <v>63.939101741676346</v>
      </c>
    </row>
    <row r="108" spans="1:17">
      <c r="A108" s="49" t="str">
        <f>TEXT(penggarapan!F110,"dddd")</f>
        <v>Kamis</v>
      </c>
      <c r="B108" s="73">
        <f>DATE(penggarapan!D110,penggarapan!E110,penggarapan!F110)</f>
        <v>43263</v>
      </c>
      <c r="C108" s="74">
        <f>penggarapan!J110/24</f>
        <v>1.03125</v>
      </c>
      <c r="D108" s="72">
        <f>penggarapan!AN110*149598000</f>
        <v>151916467.95431581</v>
      </c>
      <c r="E108" s="75">
        <f>penggarapan!BA404</f>
        <v>363517.49803615414</v>
      </c>
      <c r="F108" s="49"/>
      <c r="G108" s="76">
        <f>penggarapan!AV110</f>
        <v>5.3984762611025934</v>
      </c>
      <c r="H108" s="76">
        <f>penggarapan!BM404/15</f>
        <v>16.68781498498269</v>
      </c>
      <c r="I108" s="77">
        <f>penggarapan!AP110</f>
        <v>81.710636261266473</v>
      </c>
      <c r="J108" s="51">
        <f>penggarapan!AJ404</f>
        <v>248.47057440287526</v>
      </c>
      <c r="K108" s="51">
        <f>penggarapan!AX110</f>
        <v>23.175941030054528</v>
      </c>
      <c r="L108" s="51">
        <f>penggarapan!AP404</f>
        <v>4.3618186669306338</v>
      </c>
      <c r="M108" s="51">
        <f>penggarapan!BR404</f>
        <v>-17.404151862527808</v>
      </c>
      <c r="N108" s="51">
        <f>penggarapan!BI110</f>
        <v>0</v>
      </c>
      <c r="O108" s="51">
        <f>penggarapan!BZ404</f>
        <v>246.71044639866432</v>
      </c>
      <c r="P108" s="51">
        <f>penggarapan!BM110</f>
        <v>-66.600347386713679</v>
      </c>
      <c r="Q108" s="51">
        <f>penggarapan!CA404</f>
        <v>60.549376074703993</v>
      </c>
    </row>
    <row r="109" spans="1:17">
      <c r="A109" s="49"/>
      <c r="B109" s="73"/>
      <c r="C109" s="74"/>
      <c r="D109" s="72"/>
      <c r="E109" s="75"/>
      <c r="F109" s="49"/>
      <c r="G109" s="76"/>
      <c r="H109" s="76"/>
      <c r="I109" s="77"/>
      <c r="J109" s="51"/>
      <c r="K109" s="51"/>
      <c r="L109" s="51"/>
      <c r="M109" s="51"/>
      <c r="N109" s="51"/>
      <c r="O109" s="51"/>
      <c r="P109" s="51"/>
      <c r="Q109" s="51"/>
    </row>
    <row r="110" spans="1:17">
      <c r="A110" s="49" t="str">
        <f>TEXT(penggarapan!F112,"dddd")</f>
        <v>Jumat</v>
      </c>
      <c r="B110" s="73">
        <f>DATE(penggarapan!D112,penggarapan!E112,penggarapan!F112)</f>
        <v>43264</v>
      </c>
      <c r="C110" s="74">
        <f>penggarapan!J112/24</f>
        <v>4.1666666666666664E-2</v>
      </c>
      <c r="D110" s="72">
        <f>penggarapan!AN112*149598000</f>
        <v>151916632.26372704</v>
      </c>
      <c r="E110" s="75">
        <f>penggarapan!BA406</f>
        <v>363478.12613364571</v>
      </c>
      <c r="F110" s="49"/>
      <c r="G110" s="76">
        <f>penggarapan!AV112</f>
        <v>5.3991967676233052</v>
      </c>
      <c r="H110" s="76">
        <f>penggarapan!BM406/15</f>
        <v>16.689318980787949</v>
      </c>
      <c r="I110" s="77">
        <f>penggarapan!AP112</f>
        <v>81.720591029532144</v>
      </c>
      <c r="J110" s="51">
        <f>penggarapan!AJ406</f>
        <v>248.49542089653741</v>
      </c>
      <c r="K110" s="51">
        <f>penggarapan!AX112</f>
        <v>23.176561562164792</v>
      </c>
      <c r="L110" s="51">
        <f>penggarapan!AP406</f>
        <v>4.3665057102649314</v>
      </c>
      <c r="M110" s="51">
        <f>penggarapan!BR406</f>
        <v>-17.403307167891565</v>
      </c>
      <c r="N110" s="51">
        <f>penggarapan!BI112</f>
        <v>53.43463934676619</v>
      </c>
      <c r="O110" s="51">
        <f>penggarapan!BZ406</f>
        <v>248.58957172208878</v>
      </c>
      <c r="P110" s="51">
        <f>penggarapan!BM112</f>
        <v>-63.878153510125507</v>
      </c>
      <c r="Q110" s="51">
        <f>penggarapan!CA406</f>
        <v>57.117593523587075</v>
      </c>
    </row>
    <row r="111" spans="1:17">
      <c r="A111" s="49" t="str">
        <f>TEXT(penggarapan!F113,"dddd")</f>
        <v>Jumat</v>
      </c>
      <c r="B111" s="73">
        <f>DATE(penggarapan!D113,penggarapan!E113,penggarapan!F113)</f>
        <v>43264</v>
      </c>
      <c r="C111" s="74">
        <f>penggarapan!J113/24</f>
        <v>5.2083333333333336E-2</v>
      </c>
      <c r="D111" s="72">
        <f>penggarapan!AN113*149598000</f>
        <v>151916796.5005163</v>
      </c>
      <c r="E111" s="75">
        <f>penggarapan!BA407</f>
        <v>363438.74898162001</v>
      </c>
      <c r="F111" s="49"/>
      <c r="G111" s="76">
        <f>penggarapan!AV113</f>
        <v>5.3999172781350966</v>
      </c>
      <c r="H111" s="76">
        <f>penggarapan!BM407/15</f>
        <v>16.69033639695979</v>
      </c>
      <c r="I111" s="77">
        <f>penggarapan!AP113</f>
        <v>81.730545760682745</v>
      </c>
      <c r="J111" s="51">
        <f>penggarapan!AJ407</f>
        <v>248.51222862194433</v>
      </c>
      <c r="K111" s="51">
        <f>penggarapan!AX113</f>
        <v>23.177181354398613</v>
      </c>
      <c r="L111" s="51">
        <f>penggarapan!AP407</f>
        <v>4.3740143978584918</v>
      </c>
      <c r="M111" s="51">
        <f>penggarapan!BR407</f>
        <v>-17.398446083944435</v>
      </c>
      <c r="N111" s="51">
        <f>penggarapan!BI113</f>
        <v>56.591974866290457</v>
      </c>
      <c r="O111" s="51">
        <f>penggarapan!BZ407</f>
        <v>250.04356229711925</v>
      </c>
      <c r="P111" s="51">
        <f>penggarapan!BM113</f>
        <v>-60.965124399116945</v>
      </c>
      <c r="Q111" s="51">
        <f>penggarapan!CA407</f>
        <v>53.640595004385474</v>
      </c>
    </row>
    <row r="112" spans="1:17">
      <c r="A112" s="49" t="str">
        <f>TEXT(penggarapan!F114,"dddd")</f>
        <v>Jumat</v>
      </c>
      <c r="B112" s="73">
        <f>DATE(penggarapan!D114,penggarapan!E114,penggarapan!F114)</f>
        <v>43264</v>
      </c>
      <c r="C112" s="74">
        <f>penggarapan!J114/24</f>
        <v>6.25E-2</v>
      </c>
      <c r="D112" s="72">
        <f>penggarapan!AN114*149598000</f>
        <v>151916960.6649287</v>
      </c>
      <c r="E112" s="75">
        <f>penggarapan!BA408</f>
        <v>363399.48377281573</v>
      </c>
      <c r="F112" s="49"/>
      <c r="G112" s="76">
        <f>penggarapan!AV114</f>
        <v>5.4006377937260339</v>
      </c>
      <c r="H112" s="76">
        <f>penggarapan!BM408/15</f>
        <v>16.691366274163293</v>
      </c>
      <c r="I112" s="77">
        <f>penggarapan!AP114</f>
        <v>81.740500469858148</v>
      </c>
      <c r="J112" s="51">
        <f>penggarapan!AJ408</f>
        <v>248.52924194362561</v>
      </c>
      <c r="K112" s="51">
        <f>penggarapan!AX114</f>
        <v>23.177800407676308</v>
      </c>
      <c r="L112" s="51">
        <f>penggarapan!AP408</f>
        <v>4.3714439677351979</v>
      </c>
      <c r="M112" s="51">
        <f>penggarapan!BR408</f>
        <v>-17.403575280569278</v>
      </c>
      <c r="N112" s="51">
        <f>penggarapan!BI114</f>
        <v>59.108662290086073</v>
      </c>
      <c r="O112" s="51">
        <f>penggarapan!BZ408</f>
        <v>251.1532192155907</v>
      </c>
      <c r="P112" s="51">
        <f>penggarapan!BM114</f>
        <v>-57.9140132236178</v>
      </c>
      <c r="Q112" s="51">
        <f>penggarapan!CA408</f>
        <v>50.133336521740006</v>
      </c>
    </row>
    <row r="113" spans="1:17">
      <c r="A113" s="49" t="str">
        <f>TEXT(penggarapan!F115,"dddd")</f>
        <v>Jumat</v>
      </c>
      <c r="B113" s="73">
        <f>DATE(penggarapan!D115,penggarapan!E115,penggarapan!F115)</f>
        <v>43264</v>
      </c>
      <c r="C113" s="74">
        <f>penggarapan!J115/24</f>
        <v>7.2916666666666671E-2</v>
      </c>
      <c r="D113" s="72">
        <f>penggarapan!AN115*149598000</f>
        <v>151917124.75696671</v>
      </c>
      <c r="E113" s="75">
        <f>penggarapan!BA409</f>
        <v>363360.33074575616</v>
      </c>
      <c r="F113" s="49"/>
      <c r="G113" s="76">
        <f>penggarapan!AV115</f>
        <v>5.4013583144213815</v>
      </c>
      <c r="H113" s="76">
        <f>penggarapan!BM409/15</f>
        <v>16.692408351666337</v>
      </c>
      <c r="I113" s="77">
        <f>penggarapan!AP115</f>
        <v>81.750455157514153</v>
      </c>
      <c r="J113" s="51">
        <f>penggarapan!AJ409</f>
        <v>248.54645654511145</v>
      </c>
      <c r="K113" s="51">
        <f>penggarapan!AX115</f>
        <v>23.178418722002224</v>
      </c>
      <c r="L113" s="51">
        <f>penggarapan!AP409</f>
        <v>4.3573793771654969</v>
      </c>
      <c r="M113" s="51">
        <f>penggarapan!BR409</f>
        <v>-17.420093052995011</v>
      </c>
      <c r="N113" s="51">
        <f>penggarapan!BI115</f>
        <v>61.125256114610565</v>
      </c>
      <c r="O113" s="51">
        <f>penggarapan!BZ409</f>
        <v>251.99420519344841</v>
      </c>
      <c r="P113" s="51">
        <f>penggarapan!BM115</f>
        <v>-54.761557256741369</v>
      </c>
      <c r="Q113" s="51">
        <f>penggarapan!CA409</f>
        <v>46.604186804098305</v>
      </c>
    </row>
    <row r="114" spans="1:17">
      <c r="A114" s="49" t="str">
        <f>TEXT(penggarapan!F116,"dddd")</f>
        <v>Jumat</v>
      </c>
      <c r="B114" s="73">
        <f>DATE(penggarapan!D116,penggarapan!E116,penggarapan!F116)</f>
        <v>43264</v>
      </c>
      <c r="C114" s="74">
        <f>penggarapan!J116/24</f>
        <v>8.3333333333333329E-2</v>
      </c>
      <c r="D114" s="72">
        <f>penggarapan!AN116*149598000</f>
        <v>151917288.77663291</v>
      </c>
      <c r="E114" s="75">
        <f>penggarapan!BA410</f>
        <v>363321.29013828299</v>
      </c>
      <c r="F114" s="49"/>
      <c r="G114" s="76">
        <f>penggarapan!AV116</f>
        <v>5.4020788402462054</v>
      </c>
      <c r="H114" s="76">
        <f>penggarapan!BM410/15</f>
        <v>16.693462364251801</v>
      </c>
      <c r="I114" s="77">
        <f>penggarapan!AP116</f>
        <v>81.760409824103803</v>
      </c>
      <c r="J114" s="51">
        <f>penggarapan!AJ410</f>
        <v>248.56386803601183</v>
      </c>
      <c r="K114" s="51">
        <f>penggarapan!AX116</f>
        <v>23.179036297380406</v>
      </c>
      <c r="L114" s="51">
        <f>penggarapan!AP410</f>
        <v>4.3680486436495345</v>
      </c>
      <c r="M114" s="51">
        <f>penggarapan!BR410</f>
        <v>-17.412194074029216</v>
      </c>
      <c r="N114" s="51">
        <f>penggarapan!BI116</f>
        <v>62.746403836441317</v>
      </c>
      <c r="O114" s="51">
        <f>penggarapan!BZ410</f>
        <v>252.67041678992391</v>
      </c>
      <c r="P114" s="51">
        <f>penggarapan!BM116</f>
        <v>-51.533619717286818</v>
      </c>
      <c r="Q114" s="51">
        <f>penggarapan!CA410</f>
        <v>43.063725720763259</v>
      </c>
    </row>
    <row r="115" spans="1:17">
      <c r="A115" s="49" t="str">
        <f>TEXT(penggarapan!F117,"dddd")</f>
        <v>Jumat</v>
      </c>
      <c r="B115" s="73">
        <f>DATE(penggarapan!D117,penggarapan!E117,penggarapan!F117)</f>
        <v>43264</v>
      </c>
      <c r="C115" s="74">
        <f>penggarapan!J117/24</f>
        <v>9.375E-2</v>
      </c>
      <c r="D115" s="72">
        <f>penggarapan!AN117*149598000</f>
        <v>151917452.72390786</v>
      </c>
      <c r="E115" s="75">
        <f>penggarapan!BA411</f>
        <v>363282.36219275586</v>
      </c>
      <c r="F115" s="49"/>
      <c r="G115" s="76">
        <f>penggarapan!AV117</f>
        <v>5.402799371129138</v>
      </c>
      <c r="H115" s="76">
        <f>penggarapan!BM411/15</f>
        <v>16.694528042187091</v>
      </c>
      <c r="I115" s="77">
        <f>penggarapan!AP117</f>
        <v>81.770364468747843</v>
      </c>
      <c r="J115" s="51">
        <f>penggarapan!AJ411</f>
        <v>248.58147195152625</v>
      </c>
      <c r="K115" s="51">
        <f>penggarapan!AX117</f>
        <v>23.179653133732302</v>
      </c>
      <c r="L115" s="51">
        <f>penggarapan!AP411</f>
        <v>4.3640012853901506</v>
      </c>
      <c r="M115" s="51">
        <f>penggarapan!BR411</f>
        <v>-17.418867044159178</v>
      </c>
      <c r="N115" s="51">
        <f>penggarapan!BI117</f>
        <v>64.050185975905706</v>
      </c>
      <c r="O115" s="51">
        <f>penggarapan!BZ411</f>
        <v>253.16391148967926</v>
      </c>
      <c r="P115" s="51">
        <f>penggarapan!BM117</f>
        <v>-48.248724773726238</v>
      </c>
      <c r="Q115" s="51">
        <f>penggarapan!CA411</f>
        <v>39.51041131267754</v>
      </c>
    </row>
    <row r="116" spans="1:17">
      <c r="A116" s="49" t="str">
        <f>TEXT(penggarapan!F118,"dddd")</f>
        <v>Jumat</v>
      </c>
      <c r="B116" s="73">
        <f>DATE(penggarapan!D118,penggarapan!E118,penggarapan!F118)</f>
        <v>43264</v>
      </c>
      <c r="C116" s="74">
        <f>penggarapan!J118/24</f>
        <v>0.10416666666666667</v>
      </c>
      <c r="D116" s="72">
        <f>penggarapan!AN118*149598000</f>
        <v>151917616.59879401</v>
      </c>
      <c r="E116" s="75">
        <f>penggarapan!BA412</f>
        <v>363243.54714560579</v>
      </c>
      <c r="F116" s="49"/>
      <c r="G116" s="76">
        <f>penggarapan!AV118</f>
        <v>5.4035199070952427</v>
      </c>
      <c r="H116" s="76">
        <f>penggarapan!BM412/15</f>
        <v>16.695605111621141</v>
      </c>
      <c r="I116" s="77">
        <f>penggarapan!AP118</f>
        <v>81.780319091899329</v>
      </c>
      <c r="J116" s="51">
        <f>penggarapan!AJ412</f>
        <v>248.59926375901532</v>
      </c>
      <c r="K116" s="51">
        <f>penggarapan!AX118</f>
        <v>23.180269231062081</v>
      </c>
      <c r="L116" s="51">
        <f>penggarapan!AP412</f>
        <v>4.3570252919511399</v>
      </c>
      <c r="M116" s="51">
        <f>penggarapan!BR412</f>
        <v>-17.42846116035885</v>
      </c>
      <c r="N116" s="51">
        <f>penggarapan!BI118</f>
        <v>65.095231211875031</v>
      </c>
      <c r="O116" s="51">
        <f>penggarapan!BZ412</f>
        <v>253.51970852142807</v>
      </c>
      <c r="P116" s="51">
        <f>penggarapan!BM118</f>
        <v>-44.920410301100901</v>
      </c>
      <c r="Q116" s="51">
        <f>penggarapan!CA412</f>
        <v>35.949227093700628</v>
      </c>
    </row>
    <row r="117" spans="1:17">
      <c r="A117" s="49" t="str">
        <f>TEXT(penggarapan!F119,"dddd")</f>
        <v>Jumat</v>
      </c>
      <c r="B117" s="73">
        <f>DATE(penggarapan!D119,penggarapan!E119,penggarapan!F119)</f>
        <v>43264</v>
      </c>
      <c r="C117" s="74">
        <f>penggarapan!J119/24</f>
        <v>0.11458333333333333</v>
      </c>
      <c r="D117" s="72">
        <f>penggarapan!AN119*149598000</f>
        <v>151917780.40129399</v>
      </c>
      <c r="E117" s="75">
        <f>penggarapan!BA413</f>
        <v>363204.84523257928</v>
      </c>
      <c r="F117" s="49"/>
      <c r="G117" s="76">
        <f>penggarapan!AV119</f>
        <v>5.404240448169781</v>
      </c>
      <c r="H117" s="76">
        <f>penggarapan!BM413/15</f>
        <v>16.696693294562248</v>
      </c>
      <c r="I117" s="77">
        <f>penggarapan!AP119</f>
        <v>81.790273694014047</v>
      </c>
      <c r="J117" s="51">
        <f>penggarapan!AJ413</f>
        <v>248.61723885764789</v>
      </c>
      <c r="K117" s="51">
        <f>penggarapan!AX119</f>
        <v>23.18088458937396</v>
      </c>
      <c r="L117" s="51">
        <f>penggarapan!AP413</f>
        <v>4.3703462396592432</v>
      </c>
      <c r="M117" s="51">
        <f>penggarapan!BR413</f>
        <v>-17.418020044216384</v>
      </c>
      <c r="N117" s="51">
        <f>penggarapan!BI119</f>
        <v>65.925900192765511</v>
      </c>
      <c r="O117" s="51">
        <f>penggarapan!BZ413</f>
        <v>253.78585345477217</v>
      </c>
      <c r="P117" s="51">
        <f>penggarapan!BM119</f>
        <v>-41.558785000006012</v>
      </c>
      <c r="Q117" s="51">
        <f>penggarapan!CA413</f>
        <v>32.383889209691191</v>
      </c>
    </row>
    <row r="118" spans="1:17">
      <c r="A118" s="49" t="str">
        <f>TEXT(penggarapan!F120,"dddd")</f>
        <v>Jumat</v>
      </c>
      <c r="B118" s="73">
        <f>DATE(penggarapan!D120,penggarapan!E120,penggarapan!F120)</f>
        <v>43264</v>
      </c>
      <c r="C118" s="74">
        <f>penggarapan!J120/24</f>
        <v>0.125</v>
      </c>
      <c r="D118" s="72">
        <f>penggarapan!AN120*149598000</f>
        <v>151917944.13138837</v>
      </c>
      <c r="E118" s="75">
        <f>penggarapan!BA414</f>
        <v>363166.25669389113</v>
      </c>
      <c r="F118" s="49"/>
      <c r="G118" s="76">
        <f>penggarapan!AV120</f>
        <v>5.4049609942813159</v>
      </c>
      <c r="H118" s="76">
        <f>penggarapan!BM414/15</f>
        <v>16.697792308848545</v>
      </c>
      <c r="I118" s="77">
        <f>penggarapan!AP120</f>
        <v>81.800228274211861</v>
      </c>
      <c r="J118" s="51">
        <f>penggarapan!AJ414</f>
        <v>248.63539257792598</v>
      </c>
      <c r="K118" s="51">
        <f>penggarapan!AX120</f>
        <v>23.181499208589628</v>
      </c>
      <c r="L118" s="51">
        <f>penggarapan!AP414</f>
        <v>4.3549650028509808</v>
      </c>
      <c r="M118" s="51">
        <f>penggarapan!BR414</f>
        <v>-17.43597264611515</v>
      </c>
      <c r="N118" s="51">
        <f>penggarapan!BI120</f>
        <v>66.576000760100868</v>
      </c>
      <c r="O118" s="51">
        <f>penggarapan!BZ414</f>
        <v>253.91974702824544</v>
      </c>
      <c r="P118" s="51">
        <f>penggarapan!BM120</f>
        <v>-38.171566453891437</v>
      </c>
      <c r="Q118" s="51">
        <f>penggarapan!CA414</f>
        <v>28.813819805142032</v>
      </c>
    </row>
    <row r="119" spans="1:17">
      <c r="A119" s="49" t="str">
        <f>TEXT(penggarapan!F121,"dddd")</f>
        <v>Jumat</v>
      </c>
      <c r="B119" s="73">
        <f>DATE(penggarapan!D121,penggarapan!E121,penggarapan!F121)</f>
        <v>43264</v>
      </c>
      <c r="C119" s="74">
        <f>penggarapan!J121/24</f>
        <v>0.13541666666666666</v>
      </c>
      <c r="D119" s="72">
        <f>penggarapan!AN121*149598000</f>
        <v>151918107.78907961</v>
      </c>
      <c r="E119" s="75">
        <f>penggarapan!BA415</f>
        <v>363127.78176387365</v>
      </c>
      <c r="F119" s="49"/>
      <c r="G119" s="76">
        <f>penggarapan!AV121</f>
        <v>5.4056815454549101</v>
      </c>
      <c r="H119" s="76">
        <f>penggarapan!BM415/15</f>
        <v>16.698901868559155</v>
      </c>
      <c r="I119" s="77">
        <f>penggarapan!AP121</f>
        <v>81.810182832945799</v>
      </c>
      <c r="J119" s="51">
        <f>penggarapan!AJ415</f>
        <v>248.65372018848942</v>
      </c>
      <c r="K119" s="51">
        <f>penggarapan!AX121</f>
        <v>23.182113088713241</v>
      </c>
      <c r="L119" s="51">
        <f>penggarapan!AP415</f>
        <v>4.3608824497519301</v>
      </c>
      <c r="M119" s="51">
        <f>penggarapan!BR415</f>
        <v>-17.432897883881555</v>
      </c>
      <c r="N119" s="51">
        <f>penggarapan!BI121</f>
        <v>67.071441507226481</v>
      </c>
      <c r="O119" s="51">
        <f>penggarapan!BZ415</f>
        <v>253.99072043720656</v>
      </c>
      <c r="P119" s="51">
        <f>penggarapan!BM121</f>
        <v>-34.76478273697137</v>
      </c>
      <c r="Q119" s="51">
        <f>penggarapan!CA415</f>
        <v>25.242791483277273</v>
      </c>
    </row>
    <row r="120" spans="1:17">
      <c r="A120" s="49" t="str">
        <f>TEXT(penggarapan!F122,"dddd")</f>
        <v>Jumat</v>
      </c>
      <c r="B120" s="73">
        <f>DATE(penggarapan!D122,penggarapan!E122,penggarapan!F122)</f>
        <v>43264</v>
      </c>
      <c r="C120" s="74">
        <f>penggarapan!J122/24</f>
        <v>0.14583333333333334</v>
      </c>
      <c r="D120" s="72">
        <f>penggarapan!AN122*149598000</f>
        <v>151918271.37437028</v>
      </c>
      <c r="E120" s="75">
        <f>penggarapan!BA416</f>
        <v>363089.42067615438</v>
      </c>
      <c r="F120" s="49"/>
      <c r="G120" s="76">
        <f>penggarapan!AV122</f>
        <v>5.406402101715881</v>
      </c>
      <c r="H120" s="76">
        <f>penggarapan!BM416/15</f>
        <v>16.700021683993217</v>
      </c>
      <c r="I120" s="77">
        <f>penggarapan!AP122</f>
        <v>81.820137370672512</v>
      </c>
      <c r="J120" s="51">
        <f>penggarapan!AJ416</f>
        <v>248.6722168957817</v>
      </c>
      <c r="K120" s="51">
        <f>penggarapan!AX122</f>
        <v>23.182726229749061</v>
      </c>
      <c r="L120" s="51">
        <f>penggarapan!AP416</f>
        <v>4.3551723581984705</v>
      </c>
      <c r="M120" s="51">
        <f>penggarapan!BR416</f>
        <v>-17.441339351014577</v>
      </c>
      <c r="N120" s="51">
        <f>penggarapan!BI122</f>
        <v>67.432132035165736</v>
      </c>
      <c r="O120" s="51">
        <f>penggarapan!BZ416</f>
        <v>253.97004468927395</v>
      </c>
      <c r="P120" s="51">
        <f>penggarapan!BM122</f>
        <v>-31.343254854022003</v>
      </c>
      <c r="Q120" s="51">
        <f>penggarapan!CA416</f>
        <v>21.671444725119251</v>
      </c>
    </row>
    <row r="121" spans="1:17">
      <c r="A121" s="49" t="str">
        <f>TEXT(penggarapan!F123,"dddd")</f>
        <v>Jumat</v>
      </c>
      <c r="B121" s="73">
        <f>DATE(penggarapan!D123,penggarapan!E123,penggarapan!F123)</f>
        <v>43264</v>
      </c>
      <c r="C121" s="74">
        <f>penggarapan!J123/24</f>
        <v>0.15625</v>
      </c>
      <c r="D121" s="72">
        <f>penggarapan!AN123*149598000</f>
        <v>151918434.88724095</v>
      </c>
      <c r="E121" s="75">
        <f>penggarapan!BA417</f>
        <v>363051.173668809</v>
      </c>
      <c r="F121" s="49"/>
      <c r="G121" s="76">
        <f>penggarapan!AV123</f>
        <v>5.4071226629925313</v>
      </c>
      <c r="H121" s="76">
        <f>penggarapan!BM417/15</f>
        <v>16.701151461639292</v>
      </c>
      <c r="I121" s="77">
        <f>penggarapan!AP123</f>
        <v>81.830091886508313</v>
      </c>
      <c r="J121" s="51">
        <f>penggarapan!AJ417</f>
        <v>248.69087784355699</v>
      </c>
      <c r="K121" s="51">
        <f>penggarapan!AX123</f>
        <v>23.183338631618852</v>
      </c>
      <c r="L121" s="51">
        <f>penggarapan!AP417</f>
        <v>4.3513960733823183</v>
      </c>
      <c r="M121" s="51">
        <f>penggarapan!BR417</f>
        <v>-17.447892085692384</v>
      </c>
      <c r="N121" s="51">
        <f>penggarapan!BI123</f>
        <v>67.673350526464432</v>
      </c>
      <c r="O121" s="51">
        <f>penggarapan!BZ417</f>
        <v>253.87881703787474</v>
      </c>
      <c r="P121" s="51">
        <f>penggarapan!BM123</f>
        <v>-27.910934988357958</v>
      </c>
      <c r="Q121" s="51">
        <f>penggarapan!CA417</f>
        <v>18.101371271607032</v>
      </c>
    </row>
    <row r="122" spans="1:17">
      <c r="A122" s="49" t="str">
        <f>TEXT(penggarapan!F124,"dddd")</f>
        <v>Jumat</v>
      </c>
      <c r="B122" s="73">
        <f>DATE(penggarapan!D124,penggarapan!E124,penggarapan!F124)</f>
        <v>43264</v>
      </c>
      <c r="C122" s="74">
        <f>penggarapan!J124/24</f>
        <v>0.16666666666666666</v>
      </c>
      <c r="D122" s="72">
        <f>penggarapan!AN124*149598000</f>
        <v>151918598.32769421</v>
      </c>
      <c r="E122" s="75">
        <f>penggarapan!BA418</f>
        <v>363013.04097403958</v>
      </c>
      <c r="F122" s="49"/>
      <c r="G122" s="76">
        <f>penggarapan!AV124</f>
        <v>5.4078432293103065</v>
      </c>
      <c r="H122" s="76">
        <f>penggarapan!BM418/15</f>
        <v>16.702290904602329</v>
      </c>
      <c r="I122" s="77">
        <f>penggarapan!AP124</f>
        <v>81.840046380911588</v>
      </c>
      <c r="J122" s="51">
        <f>penggarapan!AJ418</f>
        <v>248.70969811994448</v>
      </c>
      <c r="K122" s="51">
        <f>penggarapan!AX124</f>
        <v>23.183950294327094</v>
      </c>
      <c r="L122" s="51">
        <f>penggarapan!AP418</f>
        <v>4.3669551598351291</v>
      </c>
      <c r="M122" s="51">
        <f>penggarapan!BR418</f>
        <v>-17.435354123453482</v>
      </c>
      <c r="N122" s="51">
        <f>penggarapan!BI124</f>
        <v>67.80673277901542</v>
      </c>
      <c r="O122" s="51">
        <f>penggarapan!BZ418</f>
        <v>253.73874094549507</v>
      </c>
      <c r="P122" s="51">
        <f>penggarapan!BM124</f>
        <v>-24.471148794323973</v>
      </c>
      <c r="Q122" s="51">
        <f>penggarapan!CA418</f>
        <v>14.53286169149794</v>
      </c>
    </row>
    <row r="123" spans="1:17">
      <c r="A123" s="49" t="str">
        <f>TEXT(penggarapan!F125,"dddd")</f>
        <v>Jumat</v>
      </c>
      <c r="B123" s="73">
        <f>DATE(penggarapan!D125,penggarapan!E125,penggarapan!F125)</f>
        <v>43264</v>
      </c>
      <c r="C123" s="74">
        <f>penggarapan!J125/24</f>
        <v>0.17708333333333334</v>
      </c>
      <c r="D123" s="72">
        <f>penggarapan!AN125*149598000</f>
        <v>151918761.6957325</v>
      </c>
      <c r="E123" s="75">
        <f>penggarapan!BA419</f>
        <v>362975.02282337297</v>
      </c>
      <c r="F123" s="49"/>
      <c r="G123" s="76">
        <f>penggarapan!AV125</f>
        <v>5.4085638006942114</v>
      </c>
      <c r="H123" s="76">
        <f>penggarapan!BM419/15</f>
        <v>16.703439712580138</v>
      </c>
      <c r="I123" s="77">
        <f>penggarapan!AP125</f>
        <v>81.85000085433461</v>
      </c>
      <c r="J123" s="51">
        <f>penggarapan!AJ419</f>
        <v>248.72867275707134</v>
      </c>
      <c r="K123" s="51">
        <f>penggarapan!AX125</f>
        <v>23.184561217877778</v>
      </c>
      <c r="L123" s="51">
        <f>penggarapan!AP419</f>
        <v>4.365957230988645</v>
      </c>
      <c r="M123" s="51">
        <f>penggarapan!BR419</f>
        <v>-17.439203049637424</v>
      </c>
      <c r="N123" s="51">
        <f>penggarapan!BI125</f>
        <v>67.840989457989167</v>
      </c>
      <c r="O123" s="51">
        <f>penggarapan!BZ419</f>
        <v>253.51536243175212</v>
      </c>
      <c r="P123" s="51">
        <f>penggarapan!BM125</f>
        <v>-21.026773149855686</v>
      </c>
      <c r="Q123" s="51">
        <f>penggarapan!CA419</f>
        <v>10.968540499691038</v>
      </c>
    </row>
    <row r="124" spans="1:17">
      <c r="A124" s="49" t="str">
        <f>TEXT(penggarapan!F126,"dddd")</f>
        <v>Jumat</v>
      </c>
      <c r="B124" s="73">
        <f>DATE(penggarapan!D126,penggarapan!E126,penggarapan!F126)</f>
        <v>43264</v>
      </c>
      <c r="C124" s="74">
        <f>penggarapan!J126/24</f>
        <v>0.1875</v>
      </c>
      <c r="D124" s="72">
        <f>penggarapan!AN126*149598000</f>
        <v>151918924.99133652</v>
      </c>
      <c r="E124" s="75">
        <f>penggarapan!BA420</f>
        <v>362937.11945270159</v>
      </c>
      <c r="F124" s="49"/>
      <c r="G124" s="76">
        <f>penggarapan!AV126</f>
        <v>5.4092843770728516</v>
      </c>
      <c r="H124" s="76">
        <f>penggarapan!BM420/15</f>
        <v>16.704597581836257</v>
      </c>
      <c r="I124" s="77">
        <f>penggarapan!AP126</f>
        <v>81.85995530589804</v>
      </c>
      <c r="J124" s="51">
        <f>penggarapan!AJ420</f>
        <v>248.74779673062596</v>
      </c>
      <c r="K124" s="51">
        <f>penggarapan!AX126</f>
        <v>23.185171402193234</v>
      </c>
      <c r="L124" s="51">
        <f>penggarapan!AP420</f>
        <v>4.362841414250906</v>
      </c>
      <c r="M124" s="51">
        <f>penggarapan!BR420</f>
        <v>-17.445165694063622</v>
      </c>
      <c r="N124" s="51">
        <f>penggarapan!BI126</f>
        <v>67.782425368609253</v>
      </c>
      <c r="O124" s="51">
        <f>penggarapan!BZ420</f>
        <v>253.22490007633044</v>
      </c>
      <c r="P124" s="51">
        <f>penggarapan!BM126</f>
        <v>-17.580370190896961</v>
      </c>
      <c r="Q124" s="51">
        <f>penggarapan!CA420</f>
        <v>7.4093194885251679</v>
      </c>
    </row>
    <row r="125" spans="1:17">
      <c r="A125" s="49" t="str">
        <f>TEXT(penggarapan!F127,"dddd")</f>
        <v>Jumat</v>
      </c>
      <c r="B125" s="73">
        <f>DATE(penggarapan!D127,penggarapan!E127,penggarapan!F127)</f>
        <v>43264</v>
      </c>
      <c r="C125" s="74">
        <f>penggarapan!J127/24</f>
        <v>0.19791666666666666</v>
      </c>
      <c r="D125" s="72">
        <f>penggarapan!AN127*149598000</f>
        <v>151919088.2145088</v>
      </c>
      <c r="E125" s="75">
        <f>penggarapan!BA421</f>
        <v>362899.33109211561</v>
      </c>
      <c r="F125" s="49"/>
      <c r="G125" s="76">
        <f>penggarapan!AV127</f>
        <v>5.4100049584712906</v>
      </c>
      <c r="H125" s="76">
        <f>penggarapan!BM421/15</f>
        <v>16.70576420563641</v>
      </c>
      <c r="I125" s="77">
        <f>penggarapan!AP127</f>
        <v>81.869909736054964</v>
      </c>
      <c r="J125" s="51">
        <f>penggarapan!AJ421</f>
        <v>248.76706496707803</v>
      </c>
      <c r="K125" s="51">
        <f>penggarapan!AX127</f>
        <v>23.185780847277588</v>
      </c>
      <c r="L125" s="51">
        <f>penggarapan!AP421</f>
        <v>4.3610452594416644</v>
      </c>
      <c r="M125" s="51">
        <f>penggarapan!BR421</f>
        <v>-17.44984321612408</v>
      </c>
      <c r="N125" s="51">
        <f>penggarapan!BI127</f>
        <v>67.635311783037409</v>
      </c>
      <c r="O125" s="51">
        <f>penggarapan!BZ421</f>
        <v>252.87061826654764</v>
      </c>
      <c r="P125" s="51">
        <f>penggarapan!BM127</f>
        <v>-14.134291709027879</v>
      </c>
      <c r="Q125" s="51">
        <f>penggarapan!CA421</f>
        <v>3.8562469213298263</v>
      </c>
    </row>
    <row r="126" spans="1:17">
      <c r="A126" s="49" t="str">
        <f>TEXT(penggarapan!F128,"dddd")</f>
        <v>Jumat</v>
      </c>
      <c r="B126" s="73">
        <f>DATE(penggarapan!D128,penggarapan!E128,penggarapan!F128)</f>
        <v>43264</v>
      </c>
      <c r="C126" s="74">
        <f>penggarapan!J128/24</f>
        <v>0.20833333333333334</v>
      </c>
      <c r="D126" s="72">
        <f>penggarapan!AN128*149598000</f>
        <v>151919251.36525181</v>
      </c>
      <c r="E126" s="75">
        <f>penggarapan!BA422</f>
        <v>362861.65797100996</v>
      </c>
      <c r="F126" s="49"/>
      <c r="G126" s="76">
        <f>penggarapan!AV128</f>
        <v>5.4107255449147837</v>
      </c>
      <c r="H126" s="76">
        <f>penggarapan!BM422/15</f>
        <v>16.706939274226912</v>
      </c>
      <c r="I126" s="77">
        <f>penggarapan!AP128</f>
        <v>81.879864145261209</v>
      </c>
      <c r="J126" s="51">
        <f>penggarapan!AJ422</f>
        <v>248.78647234333241</v>
      </c>
      <c r="K126" s="51">
        <f>penggarapan!AX128</f>
        <v>23.186389553135054</v>
      </c>
      <c r="L126" s="51">
        <f>penggarapan!AP422</f>
        <v>4.3474036088117476</v>
      </c>
      <c r="M126" s="51">
        <f>penggarapan!BR422</f>
        <v>-17.46624919771612</v>
      </c>
      <c r="N126" s="51">
        <f>penggarapan!BI128</f>
        <v>67.402147065429119</v>
      </c>
      <c r="O126" s="51">
        <f>penggarapan!BZ422</f>
        <v>252.43817044774391</v>
      </c>
      <c r="P126" s="51">
        <f>penggarapan!BM128</f>
        <v>-10.690763667816004</v>
      </c>
      <c r="Q126" s="51">
        <f>penggarapan!CA422</f>
        <v>0.31226662258433679</v>
      </c>
    </row>
    <row r="127" spans="1:17">
      <c r="A127" s="49" t="str">
        <f>TEXT(penggarapan!F129,"dddd")</f>
        <v>Jumat</v>
      </c>
      <c r="B127" s="73">
        <f>DATE(penggarapan!D129,penggarapan!E129,penggarapan!F129)</f>
        <v>43264</v>
      </c>
      <c r="C127" s="74">
        <f>penggarapan!J129/24</f>
        <v>0.21875</v>
      </c>
      <c r="D127" s="72">
        <f>penggarapan!AN129*149598000</f>
        <v>151919414.44354618</v>
      </c>
      <c r="E127" s="75">
        <f>penggarapan!BA423</f>
        <v>362824.10032309947</v>
      </c>
      <c r="F127" s="49"/>
      <c r="G127" s="76">
        <f>penggarapan!AV129</f>
        <v>5.4114461363318744</v>
      </c>
      <c r="H127" s="76">
        <f>penggarapan!BM423/15</f>
        <v>16.708122474807293</v>
      </c>
      <c r="I127" s="77">
        <f>penggarapan!AP129</f>
        <v>81.889818532636582</v>
      </c>
      <c r="J127" s="51">
        <f>penggarapan!AJ423</f>
        <v>248.8060136862872</v>
      </c>
      <c r="K127" s="51">
        <f>penggarapan!AX129</f>
        <v>23.186997519688198</v>
      </c>
      <c r="L127" s="51">
        <f>penggarapan!AP423</f>
        <v>4.3626494941071297</v>
      </c>
      <c r="M127" s="51">
        <f>penggarapan!BR423</f>
        <v>-17.454115856032775</v>
      </c>
      <c r="N127" s="51">
        <f>penggarapan!BI129</f>
        <v>67.08382977487247</v>
      </c>
      <c r="O127" s="51">
        <f>penggarapan!BZ423</f>
        <v>251.96487280402619</v>
      </c>
      <c r="P127" s="51">
        <f>penggarapan!BM129</f>
        <v>-7.251957836914988</v>
      </c>
      <c r="Q127" s="51">
        <f>penggarapan!CA423</f>
        <v>-3.2262998852464602</v>
      </c>
    </row>
    <row r="128" spans="1:17">
      <c r="A128" s="49" t="str">
        <f>TEXT(penggarapan!F130,"dddd")</f>
        <v>Jumat</v>
      </c>
      <c r="B128" s="73">
        <f>DATE(penggarapan!D130,penggarapan!E130,penggarapan!F130)</f>
        <v>43264</v>
      </c>
      <c r="C128" s="74">
        <f>penggarapan!J130/24</f>
        <v>0.22916666666666666</v>
      </c>
      <c r="D128" s="72">
        <f>penggarapan!AN130*149598000</f>
        <v>151919577.44939452</v>
      </c>
      <c r="E128" s="75">
        <f>penggarapan!BA424</f>
        <v>362786.65837634361</v>
      </c>
      <c r="F128" s="49"/>
      <c r="G128" s="76">
        <f>penggarapan!AV130</f>
        <v>5.4121667327476839</v>
      </c>
      <c r="H128" s="76">
        <f>penggarapan!BM424/15</f>
        <v>16.709313491977763</v>
      </c>
      <c r="I128" s="77">
        <f>penggarapan!AP130</f>
        <v>81.899772898635035</v>
      </c>
      <c r="J128" s="51">
        <f>penggarapan!AJ424</f>
        <v>248.82568378023421</v>
      </c>
      <c r="K128" s="51">
        <f>penggarapan!AX130</f>
        <v>23.187604746941197</v>
      </c>
      <c r="L128" s="51">
        <f>penggarapan!AP424</f>
        <v>4.3562868081043362</v>
      </c>
      <c r="M128" s="51">
        <f>penggarapan!BR424</f>
        <v>-17.463360835032869</v>
      </c>
      <c r="N128" s="51">
        <f>penggarapan!BI130</f>
        <v>66.679760534642895</v>
      </c>
      <c r="O128" s="51">
        <f>penggarapan!BZ424</f>
        <v>251.39733104727486</v>
      </c>
      <c r="P128" s="51">
        <f>penggarapan!BM130</f>
        <v>-3.8200557799697239</v>
      </c>
      <c r="Q128" s="51">
        <f>penggarapan!CA424</f>
        <v>-6.7512147240417253</v>
      </c>
    </row>
    <row r="129" spans="1:17">
      <c r="A129" s="49" t="str">
        <f>TEXT(penggarapan!F131,"dddd")</f>
        <v>Jumat</v>
      </c>
      <c r="B129" s="73">
        <f>DATE(penggarapan!D131,penggarapan!E131,penggarapan!F131)</f>
        <v>43264</v>
      </c>
      <c r="C129" s="74">
        <f>penggarapan!J131/24</f>
        <v>0.23958333333333334</v>
      </c>
      <c r="D129" s="72">
        <f>penggarapan!AN131*149598000</f>
        <v>151919740.3827993</v>
      </c>
      <c r="E129" s="75">
        <f>penggarapan!BA425</f>
        <v>362749.33235798689</v>
      </c>
      <c r="F129" s="49"/>
      <c r="G129" s="76">
        <f>penggarapan!AV131</f>
        <v>5.412887334187336</v>
      </c>
      <c r="H129" s="76">
        <f>penggarapan!BM425/15</f>
        <v>16.710512007717771</v>
      </c>
      <c r="I129" s="77">
        <f>penggarapan!AP131</f>
        <v>81.909727243710591</v>
      </c>
      <c r="J129" s="51">
        <f>penggarapan!AJ425</f>
        <v>248.8454773665141</v>
      </c>
      <c r="K129" s="51">
        <f>penggarapan!AX131</f>
        <v>23.188211234898159</v>
      </c>
      <c r="L129" s="51">
        <f>penggarapan!AP425</f>
        <v>4.3502569841316499</v>
      </c>
      <c r="M129" s="51">
        <f>penggarapan!BR425</f>
        <v>-17.472292949322672</v>
      </c>
      <c r="N129" s="51">
        <f>penggarapan!BI131</f>
        <v>66.187883190765177</v>
      </c>
      <c r="O129" s="51">
        <f>penggarapan!BZ425</f>
        <v>250.75176174086693</v>
      </c>
      <c r="P129" s="51">
        <f>penggarapan!BM131</f>
        <v>-0.39730933128600376</v>
      </c>
      <c r="Q129" s="51">
        <f>penggarapan!CA425</f>
        <v>-10.263342824522999</v>
      </c>
    </row>
    <row r="130" spans="1:17">
      <c r="A130" s="49" t="str">
        <f>TEXT(penggarapan!F132,"dddd")</f>
        <v>Jumat</v>
      </c>
      <c r="B130" s="73">
        <f>DATE(penggarapan!D132,penggarapan!E132,penggarapan!F132)</f>
        <v>43264</v>
      </c>
      <c r="C130" s="74">
        <f>penggarapan!J132/24</f>
        <v>0.25</v>
      </c>
      <c r="D130" s="72">
        <f>penggarapan!AN132*149598000</f>
        <v>151919903.24374118</v>
      </c>
      <c r="E130" s="75">
        <f>penggarapan!BA426</f>
        <v>362712.12249956839</v>
      </c>
      <c r="F130" s="49"/>
      <c r="G130" s="76">
        <f>penggarapan!AV132</f>
        <v>5.413607940579368</v>
      </c>
      <c r="H130" s="76">
        <f>penggarapan!BM426/15</f>
        <v>16.711717701358598</v>
      </c>
      <c r="I130" s="77">
        <f>penggarapan!AP132</f>
        <v>81.919681566983044</v>
      </c>
      <c r="J130" s="51">
        <f>penggarapan!AJ426</f>
        <v>248.86538914307332</v>
      </c>
      <c r="K130" s="51">
        <f>penggarapan!AX132</f>
        <v>23.188816983481917</v>
      </c>
      <c r="L130" s="51">
        <f>penggarapan!AP426</f>
        <v>4.3456718849002387</v>
      </c>
      <c r="M130" s="51">
        <f>penggarapan!BR426</f>
        <v>-17.479812112204669</v>
      </c>
      <c r="N130" s="51">
        <f>penggarapan!BI132</f>
        <v>65.604671441145712</v>
      </c>
      <c r="O130" s="51">
        <f>penggarapan!BZ426</f>
        <v>250.02245485313682</v>
      </c>
      <c r="P130" s="51">
        <f>penggarapan!BM132</f>
        <v>3.0138989087417829</v>
      </c>
      <c r="Q130" s="51">
        <f>penggarapan!CA426</f>
        <v>-13.76076558022444</v>
      </c>
    </row>
    <row r="131" spans="1:17">
      <c r="A131" s="49" t="str">
        <f>TEXT(penggarapan!F133,"dddd")</f>
        <v>Jumat</v>
      </c>
      <c r="B131" s="73">
        <f>DATE(penggarapan!D133,penggarapan!E133,penggarapan!F133)</f>
        <v>43264</v>
      </c>
      <c r="C131" s="74">
        <f>penggarapan!J133/24</f>
        <v>0.26041666666666669</v>
      </c>
      <c r="D131" s="72">
        <f>penggarapan!AN133*149598000</f>
        <v>151920066.03222275</v>
      </c>
      <c r="E131" s="75">
        <f>penggarapan!BA427</f>
        <v>362675.02902689797</v>
      </c>
      <c r="F131" s="49"/>
      <c r="G131" s="76">
        <f>penggarapan!AV133</f>
        <v>5.4143285519490325</v>
      </c>
      <c r="H131" s="76">
        <f>penggarapan!BM427/15</f>
        <v>16.712930250040863</v>
      </c>
      <c r="I131" s="77">
        <f>penggarapan!AP133</f>
        <v>81.929635868908221</v>
      </c>
      <c r="J131" s="51">
        <f>penggarapan!AJ427</f>
        <v>248.88541377202839</v>
      </c>
      <c r="K131" s="51">
        <f>penggarapan!AX133</f>
        <v>23.189421992696786</v>
      </c>
      <c r="L131" s="51">
        <f>penggarapan!AP427</f>
        <v>4.3590887853829763</v>
      </c>
      <c r="M131" s="51">
        <f>penggarapan!BR427</f>
        <v>-17.469547958799222</v>
      </c>
      <c r="N131" s="51">
        <f>penggarapan!BI133</f>
        <v>64.925063730325661</v>
      </c>
      <c r="O131" s="51">
        <f>penggarapan!BZ427</f>
        <v>249.21757053909289</v>
      </c>
      <c r="P131" s="51">
        <f>penggarapan!BM133</f>
        <v>6.4109917943681882</v>
      </c>
      <c r="Q131" s="51">
        <f>penggarapan!CA427</f>
        <v>-17.244850929313181</v>
      </c>
    </row>
    <row r="132" spans="1:17">
      <c r="A132" s="49" t="str">
        <f>TEXT(penggarapan!F134,"dddd")</f>
        <v>Jumat</v>
      </c>
      <c r="B132" s="73">
        <f>DATE(penggarapan!D134,penggarapan!E134,penggarapan!F134)</f>
        <v>43264</v>
      </c>
      <c r="C132" s="74">
        <f>penggarapan!J134/24</f>
        <v>0.27083333333333331</v>
      </c>
      <c r="D132" s="72">
        <f>penggarapan!AN134*149598000</f>
        <v>151920228.74824643</v>
      </c>
      <c r="E132" s="75">
        <f>penggarapan!BA428</f>
        <v>362638.052165072</v>
      </c>
      <c r="F132" s="49"/>
      <c r="G132" s="76">
        <f>penggarapan!AV134</f>
        <v>5.4150491683213833</v>
      </c>
      <c r="H132" s="76">
        <f>penggarapan!BM428/15</f>
        <v>16.714149328693004</v>
      </c>
      <c r="I132" s="77">
        <f>penggarapan!AP134</f>
        <v>81.939590149939193</v>
      </c>
      <c r="J132" s="51">
        <f>penggarapan!AJ428</f>
        <v>248.90554587931871</v>
      </c>
      <c r="K132" s="51">
        <f>penggarapan!AX134</f>
        <v>23.190026262546773</v>
      </c>
      <c r="L132" s="51">
        <f>penggarapan!AP428</f>
        <v>4.3530755914290307</v>
      </c>
      <c r="M132" s="51">
        <f>penggarapan!BR428</f>
        <v>-17.478506741455664</v>
      </c>
      <c r="N132" s="51">
        <f>penggarapan!BI134</f>
        <v>64.142346487948629</v>
      </c>
      <c r="O132" s="51">
        <f>penggarapan!BZ428</f>
        <v>248.28907154273341</v>
      </c>
      <c r="P132" s="51">
        <f>penggarapan!BM134</f>
        <v>9.7911272975942882</v>
      </c>
      <c r="Q132" s="51">
        <f>penggarapan!CA428</f>
        <v>-20.704465315587175</v>
      </c>
    </row>
    <row r="133" spans="1:17">
      <c r="A133" s="49" t="str">
        <f>TEXT(penggarapan!F135,"dddd")</f>
        <v>Jumat</v>
      </c>
      <c r="B133" s="73">
        <f>DATE(penggarapan!D135,penggarapan!E135,penggarapan!F135)</f>
        <v>43264</v>
      </c>
      <c r="C133" s="74">
        <f>penggarapan!J135/24</f>
        <v>0.28125</v>
      </c>
      <c r="D133" s="72">
        <f>penggarapan!AN135*149598000</f>
        <v>151920391.39179298</v>
      </c>
      <c r="E133" s="75">
        <f>penggarapan!BA429</f>
        <v>362601.1921434307</v>
      </c>
      <c r="F133" s="49"/>
      <c r="G133" s="76">
        <f>penggarapan!AV135</f>
        <v>5.4157697896250188</v>
      </c>
      <c r="H133" s="76">
        <f>penggarapan!BM429/15</f>
        <v>16.715374610003519</v>
      </c>
      <c r="I133" s="77">
        <f>penggarapan!AP135</f>
        <v>81.949544409196676</v>
      </c>
      <c r="J133" s="51">
        <f>penggarapan!AJ429</f>
        <v>248.92578005425625</v>
      </c>
      <c r="K133" s="51">
        <f>penggarapan!AX135</f>
        <v>23.190629792955097</v>
      </c>
      <c r="L133" s="51">
        <f>penggarapan!AP429</f>
        <v>4.352542547364739</v>
      </c>
      <c r="M133" s="51">
        <f>penggarapan!BR429</f>
        <v>-17.482060129023722</v>
      </c>
      <c r="N133" s="51">
        <f>penggarapan!BI135</f>
        <v>63.247983599697193</v>
      </c>
      <c r="O133" s="51">
        <f>penggarapan!BZ429</f>
        <v>247.24897914031507</v>
      </c>
      <c r="P133" s="51">
        <f>penggarapan!BM135</f>
        <v>13.151118051552309</v>
      </c>
      <c r="Q133" s="51">
        <f>penggarapan!CA429</f>
        <v>-24.141619551015058</v>
      </c>
    </row>
    <row r="134" spans="1:17">
      <c r="A134" s="49" t="str">
        <f>TEXT(penggarapan!F136,"dddd")</f>
        <v>Jumat</v>
      </c>
      <c r="B134" s="73">
        <f>DATE(penggarapan!D136,penggarapan!E136,penggarapan!F136)</f>
        <v>43264</v>
      </c>
      <c r="C134" s="74">
        <f>penggarapan!J136/24</f>
        <v>0.29166666666666669</v>
      </c>
      <c r="D134" s="72">
        <f>penggarapan!AN136*149598000</f>
        <v>151920553.96286491</v>
      </c>
      <c r="E134" s="75">
        <f>penggarapan!BA430</f>
        <v>362564.44918562879</v>
      </c>
      <c r="F134" s="49"/>
      <c r="G134" s="76">
        <f>penggarapan!AV136</f>
        <v>5.4164904158849936</v>
      </c>
      <c r="H134" s="76">
        <f>penggarapan!BM430/15</f>
        <v>16.716605764887806</v>
      </c>
      <c r="I134" s="77">
        <f>penggarapan!AP136</f>
        <v>81.959498647133771</v>
      </c>
      <c r="J134" s="51">
        <f>penggarapan!AJ430</f>
        <v>248.94611085724245</v>
      </c>
      <c r="K134" s="51">
        <f>penggarapan!AX136</f>
        <v>23.191232583925874</v>
      </c>
      <c r="L134" s="51">
        <f>penggarapan!AP430</f>
        <v>4.3529135988836423</v>
      </c>
      <c r="M134" s="51">
        <f>penggarapan!BR430</f>
        <v>-17.484731354985293</v>
      </c>
      <c r="N134" s="51">
        <f>penggarapan!BI136</f>
        <v>62.231388350220172</v>
      </c>
      <c r="O134" s="51">
        <f>penggarapan!BZ430</f>
        <v>246.07685400196544</v>
      </c>
      <c r="P134" s="51">
        <f>penggarapan!BM136</f>
        <v>16.487336685325875</v>
      </c>
      <c r="Q134" s="51">
        <f>penggarapan!CA430</f>
        <v>-27.5511310697322</v>
      </c>
    </row>
    <row r="135" spans="1:17">
      <c r="A135" s="49" t="str">
        <f>TEXT(penggarapan!F137,"dddd")</f>
        <v>Jumat</v>
      </c>
      <c r="B135" s="73">
        <f>DATE(penggarapan!D137,penggarapan!E137,penggarapan!F137)</f>
        <v>43264</v>
      </c>
      <c r="C135" s="74">
        <f>penggarapan!J137/24</f>
        <v>0.30208333333333331</v>
      </c>
      <c r="D135" s="72">
        <f>penggarapan!AN137*149598000</f>
        <v>151920716.4614647</v>
      </c>
      <c r="E135" s="75">
        <f>penggarapan!BA431</f>
        <v>362527.82351460407</v>
      </c>
      <c r="F135" s="49"/>
      <c r="G135" s="76">
        <f>penggarapan!AV137</f>
        <v>5.4172110471265542</v>
      </c>
      <c r="H135" s="76">
        <f>penggarapan!BM431/15</f>
        <v>16.717842462465192</v>
      </c>
      <c r="I135" s="77">
        <f>penggarapan!AP137</f>
        <v>81.969452864206261</v>
      </c>
      <c r="J135" s="51">
        <f>penggarapan!AJ431</f>
        <v>248.96653281939595</v>
      </c>
      <c r="K135" s="51">
        <f>penggarapan!AX137</f>
        <v>23.191834635463287</v>
      </c>
      <c r="L135" s="51">
        <f>penggarapan!AP431</f>
        <v>4.3543293034692443</v>
      </c>
      <c r="M135" s="51">
        <f>penggarapan!BR431</f>
        <v>-17.486380533120457</v>
      </c>
      <c r="N135" s="51">
        <f>penggarapan!BI137</f>
        <v>61.079633196452136</v>
      </c>
      <c r="O135" s="51">
        <f>penggarapan!BZ431</f>
        <v>244.75349161982021</v>
      </c>
      <c r="P135" s="51">
        <f>penggarapan!BM137</f>
        <v>19.795602083615343</v>
      </c>
      <c r="Q135" s="51">
        <f>penggarapan!CA431</f>
        <v>-30.928024880540974</v>
      </c>
    </row>
    <row r="136" spans="1:17">
      <c r="A136" s="49" t="str">
        <f>TEXT(penggarapan!F138,"dddd")</f>
        <v>Jumat</v>
      </c>
      <c r="B136" s="73">
        <f>DATE(penggarapan!D138,penggarapan!E138,penggarapan!F138)</f>
        <v>43264</v>
      </c>
      <c r="C136" s="74">
        <f>penggarapan!J138/24</f>
        <v>0.3125</v>
      </c>
      <c r="D136" s="72">
        <f>penggarapan!AN138*149598000</f>
        <v>151920878.88757315</v>
      </c>
      <c r="E136" s="75">
        <f>penggarapan!BA432</f>
        <v>362491.31535749149</v>
      </c>
      <c r="F136" s="49"/>
      <c r="G136" s="76">
        <f>penggarapan!AV138</f>
        <v>5.4179316832782298</v>
      </c>
      <c r="H136" s="76">
        <f>penggarapan!BM432/15</f>
        <v>16.719084370032519</v>
      </c>
      <c r="I136" s="77">
        <f>penggarapan!AP138</f>
        <v>81.979407059533969</v>
      </c>
      <c r="J136" s="51">
        <f>penggarapan!AJ432</f>
        <v>248.98704044212241</v>
      </c>
      <c r="K136" s="51">
        <f>penggarapan!AX138</f>
        <v>23.192435947490782</v>
      </c>
      <c r="L136" s="51">
        <f>penggarapan!AP432</f>
        <v>4.3508991039305283</v>
      </c>
      <c r="M136" s="51">
        <f>penggarapan!BR432</f>
        <v>-17.492831077188317</v>
      </c>
      <c r="N136" s="51">
        <f>penggarapan!BI138</f>
        <v>59.777093151092487</v>
      </c>
      <c r="O136" s="51">
        <f>penggarapan!BZ432</f>
        <v>243.24867509938963</v>
      </c>
      <c r="P136" s="51">
        <f>penggarapan!BM138</f>
        <v>23.071040621226697</v>
      </c>
      <c r="Q136" s="51">
        <f>penggarapan!CA432</f>
        <v>-34.264005259718296</v>
      </c>
    </row>
    <row r="137" spans="1:17">
      <c r="A137" s="49" t="str">
        <f>TEXT(penggarapan!F139,"dddd")</f>
        <v>Jumat</v>
      </c>
      <c r="B137" s="73">
        <f>DATE(penggarapan!D139,penggarapan!E139,penggarapan!F139)</f>
        <v>43264</v>
      </c>
      <c r="C137" s="74">
        <f>penggarapan!J139/24</f>
        <v>0.32291666666666669</v>
      </c>
      <c r="D137" s="72">
        <f>penggarapan!AN139*149598000</f>
        <v>151921041.24119267</v>
      </c>
      <c r="E137" s="75">
        <f>penggarapan!BA433</f>
        <v>362454.92493577255</v>
      </c>
      <c r="F137" s="49"/>
      <c r="G137" s="76">
        <f>penggarapan!AV139</f>
        <v>5.4186523243650093</v>
      </c>
      <c r="H137" s="76">
        <f>penggarapan!BM433/15</f>
        <v>16.72033115353705</v>
      </c>
      <c r="I137" s="77">
        <f>penggarapan!AP139</f>
        <v>81.989361233569142</v>
      </c>
      <c r="J137" s="51">
        <f>penggarapan!AJ433</f>
        <v>249.00762820493091</v>
      </c>
      <c r="K137" s="51">
        <f>penggarapan!AX139</f>
        <v>23.193036520012409</v>
      </c>
      <c r="L137" s="51">
        <f>penggarapan!AP433</f>
        <v>4.3445874682323344</v>
      </c>
      <c r="M137" s="51">
        <f>penggarapan!BR433</f>
        <v>-17.502140002617775</v>
      </c>
      <c r="N137" s="51">
        <f>penggarapan!BI139</f>
        <v>58.305021328466125</v>
      </c>
      <c r="O137" s="51">
        <f>penggarapan!BZ433</f>
        <v>241.53514522286136</v>
      </c>
      <c r="P137" s="51">
        <f>penggarapan!BM139</f>
        <v>26.307915058224218</v>
      </c>
      <c r="Q137" s="51">
        <f>penggarapan!CA433</f>
        <v>-37.55165336344146</v>
      </c>
    </row>
    <row r="138" spans="1:17">
      <c r="A138" s="49" t="str">
        <f>TEXT(penggarapan!F140,"dddd")</f>
        <v>Jumat</v>
      </c>
      <c r="B138" s="73">
        <f>DATE(penggarapan!D140,penggarapan!E140,penggarapan!F140)</f>
        <v>43264</v>
      </c>
      <c r="C138" s="74">
        <f>penggarapan!J140/24</f>
        <v>0.33333333333333331</v>
      </c>
      <c r="D138" s="72">
        <f>penggarapan!AN140*149598000</f>
        <v>151921203.52232587</v>
      </c>
      <c r="E138" s="75">
        <f>penggarapan!BA434</f>
        <v>362418.6524702168</v>
      </c>
      <c r="F138" s="49"/>
      <c r="G138" s="76">
        <f>penggarapan!AV140</f>
        <v>5.4193729704123914</v>
      </c>
      <c r="H138" s="76">
        <f>penggarapan!BM434/15</f>
        <v>16.721582477553845</v>
      </c>
      <c r="I138" s="77">
        <f>penggarapan!AP140</f>
        <v>81.99931538677103</v>
      </c>
      <c r="J138" s="51">
        <f>penggarapan!AJ434</f>
        <v>249.02829056506474</v>
      </c>
      <c r="K138" s="51">
        <f>penggarapan!AX140</f>
        <v>23.193636353032584</v>
      </c>
      <c r="L138" s="51">
        <f>penggarapan!AP434</f>
        <v>4.3529485558121079</v>
      </c>
      <c r="M138" s="51">
        <f>penggarapan!BR434</f>
        <v>-17.496949096837348</v>
      </c>
      <c r="N138" s="51">
        <f>penggarapan!BI140</f>
        <v>56.641062238865572</v>
      </c>
      <c r="O138" s="51">
        <f>penggarapan!BZ434</f>
        <v>239.59756567713256</v>
      </c>
      <c r="P138" s="51">
        <f>penggarapan!BM140</f>
        <v>29.49941216369572</v>
      </c>
      <c r="Q138" s="51">
        <f>penggarapan!CA434</f>
        <v>-40.788638214812764</v>
      </c>
    </row>
    <row r="139" spans="1:17">
      <c r="A139" s="49" t="str">
        <f>TEXT(penggarapan!F141,"dddd")</f>
        <v>Jumat</v>
      </c>
      <c r="B139" s="73">
        <f>DATE(penggarapan!D141,penggarapan!E141,penggarapan!F141)</f>
        <v>43264</v>
      </c>
      <c r="C139" s="74">
        <f>penggarapan!J141/24</f>
        <v>0.34375</v>
      </c>
      <c r="D139" s="72">
        <f>penggarapan!AN141*149598000</f>
        <v>151921365.73095343</v>
      </c>
      <c r="E139" s="75">
        <f>penggarapan!BA435</f>
        <v>362382.49818575138</v>
      </c>
      <c r="F139" s="49"/>
      <c r="G139" s="76">
        <f>penggarapan!AV141</f>
        <v>5.4200936213484541</v>
      </c>
      <c r="H139" s="76">
        <f>penggarapan!BM435/15</f>
        <v>16.722838005258371</v>
      </c>
      <c r="I139" s="77">
        <f>penggarapan!AP141</f>
        <v>82.009269518253348</v>
      </c>
      <c r="J139" s="51">
        <f>penggarapan!AJ435</f>
        <v>249.049021957055</v>
      </c>
      <c r="K139" s="51">
        <f>penggarapan!AX141</f>
        <v>23.19423544647465</v>
      </c>
      <c r="L139" s="51">
        <f>penggarapan!AP435</f>
        <v>4.3430844012352265</v>
      </c>
      <c r="M139" s="51">
        <f>penggarapan!BR435</f>
        <v>-17.509786748763126</v>
      </c>
      <c r="N139" s="51">
        <f>penggarapan!BI141</f>
        <v>54.758722978476726</v>
      </c>
      <c r="O139" s="51">
        <f>penggarapan!BZ435</f>
        <v>237.35412225782841</v>
      </c>
      <c r="P139" s="51">
        <f>penggarapan!BM141</f>
        <v>32.637378353587302</v>
      </c>
      <c r="Q139" s="51">
        <f>penggarapan!CA435</f>
        <v>-43.948874429859224</v>
      </c>
    </row>
    <row r="140" spans="1:17">
      <c r="A140" s="49" t="str">
        <f>TEXT(penggarapan!F142,"dddd")</f>
        <v>Jumat</v>
      </c>
      <c r="B140" s="73">
        <f>DATE(penggarapan!D142,penggarapan!E142,penggarapan!F142)</f>
        <v>43264</v>
      </c>
      <c r="C140" s="74">
        <f>penggarapan!J142/24</f>
        <v>0.35416666666666669</v>
      </c>
      <c r="D140" s="72">
        <f>penggarapan!AN142*149598000</f>
        <v>151921527.86707792</v>
      </c>
      <c r="E140" s="75">
        <f>penggarapan!BA436</f>
        <v>362346.46230166749</v>
      </c>
      <c r="F140" s="49"/>
      <c r="G140" s="76">
        <f>penggarapan!AV142</f>
        <v>5.420814277198696</v>
      </c>
      <c r="H140" s="76">
        <f>penggarapan!BM436/15</f>
        <v>16.724097398906668</v>
      </c>
      <c r="I140" s="77">
        <f>penggarapan!AP142</f>
        <v>82.019223628475373</v>
      </c>
      <c r="J140" s="51">
        <f>penggarapan!AJ436</f>
        <v>249.06981680065368</v>
      </c>
      <c r="K140" s="51">
        <f>penggarapan!AX142</f>
        <v>23.194833800343091</v>
      </c>
      <c r="L140" s="51">
        <f>penggarapan!AP436</f>
        <v>4.3351438221046044</v>
      </c>
      <c r="M140" s="51">
        <f>penggarapan!BR436</f>
        <v>-17.520729259501962</v>
      </c>
      <c r="N140" s="51">
        <f>penggarapan!BI142</f>
        <v>52.62684993106933</v>
      </c>
      <c r="O140" s="51">
        <f>penggarapan!BZ436</f>
        <v>234.77486021495741</v>
      </c>
      <c r="P140" s="51">
        <f>penggarapan!BM142</f>
        <v>35.711991049052983</v>
      </c>
      <c r="Q140" s="51">
        <f>penggarapan!CA436</f>
        <v>-47.025150512318724</v>
      </c>
    </row>
    <row r="141" spans="1:17">
      <c r="A141" s="49" t="str">
        <f>TEXT(penggarapan!F143,"dddd")</f>
        <v>Jumat</v>
      </c>
      <c r="B141" s="73">
        <f>DATE(penggarapan!D143,penggarapan!E143,penggarapan!F143)</f>
        <v>43264</v>
      </c>
      <c r="C141" s="74">
        <f>penggarapan!J143/24</f>
        <v>0.36458333333333331</v>
      </c>
      <c r="D141" s="72">
        <f>penggarapan!AN143*149598000</f>
        <v>151921689.93070182</v>
      </c>
      <c r="E141" s="75">
        <f>penggarapan!BA437</f>
        <v>362310.54503657145</v>
      </c>
      <c r="F141" s="49"/>
      <c r="G141" s="76">
        <f>penggarapan!AV143</f>
        <v>5.4215349379880982</v>
      </c>
      <c r="H141" s="76">
        <f>penggarapan!BM437/15</f>
        <v>16.725360319810196</v>
      </c>
      <c r="I141" s="77">
        <f>penggarapan!AP143</f>
        <v>82.029177717889283</v>
      </c>
      <c r="J141" s="51">
        <f>penggarapan!AJ437</f>
        <v>249.09066950042228</v>
      </c>
      <c r="K141" s="51">
        <f>penggarapan!AX143</f>
        <v>23.19543141464187</v>
      </c>
      <c r="L141" s="51">
        <f>penggarapan!AP437</f>
        <v>4.3471870618748554</v>
      </c>
      <c r="M141" s="51">
        <f>penggarapan!BR437</f>
        <v>-17.51191659392866</v>
      </c>
      <c r="N141" s="51">
        <f>penggarapan!BI143</f>
        <v>50.209207353703732</v>
      </c>
      <c r="O141" s="51">
        <f>penggarapan!BZ437</f>
        <v>231.81855430653599</v>
      </c>
      <c r="P141" s="51">
        <f>penggarapan!BM143</f>
        <v>38.711352832887677</v>
      </c>
      <c r="Q141" s="51">
        <f>penggarapan!CA437</f>
        <v>-50.008278360427646</v>
      </c>
    </row>
    <row r="142" spans="1:17">
      <c r="A142" s="49" t="str">
        <f>TEXT(penggarapan!F144,"dddd")</f>
        <v>Jumat</v>
      </c>
      <c r="B142" s="73">
        <f>DATE(penggarapan!D144,penggarapan!E144,penggarapan!F144)</f>
        <v>43264</v>
      </c>
      <c r="C142" s="74">
        <f>penggarapan!J144/24</f>
        <v>0.375</v>
      </c>
      <c r="D142" s="72">
        <f>penggarapan!AN144*149598000</f>
        <v>151921851.92180583</v>
      </c>
      <c r="E142" s="75">
        <f>penggarapan!BA438</f>
        <v>362274.74661314581</v>
      </c>
      <c r="F142" s="49"/>
      <c r="G142" s="76">
        <f>penggarapan!AV144</f>
        <v>5.4222556036451852</v>
      </c>
      <c r="H142" s="76">
        <f>penggarapan!BM438/15</f>
        <v>16.726626428310418</v>
      </c>
      <c r="I142" s="77">
        <f>penggarapan!AP144</f>
        <v>82.039131785614984</v>
      </c>
      <c r="J142" s="51">
        <f>penggarapan!AJ438</f>
        <v>249.11157444531591</v>
      </c>
      <c r="K142" s="51">
        <f>penggarapan!AX144</f>
        <v>23.196028289295018</v>
      </c>
      <c r="L142" s="51">
        <f>penggarapan!AP438</f>
        <v>4.3338512359482797</v>
      </c>
      <c r="M142" s="51">
        <f>penggarapan!BR438</f>
        <v>-17.528205174169962</v>
      </c>
      <c r="N142" s="51">
        <f>penggarapan!BI144</f>
        <v>47.46433606068868</v>
      </c>
      <c r="O142" s="51">
        <f>penggarapan!BZ438</f>
        <v>228.35229643740195</v>
      </c>
      <c r="P142" s="51">
        <f>penggarapan!BM144</f>
        <v>41.620997291530443</v>
      </c>
      <c r="Q142" s="51">
        <f>penggarapan!CA438</f>
        <v>-52.848009863685029</v>
      </c>
    </row>
    <row r="143" spans="1:17">
      <c r="A143" s="49" t="str">
        <f>TEXT(penggarapan!F145,"dddd")</f>
        <v>Jumat</v>
      </c>
      <c r="B143" s="73">
        <f>DATE(penggarapan!D145,penggarapan!E145,penggarapan!F145)</f>
        <v>43264</v>
      </c>
      <c r="C143" s="74">
        <f>penggarapan!J145/24</f>
        <v>0.38541666666666669</v>
      </c>
      <c r="D143" s="72">
        <f>penggarapan!AN145*149598000</f>
        <v>151922013.84039262</v>
      </c>
      <c r="E143" s="75">
        <f>penggarapan!BA439</f>
        <v>362239.06724850839</v>
      </c>
      <c r="F143" s="49"/>
      <c r="G143" s="76">
        <f>penggarapan!AV145</f>
        <v>5.4229762741951966</v>
      </c>
      <c r="H143" s="76">
        <f>penggarapan!BM439/15</f>
        <v>16.727895384261345</v>
      </c>
      <c r="I143" s="77">
        <f>penggarapan!AP145</f>
        <v>82.049085832108233</v>
      </c>
      <c r="J143" s="51">
        <f>penggarapan!AJ439</f>
        <v>249.13252601665417</v>
      </c>
      <c r="K143" s="51">
        <f>penggarapan!AX145</f>
        <v>23.196624424306783</v>
      </c>
      <c r="L143" s="51">
        <f>penggarapan!AP439</f>
        <v>4.3311071895996198</v>
      </c>
      <c r="M143" s="51">
        <f>penggarapan!BR439</f>
        <v>-17.534024066972112</v>
      </c>
      <c r="N143" s="51">
        <f>penggarapan!BI145</f>
        <v>44.345999074673131</v>
      </c>
      <c r="O143" s="51">
        <f>penggarapan!BZ439</f>
        <v>224.33367039237072</v>
      </c>
      <c r="P143" s="51">
        <f>penggarapan!BM145</f>
        <v>44.423302595905362</v>
      </c>
      <c r="Q143" s="51">
        <f>penggarapan!CA439</f>
        <v>-55.532453875070374</v>
      </c>
    </row>
    <row r="144" spans="1:17">
      <c r="A144" s="49" t="str">
        <f>TEXT(penggarapan!F146,"dddd")</f>
        <v>Jumat</v>
      </c>
      <c r="B144" s="73">
        <f>DATE(penggarapan!D146,penggarapan!E146,penggarapan!F146)</f>
        <v>43264</v>
      </c>
      <c r="C144" s="74">
        <f>penggarapan!J146/24</f>
        <v>0.39583333333333331</v>
      </c>
      <c r="D144" s="72">
        <f>penggarapan!AN146*149598000</f>
        <v>151922175.68646461</v>
      </c>
      <c r="E144" s="75">
        <f>penggarapan!BA440</f>
        <v>362203.50715907378</v>
      </c>
      <c r="F144" s="49"/>
      <c r="G144" s="76">
        <f>penggarapan!AV146</f>
        <v>5.4236969496631762</v>
      </c>
      <c r="H144" s="76">
        <f>penggarapan!BM440/15</f>
        <v>16.729166847005331</v>
      </c>
      <c r="I144" s="77">
        <f>penggarapan!AP146</f>
        <v>82.059039857822086</v>
      </c>
      <c r="J144" s="51">
        <f>penggarapan!AJ440</f>
        <v>249.15351858772354</v>
      </c>
      <c r="K144" s="51">
        <f>penggarapan!AX146</f>
        <v>23.197219819681184</v>
      </c>
      <c r="L144" s="51">
        <f>penggarapan!AP440</f>
        <v>4.3414338260298022</v>
      </c>
      <c r="M144" s="51">
        <f>penggarapan!BR440</f>
        <v>-17.526920315147706</v>
      </c>
      <c r="N144" s="51">
        <f>penggarapan!BI146</f>
        <v>40.804704866670761</v>
      </c>
      <c r="O144" s="51">
        <f>penggarapan!BZ440</f>
        <v>219.67064795721382</v>
      </c>
      <c r="P144" s="51">
        <f>penggarapan!BM146</f>
        <v>47.096826446951781</v>
      </c>
      <c r="Q144" s="51">
        <f>penggarapan!CA440</f>
        <v>-58.024482209784203</v>
      </c>
    </row>
    <row r="145" spans="1:17">
      <c r="A145" s="49" t="str">
        <f>TEXT(penggarapan!F147,"dddd")</f>
        <v>Jumat</v>
      </c>
      <c r="B145" s="73">
        <f>DATE(penggarapan!D147,penggarapan!E147,penggarapan!F147)</f>
        <v>43264</v>
      </c>
      <c r="C145" s="74">
        <f>penggarapan!J147/24</f>
        <v>0.40625</v>
      </c>
      <c r="D145" s="72">
        <f>penggarapan!AN147*149598000</f>
        <v>151922337.46000254</v>
      </c>
      <c r="E145" s="75">
        <f>penggarapan!BA441</f>
        <v>362168.0665652852</v>
      </c>
      <c r="F145" s="49"/>
      <c r="G145" s="76">
        <f>penggarapan!AV147</f>
        <v>5.4244176299777083</v>
      </c>
      <c r="H145" s="76">
        <f>penggarapan!BM441/15</f>
        <v>16.730440475346139</v>
      </c>
      <c r="I145" s="77">
        <f>penggarapan!AP147</f>
        <v>82.06899386187736</v>
      </c>
      <c r="J145" s="51">
        <f>penggarapan!AJ441</f>
        <v>249.17454652333515</v>
      </c>
      <c r="K145" s="51">
        <f>penggarapan!AX147</f>
        <v>23.197814475342597</v>
      </c>
      <c r="L145" s="51">
        <f>penggarapan!AP441</f>
        <v>4.3310764054556925</v>
      </c>
      <c r="M145" s="51">
        <f>penggarapan!BR441</f>
        <v>-17.540273807047321</v>
      </c>
      <c r="N145" s="51">
        <f>penggarapan!BI147</f>
        <v>36.791019531465139</v>
      </c>
      <c r="O145" s="51">
        <f>penggarapan!BZ441</f>
        <v>214.22926858280471</v>
      </c>
      <c r="P145" s="51">
        <f>penggarapan!BM147</f>
        <v>49.615611967889443</v>
      </c>
      <c r="Q145" s="51">
        <f>penggarapan!CA441</f>
        <v>-60.24876171287999</v>
      </c>
    </row>
    <row r="146" spans="1:17">
      <c r="A146" s="49" t="str">
        <f>TEXT(penggarapan!F148,"dddd")</f>
        <v>Jumat</v>
      </c>
      <c r="B146" s="73">
        <f>DATE(penggarapan!D148,penggarapan!E148,penggarapan!F148)</f>
        <v>43264</v>
      </c>
      <c r="C146" s="74">
        <f>penggarapan!J148/24</f>
        <v>0.41666666666666669</v>
      </c>
      <c r="D146" s="72">
        <f>penggarapan!AN148*149598000</f>
        <v>151922499.16100901</v>
      </c>
      <c r="E146" s="75">
        <f>penggarapan!BA442</f>
        <v>362132.74568206619</v>
      </c>
      <c r="F146" s="49"/>
      <c r="G146" s="76">
        <f>penggarapan!AV148</f>
        <v>5.4251383151638981</v>
      </c>
      <c r="H146" s="76">
        <f>penggarapan!BM442/15</f>
        <v>16.731715928035587</v>
      </c>
      <c r="I146" s="77">
        <f>penggarapan!AP148</f>
        <v>82.078947844728006</v>
      </c>
      <c r="J146" s="51">
        <f>penggarapan!AJ442</f>
        <v>249.19560418786128</v>
      </c>
      <c r="K146" s="51">
        <f>penggarapan!AX148</f>
        <v>23.198408391295164</v>
      </c>
      <c r="L146" s="51">
        <f>penggarapan!AP442</f>
        <v>4.343426241736597</v>
      </c>
      <c r="M146" s="51">
        <f>penggarapan!BR442</f>
        <v>-17.531172481686397</v>
      </c>
      <c r="N146" s="51">
        <f>penggarapan!BI148</f>
        <v>32.261547779104319</v>
      </c>
      <c r="O146" s="51">
        <f>penggarapan!BZ442</f>
        <v>207.99266280385154</v>
      </c>
      <c r="P146" s="51">
        <f>penggarapan!BM148</f>
        <v>51.948579178869593</v>
      </c>
      <c r="Q146" s="51">
        <f>penggarapan!CA442</f>
        <v>-62.177991962148269</v>
      </c>
    </row>
    <row r="147" spans="1:17">
      <c r="A147" s="49" t="str">
        <f>TEXT(penggarapan!F149,"dddd")</f>
        <v>Jumat</v>
      </c>
      <c r="B147" s="73">
        <f>DATE(penggarapan!D149,penggarapan!E149,penggarapan!F149)</f>
        <v>43264</v>
      </c>
      <c r="C147" s="74">
        <f>penggarapan!J149/24</f>
        <v>0.42708333333333331</v>
      </c>
      <c r="D147" s="72">
        <f>penggarapan!AN149*149598000</f>
        <v>151922660.78948647</v>
      </c>
      <c r="E147" s="75">
        <f>penggarapan!BA443</f>
        <v>362097.54472363746</v>
      </c>
      <c r="F147" s="49"/>
      <c r="G147" s="76">
        <f>penggarapan!AV149</f>
        <v>5.4258590052467879</v>
      </c>
      <c r="H147" s="76">
        <f>penggarapan!BM443/15</f>
        <v>16.732992863747267</v>
      </c>
      <c r="I147" s="77">
        <f>penggarapan!AP149</f>
        <v>82.088901806827067</v>
      </c>
      <c r="J147" s="51">
        <f>penggarapan!AJ443</f>
        <v>249.21668594480207</v>
      </c>
      <c r="K147" s="51">
        <f>penggarapan!AX149</f>
        <v>23.199001567542886</v>
      </c>
      <c r="L147" s="51">
        <f>penggarapan!AP443</f>
        <v>4.335541742369716</v>
      </c>
      <c r="M147" s="51">
        <f>penggarapan!BR443</f>
        <v>-17.5420827301595</v>
      </c>
      <c r="N147" s="51">
        <f>penggarapan!BI149</f>
        <v>27.188350583401274</v>
      </c>
      <c r="O147" s="51">
        <f>penggarapan!BZ443</f>
        <v>200.902169505015</v>
      </c>
      <c r="P147" s="51">
        <f>penggarapan!BM149</f>
        <v>54.059220104332972</v>
      </c>
      <c r="Q147" s="51">
        <f>penggarapan!CA443</f>
        <v>-63.707886459600793</v>
      </c>
    </row>
    <row r="148" spans="1:17">
      <c r="A148" s="49" t="str">
        <f>TEXT(penggarapan!F150,"dddd")</f>
        <v>Jumat</v>
      </c>
      <c r="B148" s="73">
        <f>DATE(penggarapan!D150,penggarapan!E150,penggarapan!F150)</f>
        <v>43264</v>
      </c>
      <c r="C148" s="74">
        <f>penggarapan!J150/24</f>
        <v>0.4375</v>
      </c>
      <c r="D148" s="72">
        <f>penggarapan!AN150*149598000</f>
        <v>151922822.34541577</v>
      </c>
      <c r="E148" s="75">
        <f>penggarapan!BA444</f>
        <v>362062.46390818211</v>
      </c>
      <c r="F148" s="49"/>
      <c r="G148" s="76">
        <f>penggarapan!AV150</f>
        <v>5.4265797001550897</v>
      </c>
      <c r="H148" s="76">
        <f>penggarapan!BM444/15</f>
        <v>16.734270941050749</v>
      </c>
      <c r="I148" s="77">
        <f>penggarapan!AP150</f>
        <v>82.098855747297179</v>
      </c>
      <c r="J148" s="51">
        <f>penggarapan!AJ444</f>
        <v>249.23778615636041</v>
      </c>
      <c r="K148" s="51">
        <f>penggarapan!AX150</f>
        <v>23.199594004010542</v>
      </c>
      <c r="L148" s="51">
        <f>penggarapan!AP444</f>
        <v>4.341017814541317</v>
      </c>
      <c r="M148" s="51">
        <f>penggarapan!BR444</f>
        <v>-17.539779354533774</v>
      </c>
      <c r="N148" s="51">
        <f>penggarapan!BI150</f>
        <v>21.571767916184882</v>
      </c>
      <c r="O148" s="51">
        <f>penggarapan!BZ444</f>
        <v>193.07669699253498</v>
      </c>
      <c r="P148" s="51">
        <f>penggarapan!BM150</f>
        <v>55.905952133191022</v>
      </c>
      <c r="Q148" s="51">
        <f>penggarapan!CA444</f>
        <v>-64.79765510149231</v>
      </c>
    </row>
    <row r="149" spans="1:17">
      <c r="A149" s="49" t="str">
        <f>TEXT(penggarapan!F151,"dddd")</f>
        <v>Jumat</v>
      </c>
      <c r="B149" s="73">
        <f>DATE(penggarapan!D151,penggarapan!E151,penggarapan!F151)</f>
        <v>43264</v>
      </c>
      <c r="C149" s="74">
        <f>penggarapan!J151/24</f>
        <v>0.44791666666666669</v>
      </c>
      <c r="D149" s="72">
        <f>penggarapan!AN151*149598000</f>
        <v>151922983.8287994</v>
      </c>
      <c r="E149" s="75">
        <f>penggarapan!BA445</f>
        <v>362027.50344843097</v>
      </c>
      <c r="F149" s="49"/>
      <c r="G149" s="76">
        <f>penggarapan!AV151</f>
        <v>5.4273003999138405</v>
      </c>
      <c r="H149" s="76">
        <f>penggarapan!BM445/15</f>
        <v>16.735549818898157</v>
      </c>
      <c r="I149" s="77">
        <f>penggarapan!AP151</f>
        <v>82.108809666591398</v>
      </c>
      <c r="J149" s="51">
        <f>penggarapan!AJ445</f>
        <v>249.25889919147559</v>
      </c>
      <c r="K149" s="51">
        <f>penggarapan!AX151</f>
        <v>23.20018570070221</v>
      </c>
      <c r="L149" s="51">
        <f>penggarapan!AP445</f>
        <v>4.3347302107094841</v>
      </c>
      <c r="M149" s="51">
        <f>penggarapan!BR445</f>
        <v>-17.549109287127461</v>
      </c>
      <c r="N149" s="51">
        <f>penggarapan!BI151</f>
        <v>15.454704525433073</v>
      </c>
      <c r="O149" s="51">
        <f>penggarapan!BZ445</f>
        <v>184.71158480283461</v>
      </c>
      <c r="P149" s="51">
        <f>penggarapan!BM151</f>
        <v>57.443607426298044</v>
      </c>
      <c r="Q149" s="51">
        <f>penggarapan!CA445</f>
        <v>-65.364077139289776</v>
      </c>
    </row>
    <row r="150" spans="1:17">
      <c r="A150" s="49" t="str">
        <f>TEXT(penggarapan!F152,"dddd")</f>
        <v>Jumat</v>
      </c>
      <c r="B150" s="73">
        <f>DATE(penggarapan!D152,penggarapan!E152,penggarapan!F152)</f>
        <v>43264</v>
      </c>
      <c r="C150" s="74">
        <f>penggarapan!J152/24</f>
        <v>0.45833333333333331</v>
      </c>
      <c r="D150" s="72">
        <f>penggarapan!AN152*149598000</f>
        <v>151923145.23963988</v>
      </c>
      <c r="E150" s="75">
        <f>penggarapan!BA446</f>
        <v>361992.66355639423</v>
      </c>
      <c r="F150" s="49"/>
      <c r="G150" s="76">
        <f>penggarapan!AV152</f>
        <v>5.4280211045481428</v>
      </c>
      <c r="H150" s="76">
        <f>penggarapan!BM446/15</f>
        <v>16.736829156598194</v>
      </c>
      <c r="I150" s="77">
        <f>penggarapan!AP152</f>
        <v>82.118763565163661</v>
      </c>
      <c r="J150" s="51">
        <f>penggarapan!AJ446</f>
        <v>249.28001942539325</v>
      </c>
      <c r="K150" s="51">
        <f>penggarapan!AX152</f>
        <v>23.200776657621962</v>
      </c>
      <c r="L150" s="51">
        <f>penggarapan!AP446</f>
        <v>4.3316312184221468</v>
      </c>
      <c r="M150" s="51">
        <f>penggarapan!BR446</f>
        <v>-17.55528387270542</v>
      </c>
      <c r="N150" s="51">
        <f>penggarapan!BI152</f>
        <v>8.9335841549847999</v>
      </c>
      <c r="O150" s="51">
        <f>penggarapan!BZ446</f>
        <v>176.14496157733171</v>
      </c>
      <c r="P150" s="51">
        <f>penggarapan!BM152</f>
        <v>58.626525312139464</v>
      </c>
      <c r="Q150" s="51">
        <f>penggarapan!CA446</f>
        <v>-65.385718181009594</v>
      </c>
    </row>
    <row r="151" spans="1:17">
      <c r="A151" s="49" t="str">
        <f>TEXT(penggarapan!F153,"dddd")</f>
        <v>Jumat</v>
      </c>
      <c r="B151" s="73">
        <f>DATE(penggarapan!D153,penggarapan!E153,penggarapan!F153)</f>
        <v>43264</v>
      </c>
      <c r="C151" s="74">
        <f>penggarapan!J153/24</f>
        <v>0.46875</v>
      </c>
      <c r="D151" s="72">
        <f>penggarapan!AN153*149598000</f>
        <v>151923306.57791802</v>
      </c>
      <c r="E151" s="75">
        <f>penggarapan!BA447</f>
        <v>361957.94444799644</v>
      </c>
      <c r="F151" s="49"/>
      <c r="G151" s="76">
        <f>penggarapan!AV153</f>
        <v>5.4287418139865773</v>
      </c>
      <c r="H151" s="76">
        <f>penggarapan!BM447/15</f>
        <v>16.738108613789272</v>
      </c>
      <c r="I151" s="77">
        <f>penggarapan!AP153</f>
        <v>82.128717442134814</v>
      </c>
      <c r="J151" s="51">
        <f>penggarapan!AJ447</f>
        <v>249.30114123922141</v>
      </c>
      <c r="K151" s="51">
        <f>penggarapan!AX153</f>
        <v>23.201366874694727</v>
      </c>
      <c r="L151" s="51">
        <f>penggarapan!AP447</f>
        <v>4.3256506778017023</v>
      </c>
      <c r="M151" s="51">
        <f>penggarapan!BR447</f>
        <v>-17.564305897754128</v>
      </c>
      <c r="N151" s="51">
        <f>penggarapan!BI153</f>
        <v>2.1590501797124944</v>
      </c>
      <c r="O151" s="51">
        <f>penggarapan!BZ447</f>
        <v>167.7547879882394</v>
      </c>
      <c r="P151" s="51">
        <f>penggarapan!BM153</f>
        <v>59.413384426578297</v>
      </c>
      <c r="Q151" s="51">
        <f>penggarapan!CA447</f>
        <v>-64.855350461902063</v>
      </c>
    </row>
    <row r="152" spans="1:17">
      <c r="A152" s="49" t="str">
        <f>TEXT(penggarapan!F154,"dddd")</f>
        <v>Jumat</v>
      </c>
      <c r="B152" s="73">
        <f>DATE(penggarapan!D154,penggarapan!E154,penggarapan!F154)</f>
        <v>43264</v>
      </c>
      <c r="C152" s="74">
        <f>penggarapan!J154/24</f>
        <v>0.47916666666666669</v>
      </c>
      <c r="D152" s="72">
        <f>penggarapan!AN154*149598000</f>
        <v>151923467.84363633</v>
      </c>
      <c r="E152" s="75">
        <f>penggarapan!BA448</f>
        <v>361923.34633375914</v>
      </c>
      <c r="F152" s="49"/>
      <c r="G152" s="76">
        <f>penggarapan!AV154</f>
        <v>5.4294625282541107</v>
      </c>
      <c r="H152" s="76">
        <f>penggarapan!BM448/15</f>
        <v>16.739387850926345</v>
      </c>
      <c r="I152" s="77">
        <f>penggarapan!AP154</f>
        <v>82.138671297956989</v>
      </c>
      <c r="J152" s="51">
        <f>penggarapan!AJ448</f>
        <v>249.32225902796577</v>
      </c>
      <c r="K152" s="51">
        <f>penggarapan!AX154</f>
        <v>23.201956351924554</v>
      </c>
      <c r="L152" s="51">
        <f>penggarapan!AP448</f>
        <v>4.325173417289025</v>
      </c>
      <c r="M152" s="51">
        <f>penggarapan!BR448</f>
        <v>-17.56788136039458</v>
      </c>
      <c r="N152" s="51">
        <f>penggarapan!BI154</f>
        <v>355.32111337899732</v>
      </c>
      <c r="O152" s="51">
        <f>penggarapan!BZ448</f>
        <v>159.87205261926513</v>
      </c>
      <c r="P152" s="51">
        <f>penggarapan!BM154</f>
        <v>59.77315188171314</v>
      </c>
      <c r="Q152" s="51">
        <f>penggarapan!CA448</f>
        <v>-63.814303929064685</v>
      </c>
    </row>
    <row r="153" spans="1:17">
      <c r="A153" s="49" t="str">
        <f>TEXT(penggarapan!F155,"dddd")</f>
        <v>Jumat</v>
      </c>
      <c r="B153" s="73">
        <f>DATE(penggarapan!D155,penggarapan!E155,penggarapan!F155)</f>
        <v>43264</v>
      </c>
      <c r="C153" s="74">
        <f>penggarapan!J155/24</f>
        <v>0.48958333333333331</v>
      </c>
      <c r="D153" s="72">
        <f>penggarapan!AN155*149598000</f>
        <v>151923629.03679737</v>
      </c>
      <c r="E153" s="75">
        <f>penggarapan!BA449</f>
        <v>361888.86942346505</v>
      </c>
      <c r="F153" s="49"/>
      <c r="G153" s="76">
        <f>penggarapan!AV155</f>
        <v>5.4301832473761715</v>
      </c>
      <c r="H153" s="76">
        <f>penggarapan!BM449/15</f>
        <v>16.740666529254288</v>
      </c>
      <c r="I153" s="77">
        <f>penggarapan!AP155</f>
        <v>82.148625133088629</v>
      </c>
      <c r="J153" s="51">
        <f>penggarapan!AJ449</f>
        <v>249.34336720008815</v>
      </c>
      <c r="K153" s="51">
        <f>penggarapan!AX155</f>
        <v>23.202545089315748</v>
      </c>
      <c r="L153" s="51">
        <f>penggarapan!AP449</f>
        <v>4.3379012486569097</v>
      </c>
      <c r="M153" s="51">
        <f>penggarapan!BR449</f>
        <v>-17.558391132690023</v>
      </c>
      <c r="N153" s="51">
        <f>penggarapan!BI155</f>
        <v>348.62030659427342</v>
      </c>
      <c r="O153" s="51">
        <f>penggarapan!BZ449</f>
        <v>152.70808062907975</v>
      </c>
      <c r="P153" s="51">
        <f>penggarapan!BM155</f>
        <v>59.690578625061697</v>
      </c>
      <c r="Q153" s="51">
        <f>penggarapan!CA449</f>
        <v>-62.326850710565438</v>
      </c>
    </row>
    <row r="154" spans="1:17">
      <c r="A154" s="49" t="str">
        <f>TEXT(penggarapan!F156,"dddd")</f>
        <v>Jumat</v>
      </c>
      <c r="B154" s="73">
        <f>DATE(penggarapan!D156,penggarapan!E156,penggarapan!F156)</f>
        <v>43264</v>
      </c>
      <c r="C154" s="74">
        <f>penggarapan!J156/24</f>
        <v>0.5</v>
      </c>
      <c r="D154" s="72">
        <f>penggarapan!AN156*149598000</f>
        <v>151923790.15738195</v>
      </c>
      <c r="E154" s="75">
        <f>penggarapan!BA450</f>
        <v>361854.5139307857</v>
      </c>
      <c r="F154" s="49"/>
      <c r="G154" s="76">
        <f>penggarapan!AV156</f>
        <v>5.4309039712810083</v>
      </c>
      <c r="H154" s="76">
        <f>penggarapan!BM450/15</f>
        <v>16.741944310779168</v>
      </c>
      <c r="I154" s="77">
        <f>penggarapan!AP156</f>
        <v>82.158578946646131</v>
      </c>
      <c r="J154" s="51">
        <f>penggarapan!AJ450</f>
        <v>249.36446017703011</v>
      </c>
      <c r="K154" s="51">
        <f>penggarapan!AX156</f>
        <v>23.203133086793301</v>
      </c>
      <c r="L154" s="51">
        <f>penggarapan!AP450</f>
        <v>4.3250932906828021</v>
      </c>
      <c r="M154" s="51">
        <f>penggarapan!BR450</f>
        <v>-17.574153477583881</v>
      </c>
      <c r="N154" s="51">
        <f>penggarapan!BI156</f>
        <v>342.23475262255658</v>
      </c>
      <c r="O154" s="51">
        <f>penggarapan!BZ450</f>
        <v>146.3986719779557</v>
      </c>
      <c r="P154" s="51">
        <f>penggarapan!BM156</f>
        <v>59.169230891814941</v>
      </c>
      <c r="Q154" s="51">
        <f>penggarapan!CA450</f>
        <v>-60.42889005996733</v>
      </c>
    </row>
    <row r="155" spans="1:17">
      <c r="A155" s="49" t="str">
        <f>TEXT(penggarapan!F157,"dddd")</f>
        <v>Jumat</v>
      </c>
      <c r="B155" s="73">
        <f>DATE(penggarapan!D157,penggarapan!E157,penggarapan!F157)</f>
        <v>43264</v>
      </c>
      <c r="C155" s="74">
        <f>penggarapan!J157/24</f>
        <v>0.51041666666666663</v>
      </c>
      <c r="D155" s="72">
        <f>penggarapan!AN157*149598000</f>
        <v>151923951.2053926</v>
      </c>
      <c r="E155" s="75">
        <f>penggarapan!BA451</f>
        <v>361820.28006400558</v>
      </c>
      <c r="F155" s="49"/>
      <c r="G155" s="76">
        <f>penggarapan!AV157</f>
        <v>5.4316246999938453</v>
      </c>
      <c r="H155" s="76">
        <f>penggarapan!BM451/15</f>
        <v>16.743220858755635</v>
      </c>
      <c r="I155" s="77">
        <f>penggarapan!AP157</f>
        <v>82.168532739085151</v>
      </c>
      <c r="J155" s="51">
        <f>penggarapan!AJ451</f>
        <v>249.38553240125549</v>
      </c>
      <c r="K155" s="51">
        <f>penggarapan!AX157</f>
        <v>23.203720344361429</v>
      </c>
      <c r="L155" s="51">
        <f>penggarapan!AP451</f>
        <v>4.3198272829058473</v>
      </c>
      <c r="M155" s="51">
        <f>penggarapan!BR451</f>
        <v>-17.582450189664524</v>
      </c>
      <c r="N155" s="51">
        <f>penggarapan!BI157</f>
        <v>336.29576459050764</v>
      </c>
      <c r="O155" s="51">
        <f>penggarapan!BZ451</f>
        <v>140.90723424635411</v>
      </c>
      <c r="P155" s="51">
        <f>penggarapan!BM157</f>
        <v>58.230761800946972</v>
      </c>
      <c r="Q155" s="51">
        <f>penggarapan!CA451</f>
        <v>-58.219006780904358</v>
      </c>
    </row>
    <row r="156" spans="1:17">
      <c r="A156" s="49" t="str">
        <f>TEXT(penggarapan!F158,"dddd")</f>
        <v>Jumat</v>
      </c>
      <c r="B156" s="73">
        <f>DATE(penggarapan!D158,penggarapan!E158,penggarapan!F158)</f>
        <v>43264</v>
      </c>
      <c r="C156" s="74">
        <f>penggarapan!J158/24</f>
        <v>0.52083333333333337</v>
      </c>
      <c r="D156" s="72">
        <f>penggarapan!AN158*149598000</f>
        <v>151924112.18083173</v>
      </c>
      <c r="E156" s="75">
        <f>penggarapan!BA452</f>
        <v>361786.16803069686</v>
      </c>
      <c r="F156" s="49"/>
      <c r="G156" s="76">
        <f>penggarapan!AV158</f>
        <v>5.4323454335398518</v>
      </c>
      <c r="H156" s="76">
        <f>penggarapan!BM452/15</f>
        <v>16.744495837657311</v>
      </c>
      <c r="I156" s="77">
        <f>penggarapan!AP158</f>
        <v>82.178486510860637</v>
      </c>
      <c r="J156" s="51">
        <f>penggarapan!AJ452</f>
        <v>249.40657833575818</v>
      </c>
      <c r="K156" s="51">
        <f>penggarapan!AX158</f>
        <v>23.20430686202425</v>
      </c>
      <c r="L156" s="51">
        <f>penggarapan!AP452</f>
        <v>4.320660329601095</v>
      </c>
      <c r="M156" s="51">
        <f>penggarapan!BR452</f>
        <v>-17.584707281712046</v>
      </c>
      <c r="N156" s="51">
        <f>penggarapan!BI158</f>
        <v>330.8790647386262</v>
      </c>
      <c r="O156" s="51">
        <f>penggarapan!BZ452</f>
        <v>136.16839852927816</v>
      </c>
      <c r="P156" s="51">
        <f>penggarapan!BM158</f>
        <v>56.910745569207073</v>
      </c>
      <c r="Q156" s="51">
        <f>penggarapan!CA452</f>
        <v>-55.75654808845124</v>
      </c>
    </row>
    <row r="157" spans="1:17">
      <c r="A157" s="49" t="str">
        <f>TEXT(penggarapan!F159,"dddd")</f>
        <v>Jumat</v>
      </c>
      <c r="B157" s="73">
        <f>DATE(penggarapan!D159,penggarapan!E159,penggarapan!F159)</f>
        <v>43264</v>
      </c>
      <c r="C157" s="74">
        <f>penggarapan!J159/24</f>
        <v>0.53125</v>
      </c>
      <c r="D157" s="72">
        <f>penggarapan!AN159*149598000</f>
        <v>151924273.08368042</v>
      </c>
      <c r="E157" s="75">
        <f>penggarapan!BA453</f>
        <v>361752.17804223951</v>
      </c>
      <c r="F157" s="49"/>
      <c r="G157" s="76">
        <f>penggarapan!AV159</f>
        <v>5.4330661718475284</v>
      </c>
      <c r="H157" s="76">
        <f>penggarapan!BM453/15</f>
        <v>16.745768913148925</v>
      </c>
      <c r="I157" s="77">
        <f>penggarapan!AP159</f>
        <v>82.188440261092467</v>
      </c>
      <c r="J157" s="51">
        <f>penggarapan!AJ453</f>
        <v>249.42759246359836</v>
      </c>
      <c r="K157" s="51">
        <f>penggarapan!AX159</f>
        <v>23.204892639707225</v>
      </c>
      <c r="L157" s="51">
        <f>penggarapan!AP453</f>
        <v>4.3176875852788257</v>
      </c>
      <c r="M157" s="51">
        <f>penggarapan!BR453</f>
        <v>-17.590721400378907</v>
      </c>
      <c r="N157" s="51">
        <f>penggarapan!BI159</f>
        <v>326.01012274404354</v>
      </c>
      <c r="O157" s="51">
        <f>penggarapan!BZ453</f>
        <v>132.10340355263804</v>
      </c>
      <c r="P157" s="51">
        <f>penggarapan!BM159</f>
        <v>55.252780989426796</v>
      </c>
      <c r="Q157" s="51">
        <f>penggarapan!CA453</f>
        <v>-53.085810087917359</v>
      </c>
    </row>
    <row r="158" spans="1:17">
      <c r="A158" s="49" t="str">
        <f>TEXT(penggarapan!F160,"dddd")</f>
        <v>Jumat</v>
      </c>
      <c r="B158" s="73">
        <f>DATE(penggarapan!D160,penggarapan!E160,penggarapan!F160)</f>
        <v>43264</v>
      </c>
      <c r="C158" s="74">
        <f>penggarapan!J160/24</f>
        <v>0.54166666666666663</v>
      </c>
      <c r="D158" s="72">
        <f>penggarapan!AN160*149598000</f>
        <v>151924433.91394097</v>
      </c>
      <c r="E158" s="75">
        <f>penggarapan!BA454</f>
        <v>361718.31030469708</v>
      </c>
      <c r="F158" s="49"/>
      <c r="G158" s="76">
        <f>penggarapan!AV160</f>
        <v>5.4337869149419697</v>
      </c>
      <c r="H158" s="76">
        <f>penggarapan!BM454/15</f>
        <v>16.747039752569613</v>
      </c>
      <c r="I158" s="77">
        <f>penggarapan!AP160</f>
        <v>82.198393990234592</v>
      </c>
      <c r="J158" s="51">
        <f>penggarapan!AJ454</f>
        <v>249.4485692958759</v>
      </c>
      <c r="K158" s="51">
        <f>penggarapan!AX160</f>
        <v>23.2054776774145</v>
      </c>
      <c r="L158" s="51">
        <f>penggarapan!AP454</f>
        <v>4.3229661472252374</v>
      </c>
      <c r="M158" s="51">
        <f>penggarapan!BR454</f>
        <v>-17.588564923282551</v>
      </c>
      <c r="N158" s="51">
        <f>penggarapan!BI160</f>
        <v>321.67709256225953</v>
      </c>
      <c r="O158" s="51">
        <f>penggarapan!BZ454</f>
        <v>128.60173456099218</v>
      </c>
      <c r="P158" s="51">
        <f>penggarapan!BM160</f>
        <v>53.3028228277811</v>
      </c>
      <c r="Q158" s="51">
        <f>penggarapan!CA454</f>
        <v>-50.25590727326194</v>
      </c>
    </row>
    <row r="159" spans="1:17">
      <c r="A159" s="49" t="str">
        <f>TEXT(penggarapan!F161,"dddd")</f>
        <v>Jumat</v>
      </c>
      <c r="B159" s="73">
        <f>DATE(penggarapan!D161,penggarapan!E161,penggarapan!F161)</f>
        <v>43264</v>
      </c>
      <c r="C159" s="74">
        <f>penggarapan!J161/24</f>
        <v>0.55208333333333337</v>
      </c>
      <c r="D159" s="72">
        <f>penggarapan!AN161*149598000</f>
        <v>151924594.67161599</v>
      </c>
      <c r="E159" s="75">
        <f>penggarapan!BA455</f>
        <v>361684.5650234046</v>
      </c>
      <c r="F159" s="49"/>
      <c r="G159" s="76">
        <f>penggarapan!AV161</f>
        <v>5.4345076628482767</v>
      </c>
      <c r="H159" s="76">
        <f>penggarapan!BM455/15</f>
        <v>16.74830802490289</v>
      </c>
      <c r="I159" s="77">
        <f>penggarapan!AP161</f>
        <v>82.208347698741022</v>
      </c>
      <c r="J159" s="51">
        <f>penggarapan!AJ455</f>
        <v>249.46950337122976</v>
      </c>
      <c r="K159" s="51">
        <f>penggarapan!AX161</f>
        <v>23.20606197515011</v>
      </c>
      <c r="L159" s="51">
        <f>penggarapan!AP455</f>
        <v>4.3302392242973813</v>
      </c>
      <c r="M159" s="51">
        <f>penggarapan!BR455</f>
        <v>-17.584425995585935</v>
      </c>
      <c r="N159" s="51">
        <f>penggarapan!BI161</f>
        <v>317.84495146815402</v>
      </c>
      <c r="O159" s="51">
        <f>penggarapan!BZ455</f>
        <v>125.58315022660385</v>
      </c>
      <c r="P159" s="51">
        <f>penggarapan!BM161</f>
        <v>51.104973827470396</v>
      </c>
      <c r="Q159" s="51">
        <f>penggarapan!CA455</f>
        <v>-47.295112046788319</v>
      </c>
    </row>
    <row r="160" spans="1:17">
      <c r="A160" s="49" t="str">
        <f>TEXT(penggarapan!F162,"dddd")</f>
        <v>Jumat</v>
      </c>
      <c r="B160" s="73">
        <f>DATE(penggarapan!D162,penggarapan!E162,penggarapan!F162)</f>
        <v>43264</v>
      </c>
      <c r="C160" s="74">
        <f>penggarapan!J162/24</f>
        <v>0.5625</v>
      </c>
      <c r="D160" s="72">
        <f>penggarapan!AN162*149598000</f>
        <v>151924755.35668632</v>
      </c>
      <c r="E160" s="75">
        <f>penggarapan!BA456</f>
        <v>361650.94240745535</v>
      </c>
      <c r="F160" s="49"/>
      <c r="G160" s="76">
        <f>penggarapan!AV162</f>
        <v>5.4352284154949437</v>
      </c>
      <c r="H160" s="76">
        <f>penggarapan!BM456/15</f>
        <v>16.749573400747739</v>
      </c>
      <c r="I160" s="77">
        <f>penggarapan!AP162</f>
        <v>82.218301385731621</v>
      </c>
      <c r="J160" s="51">
        <f>penggarapan!AJ456</f>
        <v>249.49038925535552</v>
      </c>
      <c r="K160" s="51">
        <f>penggarapan!AX162</f>
        <v>23.206645532839818</v>
      </c>
      <c r="L160" s="51">
        <f>penggarapan!AP456</f>
        <v>4.3223087506055728</v>
      </c>
      <c r="M160" s="51">
        <f>penggarapan!BR456</f>
        <v>-17.595317049070708</v>
      </c>
      <c r="N160" s="51">
        <f>penggarapan!BI162</f>
        <v>314.46715338874208</v>
      </c>
      <c r="O160" s="51">
        <f>penggarapan!BZ456</f>
        <v>122.99143963201971</v>
      </c>
      <c r="P160" s="51">
        <f>penggarapan!BM162</f>
        <v>48.699031641831461</v>
      </c>
      <c r="Q160" s="51">
        <f>penggarapan!CA456</f>
        <v>-44.220615017202789</v>
      </c>
    </row>
    <row r="161" spans="1:17">
      <c r="A161" s="49" t="str">
        <f>TEXT(penggarapan!F163,"dddd")</f>
        <v>Jumat</v>
      </c>
      <c r="B161" s="73">
        <f>DATE(penggarapan!D163,penggarapan!E163,penggarapan!F163)</f>
        <v>43264</v>
      </c>
      <c r="C161" s="74">
        <f>penggarapan!J163/24</f>
        <v>0.57291666666666663</v>
      </c>
      <c r="D161" s="72">
        <f>penggarapan!AN163*149598000</f>
        <v>151924915.96915454</v>
      </c>
      <c r="E161" s="75">
        <f>penggarapan!BA457</f>
        <v>361617.44266067288</v>
      </c>
      <c r="F161" s="49"/>
      <c r="G161" s="76">
        <f>penggarapan!AV163</f>
        <v>5.4359491729071925</v>
      </c>
      <c r="H161" s="76">
        <f>penggarapan!BM457/15</f>
        <v>16.750835552797849</v>
      </c>
      <c r="I161" s="77">
        <f>penggarapan!AP163</f>
        <v>82.22825505166216</v>
      </c>
      <c r="J161" s="51">
        <f>penggarapan!AJ457</f>
        <v>249.51122154891013</v>
      </c>
      <c r="K161" s="51">
        <f>penggarapan!AX163</f>
        <v>23.207228350487856</v>
      </c>
      <c r="L161" s="51">
        <f>penggarapan!AP457</f>
        <v>4.313802050857289</v>
      </c>
      <c r="M161" s="51">
        <f>penggarapan!BR457</f>
        <v>-17.606767750397811</v>
      </c>
      <c r="N161" s="51">
        <f>penggarapan!BI163</f>
        <v>311.49370806760845</v>
      </c>
      <c r="O161" s="51">
        <f>penggarapan!BZ457</f>
        <v>120.74286474923503</v>
      </c>
      <c r="P161" s="51">
        <f>penggarapan!BM163</f>
        <v>46.119482286121418</v>
      </c>
      <c r="Q161" s="51">
        <f>penggarapan!CA457</f>
        <v>-41.06086680101145</v>
      </c>
    </row>
    <row r="162" spans="1:17">
      <c r="A162" s="49" t="str">
        <f>TEXT(penggarapan!F164,"dddd")</f>
        <v>Jumat</v>
      </c>
      <c r="B162" s="73">
        <f>DATE(penggarapan!D164,penggarapan!E164,penggarapan!F164)</f>
        <v>43264</v>
      </c>
      <c r="C162" s="74">
        <f>penggarapan!J164/24</f>
        <v>0.58333333333333337</v>
      </c>
      <c r="D162" s="72">
        <f>penggarapan!AN164*149598000</f>
        <v>151925076.5090231</v>
      </c>
      <c r="E162" s="75">
        <f>penggarapan!BA458</f>
        <v>361584.06598614895</v>
      </c>
      <c r="F162" s="49"/>
      <c r="G162" s="76">
        <f>penggarapan!AV164</f>
        <v>5.4366699351100616</v>
      </c>
      <c r="H162" s="76">
        <f>penggarapan!BM458/15</f>
        <v>16.752094155810049</v>
      </c>
      <c r="I162" s="77">
        <f>penggarapan!AP164</f>
        <v>82.23820869698578</v>
      </c>
      <c r="J162" s="51">
        <f>penggarapan!AJ458</f>
        <v>249.53199488698448</v>
      </c>
      <c r="K162" s="51">
        <f>penggarapan!AX164</f>
        <v>23.207810428098213</v>
      </c>
      <c r="L162" s="51">
        <f>penggarapan!AP458</f>
        <v>4.3127855048920063</v>
      </c>
      <c r="M162" s="51">
        <f>penggarapan!BR458</f>
        <v>-17.610797326356657</v>
      </c>
      <c r="N162" s="51">
        <f>penggarapan!BI164</f>
        <v>308.87606324416481</v>
      </c>
      <c r="O162" s="51">
        <f>penggarapan!BZ458</f>
        <v>118.77413902303726</v>
      </c>
      <c r="P162" s="51">
        <f>penggarapan!BM164</f>
        <v>43.395442318332464</v>
      </c>
      <c r="Q162" s="51">
        <f>penggarapan!CA458</f>
        <v>-37.834829946257926</v>
      </c>
    </row>
    <row r="163" spans="1:17">
      <c r="A163" s="49" t="str">
        <f>TEXT(penggarapan!F165,"dddd")</f>
        <v>Jumat</v>
      </c>
      <c r="B163" s="73">
        <f>DATE(penggarapan!D165,penggarapan!E165,penggarapan!F165)</f>
        <v>43264</v>
      </c>
      <c r="C163" s="74">
        <f>penggarapan!J165/24</f>
        <v>0.59375</v>
      </c>
      <c r="D163" s="72">
        <f>penggarapan!AN165*149598000</f>
        <v>151925236.97627297</v>
      </c>
      <c r="E163" s="75">
        <f>penggarapan!BA459</f>
        <v>361550.81259068177</v>
      </c>
      <c r="F163" s="49"/>
      <c r="G163" s="76">
        <f>penggarapan!AV165</f>
        <v>5.4373907020321015</v>
      </c>
      <c r="H163" s="76">
        <f>penggarapan!BM459/15</f>
        <v>16.753348886574443</v>
      </c>
      <c r="I163" s="77">
        <f>penggarapan!AP165</f>
        <v>82.248162320823198</v>
      </c>
      <c r="J163" s="51">
        <f>penggarapan!AJ459</f>
        <v>249.55270393860411</v>
      </c>
      <c r="K163" s="51">
        <f>penggarapan!AX165</f>
        <v>23.208391765596993</v>
      </c>
      <c r="L163" s="51">
        <f>penggarapan!AP459</f>
        <v>4.3118359835936158</v>
      </c>
      <c r="M163" s="51">
        <f>penggarapan!BR459</f>
        <v>-17.614748405192678</v>
      </c>
      <c r="N163" s="51">
        <f>penggarapan!BI165</f>
        <v>306.56965440688555</v>
      </c>
      <c r="O163" s="51">
        <f>penggarapan!BZ459</f>
        <v>117.04990517394216</v>
      </c>
      <c r="P163" s="51">
        <f>penggarapan!BM165</f>
        <v>40.551110454298147</v>
      </c>
      <c r="Q163" s="51">
        <f>penggarapan!CA459</f>
        <v>-34.551309094353613</v>
      </c>
    </row>
    <row r="164" spans="1:17">
      <c r="A164" s="49" t="str">
        <f>TEXT(penggarapan!F166,"dddd")</f>
        <v>Jumat</v>
      </c>
      <c r="B164" s="73">
        <f>DATE(penggarapan!D166,penggarapan!E166,penggarapan!F166)</f>
        <v>43264</v>
      </c>
      <c r="C164" s="74">
        <f>penggarapan!J166/24</f>
        <v>0.60416666666666663</v>
      </c>
      <c r="D164" s="72">
        <f>penggarapan!AN166*149598000</f>
        <v>151925397.37090659</v>
      </c>
      <c r="E164" s="75">
        <f>penggarapan!BA460</f>
        <v>361517.68267584982</v>
      </c>
      <c r="F164" s="49"/>
      <c r="G164" s="76">
        <f>penggarapan!AV166</f>
        <v>5.4381114736983411</v>
      </c>
      <c r="H164" s="76">
        <f>penggarapan!BM460/15</f>
        <v>16.754599424388346</v>
      </c>
      <c r="I164" s="77">
        <f>penggarapan!AP166</f>
        <v>82.258115923627528</v>
      </c>
      <c r="J164" s="51">
        <f>penggarapan!AJ460</f>
        <v>249.57334341454433</v>
      </c>
      <c r="K164" s="51">
        <f>penggarapan!AX166</f>
        <v>23.208972362988273</v>
      </c>
      <c r="L164" s="51">
        <f>penggarapan!AP460</f>
        <v>4.314200750724158</v>
      </c>
      <c r="M164" s="51">
        <f>penggarapan!BR460</f>
        <v>-17.615407597697065</v>
      </c>
      <c r="N164" s="51">
        <f>penggarapan!BI166</f>
        <v>304.53495599626388</v>
      </c>
      <c r="O164" s="51">
        <f>penggarapan!BZ460</f>
        <v>115.53041776111905</v>
      </c>
      <c r="P164" s="51">
        <f>penggarapan!BM166</f>
        <v>37.606427050469861</v>
      </c>
      <c r="Q164" s="51">
        <f>penggarapan!CA460</f>
        <v>-31.221236931872124</v>
      </c>
    </row>
    <row r="165" spans="1:17">
      <c r="A165" s="49" t="str">
        <f>TEXT(penggarapan!F167,"dddd")</f>
        <v>Jumat</v>
      </c>
      <c r="B165" s="73">
        <f>DATE(penggarapan!D167,penggarapan!E167,penggarapan!F167)</f>
        <v>43264</v>
      </c>
      <c r="C165" s="74">
        <f>penggarapan!J167/24</f>
        <v>0.61458333333333337</v>
      </c>
      <c r="D165" s="72">
        <f>penggarapan!AN167*149598000</f>
        <v>151925557.6929265</v>
      </c>
      <c r="E165" s="75">
        <f>penggarapan!BA461</f>
        <v>361484.6764424821</v>
      </c>
      <c r="F165" s="49"/>
      <c r="G165" s="76">
        <f>penggarapan!AV167</f>
        <v>5.4388322501340065</v>
      </c>
      <c r="H165" s="76">
        <f>penggarapan!BM461/15</f>
        <v>16.755845451023262</v>
      </c>
      <c r="I165" s="77">
        <f>penggarapan!AP167</f>
        <v>82.268069505854569</v>
      </c>
      <c r="J165" s="51">
        <f>penggarapan!AJ461</f>
        <v>249.5939080667782</v>
      </c>
      <c r="K165" s="51">
        <f>penggarapan!AX167</f>
        <v>23.209552220276173</v>
      </c>
      <c r="L165" s="51">
        <f>penggarapan!AP461</f>
        <v>4.3243074189320456</v>
      </c>
      <c r="M165" s="51">
        <f>penggarapan!BR461</f>
        <v>-17.608393463606358</v>
      </c>
      <c r="N165" s="51">
        <f>penggarapan!BI167</f>
        <v>302.73766234283835</v>
      </c>
      <c r="O165" s="51">
        <f>penggarapan!BZ461</f>
        <v>114.18163846611429</v>
      </c>
      <c r="P165" s="51">
        <f>penggarapan!BM167</f>
        <v>34.577766593421956</v>
      </c>
      <c r="Q165" s="51">
        <f>penggarapan!CA461</f>
        <v>-27.853573703542235</v>
      </c>
    </row>
    <row r="166" spans="1:17">
      <c r="A166" s="49" t="str">
        <f>TEXT(penggarapan!F168,"dddd")</f>
        <v>Jumat</v>
      </c>
      <c r="B166" s="73">
        <f>DATE(penggarapan!D168,penggarapan!E168,penggarapan!F168)</f>
        <v>43264</v>
      </c>
      <c r="C166" s="74">
        <f>penggarapan!J168/24</f>
        <v>0.625</v>
      </c>
      <c r="D166" s="72">
        <f>penggarapan!AN168*149598000</f>
        <v>151925717.94231361</v>
      </c>
      <c r="E166" s="75">
        <f>penggarapan!BA462</f>
        <v>361451.79409508355</v>
      </c>
      <c r="F166" s="49"/>
      <c r="G166" s="76">
        <f>penggarapan!AV168</f>
        <v>5.4395530312675788</v>
      </c>
      <c r="H166" s="76">
        <f>penggarapan!BM462/15</f>
        <v>16.757086650693338</v>
      </c>
      <c r="I166" s="77">
        <f>penggarapan!AP168</f>
        <v>82.278023066624158</v>
      </c>
      <c r="J166" s="51">
        <f>penggarapan!AJ462</f>
        <v>249.61439268794774</v>
      </c>
      <c r="K166" s="51">
        <f>penggarapan!AX168</f>
        <v>23.210131337387054</v>
      </c>
      <c r="L166" s="51">
        <f>penggarapan!AP462</f>
        <v>4.3186853666455436</v>
      </c>
      <c r="M166" s="51">
        <f>penggarapan!BR462</f>
        <v>-17.616926170822975</v>
      </c>
      <c r="N166" s="51">
        <f>penggarapan!BI168</f>
        <v>301.14841434416377</v>
      </c>
      <c r="O166" s="51">
        <f>penggarapan!BZ462</f>
        <v>113.00433136669879</v>
      </c>
      <c r="P166" s="51">
        <f>penggarapan!BM168</f>
        <v>31.47857688029616</v>
      </c>
      <c r="Q166" s="51">
        <f>penggarapan!CA462</f>
        <v>-24.447463307511775</v>
      </c>
    </row>
    <row r="167" spans="1:17">
      <c r="A167" s="49" t="str">
        <f>TEXT(penggarapan!F169,"dddd")</f>
        <v>Jumat</v>
      </c>
      <c r="B167" s="73">
        <f>DATE(penggarapan!D169,penggarapan!E169,penggarapan!F169)</f>
        <v>43264</v>
      </c>
      <c r="C167" s="74">
        <f>penggarapan!J169/24</f>
        <v>0.63541666666666663</v>
      </c>
      <c r="D167" s="72">
        <f>penggarapan!AN169*149598000</f>
        <v>151925878.1190705</v>
      </c>
      <c r="E167" s="75">
        <f>penggarapan!BA463</f>
        <v>361419.035832975</v>
      </c>
      <c r="F167" s="49"/>
      <c r="G167" s="76">
        <f>penggarapan!AV169</f>
        <v>5.4402738171240914</v>
      </c>
      <c r="H167" s="76">
        <f>penggarapan!BM463/15</f>
        <v>16.758322710523142</v>
      </c>
      <c r="I167" s="77">
        <f>penggarapan!AP169</f>
        <v>82.287976606389478</v>
      </c>
      <c r="J167" s="51">
        <f>penggarapan!AJ463</f>
        <v>249.63479211907628</v>
      </c>
      <c r="K167" s="51">
        <f>penggarapan!AX169</f>
        <v>23.210709714324988</v>
      </c>
      <c r="L167" s="51">
        <f>penggarapan!AP463</f>
        <v>4.3233018819239151</v>
      </c>
      <c r="M167" s="51">
        <f>penggarapan!BR463</f>
        <v>-17.615313921435284</v>
      </c>
      <c r="N167" s="51">
        <f>penggarapan!BI169</f>
        <v>299.74232460387873</v>
      </c>
      <c r="O167" s="51">
        <f>penggarapan!BZ463</f>
        <v>111.95122240956991</v>
      </c>
      <c r="P167" s="51">
        <f>penggarapan!BM169</f>
        <v>28.319931483906885</v>
      </c>
      <c r="Q167" s="51">
        <f>penggarapan!CA463</f>
        <v>-21.016021131187891</v>
      </c>
    </row>
    <row r="168" spans="1:17">
      <c r="A168" s="49" t="str">
        <f>TEXT(penggarapan!F170,"dddd")</f>
        <v>Jumat</v>
      </c>
      <c r="B168" s="73">
        <f>DATE(penggarapan!D170,penggarapan!E170,penggarapan!F170)</f>
        <v>43264</v>
      </c>
      <c r="C168" s="74">
        <f>penggarapan!J170/24</f>
        <v>0.64583333333333337</v>
      </c>
      <c r="D168" s="72">
        <f>penggarapan!AN170*149598000</f>
        <v>151926038.22319955</v>
      </c>
      <c r="E168" s="75">
        <f>penggarapan!BA464</f>
        <v>361386.40185471508</v>
      </c>
      <c r="F168" s="49"/>
      <c r="G168" s="76">
        <f>penggarapan!AV170</f>
        <v>5.4409946077288245</v>
      </c>
      <c r="H168" s="76">
        <f>penggarapan!BM464/15</f>
        <v>16.759553320513422</v>
      </c>
      <c r="I168" s="77">
        <f>penggarapan!AP170</f>
        <v>82.297930125607081</v>
      </c>
      <c r="J168" s="51">
        <f>penggarapan!AJ464</f>
        <v>249.65510124899478</v>
      </c>
      <c r="K168" s="51">
        <f>penggarapan!AX170</f>
        <v>23.211287351094143</v>
      </c>
      <c r="L168" s="51">
        <f>penggarapan!AP464</f>
        <v>4.3144195360533084</v>
      </c>
      <c r="M168" s="51">
        <f>penggarapan!BR464</f>
        <v>-17.627041680461257</v>
      </c>
      <c r="N168" s="51">
        <f>penggarapan!BI170</f>
        <v>298.49844405475432</v>
      </c>
      <c r="O168" s="51">
        <f>penggarapan!BZ464</f>
        <v>111.03063172595012</v>
      </c>
      <c r="P168" s="51">
        <f>penggarapan!BM170</f>
        <v>25.110990066715694</v>
      </c>
      <c r="Q168" s="51">
        <f>penggarapan!CA464</f>
        <v>-17.557255113491898</v>
      </c>
    </row>
    <row r="169" spans="1:17">
      <c r="A169" s="49" t="str">
        <f>TEXT(penggarapan!F171,"dddd")</f>
        <v>Jumat</v>
      </c>
      <c r="B169" s="73">
        <f>DATE(penggarapan!D171,penggarapan!E171,penggarapan!F171)</f>
        <v>43264</v>
      </c>
      <c r="C169" s="74">
        <f>penggarapan!J171/24</f>
        <v>0.65625</v>
      </c>
      <c r="D169" s="72">
        <f>penggarapan!AN171*149598000</f>
        <v>151926198.2546818</v>
      </c>
      <c r="E169" s="75">
        <f>penggarapan!BA465</f>
        <v>361353.89236250974</v>
      </c>
      <c r="F169" s="49"/>
      <c r="G169" s="76">
        <f>penggarapan!AV171</f>
        <v>5.4417154030100026</v>
      </c>
      <c r="H169" s="76">
        <f>penggarapan!BM465/15</f>
        <v>16.760778173506335</v>
      </c>
      <c r="I169" s="77">
        <f>penggarapan!AP171</f>
        <v>82.307883623393352</v>
      </c>
      <c r="J169" s="51">
        <f>penggarapan!AJ465</f>
        <v>249.67531501375927</v>
      </c>
      <c r="K169" s="51">
        <f>penggarapan!AX171</f>
        <v>23.211864247620948</v>
      </c>
      <c r="L169" s="51">
        <f>penggarapan!AP465</f>
        <v>4.3147054218557308</v>
      </c>
      <c r="M169" s="51">
        <f>penggarapan!BR465</f>
        <v>-17.629681836948492</v>
      </c>
      <c r="N169" s="51">
        <f>penggarapan!BI171</f>
        <v>297.3992451354203</v>
      </c>
      <c r="O169" s="51">
        <f>penggarapan!BZ465</f>
        <v>110.20626705403878</v>
      </c>
      <c r="P169" s="51">
        <f>penggarapan!BM171</f>
        <v>21.85937404528643</v>
      </c>
      <c r="Q169" s="51">
        <f>penggarapan!CA465</f>
        <v>-14.080420072410035</v>
      </c>
    </row>
    <row r="170" spans="1:17">
      <c r="A170" s="49" t="str">
        <f>TEXT(penggarapan!F172,"dddd")</f>
        <v>Jumat</v>
      </c>
      <c r="B170" s="73">
        <f>DATE(penggarapan!D172,penggarapan!E172,penggarapan!F172)</f>
        <v>43264</v>
      </c>
      <c r="C170" s="74">
        <f>penggarapan!J172/24</f>
        <v>0.66666666666666663</v>
      </c>
      <c r="D170" s="72">
        <f>penggarapan!AN172*149598000</f>
        <v>151926358.21351978</v>
      </c>
      <c r="E170" s="75">
        <f>penggarapan!BA466</f>
        <v>361321.50755339954</v>
      </c>
      <c r="F170" s="49"/>
      <c r="G170" s="76">
        <f>penggarapan!AV172</f>
        <v>5.4424362029930391</v>
      </c>
      <c r="H170" s="76">
        <f>penggarapan!BM466/15</f>
        <v>16.76199696564812</v>
      </c>
      <c r="I170" s="77">
        <f>penggarapan!AP172</f>
        <v>82.317837100206759</v>
      </c>
      <c r="J170" s="51">
        <f>penggarapan!AJ466</f>
        <v>249.69542840427735</v>
      </c>
      <c r="K170" s="51">
        <f>penggarapan!AX172</f>
        <v>23.212440403909788</v>
      </c>
      <c r="L170" s="51">
        <f>penggarapan!AP466</f>
        <v>4.305520752875144</v>
      </c>
      <c r="M170" s="51">
        <f>penggarapan!BR466</f>
        <v>-17.641675472914507</v>
      </c>
      <c r="N170" s="51">
        <f>penggarapan!BI172</f>
        <v>296.43015694870644</v>
      </c>
      <c r="O170" s="51">
        <f>penggarapan!BZ466</f>
        <v>109.48616045687108</v>
      </c>
      <c r="P170" s="51">
        <f>penggarapan!BM172</f>
        <v>18.571469829247647</v>
      </c>
      <c r="Q170" s="51">
        <f>penggarapan!CA466</f>
        <v>-10.584390943686209</v>
      </c>
    </row>
    <row r="171" spans="1:17">
      <c r="A171" s="49" t="str">
        <f>TEXT(penggarapan!F173,"dddd")</f>
        <v>Jumat</v>
      </c>
      <c r="B171" s="73">
        <f>DATE(penggarapan!D173,penggarapan!E173,penggarapan!F173)</f>
        <v>43264</v>
      </c>
      <c r="C171" s="74">
        <f>penggarapan!J173/24</f>
        <v>0.67708333333333337</v>
      </c>
      <c r="D171" s="72">
        <f>penggarapan!AN173*149598000</f>
        <v>151926518.09971592</v>
      </c>
      <c r="E171" s="75">
        <f>penggarapan!BA467</f>
        <v>361289.24762368912</v>
      </c>
      <c r="F171" s="49"/>
      <c r="G171" s="76">
        <f>penggarapan!AV173</f>
        <v>5.4431570077028946</v>
      </c>
      <c r="H171" s="76">
        <f>penggarapan!BM467/15</f>
        <v>16.763209396350025</v>
      </c>
      <c r="I171" s="77">
        <f>penggarapan!AP173</f>
        <v>82.32779055649948</v>
      </c>
      <c r="J171" s="51">
        <f>penggarapan!AJ467</f>
        <v>249.7154364656534</v>
      </c>
      <c r="K171" s="51">
        <f>penggarapan!AX173</f>
        <v>23.213015819964568</v>
      </c>
      <c r="L171" s="51">
        <f>penggarapan!AP467</f>
        <v>4.3060690707921196</v>
      </c>
      <c r="M171" s="51">
        <f>penggarapan!BR467</f>
        <v>-17.644020988334042</v>
      </c>
      <c r="N171" s="51">
        <f>penggarapan!BI173</f>
        <v>295.579165967542</v>
      </c>
      <c r="O171" s="51">
        <f>penggarapan!BZ467</f>
        <v>108.84263809349385</v>
      </c>
      <c r="P171" s="51">
        <f>penggarapan!BM173</f>
        <v>15.252672504427542</v>
      </c>
      <c r="Q171" s="51">
        <f>penggarapan!CA467</f>
        <v>-7.0755145236220143</v>
      </c>
    </row>
    <row r="172" spans="1:17">
      <c r="A172" s="49" t="str">
        <f>TEXT(penggarapan!F174,"dddd")</f>
        <v>Jumat</v>
      </c>
      <c r="B172" s="73">
        <f>DATE(penggarapan!D174,penggarapan!E174,penggarapan!F174)</f>
        <v>43264</v>
      </c>
      <c r="C172" s="74">
        <f>penggarapan!J174/24</f>
        <v>0.6875</v>
      </c>
      <c r="D172" s="72">
        <f>penggarapan!AN174*149598000</f>
        <v>151926677.91325131</v>
      </c>
      <c r="E172" s="75">
        <f>penggarapan!BA468</f>
        <v>361257.11277325213</v>
      </c>
      <c r="F172" s="49"/>
      <c r="G172" s="76">
        <f>penggarapan!AV174</f>
        <v>5.443877817068107</v>
      </c>
      <c r="H172" s="76">
        <f>penggarapan!BM468/15</f>
        <v>16.764415168254892</v>
      </c>
      <c r="I172" s="77">
        <f>penggarapan!AP174</f>
        <v>82.337743991392287</v>
      </c>
      <c r="J172" s="51">
        <f>penggarapan!AJ468</f>
        <v>249.73533429662814</v>
      </c>
      <c r="K172" s="51">
        <f>penggarapan!AX174</f>
        <v>23.213590495712282</v>
      </c>
      <c r="L172" s="51">
        <f>penggarapan!AP468</f>
        <v>4.3143548196825598</v>
      </c>
      <c r="M172" s="51">
        <f>penggarapan!BR468</f>
        <v>-17.63869174209168</v>
      </c>
      <c r="N172" s="51">
        <f>penggarapan!BI174</f>
        <v>294.83648459273849</v>
      </c>
      <c r="O172" s="51">
        <f>penggarapan!BZ468</f>
        <v>108.27094187682111</v>
      </c>
      <c r="P172" s="51">
        <f>penggarapan!BM174</f>
        <v>11.907581724607816</v>
      </c>
      <c r="Q172" s="51">
        <f>penggarapan!CA468</f>
        <v>-3.5550848258594359</v>
      </c>
    </row>
    <row r="173" spans="1:17">
      <c r="A173" s="49" t="str">
        <f>TEXT(penggarapan!F175,"dddd")</f>
        <v>Jumat</v>
      </c>
      <c r="B173" s="73">
        <f>DATE(penggarapan!D175,penggarapan!E175,penggarapan!F175)</f>
        <v>43264</v>
      </c>
      <c r="C173" s="74">
        <f>penggarapan!J175/24</f>
        <v>0.69791666666666663</v>
      </c>
      <c r="D173" s="72">
        <f>penggarapan!AN175*149598000</f>
        <v>151926837.65412834</v>
      </c>
      <c r="E173" s="75">
        <f>penggarapan!BA469</f>
        <v>361225.10319685523</v>
      </c>
      <c r="F173" s="49"/>
      <c r="G173" s="76">
        <f>penggarapan!AV175</f>
        <v>5.4445986311137018</v>
      </c>
      <c r="H173" s="76">
        <f>penggarapan!BM469/15</f>
        <v>16.76561398768844</v>
      </c>
      <c r="I173" s="77">
        <f>penggarapan!AP175</f>
        <v>82.347697405338309</v>
      </c>
      <c r="J173" s="51">
        <f>penggarapan!AJ469</f>
        <v>249.75511705701527</v>
      </c>
      <c r="K173" s="51">
        <f>penggarapan!AX175</f>
        <v>23.21416443115697</v>
      </c>
      <c r="L173" s="51">
        <f>penggarapan!AP469</f>
        <v>4.3157321543388694</v>
      </c>
      <c r="M173" s="51">
        <f>penggarapan!BR469</f>
        <v>-17.640178943597501</v>
      </c>
      <c r="N173" s="51">
        <f>penggarapan!BI175</f>
        <v>294.19428471097427</v>
      </c>
      <c r="O173" s="51">
        <f>penggarapan!BZ469</f>
        <v>107.78009648235802</v>
      </c>
      <c r="P173" s="51">
        <f>penggarapan!BM175</f>
        <v>8.540159867038172</v>
      </c>
      <c r="Q173" s="51">
        <f>penggarapan!CA469</f>
        <v>-2.2707664461485998E-2</v>
      </c>
    </row>
    <row r="174" spans="1:17">
      <c r="A174" s="49" t="str">
        <f>TEXT(penggarapan!F176,"dddd")</f>
        <v>Jumat</v>
      </c>
      <c r="B174" s="73">
        <f>DATE(penggarapan!D176,penggarapan!E176,penggarapan!F176)</f>
        <v>43264</v>
      </c>
      <c r="C174" s="74">
        <f>penggarapan!J176/24</f>
        <v>0.70833333333333337</v>
      </c>
      <c r="D174" s="72">
        <f>penggarapan!AN176*149598000</f>
        <v>151926997.32234949</v>
      </c>
      <c r="E174" s="75">
        <f>penggarapan!BA470</f>
        <v>361193.21908853296</v>
      </c>
      <c r="F174" s="49"/>
      <c r="G174" s="76">
        <f>penggarapan!AV176</f>
        <v>5.4453194498648951</v>
      </c>
      <c r="H174" s="76">
        <f>penggarapan!BM470/15</f>
        <v>16.766805564619396</v>
      </c>
      <c r="I174" s="77">
        <f>penggarapan!AP176</f>
        <v>82.357650798793273</v>
      </c>
      <c r="J174" s="51">
        <f>penggarapan!AJ470</f>
        <v>249.77477996703334</v>
      </c>
      <c r="K174" s="51">
        <f>penggarapan!AX176</f>
        <v>23.214737626302764</v>
      </c>
      <c r="L174" s="51">
        <f>penggarapan!AP470</f>
        <v>4.3063849468337985</v>
      </c>
      <c r="M174" s="51">
        <f>penggarapan!BR470</f>
        <v>-17.652258552824311</v>
      </c>
      <c r="N174" s="51">
        <f>penggarapan!BI176</f>
        <v>293.64649167435056</v>
      </c>
      <c r="O174" s="51">
        <f>penggarapan!BZ470</f>
        <v>107.36993271386996</v>
      </c>
      <c r="P174" s="51">
        <f>penggarapan!BM176</f>
        <v>5.1538607529495595</v>
      </c>
      <c r="Q174" s="51">
        <f>penggarapan!CA470</f>
        <v>3.5199195335478128</v>
      </c>
    </row>
    <row r="175" spans="1:17">
      <c r="A175" s="88" t="str">
        <f>TEXT(penggarapan!F177,"dddd")</f>
        <v>Jumat</v>
      </c>
      <c r="B175" s="89">
        <f>DATE(penggarapan!D177,penggarapan!E177,penggarapan!F177)</f>
        <v>43264</v>
      </c>
      <c r="C175" s="90">
        <f>penggarapan!J177/24</f>
        <v>0.71875</v>
      </c>
      <c r="D175" s="91">
        <f>penggarapan!AN177*149598000</f>
        <v>151927156.91789588</v>
      </c>
      <c r="E175" s="92">
        <f>penggarapan!BA471</f>
        <v>361161.4606458256</v>
      </c>
      <c r="F175" s="88"/>
      <c r="G175" s="93">
        <f>penggarapan!AV177</f>
        <v>5.4460402732501612</v>
      </c>
      <c r="H175" s="93">
        <f>penggarapan!BM471/15</f>
        <v>16.767989612624305</v>
      </c>
      <c r="I175" s="94">
        <f>penggarapan!AP177</f>
        <v>82.367604170877172</v>
      </c>
      <c r="J175" s="95">
        <f>penggarapan!AJ471</f>
        <v>249.79431830671444</v>
      </c>
      <c r="K175" s="95">
        <f>penggarapan!AX177</f>
        <v>23.21531008107689</v>
      </c>
      <c r="L175" s="95">
        <f>penggarapan!AP471</f>
        <v>4.3011154864174719</v>
      </c>
      <c r="M175" s="95">
        <f>penggarapan!BR471</f>
        <v>-17.660282861789568</v>
      </c>
      <c r="N175" s="95">
        <f>penggarapan!BI177</f>
        <v>293.18863427635557</v>
      </c>
      <c r="O175" s="95">
        <f>penggarapan!BZ471</f>
        <v>107.02333012812296</v>
      </c>
      <c r="P175" s="95">
        <f>penggarapan!BM177</f>
        <v>1.7517357073852433</v>
      </c>
      <c r="Q175" s="95">
        <f>penggarapan!CA471</f>
        <v>7.069345486150219</v>
      </c>
    </row>
    <row r="176" spans="1:17">
      <c r="A176" s="88" t="str">
        <f>TEXT(penggarapan!F178,"dddd")</f>
        <v>Jumat</v>
      </c>
      <c r="B176" s="89">
        <f>DATE(penggarapan!D178,penggarapan!E178,penggarapan!F178)</f>
        <v>43264</v>
      </c>
      <c r="C176" s="90">
        <f>penggarapan!J178/24</f>
        <v>0.72916666666666663</v>
      </c>
      <c r="D176" s="91">
        <f>penggarapan!AN178*149598000</f>
        <v>151927316.44076994</v>
      </c>
      <c r="E176" s="92">
        <f>penggarapan!BA472</f>
        <v>361129.82806121756</v>
      </c>
      <c r="F176" s="88"/>
      <c r="G176" s="93">
        <f>penggarapan!AV178</f>
        <v>5.446761101294582</v>
      </c>
      <c r="H176" s="93">
        <f>penggarapan!BM472/15</f>
        <v>16.769165849328381</v>
      </c>
      <c r="I176" s="94">
        <f>penggarapan!AP178</f>
        <v>82.377557522043915</v>
      </c>
      <c r="J176" s="95">
        <f>penggarapan!AJ472</f>
        <v>249.8137274231683</v>
      </c>
      <c r="K176" s="95">
        <f>penggarapan!AX178</f>
        <v>23.215881795483437</v>
      </c>
      <c r="L176" s="95">
        <f>penggarapan!AP472</f>
        <v>4.3090308451155721</v>
      </c>
      <c r="M176" s="95">
        <f>penggarapan!BR472</f>
        <v>-17.655238902063989</v>
      </c>
      <c r="N176" s="95">
        <f>penggarapan!BI178</f>
        <v>292.81774750632439</v>
      </c>
      <c r="O176" s="95">
        <f>penggarapan!BZ472</f>
        <v>106.72969136660235</v>
      </c>
      <c r="P176" s="95">
        <f>penggarapan!BM178</f>
        <v>-1.663477522235447</v>
      </c>
      <c r="Q176" s="95">
        <f>penggarapan!CA472</f>
        <v>10.62376346255029</v>
      </c>
    </row>
    <row r="177" spans="1:17">
      <c r="A177" s="88" t="str">
        <f>TEXT(penggarapan!F179,"dddd")</f>
        <v>Jumat</v>
      </c>
      <c r="B177" s="89">
        <f>DATE(penggarapan!D179,penggarapan!E179,penggarapan!F179)</f>
        <v>43264</v>
      </c>
      <c r="C177" s="90">
        <f>penggarapan!J179/24</f>
        <v>0.73958333333333337</v>
      </c>
      <c r="D177" s="91">
        <f>penggarapan!AN179*149598000</f>
        <v>151927475.89097416</v>
      </c>
      <c r="E177" s="92">
        <f>penggarapan!BA473</f>
        <v>361098.32152645872</v>
      </c>
      <c r="F177" s="88"/>
      <c r="G177" s="93">
        <f>penggarapan!AV179</f>
        <v>5.4474819340232417</v>
      </c>
      <c r="H177" s="93">
        <f>penggarapan!BM473/15</f>
        <v>16.770333996363501</v>
      </c>
      <c r="I177" s="94">
        <f>penggarapan!AP179</f>
        <v>82.387510852747482</v>
      </c>
      <c r="J177" s="95">
        <f>penggarapan!AJ473</f>
        <v>249.83300272987779</v>
      </c>
      <c r="K177" s="95">
        <f>penggarapan!AX179</f>
        <v>23.21645276952642</v>
      </c>
      <c r="L177" s="95">
        <f>penggarapan!AP473</f>
        <v>4.3145077059602084</v>
      </c>
      <c r="M177" s="95">
        <f>penggarapan!BR473</f>
        <v>-17.652586033237746</v>
      </c>
      <c r="N177" s="95">
        <f>penggarapan!BI179</f>
        <v>292.5323267300023</v>
      </c>
      <c r="O177" s="95">
        <f>penggarapan!BZ473</f>
        <v>106.50423351305615</v>
      </c>
      <c r="P177" s="95">
        <f>penggarapan!BM179</f>
        <v>-5.0892784450429849</v>
      </c>
      <c r="Q177" s="95">
        <f>penggarapan!CA473</f>
        <v>14.183387870201202</v>
      </c>
    </row>
    <row r="178" spans="1:17">
      <c r="A178" s="88" t="str">
        <f>TEXT(penggarapan!F180,"dddd")</f>
        <v>Jumat</v>
      </c>
      <c r="B178" s="89">
        <f>DATE(penggarapan!D180,penggarapan!E180,penggarapan!F180)</f>
        <v>43264</v>
      </c>
      <c r="C178" s="90">
        <f>penggarapan!J180/24</f>
        <v>0.75</v>
      </c>
      <c r="D178" s="91">
        <f>penggarapan!AN180*149598000</f>
        <v>151927635.26848966</v>
      </c>
      <c r="E178" s="92">
        <f>penggarapan!BA474</f>
        <v>361066.94123675063</v>
      </c>
      <c r="F178" s="88"/>
      <c r="G178" s="93">
        <f>penggarapan!AV180</f>
        <v>5.4482027713646097</v>
      </c>
      <c r="H178" s="93">
        <f>penggarapan!BM474/15</f>
        <v>16.77149377933133</v>
      </c>
      <c r="I178" s="94">
        <f>penggarapan!AP180</f>
        <v>82.397464162107823</v>
      </c>
      <c r="J178" s="95">
        <f>penggarapan!AJ474</f>
        <v>249.85213970607944</v>
      </c>
      <c r="K178" s="95">
        <f>penggarapan!AX180</f>
        <v>23.217023003133352</v>
      </c>
      <c r="L178" s="95">
        <f>penggarapan!AP474</f>
        <v>4.2995790581665867</v>
      </c>
      <c r="M178" s="95">
        <f>penggarapan!BR474</f>
        <v>-17.670104169863102</v>
      </c>
      <c r="N178" s="95">
        <f>penggarapan!BI180</f>
        <v>292.33233432137069</v>
      </c>
      <c r="O178" s="95">
        <f>penggarapan!BZ474</f>
        <v>106.36678061728331</v>
      </c>
      <c r="P178" s="95">
        <f>penggarapan!BM180</f>
        <v>-8.5233362367106409</v>
      </c>
      <c r="Q178" s="95">
        <f>penggarapan!CA474</f>
        <v>17.747379682843221</v>
      </c>
    </row>
    <row r="179" spans="1:17">
      <c r="A179" s="88" t="str">
        <f>TEXT(penggarapan!F181,"dddd")</f>
        <v>Jumat</v>
      </c>
      <c r="B179" s="89">
        <f>DATE(penggarapan!D181,penggarapan!E181,penggarapan!F181)</f>
        <v>43264</v>
      </c>
      <c r="C179" s="90">
        <f>penggarapan!J181/24</f>
        <v>0.76041666666666663</v>
      </c>
      <c r="D179" s="91">
        <f>penggarapan!AN181*149598000</f>
        <v>151927794.57331881</v>
      </c>
      <c r="E179" s="92">
        <f>penggarapan!BA475</f>
        <v>361035.68738228787</v>
      </c>
      <c r="F179" s="88"/>
      <c r="G179" s="93">
        <f>penggarapan!AV181</f>
        <v>5.4489236133439034</v>
      </c>
      <c r="H179" s="93">
        <f>penggarapan!BM475/15</f>
        <v>16.772644928232694</v>
      </c>
      <c r="I179" s="94">
        <f>penggarapan!AP181</f>
        <v>82.407417450580724</v>
      </c>
      <c r="J179" s="95">
        <f>penggarapan!AJ475</f>
        <v>249.87113390383681</v>
      </c>
      <c r="K179" s="95">
        <f>penggarapan!AX181</f>
        <v>23.217592496308441</v>
      </c>
      <c r="L179" s="95">
        <f>penggarapan!AP475</f>
        <v>4.3098200908900166</v>
      </c>
      <c r="M179" s="95">
        <f>penggarapan!BR475</f>
        <v>-17.662691282173387</v>
      </c>
      <c r="N179" s="95">
        <f>penggarapan!BI181</f>
        <v>292.21926270895938</v>
      </c>
      <c r="O179" s="95">
        <f>penggarapan!BZ475</f>
        <v>106.27283720028568</v>
      </c>
      <c r="P179" s="95">
        <f>penggarapan!BM181</f>
        <v>-11.963427445861784</v>
      </c>
      <c r="Q179" s="95">
        <f>penggarapan!CA475</f>
        <v>21.312708939112159</v>
      </c>
    </row>
    <row r="180" spans="1:17">
      <c r="A180" s="49" t="str">
        <f>TEXT(penggarapan!F182,"dddd")</f>
        <v>Jumat</v>
      </c>
      <c r="B180" s="73">
        <f>DATE(penggarapan!D182,penggarapan!E182,penggarapan!F182)</f>
        <v>43264</v>
      </c>
      <c r="C180" s="74">
        <f>penggarapan!J182/24</f>
        <v>0.77083333333333337</v>
      </c>
      <c r="D180" s="72">
        <f>penggarapan!AN182*149598000</f>
        <v>151927953.80546415</v>
      </c>
      <c r="E180" s="75">
        <f>penggarapan!BA476</f>
        <v>361004.56015253026</v>
      </c>
      <c r="F180" s="49"/>
      <c r="G180" s="76">
        <f>penggarapan!AV182</f>
        <v>5.4496444599861293</v>
      </c>
      <c r="H180" s="76">
        <f>penggarapan!BM476/15</f>
        <v>16.773787177423461</v>
      </c>
      <c r="I180" s="77">
        <f>penggarapan!AP182</f>
        <v>82.417370718619196</v>
      </c>
      <c r="J180" s="51">
        <f>penggarapan!AJ476</f>
        <v>249.88998094730104</v>
      </c>
      <c r="K180" s="51">
        <f>penggarapan!AX182</f>
        <v>23.21816124905563</v>
      </c>
      <c r="L180" s="51">
        <f>penggarapan!AP476</f>
        <v>4.3008936383212628</v>
      </c>
      <c r="M180" s="51">
        <f>penggarapan!BR476</f>
        <v>-17.674223608576227</v>
      </c>
      <c r="N180" s="51">
        <f>penggarapan!BI182</f>
        <v>292.19626149734819</v>
      </c>
      <c r="O180" s="51">
        <f>penggarapan!BZ476</f>
        <v>106.27298214073647</v>
      </c>
      <c r="P180" s="51">
        <f>penggarapan!BM182</f>
        <v>-15.407375755709404</v>
      </c>
      <c r="Q180" s="51">
        <f>penggarapan!CA476</f>
        <v>24.879234320753547</v>
      </c>
    </row>
    <row r="181" spans="1:17">
      <c r="A181" s="49" t="str">
        <f>TEXT(penggarapan!F183,"dddd")</f>
        <v>Jumat</v>
      </c>
      <c r="B181" s="73">
        <f>DATE(penggarapan!D183,penggarapan!E183,penggarapan!F183)</f>
        <v>43264</v>
      </c>
      <c r="C181" s="74">
        <f>penggarapan!J183/24</f>
        <v>0.78125</v>
      </c>
      <c r="D181" s="72">
        <f>penggarapan!AN183*149598000</f>
        <v>151928112.96490678</v>
      </c>
      <c r="E181" s="75">
        <f>penggarapan!BA477</f>
        <v>360973.55974032311</v>
      </c>
      <c r="F181" s="49"/>
      <c r="G181" s="76">
        <f>penggarapan!AV183</f>
        <v>5.4503653112198256</v>
      </c>
      <c r="H181" s="76">
        <f>penggarapan!BM477/15</f>
        <v>16.774920265575581</v>
      </c>
      <c r="I181" s="77">
        <f>penggarapan!AP183</f>
        <v>82.427323965344144</v>
      </c>
      <c r="J181" s="51">
        <f>penggarapan!AJ477</f>
        <v>249.90867653205598</v>
      </c>
      <c r="K181" s="51">
        <f>penggarapan!AX183</f>
        <v>23.218729261302784</v>
      </c>
      <c r="L181" s="51">
        <f>penggarapan!AP477</f>
        <v>4.3063361277036876</v>
      </c>
      <c r="M181" s="51">
        <f>penggarapan!BR477</f>
        <v>-17.671511761421609</v>
      </c>
      <c r="N181" s="51">
        <f>penggarapan!BI183</f>
        <v>292.26834112263009</v>
      </c>
      <c r="O181" s="51">
        <f>penggarapan!BZ477</f>
        <v>106.33736292698735</v>
      </c>
      <c r="P181" s="51">
        <f>penggarapan!BM183</f>
        <v>-18.852990465796129</v>
      </c>
      <c r="Q181" s="51">
        <f>penggarapan!CA477</f>
        <v>28.445321538340405</v>
      </c>
    </row>
    <row r="182" spans="1:17">
      <c r="A182" s="49" t="str">
        <f>TEXT(penggarapan!F184,"dddd")</f>
        <v>Jumat</v>
      </c>
      <c r="B182" s="73">
        <f>DATE(penggarapan!D184,penggarapan!E184,penggarapan!F184)</f>
        <v>43264</v>
      </c>
      <c r="C182" s="74">
        <f>penggarapan!J184/24</f>
        <v>0.79166666666666663</v>
      </c>
      <c r="D182" s="72">
        <f>penggarapan!AN184*149598000</f>
        <v>151928272.05164918</v>
      </c>
      <c r="E182" s="75">
        <f>penggarapan!BA478</f>
        <v>360942.68633357296</v>
      </c>
      <c r="F182" s="49"/>
      <c r="G182" s="76">
        <f>penggarapan!AV184</f>
        <v>5.4510861670700024</v>
      </c>
      <c r="H182" s="76">
        <f>penggarapan!BM478/15</f>
        <v>16.776043936094077</v>
      </c>
      <c r="I182" s="77">
        <f>penggarapan!AP184</f>
        <v>82.437277191208594</v>
      </c>
      <c r="J182" s="51">
        <f>penggarapan!AJ478</f>
        <v>249.92721643198703</v>
      </c>
      <c r="K182" s="51">
        <f>penggarapan!AX184</f>
        <v>23.219296533053939</v>
      </c>
      <c r="L182" s="51">
        <f>penggarapan!AP478</f>
        <v>4.3085571107683833</v>
      </c>
      <c r="M182" s="51">
        <f>penggarapan!BR478</f>
        <v>-17.671963405039442</v>
      </c>
      <c r="N182" s="51">
        <f>penggarapan!BI184</f>
        <v>292.4426719437767</v>
      </c>
      <c r="O182" s="51">
        <f>penggarapan!BZ478</f>
        <v>106.49333576946795</v>
      </c>
      <c r="P182" s="51">
        <f>penggarapan!BM184</f>
        <v>-22.297999970630535</v>
      </c>
      <c r="Q182" s="51">
        <f>penggarapan!CA478</f>
        <v>32.009483331962279</v>
      </c>
    </row>
    <row r="183" spans="1:17">
      <c r="A183" s="49" t="str">
        <f>TEXT(penggarapan!F185,"dddd")</f>
        <v>Jumat</v>
      </c>
      <c r="B183" s="73">
        <f>DATE(penggarapan!D185,penggarapan!E185,penggarapan!F185)</f>
        <v>43264</v>
      </c>
      <c r="C183" s="74">
        <f>penggarapan!J185/24</f>
        <v>0.80208333333333337</v>
      </c>
      <c r="D183" s="72">
        <f>penggarapan!AN185*149598000</f>
        <v>151928431.06569377</v>
      </c>
      <c r="E183" s="75">
        <f>penggarapan!BA479</f>
        <v>360911.9401194352</v>
      </c>
      <c r="F183" s="49"/>
      <c r="G183" s="76">
        <f>penggarapan!AV185</f>
        <v>5.4518070275618715</v>
      </c>
      <c r="H183" s="76">
        <f>penggarapan!BM479/15</f>
        <v>16.77715793707031</v>
      </c>
      <c r="I183" s="77">
        <f>penggarapan!AP185</f>
        <v>82.447230396668331</v>
      </c>
      <c r="J183" s="51">
        <f>penggarapan!AJ479</f>
        <v>249.94559649849748</v>
      </c>
      <c r="K183" s="51">
        <f>penggarapan!AX185</f>
        <v>23.219863064313195</v>
      </c>
      <c r="L183" s="51">
        <f>penggarapan!AP479</f>
        <v>4.3063140634590402</v>
      </c>
      <c r="M183" s="51">
        <f>penggarapan!BR479</f>
        <v>-17.676807912651444</v>
      </c>
      <c r="N183" s="51">
        <f>penggarapan!BI185</f>
        <v>292.72900657401243</v>
      </c>
      <c r="O183" s="51">
        <f>penggarapan!BZ479</f>
        <v>106.75417410910742</v>
      </c>
      <c r="P183" s="51">
        <f>penggarapan!BM185</f>
        <v>-25.739975746067763</v>
      </c>
      <c r="Q183" s="51">
        <f>penggarapan!CA479</f>
        <v>35.569690773163053</v>
      </c>
    </row>
    <row r="184" spans="1:17">
      <c r="A184" s="49" t="str">
        <f>TEXT(penggarapan!F186,"dddd")</f>
        <v>Jumat</v>
      </c>
      <c r="B184" s="73">
        <f>DATE(penggarapan!D186,penggarapan!E186,penggarapan!F186)</f>
        <v>43264</v>
      </c>
      <c r="C184" s="74">
        <f>penggarapan!J186/24</f>
        <v>0.8125</v>
      </c>
      <c r="D184" s="72">
        <f>penggarapan!AN186*149598000</f>
        <v>151928590.0070217</v>
      </c>
      <c r="E184" s="75">
        <f>penggarapan!BA480</f>
        <v>360881.32128840435</v>
      </c>
      <c r="F184" s="49"/>
      <c r="G184" s="76">
        <f>penggarapan!AV186</f>
        <v>5.4525278926238308</v>
      </c>
      <c r="H184" s="76">
        <f>penggarapan!BM480/15</f>
        <v>16.778262021241463</v>
      </c>
      <c r="I184" s="77">
        <f>penggarapan!AP186</f>
        <v>82.45718358084244</v>
      </c>
      <c r="J184" s="51">
        <f>penggarapan!AJ480</f>
        <v>249.96381265982828</v>
      </c>
      <c r="K184" s="51">
        <f>penggarapan!AX186</f>
        <v>23.220428855008606</v>
      </c>
      <c r="L184" s="51">
        <f>penggarapan!AP480</f>
        <v>4.308490526302081</v>
      </c>
      <c r="M184" s="51">
        <f>penggarapan!BR480</f>
        <v>-17.677252778291624</v>
      </c>
      <c r="N184" s="51">
        <f>penggarapan!BI186</f>
        <v>293.14026581580254</v>
      </c>
      <c r="O184" s="51">
        <f>penggarapan!BZ480</f>
        <v>107.12459135745226</v>
      </c>
      <c r="P184" s="51">
        <f>penggarapan!BM186</f>
        <v>-29.176241028138737</v>
      </c>
      <c r="Q184" s="51">
        <f>penggarapan!CA480</f>
        <v>39.124407254315585</v>
      </c>
    </row>
    <row r="185" spans="1:17">
      <c r="A185" s="49" t="str">
        <f>TEXT(penggarapan!F187,"dddd")</f>
        <v>Jumat</v>
      </c>
      <c r="B185" s="73">
        <f>DATE(penggarapan!D187,penggarapan!E187,penggarapan!F187)</f>
        <v>43264</v>
      </c>
      <c r="C185" s="74">
        <f>penggarapan!J187/24</f>
        <v>0.82291666666666663</v>
      </c>
      <c r="D185" s="72">
        <f>penggarapan!AN187*149598000</f>
        <v>151928748.87563545</v>
      </c>
      <c r="E185" s="75">
        <f>penggarapan!BA481</f>
        <v>360850.83002607396</v>
      </c>
      <c r="F185" s="49"/>
      <c r="G185" s="76">
        <f>penggarapan!AV187</f>
        <v>5.453248762281083</v>
      </c>
      <c r="H185" s="76">
        <f>penggarapan!BM481/15</f>
        <v>16.779355946393689</v>
      </c>
      <c r="I185" s="77">
        <f>penggarapan!AP187</f>
        <v>82.467136744186632</v>
      </c>
      <c r="J185" s="51">
        <f>penggarapan!AJ481</f>
        <v>249.9818609276974</v>
      </c>
      <c r="K185" s="51">
        <f>penggarapan!AX187</f>
        <v>23.220993905144358</v>
      </c>
      <c r="L185" s="51">
        <f>penggarapan!AP481</f>
        <v>4.3027719372151214</v>
      </c>
      <c r="M185" s="51">
        <f>penggarapan!BR481</f>
        <v>-17.685485449601959</v>
      </c>
      <c r="N185" s="51">
        <f>penggarapan!BI187</f>
        <v>293.69334655077296</v>
      </c>
      <c r="O185" s="51">
        <f>penggarapan!BZ481</f>
        <v>107.64070944127366</v>
      </c>
      <c r="P185" s="51">
        <f>penggarapan!BM187</f>
        <v>-32.603756275289605</v>
      </c>
      <c r="Q185" s="51">
        <f>penggarapan!CA481</f>
        <v>42.669981349862532</v>
      </c>
    </row>
    <row r="186" spans="1:17">
      <c r="A186" s="49" t="str">
        <f>TEXT(penggarapan!F188,"dddd")</f>
        <v>Jumat</v>
      </c>
      <c r="B186" s="73">
        <f>DATE(penggarapan!D188,penggarapan!E188,penggarapan!F188)</f>
        <v>43264</v>
      </c>
      <c r="C186" s="74">
        <f>penggarapan!J188/24</f>
        <v>0.83333333333333337</v>
      </c>
      <c r="D186" s="72">
        <f>penggarapan!AN188*149598000</f>
        <v>151928907.67153752</v>
      </c>
      <c r="E186" s="75">
        <f>penggarapan!BA482</f>
        <v>360820.4665172947</v>
      </c>
      <c r="F186" s="49"/>
      <c r="G186" s="76">
        <f>penggarapan!AV188</f>
        <v>5.4539696365586421</v>
      </c>
      <c r="H186" s="76">
        <f>penggarapan!BM482/15</f>
        <v>16.770025668451709</v>
      </c>
      <c r="I186" s="77">
        <f>penggarapan!AP188</f>
        <v>82.47708988715398</v>
      </c>
      <c r="J186" s="51">
        <f>penggarapan!AJ482</f>
        <v>249.82791512326219</v>
      </c>
      <c r="K186" s="51">
        <f>penggarapan!AX188</f>
        <v>23.221558214724386</v>
      </c>
      <c r="L186" s="51">
        <f>penggarapan!AP482</f>
        <v>4.2990422770145464</v>
      </c>
      <c r="M186" s="51">
        <f>penggarapan!BR482</f>
        <v>-17.667160367095455</v>
      </c>
      <c r="N186" s="51">
        <f>penggarapan!BI188</f>
        <v>294.41023590280662</v>
      </c>
      <c r="O186" s="51">
        <f>penggarapan!BZ482</f>
        <v>108.31465233823226</v>
      </c>
      <c r="P186" s="51">
        <f>penggarapan!BM188</f>
        <v>-36.018970246932184</v>
      </c>
      <c r="Q186" s="51">
        <f>penggarapan!CA482</f>
        <v>46.354875609034494</v>
      </c>
    </row>
    <row r="187" spans="1:17">
      <c r="A187" s="49" t="str">
        <f>TEXT(penggarapan!F189,"dddd")</f>
        <v>Jumat</v>
      </c>
      <c r="B187" s="73">
        <f>DATE(penggarapan!D189,penggarapan!E189,penggarapan!F189)</f>
        <v>43264</v>
      </c>
      <c r="C187" s="74">
        <f>penggarapan!J189/24</f>
        <v>0.84375</v>
      </c>
      <c r="D187" s="72">
        <f>penggarapan!AN189*149598000</f>
        <v>151929066.39470902</v>
      </c>
      <c r="E187" s="75">
        <f>penggarapan!BA483</f>
        <v>360790.23095019505</v>
      </c>
      <c r="F187" s="49"/>
      <c r="G187" s="76">
        <f>penggarapan!AV189</f>
        <v>5.454690515384967</v>
      </c>
      <c r="H187" s="76">
        <f>penggarapan!BM483/15</f>
        <v>16.78151237574167</v>
      </c>
      <c r="I187" s="77">
        <f>penggarapan!AP189</f>
        <v>82.487043008864475</v>
      </c>
      <c r="J187" s="51">
        <f>penggarapan!AJ483</f>
        <v>250.01743824246225</v>
      </c>
      <c r="K187" s="51">
        <f>penggarapan!AX189</f>
        <v>23.222121783677096</v>
      </c>
      <c r="L187" s="51">
        <f>penggarapan!AP483</f>
        <v>4.3032996343734258</v>
      </c>
      <c r="M187" s="51">
        <f>penggarapan!BR483</f>
        <v>-17.690028462730979</v>
      </c>
      <c r="N187" s="51">
        <f>penggarapan!BI189</f>
        <v>295.31955346770542</v>
      </c>
      <c r="O187" s="51">
        <f>penggarapan!BZ483</f>
        <v>109.18431894608717</v>
      </c>
      <c r="P187" s="51">
        <f>penggarapan!BM189</f>
        <v>-39.417620426172817</v>
      </c>
      <c r="Q187" s="51">
        <f>penggarapan!CA483</f>
        <v>49.723677963690847</v>
      </c>
    </row>
    <row r="188" spans="1:17">
      <c r="A188" s="49" t="str">
        <f>TEXT(penggarapan!F190,"dddd")</f>
        <v>Jumat</v>
      </c>
      <c r="B188" s="73">
        <f>DATE(penggarapan!D190,penggarapan!E190,penggarapan!F190)</f>
        <v>43264</v>
      </c>
      <c r="C188" s="74">
        <f>penggarapan!J190/24</f>
        <v>0.85416666666666663</v>
      </c>
      <c r="D188" s="72">
        <f>penggarapan!AN190*149598000</f>
        <v>151929225.0451524</v>
      </c>
      <c r="E188" s="75">
        <f>penggarapan!BA484</f>
        <v>360760.12350806192</v>
      </c>
      <c r="F188" s="49"/>
      <c r="G188" s="76">
        <f>penggarapan!AV190</f>
        <v>5.4554113987852597</v>
      </c>
      <c r="H188" s="76">
        <f>penggarapan!BM484/15</f>
        <v>16.782574420768967</v>
      </c>
      <c r="I188" s="77">
        <f>penggarapan!AP190</f>
        <v>82.49699610977386</v>
      </c>
      <c r="J188" s="51">
        <f>penggarapan!AJ484</f>
        <v>250.03495973030473</v>
      </c>
      <c r="K188" s="51">
        <f>penggarapan!AX190</f>
        <v>23.222684612006667</v>
      </c>
      <c r="L188" s="51">
        <f>penggarapan!AP484</f>
        <v>4.2995141254566587</v>
      </c>
      <c r="M188" s="51">
        <f>penggarapan!BR484</f>
        <v>-17.696266803370442</v>
      </c>
      <c r="N188" s="51">
        <f>penggarapan!BI190</f>
        <v>296.45869680783181</v>
      </c>
      <c r="O188" s="51">
        <f>penggarapan!BZ484</f>
        <v>110.31530021250892</v>
      </c>
      <c r="P188" s="51">
        <f>penggarapan!BM190</f>
        <v>-42.794458545280555</v>
      </c>
      <c r="Q188" s="51">
        <f>penggarapan!CA484</f>
        <v>53.220717686583612</v>
      </c>
    </row>
    <row r="189" spans="1:17">
      <c r="A189" s="49" t="str">
        <f>TEXT(penggarapan!F191,"dddd")</f>
        <v>Jumat</v>
      </c>
      <c r="B189" s="73">
        <f>DATE(penggarapan!D191,penggarapan!E191,penggarapan!F191)</f>
        <v>43264</v>
      </c>
      <c r="C189" s="74">
        <f>penggarapan!J191/24</f>
        <v>0.86458333333333337</v>
      </c>
      <c r="D189" s="72">
        <f>penggarapan!AN191*149598000</f>
        <v>151929383.62287012</v>
      </c>
      <c r="E189" s="75">
        <f>penggarapan!BA485</f>
        <v>360730.14437342592</v>
      </c>
      <c r="F189" s="49"/>
      <c r="G189" s="76">
        <f>penggarapan!AV191</f>
        <v>5.4561322867845279</v>
      </c>
      <c r="H189" s="76">
        <f>penggarapan!BM485/15</f>
        <v>16.783625388777114</v>
      </c>
      <c r="I189" s="77">
        <f>penggarapan!AP191</f>
        <v>82.506949190335177</v>
      </c>
      <c r="J189" s="51">
        <f>penggarapan!AJ485</f>
        <v>250.05229821210935</v>
      </c>
      <c r="K189" s="51">
        <f>penggarapan!AX191</f>
        <v>23.223246699717027</v>
      </c>
      <c r="L189" s="51">
        <f>penggarapan!AP485</f>
        <v>4.2981415571878392</v>
      </c>
      <c r="M189" s="51">
        <f>penggarapan!BR485</f>
        <v>-17.700088875848845</v>
      </c>
      <c r="N189" s="51">
        <f>penggarapan!BI191</f>
        <v>297.87683881627856</v>
      </c>
      <c r="O189" s="51">
        <f>penggarapan!BZ485</f>
        <v>111.76843185917177</v>
      </c>
      <c r="P189" s="51">
        <f>penggarapan!BM191</f>
        <v>-46.142864422818526</v>
      </c>
      <c r="Q189" s="51">
        <f>penggarapan!CA485</f>
        <v>56.689199090748417</v>
      </c>
    </row>
    <row r="190" spans="1:17">
      <c r="A190" s="49" t="str">
        <f>TEXT(penggarapan!F192,"dddd")</f>
        <v>Jumat</v>
      </c>
      <c r="B190" s="73">
        <f>DATE(penggarapan!D192,penggarapan!E192,penggarapan!F192)</f>
        <v>43264</v>
      </c>
      <c r="C190" s="74">
        <f>penggarapan!J192/24</f>
        <v>0.875</v>
      </c>
      <c r="D190" s="72">
        <f>penggarapan!AN192*149598000</f>
        <v>151929542.12784341</v>
      </c>
      <c r="E190" s="75">
        <f>penggarapan!BA486</f>
        <v>360700.29373204598</v>
      </c>
      <c r="F190" s="49"/>
      <c r="G190" s="76">
        <f>penggarapan!AV192</f>
        <v>5.4568531793112944</v>
      </c>
      <c r="H190" s="76">
        <f>penggarapan!BM486/15</f>
        <v>16.784665063397778</v>
      </c>
      <c r="I190" s="77">
        <f>penggarapan!AP192</f>
        <v>82.516902249669343</v>
      </c>
      <c r="J190" s="51">
        <f>penggarapan!AJ486</f>
        <v>250.06945012670349</v>
      </c>
      <c r="K190" s="51">
        <f>penggarapan!AX192</f>
        <v>23.223808046736917</v>
      </c>
      <c r="L190" s="51">
        <f>penggarapan!AP486</f>
        <v>4.3042470376999802</v>
      </c>
      <c r="M190" s="51">
        <f>penggarapan!BR486</f>
        <v>-17.696480559426156</v>
      </c>
      <c r="N190" s="51">
        <f>penggarapan!BI192</f>
        <v>299.63911783689042</v>
      </c>
      <c r="O190" s="51">
        <f>penggarapan!BZ486</f>
        <v>113.63825529774506</v>
      </c>
      <c r="P190" s="51">
        <f>penggarapan!BM192</f>
        <v>-49.45429138694665</v>
      </c>
      <c r="Q190" s="51">
        <f>penggarapan!CA486</f>
        <v>60.119818703381952</v>
      </c>
    </row>
    <row r="191" spans="1:17">
      <c r="A191" s="49" t="str">
        <f>TEXT(penggarapan!F193,"dddd")</f>
        <v>Jumat</v>
      </c>
      <c r="B191" s="73">
        <f>DATE(penggarapan!D193,penggarapan!E193,penggarapan!F193)</f>
        <v>43264</v>
      </c>
      <c r="C191" s="74">
        <f>penggarapan!J193/24</f>
        <v>0.88541666666666663</v>
      </c>
      <c r="D191" s="72">
        <f>penggarapan!AN193*149598000</f>
        <v>151929700.56007472</v>
      </c>
      <c r="E191" s="75">
        <f>penggarapan!BA487</f>
        <v>360670.5717648876</v>
      </c>
      <c r="F191" s="49"/>
      <c r="G191" s="76">
        <f>penggarapan!AV193</f>
        <v>5.4575740763905651</v>
      </c>
      <c r="H191" s="76">
        <f>penggarapan!BM487/15</f>
        <v>16.785693233884377</v>
      </c>
      <c r="I191" s="77">
        <f>penggarapan!AP193</f>
        <v>82.52685528822937</v>
      </c>
      <c r="J191" s="51">
        <f>penggarapan!AJ487</f>
        <v>250.08641200576707</v>
      </c>
      <c r="K191" s="51">
        <f>penggarapan!AX193</f>
        <v>23.224368653070368</v>
      </c>
      <c r="L191" s="51">
        <f>penggarapan!AP487</f>
        <v>4.2941746235933111</v>
      </c>
      <c r="M191" s="51">
        <f>penggarapan!BR487</f>
        <v>-17.708856625220591</v>
      </c>
      <c r="N191" s="51">
        <f>penggarapan!BI193</f>
        <v>301.8324507379005</v>
      </c>
      <c r="O191" s="51">
        <f>penggarapan!BZ487</f>
        <v>116.12478098289435</v>
      </c>
      <c r="P191" s="51">
        <f>penggarapan!BM193</f>
        <v>-52.717454938614438</v>
      </c>
      <c r="Q191" s="51">
        <f>penggarapan!CA487</f>
        <v>63.488998564467764</v>
      </c>
    </row>
    <row r="192" spans="1:17">
      <c r="A192" s="49" t="str">
        <f>TEXT(penggarapan!F194,"dddd")</f>
        <v>Jumat</v>
      </c>
      <c r="B192" s="73">
        <f>DATE(penggarapan!D194,penggarapan!E194,penggarapan!F194)</f>
        <v>43264</v>
      </c>
      <c r="C192" s="74">
        <f>penggarapan!J194/24</f>
        <v>0.89583333333333337</v>
      </c>
      <c r="D192" s="72">
        <f>penggarapan!AN194*149598000</f>
        <v>151929858.91956642</v>
      </c>
      <c r="E192" s="75">
        <f>penggarapan!BA488</f>
        <v>360640.978652158</v>
      </c>
      <c r="F192" s="49"/>
      <c r="G192" s="76">
        <f>penggarapan!AV194</f>
        <v>5.458294978047542</v>
      </c>
      <c r="H192" s="76">
        <f>penggarapan!BM488/15</f>
        <v>16.78670969505821</v>
      </c>
      <c r="I192" s="77">
        <f>penggarapan!AP194</f>
        <v>82.536808306471073</v>
      </c>
      <c r="J192" s="51">
        <f>penggarapan!AJ488</f>
        <v>250.1031804729314</v>
      </c>
      <c r="K192" s="51">
        <f>penggarapan!AX194</f>
        <v>23.224928518721452</v>
      </c>
      <c r="L192" s="51">
        <f>penggarapan!AP488</f>
        <v>4.2862086911081434</v>
      </c>
      <c r="M192" s="51">
        <f>penggarapan!BR488</f>
        <v>-17.719118563635082</v>
      </c>
      <c r="N192" s="51">
        <f>penggarapan!BI194</f>
        <v>304.57339769816696</v>
      </c>
      <c r="O192" s="51">
        <f>penggarapan!BZ488</f>
        <v>119.42997988472347</v>
      </c>
      <c r="P192" s="51">
        <f>penggarapan!BM194</f>
        <v>-55.917126707611942</v>
      </c>
      <c r="Q192" s="51">
        <f>penggarapan!CA488</f>
        <v>66.775784352459283</v>
      </c>
    </row>
    <row r="193" spans="1:17">
      <c r="A193" s="49" t="str">
        <f>TEXT(penggarapan!F195,"dddd")</f>
        <v>Jumat</v>
      </c>
      <c r="B193" s="73">
        <f>DATE(penggarapan!D195,penggarapan!E195,penggarapan!F195)</f>
        <v>43264</v>
      </c>
      <c r="C193" s="74">
        <f>penggarapan!J195/24</f>
        <v>0.90625</v>
      </c>
      <c r="D193" s="72">
        <f>penggarapan!AN195*149598000</f>
        <v>151930017.20629981</v>
      </c>
      <c r="E193" s="75">
        <f>penggarapan!BA489</f>
        <v>360611.51457723824</v>
      </c>
      <c r="F193" s="49"/>
      <c r="G193" s="76">
        <f>penggarapan!AV195</f>
        <v>5.4590158842106735</v>
      </c>
      <c r="H193" s="76">
        <f>penggarapan!BM489/15</f>
        <v>16.787714247261032</v>
      </c>
      <c r="I193" s="77">
        <f>penggarapan!AP195</f>
        <v>82.546761303514401</v>
      </c>
      <c r="J193" s="51">
        <f>penggarapan!AJ489</f>
        <v>250.11975224298476</v>
      </c>
      <c r="K193" s="51">
        <f>penggarapan!AX195</f>
        <v>23.225487643619147</v>
      </c>
      <c r="L193" s="51">
        <f>penggarapan!AP489</f>
        <v>4.3011467730324249</v>
      </c>
      <c r="M193" s="51">
        <f>penggarapan!BR489</f>
        <v>-17.706679021820904</v>
      </c>
      <c r="N193" s="51">
        <f>penggarapan!BI195</f>
        <v>308.0181387355945</v>
      </c>
      <c r="O193" s="51">
        <f>penggarapan!BZ489</f>
        <v>123.86311411113329</v>
      </c>
      <c r="P193" s="51">
        <f>penggarapan!BM195</f>
        <v>-59.032320849101751</v>
      </c>
      <c r="Q193" s="51">
        <f>penggarapan!CA489</f>
        <v>69.949215006843389</v>
      </c>
    </row>
    <row r="194" spans="1:17">
      <c r="A194" s="49" t="str">
        <f>TEXT(penggarapan!F196,"dddd")</f>
        <v>Jumat</v>
      </c>
      <c r="B194" s="73">
        <f>DATE(penggarapan!D196,penggarapan!E196,penggarapan!F196)</f>
        <v>43264</v>
      </c>
      <c r="C194" s="74">
        <f>penggarapan!J196/24</f>
        <v>0.91666666666666663</v>
      </c>
      <c r="D194" s="72">
        <f>penggarapan!AN196*149598000</f>
        <v>151930175.42027739</v>
      </c>
      <c r="E194" s="75">
        <f>penggarapan!BA490</f>
        <v>360582.17971876531</v>
      </c>
      <c r="F194" s="49"/>
      <c r="G194" s="76">
        <f>penggarapan!AV196</f>
        <v>5.4597367949050302</v>
      </c>
      <c r="H194" s="76">
        <f>penggarapan!BM490/15</f>
        <v>16.788706696711458</v>
      </c>
      <c r="I194" s="77">
        <f>penggarapan!AP196</f>
        <v>82.556714279813292</v>
      </c>
      <c r="J194" s="51">
        <f>penggarapan!AJ490</f>
        <v>250.13612412773941</v>
      </c>
      <c r="K194" s="51">
        <f>penggarapan!AX196</f>
        <v>23.226046027767534</v>
      </c>
      <c r="L194" s="51">
        <f>penggarapan!AP490</f>
        <v>4.290318325349781</v>
      </c>
      <c r="M194" s="51">
        <f>penggarapan!BR490</f>
        <v>-17.719714813045755</v>
      </c>
      <c r="N194" s="51">
        <f>penggarapan!BI196</f>
        <v>312.37311639257746</v>
      </c>
      <c r="O194" s="51">
        <f>penggarapan!BZ490</f>
        <v>130.10452733727465</v>
      </c>
      <c r="P194" s="51">
        <f>penggarapan!BM196</f>
        <v>-62.03355832777082</v>
      </c>
      <c r="Q194" s="51">
        <f>penggarapan!CA490</f>
        <v>72.91694166708767</v>
      </c>
    </row>
    <row r="195" spans="1:17">
      <c r="A195" s="49" t="str">
        <f>TEXT(penggarapan!F197,"dddd")</f>
        <v>Jumat</v>
      </c>
      <c r="B195" s="73">
        <f>DATE(penggarapan!D197,penggarapan!E197,penggarapan!F197)</f>
        <v>43264</v>
      </c>
      <c r="C195" s="74">
        <f>penggarapan!J197/24</f>
        <v>0.92708333333333337</v>
      </c>
      <c r="D195" s="72">
        <f>penggarapan!AN197*149598000</f>
        <v>151930333.56150144</v>
      </c>
      <c r="E195" s="75">
        <f>penggarapan!BA491</f>
        <v>360552.97425461555</v>
      </c>
      <c r="F195" s="49"/>
      <c r="G195" s="76">
        <f>penggarapan!AV197</f>
        <v>5.4604577101556826</v>
      </c>
      <c r="H195" s="76">
        <f>penggarapan!BM491/15</f>
        <v>16.789686855448096</v>
      </c>
      <c r="I195" s="77">
        <f>penggarapan!AP197</f>
        <v>82.566667235821754</v>
      </c>
      <c r="J195" s="51">
        <f>penggarapan!AJ491</f>
        <v>250.1522930350817</v>
      </c>
      <c r="K195" s="51">
        <f>penggarapan!AX197</f>
        <v>23.226603671170583</v>
      </c>
      <c r="L195" s="51">
        <f>penggarapan!AP491</f>
        <v>4.3000979483543116</v>
      </c>
      <c r="M195" s="51">
        <f>penggarapan!BR491</f>
        <v>-17.71232048250857</v>
      </c>
      <c r="N195" s="51">
        <f>penggarapan!BI197</f>
        <v>317.9003798979345</v>
      </c>
      <c r="O195" s="51">
        <f>penggarapan!BZ491</f>
        <v>138.87838922455384</v>
      </c>
      <c r="P195" s="51">
        <f>penggarapan!BM197</f>
        <v>-64.878797183612605</v>
      </c>
      <c r="Q195" s="51">
        <f>penggarapan!CA491</f>
        <v>75.582963269286893</v>
      </c>
    </row>
    <row r="196" spans="1:17">
      <c r="A196" s="49" t="str">
        <f>TEXT(penggarapan!F198,"dddd")</f>
        <v>Jumat</v>
      </c>
      <c r="B196" s="73">
        <f>DATE(penggarapan!D198,penggarapan!E198,penggarapan!F198)</f>
        <v>43264</v>
      </c>
      <c r="C196" s="74">
        <f>penggarapan!J198/24</f>
        <v>0.9375</v>
      </c>
      <c r="D196" s="72">
        <f>penggarapan!AN198*149598000</f>
        <v>151930491.62995335</v>
      </c>
      <c r="E196" s="75">
        <f>penggarapan!BA492</f>
        <v>360523.89836578467</v>
      </c>
      <c r="F196" s="49"/>
      <c r="G196" s="76">
        <f>penggarapan!AV198</f>
        <v>5.4611786298910721</v>
      </c>
      <c r="H196" s="76">
        <f>penggarapan!BM492/15</f>
        <v>16.790654541279991</v>
      </c>
      <c r="I196" s="77">
        <f>penggarapan!AP198</f>
        <v>82.576620170659709</v>
      </c>
      <c r="J196" s="51">
        <f>penggarapan!AJ492</f>
        <v>250.16825596814232</v>
      </c>
      <c r="K196" s="51">
        <f>penggarapan!AX198</f>
        <v>23.227160573757565</v>
      </c>
      <c r="L196" s="51">
        <f>penggarapan!AP492</f>
        <v>4.29173816040581</v>
      </c>
      <c r="M196" s="51">
        <f>penggarapan!BR492</f>
        <v>-17.722851514320666</v>
      </c>
      <c r="N196" s="51">
        <f>penggarapan!BI198</f>
        <v>324.90061602422685</v>
      </c>
      <c r="O196" s="51">
        <f>penggarapan!BZ492</f>
        <v>151.3291206465795</v>
      </c>
      <c r="P196" s="51">
        <f>penggarapan!BM198</f>
        <v>-67.507674411824482</v>
      </c>
      <c r="Q196" s="51">
        <f>penggarapan!CA492</f>
        <v>77.715445263322493</v>
      </c>
    </row>
    <row r="197" spans="1:17">
      <c r="A197" s="49" t="str">
        <f>TEXT(penggarapan!F199,"dddd")</f>
        <v>Jumat</v>
      </c>
      <c r="B197" s="73">
        <f>DATE(penggarapan!D199,penggarapan!E199,penggarapan!F199)</f>
        <v>43264</v>
      </c>
      <c r="C197" s="74">
        <f>penggarapan!J199/24</f>
        <v>0.94791666666666663</v>
      </c>
      <c r="D197" s="72">
        <f>penggarapan!AN199*149598000</f>
        <v>151930649.62563556</v>
      </c>
      <c r="E197" s="75">
        <f>penggarapan!BA493</f>
        <v>360494.95222857397</v>
      </c>
      <c r="F197" s="49"/>
      <c r="G197" s="76">
        <f>penggarapan!AV199</f>
        <v>5.461899554136405</v>
      </c>
      <c r="H197" s="76">
        <f>penggarapan!BM493/15</f>
        <v>16.791609578125637</v>
      </c>
      <c r="I197" s="77">
        <f>penggarapan!AP199</f>
        <v>82.586573084782998</v>
      </c>
      <c r="J197" s="51">
        <f>penggarapan!AJ493</f>
        <v>250.18401003087669</v>
      </c>
      <c r="K197" s="51">
        <f>penggarapan!AX199</f>
        <v>23.227716735532642</v>
      </c>
      <c r="L197" s="51">
        <f>penggarapan!AP493</f>
        <v>4.2854398795744695</v>
      </c>
      <c r="M197" s="51">
        <f>penggarapan!BR493</f>
        <v>-17.731310849231321</v>
      </c>
      <c r="N197" s="51">
        <f>penggarapan!BI199</f>
        <v>333.63729580155621</v>
      </c>
      <c r="O197" s="51">
        <f>penggarapan!BZ493</f>
        <v>167.88319198254624</v>
      </c>
      <c r="P197" s="51">
        <f>penggarapan!BM199</f>
        <v>-69.834412340928679</v>
      </c>
      <c r="Q197" s="51">
        <f>penggarapan!CA493</f>
        <v>79.017896164266503</v>
      </c>
    </row>
    <row r="198" spans="1:17">
      <c r="A198" s="49" t="str">
        <f>TEXT(penggarapan!F200,"dddd")</f>
        <v>Jumat</v>
      </c>
      <c r="B198" s="73">
        <f>DATE(penggarapan!D200,penggarapan!E200,penggarapan!F200)</f>
        <v>43264</v>
      </c>
      <c r="C198" s="74">
        <f>penggarapan!J200/24</f>
        <v>0.95833333333333337</v>
      </c>
      <c r="D198" s="72">
        <f>penggarapan!AN200*149598000</f>
        <v>151930807.5485504</v>
      </c>
      <c r="E198" s="75">
        <f>penggarapan!BA494</f>
        <v>360466.13601852156</v>
      </c>
      <c r="F198" s="49"/>
      <c r="G198" s="76">
        <f>penggarapan!AV200</f>
        <v>5.4626204829166758</v>
      </c>
      <c r="H198" s="76">
        <f>penggarapan!BM494/15</f>
        <v>16.792551795953326</v>
      </c>
      <c r="I198" s="77">
        <f>penggarapan!AP200</f>
        <v>82.596525978644635</v>
      </c>
      <c r="J198" s="51">
        <f>penggarapan!AJ494</f>
        <v>250.19955242706945</v>
      </c>
      <c r="K198" s="51">
        <f>penggarapan!AX200</f>
        <v>23.228272156499756</v>
      </c>
      <c r="L198" s="51">
        <f>penggarapan!AP494</f>
        <v>4.2974909509873331</v>
      </c>
      <c r="M198" s="51">
        <f>penggarapan!BR494</f>
        <v>-17.721573966041465</v>
      </c>
      <c r="N198" s="51">
        <f>penggarapan!BI200</f>
        <v>344.15626124319419</v>
      </c>
      <c r="O198" s="51">
        <f>penggarapan!BZ494</f>
        <v>186.8287627597465</v>
      </c>
      <c r="P198" s="51">
        <f>penggarapan!BM200</f>
        <v>-71.742284924580588</v>
      </c>
      <c r="Q198" s="51">
        <f>penggarapan!CA494</f>
        <v>79.201838910112969</v>
      </c>
    </row>
    <row r="199" spans="1:17">
      <c r="A199" s="49" t="str">
        <f>TEXT(penggarapan!F201,"dddd")</f>
        <v>Jumat</v>
      </c>
      <c r="B199" s="73">
        <f>DATE(penggarapan!D201,penggarapan!E201,penggarapan!F201)</f>
        <v>43264</v>
      </c>
      <c r="C199" s="74">
        <f>penggarapan!J201/24</f>
        <v>0.96875</v>
      </c>
      <c r="D199" s="72">
        <f>penggarapan!AN201*149598000</f>
        <v>151930965.39867929</v>
      </c>
      <c r="E199" s="75">
        <f>penggarapan!BA495</f>
        <v>360437.4499142305</v>
      </c>
      <c r="F199" s="49"/>
      <c r="G199" s="76">
        <f>penggarapan!AV201</f>
        <v>5.4633414161603904</v>
      </c>
      <c r="H199" s="76">
        <f>penggarapan!BM495/15</f>
        <v>16.793481030729076</v>
      </c>
      <c r="I199" s="77">
        <f>penggarapan!AP201</f>
        <v>82.606478851365466</v>
      </c>
      <c r="J199" s="51">
        <f>penggarapan!AJ495</f>
        <v>250.21488045946376</v>
      </c>
      <c r="K199" s="51">
        <f>penggarapan!AX201</f>
        <v>23.228826836588478</v>
      </c>
      <c r="L199" s="51">
        <f>penggarapan!AP495</f>
        <v>4.2809452014429805</v>
      </c>
      <c r="M199" s="51">
        <f>penggarapan!BR495</f>
        <v>-17.740114643548864</v>
      </c>
      <c r="N199" s="51">
        <f>penggarapan!BI201</f>
        <v>356.03269450457924</v>
      </c>
      <c r="O199" s="51">
        <f>penggarapan!BZ495</f>
        <v>204.32914015697861</v>
      </c>
      <c r="P199" s="51">
        <f>penggarapan!BM201</f>
        <v>-73.088266956208642</v>
      </c>
      <c r="Q199" s="51">
        <f>penggarapan!CA495</f>
        <v>78.172465879590575</v>
      </c>
    </row>
    <row r="200" spans="1:17">
      <c r="A200" s="49" t="str">
        <f>TEXT(penggarapan!F202,"dddd")</f>
        <v>Jumat</v>
      </c>
      <c r="B200" s="73">
        <f>DATE(penggarapan!D202,penggarapan!E202,penggarapan!F202)</f>
        <v>43264</v>
      </c>
      <c r="C200" s="74">
        <f>penggarapan!J202/24</f>
        <v>0.97916666666666663</v>
      </c>
      <c r="D200" s="72">
        <f>penggarapan!AN202*149598000</f>
        <v>151931123.17602453</v>
      </c>
      <c r="E200" s="75">
        <f>penggarapan!BA496</f>
        <v>360408.89408966509</v>
      </c>
      <c r="F200" s="49"/>
      <c r="G200" s="76">
        <f>penggarapan!AV202</f>
        <v>5.4640623538924924</v>
      </c>
      <c r="H200" s="76">
        <f>penggarapan!BM496/15</f>
        <v>16.794397124737554</v>
      </c>
      <c r="I200" s="77">
        <f>penggarapan!AP202</f>
        <v>82.616431703397751</v>
      </c>
      <c r="J200" s="51">
        <f>penggarapan!AJ496</f>
        <v>250.22999153504341</v>
      </c>
      <c r="K200" s="51">
        <f>penggarapan!AX202</f>
        <v>23.229380775802809</v>
      </c>
      <c r="L200" s="51">
        <f>penggarapan!AP496</f>
        <v>4.2875998072339989</v>
      </c>
      <c r="M200" s="51">
        <f>penggarapan!BR496</f>
        <v>-17.735655875253261</v>
      </c>
      <c r="N200" s="51">
        <f>penggarapan!BI202</f>
        <v>8.2911302761711454</v>
      </c>
      <c r="O200" s="51">
        <f>penggarapan!BZ496</f>
        <v>217.93927886723947</v>
      </c>
      <c r="P200" s="51">
        <f>penggarapan!BM202</f>
        <v>-73.731847917763787</v>
      </c>
      <c r="Q200" s="51">
        <f>penggarapan!CA496</f>
        <v>76.238511732981451</v>
      </c>
    </row>
    <row r="201" spans="1:17">
      <c r="A201" s="49" t="str">
        <f>TEXT(penggarapan!F203,"dddd")</f>
        <v>Jumat</v>
      </c>
      <c r="B201" s="73">
        <f>DATE(penggarapan!D203,penggarapan!E203,penggarapan!F203)</f>
        <v>43264</v>
      </c>
      <c r="C201" s="74">
        <f>penggarapan!J203/24</f>
        <v>0.98958333333333337</v>
      </c>
      <c r="D201" s="72">
        <f>penggarapan!AN203*149598000</f>
        <v>151931280.88058871</v>
      </c>
      <c r="E201" s="75">
        <f>penggarapan!BA497</f>
        <v>360380.46871800022</v>
      </c>
      <c r="F201" s="49"/>
      <c r="G201" s="76">
        <f>penggarapan!AV203</f>
        <v>5.4647832961383633</v>
      </c>
      <c r="H201" s="76">
        <f>penggarapan!BM497/15</f>
        <v>16.795299926520293</v>
      </c>
      <c r="I201" s="77">
        <f>penggarapan!AP203</f>
        <v>82.626384535199847</v>
      </c>
      <c r="J201" s="51">
        <f>penggarapan!AJ497</f>
        <v>250.2448831640028</v>
      </c>
      <c r="K201" s="51">
        <f>penggarapan!AX203</f>
        <v>23.229933974146945</v>
      </c>
      <c r="L201" s="51">
        <f>penggarapan!AP497</f>
        <v>4.2913874334106401</v>
      </c>
      <c r="M201" s="51">
        <f>penggarapan!BR497</f>
        <v>-17.734002771893227</v>
      </c>
      <c r="N201" s="51">
        <f>penggarapan!BI203</f>
        <v>19.769407438927203</v>
      </c>
      <c r="O201" s="51">
        <f>penggarapan!BZ497</f>
        <v>227.66560763090189</v>
      </c>
      <c r="P201" s="51">
        <f>penggarapan!BM203</f>
        <v>-73.589985953228904</v>
      </c>
      <c r="Q201" s="51">
        <f>penggarapan!CA497</f>
        <v>73.70239746858087</v>
      </c>
    </row>
    <row r="202" spans="1:17">
      <c r="A202" s="49" t="str">
        <f>TEXT(penggarapan!F204,"dddd")</f>
        <v>Jumat</v>
      </c>
      <c r="B202" s="73">
        <f>DATE(penggarapan!D204,penggarapan!E204,penggarapan!F204)</f>
        <v>43264</v>
      </c>
      <c r="C202" s="74">
        <f>penggarapan!J204/24</f>
        <v>1</v>
      </c>
      <c r="D202" s="72">
        <f>penggarapan!AN204*149598000</f>
        <v>151931438.512353</v>
      </c>
      <c r="E202" s="75">
        <f>penggarapan!BA498</f>
        <v>360352.17397546041</v>
      </c>
      <c r="F202" s="49"/>
      <c r="G202" s="76">
        <f>penggarapan!AV204</f>
        <v>5.4655042428261833</v>
      </c>
      <c r="H202" s="76">
        <f>penggarapan!BM498/15</f>
        <v>16.796189290819409</v>
      </c>
      <c r="I202" s="77">
        <f>penggarapan!AP204</f>
        <v>82.636337345888208</v>
      </c>
      <c r="J202" s="51">
        <f>penggarapan!AJ498</f>
        <v>250.25955295880669</v>
      </c>
      <c r="K202" s="51">
        <f>penggarapan!AX204</f>
        <v>23.230486431550538</v>
      </c>
      <c r="L202" s="51">
        <f>penggarapan!AP498</f>
        <v>4.2856265087773799</v>
      </c>
      <c r="M202" s="51">
        <f>penggarapan!BR498</f>
        <v>-17.741769978157091</v>
      </c>
      <c r="N202" s="51">
        <f>penggarapan!BI204</f>
        <v>29.671634074790603</v>
      </c>
      <c r="O202" s="51">
        <f>penggarapan!BZ498</f>
        <v>234.49440273553768</v>
      </c>
      <c r="P202" s="51">
        <f>penggarapan!BM204</f>
        <v>-72.682020067989313</v>
      </c>
      <c r="Q202" s="51">
        <f>penggarapan!CA498</f>
        <v>70.798142701670983</v>
      </c>
    </row>
    <row r="203" spans="1:17">
      <c r="A203" s="49" t="str">
        <f>TEXT(penggarapan!F205,"dddd")</f>
        <v>Jumat</v>
      </c>
      <c r="B203" s="73">
        <f>DATE(penggarapan!D205,penggarapan!E205,penggarapan!F205)</f>
        <v>43264</v>
      </c>
      <c r="C203" s="74">
        <f>penggarapan!J205/24</f>
        <v>1.0104166666666667</v>
      </c>
      <c r="D203" s="72">
        <f>penggarapan!AN205*149598000</f>
        <v>151931596.07131991</v>
      </c>
      <c r="E203" s="75">
        <f>penggarapan!BA499</f>
        <v>360324.0100336445</v>
      </c>
      <c r="F203" s="49"/>
      <c r="G203" s="76">
        <f>penggarapan!AV205</f>
        <v>5.466225193981213</v>
      </c>
      <c r="H203" s="76">
        <f>penggarapan!BM499/15</f>
        <v>16.797065078881932</v>
      </c>
      <c r="I203" s="77">
        <f>penggarapan!AP205</f>
        <v>82.646290135919486</v>
      </c>
      <c r="J203" s="51">
        <f>penggarapan!AJ499</f>
        <v>250.2739986392003</v>
      </c>
      <c r="K203" s="51">
        <f>penggarapan!AX205</f>
        <v>23.231038148017806</v>
      </c>
      <c r="L203" s="51">
        <f>penggarapan!AP499</f>
        <v>4.2784196596062989</v>
      </c>
      <c r="M203" s="51">
        <f>penggarapan!BR499</f>
        <v>-17.750935885492776</v>
      </c>
      <c r="N203" s="51">
        <f>penggarapan!BI205</f>
        <v>37.766930467987635</v>
      </c>
      <c r="O203" s="51">
        <f>penggarapan!BZ499</f>
        <v>239.37074361031847</v>
      </c>
      <c r="P203" s="51">
        <f>penggarapan!BM205</f>
        <v>-71.118399808835136</v>
      </c>
      <c r="Q203" s="51">
        <f>penggarapan!CA499</f>
        <v>67.673203142429031</v>
      </c>
    </row>
    <row r="204" spans="1:17">
      <c r="A204" s="49" t="str">
        <f>TEXT(penggarapan!F206,"dddd")</f>
        <v>Jumat</v>
      </c>
      <c r="B204" s="73">
        <f>DATE(penggarapan!D206,penggarapan!E206,penggarapan!F206)</f>
        <v>43264</v>
      </c>
      <c r="C204" s="74">
        <f>penggarapan!J206/24</f>
        <v>1.0208333333333333</v>
      </c>
      <c r="D204" s="72">
        <f>penggarapan!AN206*149598000</f>
        <v>151931753.55749187</v>
      </c>
      <c r="E204" s="75">
        <f>penggarapan!BA500</f>
        <v>360295.97706338746</v>
      </c>
      <c r="F204" s="49"/>
      <c r="G204" s="76">
        <f>penggarapan!AV206</f>
        <v>5.4669461496284457</v>
      </c>
      <c r="H204" s="76">
        <f>penggarapan!BM500/15</f>
        <v>16.797927158393257</v>
      </c>
      <c r="I204" s="77">
        <f>penggarapan!AP206</f>
        <v>82.656242905746737</v>
      </c>
      <c r="J204" s="51">
        <f>penggarapan!AJ500</f>
        <v>250.28821803109963</v>
      </c>
      <c r="K204" s="51">
        <f>penggarapan!AX206</f>
        <v>23.231589123552659</v>
      </c>
      <c r="L204" s="51">
        <f>penggarapan!AP500</f>
        <v>4.2940633477755821</v>
      </c>
      <c r="M204" s="51">
        <f>penggarapan!BR500</f>
        <v>-17.737446049719093</v>
      </c>
      <c r="N204" s="51">
        <f>penggarapan!BI206</f>
        <v>29.671634074790603</v>
      </c>
      <c r="O204" s="51">
        <f>penggarapan!BZ500</f>
        <v>242.98245812520025</v>
      </c>
      <c r="P204" s="51">
        <f>penggarapan!BM206</f>
        <v>-69.045807225067662</v>
      </c>
      <c r="Q204" s="51">
        <f>penggarapan!CA500</f>
        <v>64.417804551686771</v>
      </c>
    </row>
    <row r="205" spans="1:17">
      <c r="A205" s="49" t="str">
        <f>TEXT(penggarapan!F207,"dddd")</f>
        <v>Jumat</v>
      </c>
      <c r="B205" s="73">
        <f>DATE(penggarapan!D207,penggarapan!E207,penggarapan!F207)</f>
        <v>43264</v>
      </c>
      <c r="C205" s="74">
        <f>penggarapan!J207/24</f>
        <v>1.0104166666666667</v>
      </c>
      <c r="D205" s="72">
        <f>penggarapan!AN207*149598000</f>
        <v>151931596.07131991</v>
      </c>
      <c r="E205" s="75">
        <f>penggarapan!BA501</f>
        <v>360324.0100336445</v>
      </c>
      <c r="F205" s="49"/>
      <c r="G205" s="76">
        <f>penggarapan!AV207</f>
        <v>5.466225193981213</v>
      </c>
      <c r="H205" s="76">
        <f>penggarapan!BM501/15</f>
        <v>16.797065078881932</v>
      </c>
      <c r="I205" s="77">
        <f>penggarapan!AP207</f>
        <v>82.646290135919486</v>
      </c>
      <c r="J205" s="51">
        <f>penggarapan!AJ501</f>
        <v>250.2739986392003</v>
      </c>
      <c r="K205" s="51">
        <f>penggarapan!AX207</f>
        <v>23.231038148017806</v>
      </c>
      <c r="L205" s="51">
        <f>penggarapan!AP501</f>
        <v>4.2784196596062989</v>
      </c>
      <c r="M205" s="51">
        <f>penggarapan!BR501</f>
        <v>-17.750935885492776</v>
      </c>
      <c r="N205" s="51">
        <f>penggarapan!BI207</f>
        <v>180</v>
      </c>
      <c r="O205" s="51">
        <f>penggarapan!BZ501</f>
        <v>239.37074361031847</v>
      </c>
      <c r="P205" s="51">
        <f>penggarapan!BM207</f>
        <v>-71.118399808835136</v>
      </c>
      <c r="Q205" s="51">
        <f>penggarapan!CA501</f>
        <v>67.673203142429031</v>
      </c>
    </row>
    <row r="206" spans="1:17">
      <c r="A206" s="49"/>
      <c r="B206" s="73"/>
      <c r="C206" s="74"/>
      <c r="D206" s="72"/>
      <c r="E206" s="75"/>
      <c r="F206" s="49"/>
      <c r="G206" s="76"/>
      <c r="H206" s="76"/>
      <c r="I206" s="77"/>
      <c r="J206" s="51"/>
      <c r="K206" s="51"/>
      <c r="L206" s="51"/>
      <c r="M206" s="51"/>
      <c r="N206" s="51"/>
      <c r="O206" s="51"/>
      <c r="P206" s="51"/>
      <c r="Q206" s="51"/>
    </row>
    <row r="207" spans="1:17">
      <c r="A207" s="49" t="str">
        <f>TEXT(penggarapan!F209,"dddd")</f>
        <v>Sabtu</v>
      </c>
      <c r="B207" s="73">
        <f>DATE(penggarapan!D209,penggarapan!E209,penggarapan!F209)</f>
        <v>43265</v>
      </c>
      <c r="C207" s="74">
        <f>penggarapan!J209/24</f>
        <v>4.1666666666666664E-2</v>
      </c>
      <c r="D207" s="72">
        <f>penggarapan!AN209*149598000</f>
        <v>151932068.31165045</v>
      </c>
      <c r="E207" s="75">
        <f>penggarapan!BA503</f>
        <v>360240.1670824489</v>
      </c>
      <c r="F207" s="49"/>
      <c r="G207" s="76">
        <f>penggarapan!AV209</f>
        <v>5.4683880753702594</v>
      </c>
      <c r="H207" s="76">
        <f>penggarapan!BM503/15</f>
        <v>16.800117171090253</v>
      </c>
      <c r="I207" s="77">
        <f>penggarapan!AP209</f>
        <v>82.676148398621621</v>
      </c>
      <c r="J207" s="51">
        <f>penggarapan!AJ503</f>
        <v>250.32433997082293</v>
      </c>
      <c r="K207" s="51">
        <f>penggarapan!AX209</f>
        <v>23.232688852503372</v>
      </c>
      <c r="L207" s="51">
        <f>penggarapan!AP503</f>
        <v>4.2858666846038931</v>
      </c>
      <c r="M207" s="51">
        <f>penggarapan!BR503</f>
        <v>-17.750629983647833</v>
      </c>
      <c r="N207" s="51">
        <f>penggarapan!BI209</f>
        <v>53.285156623018267</v>
      </c>
      <c r="O207" s="51">
        <f>penggarapan!BZ503</f>
        <v>247.65855078907657</v>
      </c>
      <c r="P207" s="51">
        <f>penggarapan!BM209</f>
        <v>-63.885324451707255</v>
      </c>
      <c r="Q207" s="51">
        <f>penggarapan!CA503</f>
        <v>57.650993987417969</v>
      </c>
    </row>
    <row r="208" spans="1:17">
      <c r="A208" s="49" t="str">
        <f>TEXT(penggarapan!F210,"dddd")</f>
        <v>Sabtu</v>
      </c>
      <c r="B208" s="73">
        <f>DATE(penggarapan!D210,penggarapan!E210,penggarapan!F210)</f>
        <v>43265</v>
      </c>
      <c r="C208" s="74">
        <f>penggarapan!J210/24</f>
        <v>5.2083333333333336E-2</v>
      </c>
      <c r="D208" s="72">
        <f>penggarapan!AN210*149598000</f>
        <v>151932225.57938871</v>
      </c>
      <c r="E208" s="75">
        <f>penggarapan!BA504</f>
        <v>360212.52538928791</v>
      </c>
      <c r="F208" s="49"/>
      <c r="G208" s="76">
        <f>penggarapan!AV210</f>
        <v>5.4691090443547932</v>
      </c>
      <c r="H208" s="76">
        <f>penggarapan!BM504/15</f>
        <v>16.800937638676981</v>
      </c>
      <c r="I208" s="77">
        <f>penggarapan!AP210</f>
        <v>82.68610110656131</v>
      </c>
      <c r="J208" s="51">
        <f>penggarapan!AJ504</f>
        <v>250.33787243019211</v>
      </c>
      <c r="K208" s="51">
        <f>penggarapan!AX210</f>
        <v>23.233237605042412</v>
      </c>
      <c r="L208" s="51">
        <f>penggarapan!AP504</f>
        <v>4.2913763213725522</v>
      </c>
      <c r="M208" s="51">
        <f>penggarapan!BR504</f>
        <v>-17.747071745844337</v>
      </c>
      <c r="N208" s="51">
        <f>penggarapan!BI210</f>
        <v>56.457750791028261</v>
      </c>
      <c r="O208" s="51">
        <f>penggarapan!BZ504</f>
        <v>249.22876341101363</v>
      </c>
      <c r="P208" s="51">
        <f>penggarapan!BM210</f>
        <v>-60.978739973010669</v>
      </c>
      <c r="Q208" s="51">
        <f>penggarapan!CA504</f>
        <v>54.19135949767324</v>
      </c>
    </row>
    <row r="209" spans="1:17">
      <c r="A209" s="49" t="str">
        <f>TEXT(penggarapan!F211,"dddd")</f>
        <v>Sabtu</v>
      </c>
      <c r="B209" s="73">
        <f>DATE(penggarapan!D211,penggarapan!E211,penggarapan!F211)</f>
        <v>43265</v>
      </c>
      <c r="C209" s="74">
        <f>penggarapan!J211/24</f>
        <v>6.25E-2</v>
      </c>
      <c r="D209" s="72">
        <f>penggarapan!AN211*149598000</f>
        <v>151932382.7742995</v>
      </c>
      <c r="E209" s="75">
        <f>penggarapan!BA505</f>
        <v>360185.0153503046</v>
      </c>
      <c r="F209" s="49"/>
      <c r="G209" s="76">
        <f>penggarapan!AV211</f>
        <v>5.4698300177386461</v>
      </c>
      <c r="H209" s="76">
        <f>penggarapan!BM505/15</f>
        <v>16.801743934775462</v>
      </c>
      <c r="I209" s="77">
        <f>penggarapan!AP211</f>
        <v>82.696053793446708</v>
      </c>
      <c r="J209" s="51">
        <f>penggarapan!AJ505</f>
        <v>250.35117099981738</v>
      </c>
      <c r="K209" s="51">
        <f>penggarapan!AX211</f>
        <v>23.233785616517729</v>
      </c>
      <c r="L209" s="51">
        <f>penggarapan!AP505</f>
        <v>4.2775089915090279</v>
      </c>
      <c r="M209" s="51">
        <f>penggarapan!BR505</f>
        <v>-17.762664363630819</v>
      </c>
      <c r="N209" s="51">
        <f>penggarapan!BI211</f>
        <v>58.987487329475499</v>
      </c>
      <c r="O209" s="51">
        <f>penggarapan!BZ505</f>
        <v>250.41614417911143</v>
      </c>
      <c r="P209" s="51">
        <f>penggarapan!BM211</f>
        <v>-57.932946552835162</v>
      </c>
      <c r="Q209" s="51">
        <f>penggarapan!CA505</f>
        <v>50.695737869690113</v>
      </c>
    </row>
    <row r="210" spans="1:17">
      <c r="A210" s="49" t="str">
        <f>TEXT(penggarapan!F212,"dddd")</f>
        <v>Sabtu</v>
      </c>
      <c r="B210" s="73">
        <f>DATE(penggarapan!D212,penggarapan!E212,penggarapan!F212)</f>
        <v>43265</v>
      </c>
      <c r="C210" s="74">
        <f>penggarapan!J212/24</f>
        <v>7.2916666666666671E-2</v>
      </c>
      <c r="D210" s="72">
        <f>penggarapan!AN212*149598000</f>
        <v>151932539.89638537</v>
      </c>
      <c r="E210" s="75">
        <f>penggarapan!BA506</f>
        <v>360157.63713239058</v>
      </c>
      <c r="F210" s="49"/>
      <c r="G210" s="76">
        <f>penggarapan!AV212</f>
        <v>5.4705509955468772</v>
      </c>
      <c r="H210" s="76">
        <f>penggarapan!BM506/15</f>
        <v>16.802535959954035</v>
      </c>
      <c r="I210" s="77">
        <f>penggarapan!AP212</f>
        <v>82.706006459731725</v>
      </c>
      <c r="J210" s="51">
        <f>penggarapan!AJ506</f>
        <v>250.36423404772975</v>
      </c>
      <c r="K210" s="51">
        <f>penggarapan!AX212</f>
        <v>23.234332886933355</v>
      </c>
      <c r="L210" s="51">
        <f>penggarapan!AP506</f>
        <v>4.282714407283355</v>
      </c>
      <c r="M210" s="51">
        <f>penggarapan!BR506</f>
        <v>-17.759339173133355</v>
      </c>
      <c r="N210" s="51">
        <f>penggarapan!BI212</f>
        <v>61.015160568742814</v>
      </c>
      <c r="O210" s="51">
        <f>penggarapan!BZ506</f>
        <v>251.36264428590579</v>
      </c>
      <c r="P210" s="51">
        <f>penggarapan!BM212</f>
        <v>-54.784935915229681</v>
      </c>
      <c r="Q210" s="51">
        <f>penggarapan!CA506</f>
        <v>47.180541569222818</v>
      </c>
    </row>
    <row r="211" spans="1:17">
      <c r="A211" s="49" t="str">
        <f>TEXT(penggarapan!F213,"dddd")</f>
        <v>Sabtu</v>
      </c>
      <c r="B211" s="73">
        <f>DATE(penggarapan!D213,penggarapan!E213,penggarapan!F213)</f>
        <v>43265</v>
      </c>
      <c r="C211" s="74">
        <f>penggarapan!J213/24</f>
        <v>8.3333333333333329E-2</v>
      </c>
      <c r="D211" s="72">
        <f>penggarapan!AN213*149598000</f>
        <v>151932696.94564867</v>
      </c>
      <c r="E211" s="75">
        <f>penggarapan!BA507</f>
        <v>360130.39090167766</v>
      </c>
      <c r="F211" s="49"/>
      <c r="G211" s="76">
        <f>penggarapan!AV213</f>
        <v>5.4712719778045447</v>
      </c>
      <c r="H211" s="76">
        <f>penggarapan!BM507/15</f>
        <v>16.803313621508277</v>
      </c>
      <c r="I211" s="77">
        <f>penggarapan!AP213</f>
        <v>82.715959105870368</v>
      </c>
      <c r="J211" s="51">
        <f>penggarapan!AJ507</f>
        <v>250.37706005283621</v>
      </c>
      <c r="K211" s="51">
        <f>penggarapan!AX213</f>
        <v>23.23487941629325</v>
      </c>
      <c r="L211" s="51">
        <f>penggarapan!AP507</f>
        <v>4.2813171172126516</v>
      </c>
      <c r="M211" s="51">
        <f>penggarapan!BR507</f>
        <v>-17.762516998806756</v>
      </c>
      <c r="N211" s="51">
        <f>penggarapan!BI213</f>
        <v>62.64571001700341</v>
      </c>
      <c r="O211" s="51">
        <f>penggarapan!BZ507</f>
        <v>252.08516475517263</v>
      </c>
      <c r="P211" s="51">
        <f>penggarapan!BM213</f>
        <v>-51.560769343010541</v>
      </c>
      <c r="Q211" s="51">
        <f>penggarapan!CA507</f>
        <v>43.646830994932159</v>
      </c>
    </row>
    <row r="212" spans="1:17">
      <c r="A212" s="49" t="str">
        <f>TEXT(penggarapan!F214,"dddd")</f>
        <v>Sabtu</v>
      </c>
      <c r="B212" s="73">
        <f>DATE(penggarapan!D214,penggarapan!E214,penggarapan!F214)</f>
        <v>43265</v>
      </c>
      <c r="C212" s="74">
        <f>penggarapan!J214/24</f>
        <v>9.375E-2</v>
      </c>
      <c r="D212" s="72">
        <f>penggarapan!AN214*149598000</f>
        <v>151932853.92207074</v>
      </c>
      <c r="E212" s="75">
        <f>penggarapan!BA508</f>
        <v>360103.27682713972</v>
      </c>
      <c r="F212" s="49"/>
      <c r="G212" s="76">
        <f>penggarapan!AV214</f>
        <v>5.4719929644400729</v>
      </c>
      <c r="H212" s="76">
        <f>penggarapan!BM508/15</f>
        <v>16.804076833398518</v>
      </c>
      <c r="I212" s="77">
        <f>penggarapan!AP214</f>
        <v>82.725911730982617</v>
      </c>
      <c r="J212" s="51">
        <f>penggarapan!AJ508</f>
        <v>250.38964760388055</v>
      </c>
      <c r="K212" s="51">
        <f>penggarapan!AX214</f>
        <v>23.235425204528148</v>
      </c>
      <c r="L212" s="51">
        <f>penggarapan!AP508</f>
        <v>4.2751632751505166</v>
      </c>
      <c r="M212" s="51">
        <f>penggarapan!BR508</f>
        <v>-17.770370016003245</v>
      </c>
      <c r="N212" s="51">
        <f>penggarapan!BI214</f>
        <v>63.957492543977537</v>
      </c>
      <c r="O212" s="51">
        <f>penggarapan!BZ508</f>
        <v>252.628756479575</v>
      </c>
      <c r="P212" s="51">
        <f>penggarapan!BM214</f>
        <v>-48.279121275582376</v>
      </c>
      <c r="Q212" s="51">
        <f>penggarapan!CA508</f>
        <v>40.09984610586779</v>
      </c>
    </row>
    <row r="213" spans="1:17">
      <c r="A213" s="49" t="str">
        <f>TEXT(penggarapan!F215,"dddd")</f>
        <v>Sabtu</v>
      </c>
      <c r="B213" s="73">
        <f>DATE(penggarapan!D215,penggarapan!E215,penggarapan!F215)</f>
        <v>43265</v>
      </c>
      <c r="C213" s="74">
        <f>penggarapan!J215/24</f>
        <v>0.10416666666666667</v>
      </c>
      <c r="D213" s="72">
        <f>penggarapan!AN215*149598000</f>
        <v>151933010.82565415</v>
      </c>
      <c r="E213" s="75">
        <f>penggarapan!BA509</f>
        <v>360076.29507330724</v>
      </c>
      <c r="F213" s="49"/>
      <c r="G213" s="76">
        <f>penggarapan!AV215</f>
        <v>5.4727139554786488</v>
      </c>
      <c r="H213" s="76">
        <f>penggarapan!BM509/15</f>
        <v>16.804825516493292</v>
      </c>
      <c r="I213" s="77">
        <f>penggarapan!AP215</f>
        <v>82.735864335524241</v>
      </c>
      <c r="J213" s="51">
        <f>penggarapan!AJ509</f>
        <v>250.4019954034498</v>
      </c>
      <c r="K213" s="51">
        <f>penggarapan!AX215</f>
        <v>23.235970251642179</v>
      </c>
      <c r="L213" s="51">
        <f>penggarapan!AP509</f>
        <v>4.2739507829281367</v>
      </c>
      <c r="M213" s="51">
        <f>penggarapan!BR509</f>
        <v>-17.773295992638989</v>
      </c>
      <c r="N213" s="51">
        <f>penggarapan!BI215</f>
        <v>65.00937583997451</v>
      </c>
      <c r="O213" s="51">
        <f>penggarapan!BZ509</f>
        <v>253.03621426705075</v>
      </c>
      <c r="P213" s="51">
        <f>penggarapan!BM215</f>
        <v>-44.953642921051205</v>
      </c>
      <c r="Q213" s="51">
        <f>penggarapan!CA509</f>
        <v>36.544100086904528</v>
      </c>
    </row>
    <row r="214" spans="1:17">
      <c r="A214" s="49" t="str">
        <f>TEXT(penggarapan!F216,"dddd")</f>
        <v>Sabtu</v>
      </c>
      <c r="B214" s="73">
        <f>DATE(penggarapan!D216,penggarapan!E216,penggarapan!F216)</f>
        <v>43265</v>
      </c>
      <c r="C214" s="74">
        <f>penggarapan!J216/24</f>
        <v>0.11458333333333333</v>
      </c>
      <c r="D214" s="72">
        <f>penggarapan!AN216*149598000</f>
        <v>151933167.65640122</v>
      </c>
      <c r="E214" s="75">
        <f>penggarapan!BA510</f>
        <v>360049.44580393628</v>
      </c>
      <c r="F214" s="49"/>
      <c r="G214" s="76">
        <f>penggarapan!AV216</f>
        <v>5.473434950945264</v>
      </c>
      <c r="H214" s="76">
        <f>penggarapan!BM510/15</f>
        <v>16.805559598494838</v>
      </c>
      <c r="I214" s="77">
        <f>penggarapan!AP216</f>
        <v>82.745816919948311</v>
      </c>
      <c r="J214" s="51">
        <f>penggarapan!AJ510</f>
        <v>250.41410226673736</v>
      </c>
      <c r="K214" s="51">
        <f>penggarapan!AX216</f>
        <v>23.236514557639239</v>
      </c>
      <c r="L214" s="51">
        <f>penggarapan!AP510</f>
        <v>4.2750054029943101</v>
      </c>
      <c r="M214" s="51">
        <f>penggarapan!BR510</f>
        <v>-17.773942548654105</v>
      </c>
      <c r="N214" s="51">
        <f>penggarapan!BI216</f>
        <v>65.84591938104586</v>
      </c>
      <c r="O214" s="51">
        <f>penggarapan!BZ510</f>
        <v>253.32576417576706</v>
      </c>
      <c r="P214" s="51">
        <f>penggarapan!BM216</f>
        <v>-41.59452877312534</v>
      </c>
      <c r="Q214" s="51">
        <f>penggarapan!CA510</f>
        <v>32.981781819262459</v>
      </c>
    </row>
    <row r="215" spans="1:17">
      <c r="A215" s="49" t="str">
        <f>TEXT(penggarapan!F217,"dddd")</f>
        <v>Sabtu</v>
      </c>
      <c r="B215" s="73">
        <f>DATE(penggarapan!D217,penggarapan!E217,penggarapan!F217)</f>
        <v>43265</v>
      </c>
      <c r="C215" s="74">
        <f>penggarapan!J217/24</f>
        <v>0.125</v>
      </c>
      <c r="D215" s="72">
        <f>penggarapan!AN217*149598000</f>
        <v>151933324.41429338</v>
      </c>
      <c r="E215" s="75">
        <f>penggarapan!BA511</f>
        <v>360022.72918557352</v>
      </c>
      <c r="F215" s="49"/>
      <c r="G215" s="76">
        <f>penggarapan!AV217</f>
        <v>5.4741559507684023</v>
      </c>
      <c r="H215" s="76">
        <f>penggarapan!BM511/15</f>
        <v>16.806279013873375</v>
      </c>
      <c r="I215" s="77">
        <f>penggarapan!AP217</f>
        <v>82.755769483375715</v>
      </c>
      <c r="J215" s="51">
        <f>penggarapan!AJ511</f>
        <v>250.42596712045071</v>
      </c>
      <c r="K215" s="51">
        <f>penggarapan!AX217</f>
        <v>23.237058122450417</v>
      </c>
      <c r="L215" s="51">
        <f>penggarapan!AP511</f>
        <v>4.2875348410389398</v>
      </c>
      <c r="M215" s="51">
        <f>penggarapan!BR511</f>
        <v>-17.763192382506432</v>
      </c>
      <c r="N215" s="51">
        <f>penggarapan!BI217</f>
        <v>66.501093648741133</v>
      </c>
      <c r="O215" s="51">
        <f>penggarapan!BZ511</f>
        <v>253.52417890936698</v>
      </c>
      <c r="P215" s="51">
        <f>penggarapan!BM217</f>
        <v>-38.209561921288937</v>
      </c>
      <c r="Q215" s="51">
        <f>penggarapan!CA511</f>
        <v>29.415243632049993</v>
      </c>
    </row>
    <row r="216" spans="1:17">
      <c r="A216" s="49" t="str">
        <f>TEXT(penggarapan!F218,"dddd")</f>
        <v>Sabtu</v>
      </c>
      <c r="B216" s="73">
        <f>DATE(penggarapan!D218,penggarapan!E218,penggarapan!F218)</f>
        <v>43265</v>
      </c>
      <c r="C216" s="74">
        <f>penggarapan!J218/24</f>
        <v>0.13541666666666666</v>
      </c>
      <c r="D216" s="72">
        <f>penggarapan!AN218*149598000</f>
        <v>151933481.09933302</v>
      </c>
      <c r="E216" s="75">
        <f>penggarapan!BA512</f>
        <v>359996.14538037486</v>
      </c>
      <c r="F216" s="49"/>
      <c r="G216" s="76">
        <f>penggarapan!AV218</f>
        <v>5.4748769549729932</v>
      </c>
      <c r="H216" s="76">
        <f>penggarapan!BM512/15</f>
        <v>16.806983704090037</v>
      </c>
      <c r="I216" s="77">
        <f>penggarapan!AP218</f>
        <v>82.765722026258658</v>
      </c>
      <c r="J216" s="51">
        <f>penggarapan!AJ512</f>
        <v>250.43758900648098</v>
      </c>
      <c r="K216" s="51">
        <f>penggarapan!AX218</f>
        <v>23.237600946079638</v>
      </c>
      <c r="L216" s="51">
        <f>penggarapan!AP512</f>
        <v>4.285132806492939</v>
      </c>
      <c r="M216" s="51">
        <f>penggarapan!BR512</f>
        <v>-17.767191866467385</v>
      </c>
      <c r="N216" s="51">
        <f>penggarapan!BI218</f>
        <v>67.000939521696324</v>
      </c>
      <c r="O216" s="51">
        <f>penggarapan!BZ512</f>
        <v>253.61360862772855</v>
      </c>
      <c r="P216" s="51">
        <f>penggarapan!BM218</f>
        <v>-34.80482101050908</v>
      </c>
      <c r="Q216" s="51">
        <f>penggarapan!CA512</f>
        <v>25.845287048829352</v>
      </c>
    </row>
    <row r="217" spans="1:17">
      <c r="A217" s="49" t="str">
        <f>TEXT(penggarapan!F219,"dddd")</f>
        <v>Sabtu</v>
      </c>
      <c r="B217" s="73">
        <f>DATE(penggarapan!D219,penggarapan!E219,penggarapan!F219)</f>
        <v>43265</v>
      </c>
      <c r="C217" s="74">
        <f>penggarapan!J219/24</f>
        <v>0.14583333333333334</v>
      </c>
      <c r="D217" s="72">
        <f>penggarapan!AN219*149598000</f>
        <v>151933637.71152267</v>
      </c>
      <c r="E217" s="75">
        <f>penggarapan!BA513</f>
        <v>359969.69454970903</v>
      </c>
      <c r="F217" s="49"/>
      <c r="G217" s="76">
        <f>penggarapan!AV219</f>
        <v>5.4755979635844101</v>
      </c>
      <c r="H217" s="76">
        <f>penggarapan!BM513/15</f>
        <v>16.807673617519747</v>
      </c>
      <c r="I217" s="77">
        <f>penggarapan!AP219</f>
        <v>82.775674549055537</v>
      </c>
      <c r="J217" s="51">
        <f>penggarapan!AJ513</f>
        <v>250.44896708062313</v>
      </c>
      <c r="K217" s="51">
        <f>penggarapan!AX219</f>
        <v>23.238143028531088</v>
      </c>
      <c r="L217" s="51">
        <f>penggarapan!AP513</f>
        <v>4.2704282048128297</v>
      </c>
      <c r="M217" s="51">
        <f>penggarapan!BR513</f>
        <v>-17.7833383241299</v>
      </c>
      <c r="N217" s="51">
        <f>penggarapan!BI219</f>
        <v>67.365474256668293</v>
      </c>
      <c r="O217" s="51">
        <f>penggarapan!BZ513</f>
        <v>253.60763325894135</v>
      </c>
      <c r="P217" s="51">
        <f>penggarapan!BM219</f>
        <v>-31.385166564407914</v>
      </c>
      <c r="Q217" s="51">
        <f>penggarapan!CA513</f>
        <v>22.274411824306434</v>
      </c>
    </row>
    <row r="218" spans="1:17">
      <c r="A218" s="49" t="str">
        <f>TEXT(penggarapan!F220,"dddd")</f>
        <v>Sabtu</v>
      </c>
      <c r="B218" s="73">
        <f>DATE(penggarapan!D220,penggarapan!E220,penggarapan!F220)</f>
        <v>43265</v>
      </c>
      <c r="C218" s="74">
        <f>penggarapan!J220/24</f>
        <v>0.15625</v>
      </c>
      <c r="D218" s="72">
        <f>penggarapan!AN220*149598000</f>
        <v>151933794.25084361</v>
      </c>
      <c r="E218" s="75">
        <f>penggarapan!BA514</f>
        <v>359943.37685769948</v>
      </c>
      <c r="F218" s="49"/>
      <c r="G218" s="76">
        <f>penggarapan!AV220</f>
        <v>5.4763189765308118</v>
      </c>
      <c r="H218" s="76">
        <f>penggarapan!BM514/15</f>
        <v>16.80834870938174</v>
      </c>
      <c r="I218" s="77">
        <f>penggarapan!AP220</f>
        <v>82.785627050882809</v>
      </c>
      <c r="J218" s="51">
        <f>penggarapan!AJ514</f>
        <v>250.46010061142329</v>
      </c>
      <c r="K218" s="51">
        <f>penggarapan!AX220</f>
        <v>23.238684369735889</v>
      </c>
      <c r="L218" s="51">
        <f>penggarapan!AP514</f>
        <v>4.2693186574992943</v>
      </c>
      <c r="M218" s="51">
        <f>penggarapan!BR514</f>
        <v>-17.785988398705005</v>
      </c>
      <c r="N218" s="51">
        <f>penggarapan!BI220</f>
        <v>67.610064035801557</v>
      </c>
      <c r="O218" s="51">
        <f>penggarapan!BZ514</f>
        <v>253.54087107970184</v>
      </c>
      <c r="P218" s="51">
        <f>penggarapan!BM220</f>
        <v>-27.954582041235902</v>
      </c>
      <c r="Q218" s="51">
        <f>penggarapan!CA514</f>
        <v>18.704091726558261</v>
      </c>
    </row>
    <row r="219" spans="1:17">
      <c r="A219" s="49" t="str">
        <f>TEXT(penggarapan!F221,"dddd")</f>
        <v>Sabtu</v>
      </c>
      <c r="B219" s="73">
        <f>DATE(penggarapan!D221,penggarapan!E221,penggarapan!F221)</f>
        <v>43265</v>
      </c>
      <c r="C219" s="74">
        <f>penggarapan!J221/24</f>
        <v>0.16666666666666666</v>
      </c>
      <c r="D219" s="72">
        <f>penggarapan!AN221*149598000</f>
        <v>151933950.71729839</v>
      </c>
      <c r="E219" s="75">
        <f>penggarapan!BA515</f>
        <v>359917.19246410776</v>
      </c>
      <c r="F219" s="49"/>
      <c r="G219" s="76">
        <f>penggarapan!AV221</f>
        <v>5.4770399938374492</v>
      </c>
      <c r="H219" s="76">
        <f>penggarapan!BM515/15</f>
        <v>16.809008941942878</v>
      </c>
      <c r="I219" s="77">
        <f>penggarapan!AP221</f>
        <v>82.795579532197152</v>
      </c>
      <c r="J219" s="51">
        <f>penggarapan!AJ515</f>
        <v>250.47098898352525</v>
      </c>
      <c r="K219" s="51">
        <f>penggarapan!AX221</f>
        <v>23.239224969698224</v>
      </c>
      <c r="L219" s="51">
        <f>penggarapan!AP515</f>
        <v>4.2804915545865576</v>
      </c>
      <c r="M219" s="51">
        <f>penggarapan!BR515</f>
        <v>-17.776441384765896</v>
      </c>
      <c r="N219" s="51">
        <f>penggarapan!BI221</f>
        <v>67.746417105922475</v>
      </c>
      <c r="O219" s="51">
        <f>penggarapan!BZ515</f>
        <v>253.41557843056847</v>
      </c>
      <c r="P219" s="51">
        <f>penggarapan!BM221</f>
        <v>-24.516418163239646</v>
      </c>
      <c r="Q219" s="51">
        <f>penggarapan!CA515</f>
        <v>15.134942737275072</v>
      </c>
    </row>
    <row r="220" spans="1:17">
      <c r="A220" s="49" t="str">
        <f>TEXT(penggarapan!F222,"dddd")</f>
        <v>Sabtu</v>
      </c>
      <c r="B220" s="73">
        <f>DATE(penggarapan!D222,penggarapan!E222,penggarapan!F222)</f>
        <v>43265</v>
      </c>
      <c r="C220" s="74">
        <f>penggarapan!J222/24</f>
        <v>0.17708333333333334</v>
      </c>
      <c r="D220" s="72">
        <f>penggarapan!AN222*149598000</f>
        <v>151934107.11088938</v>
      </c>
      <c r="E220" s="75">
        <f>penggarapan!BA516</f>
        <v>359891.14152792853</v>
      </c>
      <c r="F220" s="49"/>
      <c r="G220" s="76">
        <f>penggarapan!AV222</f>
        <v>5.4777610155293024</v>
      </c>
      <c r="H220" s="76">
        <f>penggarapan!BM516/15</f>
        <v>16.809654284436306</v>
      </c>
      <c r="I220" s="77">
        <f>penggarapan!AP222</f>
        <v>82.805531993451567</v>
      </c>
      <c r="J220" s="51">
        <f>penggarapan!AJ516</f>
        <v>250.48163169632224</v>
      </c>
      <c r="K220" s="51">
        <f>penggarapan!AX222</f>
        <v>23.239764828421965</v>
      </c>
      <c r="L220" s="51">
        <f>penggarapan!AP516</f>
        <v>4.2834897182062219</v>
      </c>
      <c r="M220" s="51">
        <f>penggarapan!BR516</f>
        <v>-17.774953903467289</v>
      </c>
      <c r="N220" s="51">
        <f>penggarapan!BI222</f>
        <v>67.783304347661684</v>
      </c>
      <c r="O220" s="51">
        <f>penggarapan!BZ516</f>
        <v>253.2134543796387</v>
      </c>
      <c r="P220" s="51">
        <f>penggarapan!BM222</f>
        <v>-21.073572156322047</v>
      </c>
      <c r="Q220" s="51">
        <f>penggarapan!CA516</f>
        <v>11.568888113444016</v>
      </c>
    </row>
    <row r="221" spans="1:17">
      <c r="A221" s="49" t="str">
        <f>TEXT(penggarapan!F223,"dddd")</f>
        <v>Sabtu</v>
      </c>
      <c r="B221" s="73">
        <f>DATE(penggarapan!D223,penggarapan!E223,penggarapan!F223)</f>
        <v>43265</v>
      </c>
      <c r="C221" s="74">
        <f>penggarapan!J223/24</f>
        <v>0.1875</v>
      </c>
      <c r="D221" s="72">
        <f>penggarapan!AN223*149598000</f>
        <v>151934263.43159801</v>
      </c>
      <c r="E221" s="75">
        <f>penggarapan!BA517</f>
        <v>359865.22421083279</v>
      </c>
      <c r="F221" s="49"/>
      <c r="G221" s="76">
        <f>penggarapan!AV223</f>
        <v>5.4784820415347868</v>
      </c>
      <c r="H221" s="76">
        <f>penggarapan!BM517/15</f>
        <v>16.810284712990178</v>
      </c>
      <c r="I221" s="77">
        <f>penggarapan!AP223</f>
        <v>82.815484433766073</v>
      </c>
      <c r="J221" s="51">
        <f>penggarapan!AJ517</f>
        <v>250.49202836277598</v>
      </c>
      <c r="K221" s="51">
        <f>penggarapan!AX223</f>
        <v>23.240303945838747</v>
      </c>
      <c r="L221" s="51">
        <f>penggarapan!AP517</f>
        <v>4.2748031300518052</v>
      </c>
      <c r="M221" s="51">
        <f>penggarapan!BR517</f>
        <v>-17.785001922630506</v>
      </c>
      <c r="N221" s="51">
        <f>penggarapan!BI223</f>
        <v>67.727081214102725</v>
      </c>
      <c r="O221" s="51">
        <f>penggarapan!BZ517</f>
        <v>252.93289335579124</v>
      </c>
      <c r="P221" s="51">
        <f>penggarapan!BM223</f>
        <v>-17.628622878621844</v>
      </c>
      <c r="Q221" s="51">
        <f>penggarapan!CA517</f>
        <v>8.0079891104095182</v>
      </c>
    </row>
    <row r="222" spans="1:17">
      <c r="A222" s="49" t="str">
        <f>TEXT(penggarapan!F224,"dddd")</f>
        <v>Sabtu</v>
      </c>
      <c r="B222" s="73">
        <f>DATE(penggarapan!D224,penggarapan!E224,penggarapan!F224)</f>
        <v>43265</v>
      </c>
      <c r="C222" s="74">
        <f>penggarapan!J224/24</f>
        <v>0.19791666666666666</v>
      </c>
      <c r="D222" s="72">
        <f>penggarapan!AN224*149598000</f>
        <v>151934419.67942676</v>
      </c>
      <c r="E222" s="75">
        <f>penggarapan!BA518</f>
        <v>359839.44067020086</v>
      </c>
      <c r="F222" s="49"/>
      <c r="G222" s="76">
        <f>penggarapan!AV224</f>
        <v>5.4792030718790867</v>
      </c>
      <c r="H222" s="76">
        <f>penggarapan!BM518/15</f>
        <v>16.810900210808999</v>
      </c>
      <c r="I222" s="77">
        <f>penggarapan!AP224</f>
        <v>82.825436853596528</v>
      </c>
      <c r="J222" s="51">
        <f>penggarapan!AJ518</f>
        <v>250.5021787124011</v>
      </c>
      <c r="K222" s="51">
        <f>penggarapan!AX224</f>
        <v>23.240842321952666</v>
      </c>
      <c r="L222" s="51">
        <f>penggarapan!AP518</f>
        <v>4.2842506732024423</v>
      </c>
      <c r="M222" s="51">
        <f>penggarapan!BR518</f>
        <v>-17.777058078714116</v>
      </c>
      <c r="N222" s="51">
        <f>penggarapan!BI224</f>
        <v>67.582062212156075</v>
      </c>
      <c r="O222" s="51">
        <f>penggarapan!BZ518</f>
        <v>252.603807623732</v>
      </c>
      <c r="P222" s="51">
        <f>penggarapan!BM224</f>
        <v>-14.183936029320412</v>
      </c>
      <c r="Q222" s="51">
        <f>penggarapan!CA518</f>
        <v>4.4511980198768688</v>
      </c>
    </row>
    <row r="223" spans="1:17">
      <c r="A223" s="49" t="str">
        <f>TEXT(penggarapan!F225,"dddd")</f>
        <v>Sabtu</v>
      </c>
      <c r="B223" s="73">
        <f>DATE(penggarapan!D225,penggarapan!E225,penggarapan!F225)</f>
        <v>43265</v>
      </c>
      <c r="C223" s="74">
        <f>penggarapan!J225/24</f>
        <v>0.20833333333333334</v>
      </c>
      <c r="D223" s="72">
        <f>penggarapan!AN225*149598000</f>
        <v>151934575.85437804</v>
      </c>
      <c r="E223" s="75">
        <f>penggarapan!BA519</f>
        <v>359813.79106263316</v>
      </c>
      <c r="F223" s="49"/>
      <c r="G223" s="76">
        <f>penggarapan!AV225</f>
        <v>5.4799241065871787</v>
      </c>
      <c r="H223" s="76">
        <f>penggarapan!BM519/15</f>
        <v>16.81150076809001</v>
      </c>
      <c r="I223" s="77">
        <f>penggarapan!AP225</f>
        <v>82.83538925339586</v>
      </c>
      <c r="J223" s="51">
        <f>penggarapan!AJ519</f>
        <v>250.51208258988143</v>
      </c>
      <c r="K223" s="51">
        <f>penggarapan!AX225</f>
        <v>23.241379956767609</v>
      </c>
      <c r="L223" s="51">
        <f>penggarapan!AP519</f>
        <v>4.2788322985856651</v>
      </c>
      <c r="M223" s="51">
        <f>penggarapan!BR519</f>
        <v>-17.783800015728108</v>
      </c>
      <c r="N223" s="51">
        <f>penggarapan!BI225</f>
        <v>67.350783295585728</v>
      </c>
      <c r="O223" s="51">
        <f>penggarapan!BZ519</f>
        <v>252.19225705120198</v>
      </c>
      <c r="P223" s="51">
        <f>penggarapan!BM225</f>
        <v>-10.741749269906897</v>
      </c>
      <c r="Q223" s="51">
        <f>penggarapan!CA519</f>
        <v>0.90290360629268784</v>
      </c>
    </row>
    <row r="224" spans="1:17">
      <c r="A224" s="49" t="str">
        <f>TEXT(penggarapan!F226,"dddd")</f>
        <v>Sabtu</v>
      </c>
      <c r="B224" s="73">
        <f>DATE(penggarapan!D226,penggarapan!E226,penggarapan!F226)</f>
        <v>43265</v>
      </c>
      <c r="C224" s="74">
        <f>penggarapan!J226/24</f>
        <v>0.21875</v>
      </c>
      <c r="D224" s="72">
        <f>penggarapan!AN226*149598000</f>
        <v>151934731.95643327</v>
      </c>
      <c r="E224" s="75">
        <f>penggarapan!BA520</f>
        <v>359788.27554735332</v>
      </c>
      <c r="F224" s="49"/>
      <c r="G224" s="76">
        <f>penggarapan!AV226</f>
        <v>5.4806451455875447</v>
      </c>
      <c r="H224" s="76">
        <f>penggarapan!BM520/15</f>
        <v>16.812086381948593</v>
      </c>
      <c r="I224" s="77">
        <f>penggarapan!AP226</f>
        <v>82.845341632285113</v>
      </c>
      <c r="J224" s="51">
        <f>penggarapan!AJ520</f>
        <v>250.52173995383453</v>
      </c>
      <c r="K224" s="51">
        <f>penggarapan!AX226</f>
        <v>23.241916850215539</v>
      </c>
      <c r="L224" s="51">
        <f>penggarapan!AP520</f>
        <v>4.2771624480398307</v>
      </c>
      <c r="M224" s="51">
        <f>penggarapan!BR520</f>
        <v>-17.786795162316174</v>
      </c>
      <c r="N224" s="51">
        <f>penggarapan!BI226</f>
        <v>67.034176455827705</v>
      </c>
      <c r="O224" s="51">
        <f>penggarapan!BZ520</f>
        <v>251.71428965726929</v>
      </c>
      <c r="P224" s="51">
        <f>penggarapan!BM226</f>
        <v>-7.3042443103765953</v>
      </c>
      <c r="Q224" s="51">
        <f>penggarapan!CA520</f>
        <v>-2.6371256191396877</v>
      </c>
    </row>
    <row r="225" spans="1:17">
      <c r="A225" s="49" t="str">
        <f>TEXT(penggarapan!F227,"dddd")</f>
        <v>Sabtu</v>
      </c>
      <c r="B225" s="73">
        <f>DATE(penggarapan!D227,penggarapan!E227,penggarapan!F227)</f>
        <v>43265</v>
      </c>
      <c r="C225" s="74">
        <f>penggarapan!J227/24</f>
        <v>0.22916666666666666</v>
      </c>
      <c r="D225" s="72">
        <f>penggarapan!AN227*149598000</f>
        <v>151934887.98559487</v>
      </c>
      <c r="E225" s="75">
        <f>penggarapan!BA521</f>
        <v>359762.8942793457</v>
      </c>
      <c r="F225" s="49"/>
      <c r="G225" s="76">
        <f>penggarapan!AV227</f>
        <v>5.4813661889051639</v>
      </c>
      <c r="H225" s="76">
        <f>penggarapan!BM521/15</f>
        <v>16.812657056578679</v>
      </c>
      <c r="I225" s="77">
        <f>penggarapan!AP227</f>
        <v>82.8552939907173</v>
      </c>
      <c r="J225" s="51">
        <f>penggarapan!AJ521</f>
        <v>250.53115087945247</v>
      </c>
      <c r="K225" s="51">
        <f>penggarapan!AX227</f>
        <v>23.242453002300422</v>
      </c>
      <c r="L225" s="51">
        <f>penggarapan!AP521</f>
        <v>4.271843963131813</v>
      </c>
      <c r="M225" s="51">
        <f>penggarapan!BR521</f>
        <v>-17.793368604633628</v>
      </c>
      <c r="N225" s="51">
        <f>penggarapan!BI227</f>
        <v>66.631672889425985</v>
      </c>
      <c r="O225" s="51">
        <f>penggarapan!BZ521</f>
        <v>251.15892861278212</v>
      </c>
      <c r="P225" s="51">
        <f>penggarapan!BM227</f>
        <v>-3.8736112332847834</v>
      </c>
      <c r="Q225" s="51">
        <f>penggarapan!CA521</f>
        <v>-6.1662188281543742</v>
      </c>
    </row>
    <row r="226" spans="1:17">
      <c r="A226" s="49" t="str">
        <f>TEXT(penggarapan!F228,"dddd")</f>
        <v>Sabtu</v>
      </c>
      <c r="B226" s="73">
        <f>DATE(penggarapan!D228,penggarapan!E228,penggarapan!F228)</f>
        <v>43265</v>
      </c>
      <c r="C226" s="74">
        <f>penggarapan!J228/24</f>
        <v>0.23958333333333334</v>
      </c>
      <c r="D226" s="72">
        <f>penggarapan!AN228*149598000</f>
        <v>151935043.94186535</v>
      </c>
      <c r="E226" s="75">
        <f>penggarapan!BA522</f>
        <v>359737.64741281274</v>
      </c>
      <c r="F226" s="49"/>
      <c r="G226" s="76">
        <f>penggarapan!AV228</f>
        <v>5.4820872365652118</v>
      </c>
      <c r="H226" s="76">
        <f>penggarapan!BM522/15</f>
        <v>16.813212803166113</v>
      </c>
      <c r="I226" s="77">
        <f>penggarapan!AP228</f>
        <v>82.865246329148121</v>
      </c>
      <c r="J226" s="51">
        <f>penggarapan!AJ522</f>
        <v>250.54031555706916</v>
      </c>
      <c r="K226" s="51">
        <f>penggarapan!AX228</f>
        <v>23.242988413026275</v>
      </c>
      <c r="L226" s="51">
        <f>penggarapan!AP522</f>
        <v>4.2713584295764191</v>
      </c>
      <c r="M226" s="51">
        <f>penggarapan!BR522</f>
        <v>-17.795121439724937</v>
      </c>
      <c r="N226" s="51">
        <f>penggarapan!BI228</f>
        <v>66.141245344056799</v>
      </c>
      <c r="O226" s="51">
        <f>penggarapan!BZ522</f>
        <v>250.52943274396529</v>
      </c>
      <c r="P226" s="51">
        <f>penggarapan!BM228</f>
        <v>-0.45210921560514206</v>
      </c>
      <c r="Q226" s="51">
        <f>penggarapan!CA522</f>
        <v>-9.6837883784106609</v>
      </c>
    </row>
    <row r="227" spans="1:17">
      <c r="A227" s="49" t="str">
        <f>TEXT(penggarapan!F229,"dddd")</f>
        <v>Sabtu</v>
      </c>
      <c r="B227" s="73">
        <f>DATE(penggarapan!D229,penggarapan!E229,penggarapan!F229)</f>
        <v>43265</v>
      </c>
      <c r="C227" s="74">
        <f>penggarapan!J229/24</f>
        <v>0.25</v>
      </c>
      <c r="D227" s="72">
        <f>penggarapan!AN229*149598000</f>
        <v>151935199.82522613</v>
      </c>
      <c r="E227" s="75">
        <f>penggarapan!BA523</f>
        <v>359712.53510452464</v>
      </c>
      <c r="F227" s="49"/>
      <c r="G227" s="76">
        <f>penggarapan!AV229</f>
        <v>5.4828082884960967</v>
      </c>
      <c r="H227" s="76">
        <f>penggarapan!BM523/15</f>
        <v>16.813753639811075</v>
      </c>
      <c r="I227" s="77">
        <f>penggarapan!AP229</f>
        <v>82.875198646697712</v>
      </c>
      <c r="J227" s="51">
        <f>penggarapan!AJ523</f>
        <v>250.54923429087654</v>
      </c>
      <c r="K227" s="51">
        <f>penggarapan!AX229</f>
        <v>23.2435230823253</v>
      </c>
      <c r="L227" s="51">
        <f>penggarapan!AP523</f>
        <v>4.266373085645017</v>
      </c>
      <c r="M227" s="51">
        <f>penggarapan!BR523</f>
        <v>-17.801295671203789</v>
      </c>
      <c r="N227" s="51">
        <f>penggarapan!BI229</f>
        <v>65.559395896839277</v>
      </c>
      <c r="O227" s="51">
        <f>penggarapan!BZ523</f>
        <v>249.81000727806781</v>
      </c>
      <c r="P227" s="51">
        <f>penggarapan!BM229</f>
        <v>2.9578728056427002</v>
      </c>
      <c r="Q227" s="51">
        <f>penggarapan!CA523</f>
        <v>-13.186049206468315</v>
      </c>
    </row>
    <row r="228" spans="1:17">
      <c r="A228" s="49" t="str">
        <f>TEXT(penggarapan!F230,"dddd")</f>
        <v>Sabtu</v>
      </c>
      <c r="B228" s="73">
        <f>DATE(penggarapan!D230,penggarapan!E230,penggarapan!F230)</f>
        <v>43265</v>
      </c>
      <c r="C228" s="74">
        <f>penggarapan!J230/24</f>
        <v>0.26041666666666669</v>
      </c>
      <c r="D228" s="72">
        <f>penggarapan!AN230*149598000</f>
        <v>151935355.63567963</v>
      </c>
      <c r="E228" s="75">
        <f>penggarapan!BA524</f>
        <v>359687.55750706384</v>
      </c>
      <c r="F228" s="49"/>
      <c r="G228" s="76">
        <f>penggarapan!AV230</f>
        <v>5.4835293447228644</v>
      </c>
      <c r="H228" s="76">
        <f>penggarapan!BM524/15</f>
        <v>16.81427959166745</v>
      </c>
      <c r="I228" s="77">
        <f>penggarapan!AP230</f>
        <v>82.88515094381998</v>
      </c>
      <c r="J228" s="51">
        <f>penggarapan!AJ524</f>
        <v>250.55790750122003</v>
      </c>
      <c r="K228" s="51">
        <f>penggarapan!AX230</f>
        <v>23.244057010201519</v>
      </c>
      <c r="L228" s="51">
        <f>penggarapan!AP524</f>
        <v>4.2648089251331989</v>
      </c>
      <c r="M228" s="51">
        <f>penggarapan!BR524</f>
        <v>-17.804047451780516</v>
      </c>
      <c r="N228" s="51">
        <f>penggarapan!BI230</f>
        <v>64.881092030747908</v>
      </c>
      <c r="O228" s="51">
        <f>penggarapan!BZ524</f>
        <v>249.00016542073837</v>
      </c>
      <c r="P228" s="51">
        <f>penggarapan!BM230</f>
        <v>6.3537522501077355</v>
      </c>
      <c r="Q228" s="51">
        <f>penggarapan!CA524</f>
        <v>-16.671970914395853</v>
      </c>
    </row>
    <row r="229" spans="1:17">
      <c r="A229" s="49" t="str">
        <f>TEXT(penggarapan!F231,"dddd")</f>
        <v>Sabtu</v>
      </c>
      <c r="B229" s="73">
        <f>DATE(penggarapan!D231,penggarapan!E231,penggarapan!F231)</f>
        <v>43265</v>
      </c>
      <c r="C229" s="74">
        <f>penggarapan!J231/24</f>
        <v>0.27083333333333331</v>
      </c>
      <c r="D229" s="72">
        <f>penggarapan!AN231*149598000</f>
        <v>151935511.37322831</v>
      </c>
      <c r="E229" s="75">
        <f>penggarapan!BA525</f>
        <v>359662.71477222885</v>
      </c>
      <c r="F229" s="49"/>
      <c r="G229" s="76">
        <f>penggarapan!AV231</f>
        <v>5.4842504052705552</v>
      </c>
      <c r="H229" s="76">
        <f>penggarapan!BM525/15</f>
        <v>16.81479069085324</v>
      </c>
      <c r="I229" s="77">
        <f>penggarapan!AP231</f>
        <v>82.895103220968835</v>
      </c>
      <c r="J229" s="51">
        <f>penggarapan!AJ525</f>
        <v>250.56633572311767</v>
      </c>
      <c r="K229" s="51">
        <f>penggarapan!AX231</f>
        <v>23.244590196658823</v>
      </c>
      <c r="L229" s="51">
        <f>penggarapan!AP525</f>
        <v>4.2764710467558276</v>
      </c>
      <c r="M229" s="51">
        <f>penggarapan!BR525</f>
        <v>-17.793666867552624</v>
      </c>
      <c r="N229" s="51">
        <f>penggarapan!BI231</f>
        <v>64.0996511613439</v>
      </c>
      <c r="O229" s="51">
        <f>penggarapan!BZ525</f>
        <v>248.09968803664287</v>
      </c>
      <c r="P229" s="51">
        <f>penggarapan!BM231</f>
        <v>9.7326825168753732</v>
      </c>
      <c r="Q229" s="51">
        <f>penggarapan!CA525</f>
        <v>-20.14129131021372</v>
      </c>
    </row>
    <row r="230" spans="1:17">
      <c r="A230" s="49" t="str">
        <f>TEXT(penggarapan!F232,"dddd")</f>
        <v>Sabtu</v>
      </c>
      <c r="B230" s="73">
        <f>DATE(penggarapan!D232,penggarapan!E232,penggarapan!F232)</f>
        <v>43265</v>
      </c>
      <c r="C230" s="74">
        <f>penggarapan!J232/24</f>
        <v>0.28125</v>
      </c>
      <c r="D230" s="72">
        <f>penggarapan!AN232*149598000</f>
        <v>151935667.03785369</v>
      </c>
      <c r="E230" s="75">
        <f>penggarapan!BA526</f>
        <v>359638.00705432997</v>
      </c>
      <c r="F230" s="49"/>
      <c r="G230" s="76">
        <f>penggarapan!AV232</f>
        <v>5.4849714700675749</v>
      </c>
      <c r="H230" s="76">
        <f>penggarapan!BM526/15</f>
        <v>16.815286976369951</v>
      </c>
      <c r="I230" s="77">
        <f>penggarapan!AP232</f>
        <v>82.905055477264412</v>
      </c>
      <c r="J230" s="51">
        <f>penggarapan!AJ526</f>
        <v>250.5745196049279</v>
      </c>
      <c r="K230" s="51">
        <f>penggarapan!AX232</f>
        <v>23.245122641629738</v>
      </c>
      <c r="L230" s="51">
        <f>penggarapan!AP526</f>
        <v>4.2804525443832118</v>
      </c>
      <c r="M230" s="51">
        <f>penggarapan!BR526</f>
        <v>-17.790857916208438</v>
      </c>
      <c r="N230" s="51">
        <f>penggarapan!BI232</f>
        <v>63.206571584724969</v>
      </c>
      <c r="O230" s="51">
        <f>penggarapan!BZ526</f>
        <v>247.07484815749643</v>
      </c>
      <c r="P230" s="51">
        <f>penggarapan!BM232</f>
        <v>13.091472554991476</v>
      </c>
      <c r="Q230" s="51">
        <f>penggarapan!CA526</f>
        <v>-23.585709808394352</v>
      </c>
    </row>
    <row r="231" spans="1:17">
      <c r="A231" s="49" t="str">
        <f>TEXT(penggarapan!F233,"dddd")</f>
        <v>Sabtu</v>
      </c>
      <c r="B231" s="73">
        <f>DATE(penggarapan!D233,penggarapan!E233,penggarapan!F233)</f>
        <v>43265</v>
      </c>
      <c r="C231" s="74">
        <f>penggarapan!J233/24</f>
        <v>0.29166666666666669</v>
      </c>
      <c r="D231" s="72">
        <f>penggarapan!AN233*149598000</f>
        <v>151935822.62955809</v>
      </c>
      <c r="E231" s="75">
        <f>penggarapan!BA527</f>
        <v>359613.43450354418</v>
      </c>
      <c r="F231" s="49"/>
      <c r="G231" s="76">
        <f>penggarapan!AV233</f>
        <v>5.4856925391390972</v>
      </c>
      <c r="H231" s="76">
        <f>penggarapan!BM527/15</f>
        <v>16.815768494220972</v>
      </c>
      <c r="I231" s="77">
        <f>penggarapan!AP233</f>
        <v>82.915007713162424</v>
      </c>
      <c r="J231" s="51">
        <f>penggarapan!AJ527</f>
        <v>250.58245991029958</v>
      </c>
      <c r="K231" s="51">
        <f>penggarapan!AX233</f>
        <v>23.245654345118346</v>
      </c>
      <c r="L231" s="51">
        <f>penggarapan!AP527</f>
        <v>4.2725208915982025</v>
      </c>
      <c r="M231" s="51">
        <f>penggarapan!BR527</f>
        <v>-17.799812454659214</v>
      </c>
      <c r="N231" s="51">
        <f>penggarapan!BI233</f>
        <v>62.191306180631457</v>
      </c>
      <c r="O231" s="51">
        <f>penggarapan!BZ527</f>
        <v>245.90523582279428</v>
      </c>
      <c r="P231" s="51">
        <f>penggarapan!BM233</f>
        <v>16.426492303533255</v>
      </c>
      <c r="Q231" s="51">
        <f>penggarapan!CA527</f>
        <v>-26.999163134473704</v>
      </c>
    </row>
    <row r="232" spans="1:17">
      <c r="A232" s="49" t="str">
        <f>TEXT(penggarapan!F234,"dddd")</f>
        <v>Sabtu</v>
      </c>
      <c r="B232" s="73">
        <f>DATE(penggarapan!D234,penggarapan!E234,penggarapan!F234)</f>
        <v>43265</v>
      </c>
      <c r="C232" s="74">
        <f>penggarapan!J234/24</f>
        <v>0.30208333333333331</v>
      </c>
      <c r="D232" s="72">
        <f>penggarapan!AN234*149598000</f>
        <v>151935978.14834407</v>
      </c>
      <c r="E232" s="75">
        <f>penggarapan!BA528</f>
        <v>359588.99726925266</v>
      </c>
      <c r="F232" s="49"/>
      <c r="G232" s="76">
        <f>penggarapan!AV234</f>
        <v>5.4864136125100957</v>
      </c>
      <c r="H232" s="76">
        <f>penggarapan!BM528/15</f>
        <v>16.816235297319398</v>
      </c>
      <c r="I232" s="77">
        <f>penggarapan!AP234</f>
        <v>82.924959929115886</v>
      </c>
      <c r="J232" s="51">
        <f>penggarapan!AJ528</f>
        <v>250.59015751664941</v>
      </c>
      <c r="K232" s="51">
        <f>penggarapan!AX234</f>
        <v>23.246185307128513</v>
      </c>
      <c r="L232" s="51">
        <f>penggarapan!AP528</f>
        <v>4.2762520085659004</v>
      </c>
      <c r="M232" s="51">
        <f>penggarapan!BR528</f>
        <v>-17.797183229147148</v>
      </c>
      <c r="N232" s="51">
        <f>penggarapan!BI234</f>
        <v>61.040974339133385</v>
      </c>
      <c r="O232" s="51">
        <f>penggarapan!BZ528</f>
        <v>244.59648835094737</v>
      </c>
      <c r="P232" s="51">
        <f>penggarapan!BM234</f>
        <v>19.733559153670654</v>
      </c>
      <c r="Q232" s="51">
        <f>penggarapan!CA528</f>
        <v>-30.383402107946619</v>
      </c>
    </row>
    <row r="233" spans="1:17">
      <c r="A233" s="49" t="str">
        <f>TEXT(penggarapan!F235,"dddd")</f>
        <v>Sabtu</v>
      </c>
      <c r="B233" s="73">
        <f>DATE(penggarapan!D235,penggarapan!E235,penggarapan!F235)</f>
        <v>43265</v>
      </c>
      <c r="C233" s="74">
        <f>penggarapan!J235/24</f>
        <v>0.3125</v>
      </c>
      <c r="D233" s="72">
        <f>penggarapan!AN235*149598000</f>
        <v>151936133.59419307</v>
      </c>
      <c r="E233" s="75">
        <f>penggarapan!BA529</f>
        <v>359564.69550330727</v>
      </c>
      <c r="F233" s="49"/>
      <c r="G233" s="76">
        <f>penggarapan!AV235</f>
        <v>5.4871346901090394</v>
      </c>
      <c r="H233" s="76">
        <f>penggarapan!BM529/15</f>
        <v>16.816687445403723</v>
      </c>
      <c r="I233" s="77">
        <f>penggarapan!AP235</f>
        <v>82.934912124245827</v>
      </c>
      <c r="J233" s="51">
        <f>penggarapan!AJ529</f>
        <v>250.59761341377029</v>
      </c>
      <c r="K233" s="51">
        <f>penggarapan!AX235</f>
        <v>23.246715527593082</v>
      </c>
      <c r="L233" s="51">
        <f>penggarapan!AP529</f>
        <v>4.266245790120057</v>
      </c>
      <c r="M233" s="51">
        <f>penggarapan!BR529</f>
        <v>-17.808124536707808</v>
      </c>
      <c r="N233" s="51">
        <f>penggarapan!BI235</f>
        <v>59.740008016189989</v>
      </c>
      <c r="O233" s="51">
        <f>penggarapan!BZ529</f>
        <v>243.09803366609046</v>
      </c>
      <c r="P233" s="51">
        <f>penggarapan!BM235</f>
        <v>23.007799512408713</v>
      </c>
      <c r="Q233" s="51">
        <f>penggarapan!CA529</f>
        <v>-33.723979972294558</v>
      </c>
    </row>
    <row r="234" spans="1:17">
      <c r="A234" s="49" t="str">
        <f>TEXT(penggarapan!F236,"dddd")</f>
        <v>Sabtu</v>
      </c>
      <c r="B234" s="73">
        <f>DATE(penggarapan!D236,penggarapan!E236,penggarapan!F236)</f>
        <v>43265</v>
      </c>
      <c r="C234" s="74">
        <f>penggarapan!J236/24</f>
        <v>0.32291666666666669</v>
      </c>
      <c r="D234" s="72">
        <f>penggarapan!AN236*149598000</f>
        <v>151936288.9671075</v>
      </c>
      <c r="E234" s="75">
        <f>penggarapan!BA530</f>
        <v>359540.52935347141</v>
      </c>
      <c r="F234" s="49"/>
      <c r="G234" s="76">
        <f>penggarapan!AV236</f>
        <v>5.4878557719608363</v>
      </c>
      <c r="H234" s="76">
        <f>penggarapan!BM530/15</f>
        <v>16.817125005136024</v>
      </c>
      <c r="I234" s="77">
        <f>penggarapan!AP236</f>
        <v>82.944864299004365</v>
      </c>
      <c r="J234" s="51">
        <f>penggarapan!AJ530</f>
        <v>250.60482870544891</v>
      </c>
      <c r="K234" s="51">
        <f>penggarapan!AX236</f>
        <v>23.247245006515961</v>
      </c>
      <c r="L234" s="51">
        <f>penggarapan!AP530</f>
        <v>4.2642763184112367</v>
      </c>
      <c r="M234" s="51">
        <f>penggarapan!BR530</f>
        <v>-17.81107327385039</v>
      </c>
      <c r="N234" s="51">
        <f>penggarapan!BI236</f>
        <v>58.269730603889869</v>
      </c>
      <c r="O234" s="51">
        <f>penggarapan!BZ530</f>
        <v>241.40494578040668</v>
      </c>
      <c r="P234" s="51">
        <f>penggarapan!BM236</f>
        <v>26.243478197776529</v>
      </c>
      <c r="Q234" s="51">
        <f>penggarapan!CA530</f>
        <v>-37.020522712905688</v>
      </c>
    </row>
    <row r="235" spans="1:17">
      <c r="A235" s="49" t="str">
        <f>TEXT(penggarapan!F237,"dddd")</f>
        <v>Sabtu</v>
      </c>
      <c r="B235" s="73">
        <f>DATE(penggarapan!D237,penggarapan!E237,penggarapan!F237)</f>
        <v>43265</v>
      </c>
      <c r="C235" s="74">
        <f>penggarapan!J237/24</f>
        <v>0.33333333333333331</v>
      </c>
      <c r="D235" s="72">
        <f>penggarapan!AN237*149598000</f>
        <v>151936444.26708987</v>
      </c>
      <c r="E235" s="75">
        <f>penggarapan!BA531</f>
        <v>359516.4989667029</v>
      </c>
      <c r="F235" s="49"/>
      <c r="G235" s="76">
        <f>penggarapan!AV237</f>
        <v>5.4885768580908465</v>
      </c>
      <c r="H235" s="76">
        <f>penggarapan!BM531/15</f>
        <v>16.817548050006906</v>
      </c>
      <c r="I235" s="77">
        <f>penggarapan!AP237</f>
        <v>82.954816453849887</v>
      </c>
      <c r="J235" s="51">
        <f>penggarapan!AJ531</f>
        <v>250.61180460789694</v>
      </c>
      <c r="K235" s="51">
        <f>penggarapan!AX237</f>
        <v>23.247773743901281</v>
      </c>
      <c r="L235" s="51">
        <f>penggarapan!AP531</f>
        <v>4.2653000446792433</v>
      </c>
      <c r="M235" s="51">
        <f>penggarapan!BR531</f>
        <v>-17.811024302912791</v>
      </c>
      <c r="N235" s="51">
        <f>penggarapan!BI237</f>
        <v>56.607874320072895</v>
      </c>
      <c r="O235" s="51">
        <f>penggarapan!BZ531</f>
        <v>239.47713934978586</v>
      </c>
      <c r="P235" s="51">
        <f>penggarapan!BM237</f>
        <v>29.433786795883737</v>
      </c>
      <c r="Q235" s="51">
        <f>penggarapan!CA531</f>
        <v>-40.262063825314293</v>
      </c>
    </row>
    <row r="236" spans="1:17">
      <c r="A236" s="49" t="str">
        <f>TEXT(penggarapan!F238,"dddd")</f>
        <v>Sabtu</v>
      </c>
      <c r="B236" s="73">
        <f>DATE(penggarapan!D238,penggarapan!E238,penggarapan!F238)</f>
        <v>43265</v>
      </c>
      <c r="C236" s="74">
        <f>penggarapan!J238/24</f>
        <v>0.34375</v>
      </c>
      <c r="D236" s="72">
        <f>penggarapan!AN238*149598000</f>
        <v>151936599.49412167</v>
      </c>
      <c r="E236" s="75">
        <f>penggarapan!BA532</f>
        <v>359492.60449239163</v>
      </c>
      <c r="F236" s="49"/>
      <c r="G236" s="76">
        <f>penggarapan!AV238</f>
        <v>5.489297948427212</v>
      </c>
      <c r="H236" s="76">
        <f>penggarapan!BM532/15</f>
        <v>16.817956660247624</v>
      </c>
      <c r="I236" s="77">
        <f>penggarapan!AP238</f>
        <v>82.964768587898973</v>
      </c>
      <c r="J236" s="51">
        <f>penggarapan!AJ532</f>
        <v>250.61854244830187</v>
      </c>
      <c r="K236" s="51">
        <f>penggarapan!AX238</f>
        <v>23.248301739681942</v>
      </c>
      <c r="L236" s="51">
        <f>penggarapan!AP532</f>
        <v>4.2778465689117331</v>
      </c>
      <c r="M236" s="51">
        <f>penggarapan!BR532</f>
        <v>-17.799530530949173</v>
      </c>
      <c r="N236" s="51">
        <f>penggarapan!BI238</f>
        <v>54.728056312844345</v>
      </c>
      <c r="O236" s="51">
        <f>penggarapan!BZ532</f>
        <v>237.28246253302305</v>
      </c>
      <c r="P236" s="51">
        <f>penggarapan!BM238</f>
        <v>32.570580351667246</v>
      </c>
      <c r="Q236" s="51">
        <f>penggarapan!CA532</f>
        <v>-43.440978115395524</v>
      </c>
    </row>
    <row r="237" spans="1:17">
      <c r="A237" s="49" t="str">
        <f>TEXT(penggarapan!F239,"dddd")</f>
        <v>Sabtu</v>
      </c>
      <c r="B237" s="73">
        <f>DATE(penggarapan!D239,penggarapan!E239,penggarapan!F239)</f>
        <v>43265</v>
      </c>
      <c r="C237" s="74">
        <f>penggarapan!J239/24</f>
        <v>0.35416666666666669</v>
      </c>
      <c r="D237" s="72">
        <f>penggarapan!AN239*149598000</f>
        <v>151936754.64820531</v>
      </c>
      <c r="E237" s="75">
        <f>penggarapan!BA533</f>
        <v>359468.84607587144</v>
      </c>
      <c r="F237" s="49"/>
      <c r="G237" s="76">
        <f>penggarapan!AV239</f>
        <v>5.4900190429951632</v>
      </c>
      <c r="H237" s="76">
        <f>penggarapan!BM533/15</f>
        <v>16.818350922908596</v>
      </c>
      <c r="I237" s="77">
        <f>penggarapan!AP239</f>
        <v>82.974720701608206</v>
      </c>
      <c r="J237" s="51">
        <f>penggarapan!AJ533</f>
        <v>250.62504366612029</v>
      </c>
      <c r="K237" s="51">
        <f>penggarapan!AX239</f>
        <v>23.248828993862094</v>
      </c>
      <c r="L237" s="51">
        <f>penggarapan!AP533</f>
        <v>4.2633394340734307</v>
      </c>
      <c r="M237" s="51">
        <f>penggarapan!BR533</f>
        <v>-17.814796224331516</v>
      </c>
      <c r="N237" s="51">
        <f>penggarapan!BI239</f>
        <v>52.599260958417389</v>
      </c>
      <c r="O237" s="51">
        <f>penggarapan!BZ533</f>
        <v>234.7227530380097</v>
      </c>
      <c r="P237" s="51">
        <f>penggarapan!BM239</f>
        <v>35.644050214745477</v>
      </c>
      <c r="Q237" s="51">
        <f>penggarapan!CA533</f>
        <v>-46.523526811038977</v>
      </c>
    </row>
    <row r="238" spans="1:17">
      <c r="A238" s="49" t="str">
        <f>TEXT(penggarapan!F240,"dddd")</f>
        <v>Sabtu</v>
      </c>
      <c r="B238" s="73">
        <f>DATE(penggarapan!D240,penggarapan!E240,penggarapan!F240)</f>
        <v>43265</v>
      </c>
      <c r="C238" s="74">
        <f>penggarapan!J240/24</f>
        <v>0.36458333333333331</v>
      </c>
      <c r="D238" s="72">
        <f>penggarapan!AN240*149598000</f>
        <v>151936909.72934327</v>
      </c>
      <c r="E238" s="75">
        <f>penggarapan!BA534</f>
        <v>359445.22386168898</v>
      </c>
      <c r="F238" s="49"/>
      <c r="G238" s="76">
        <f>penggarapan!AV240</f>
        <v>5.4907401418196731</v>
      </c>
      <c r="H238" s="76">
        <f>penggarapan!BM534/15</f>
        <v>16.818730931760566</v>
      </c>
      <c r="I238" s="77">
        <f>penggarapan!AP240</f>
        <v>82.984672795430612</v>
      </c>
      <c r="J238" s="51">
        <f>penggarapan!AJ534</f>
        <v>250.63130981144928</v>
      </c>
      <c r="K238" s="51">
        <f>penggarapan!AX240</f>
        <v>23.249355506445571</v>
      </c>
      <c r="L238" s="51">
        <f>penggarapan!AP534</f>
        <v>4.2630683683127542</v>
      </c>
      <c r="M238" s="51">
        <f>penggarapan!BR534</f>
        <v>-17.815930536460279</v>
      </c>
      <c r="N238" s="51">
        <f>penggarapan!BI240</f>
        <v>50.185424176302945</v>
      </c>
      <c r="O238" s="51">
        <f>penggarapan!BZ534</f>
        <v>231.78480187735801</v>
      </c>
      <c r="P238" s="51">
        <f>penggarapan!BM240</f>
        <v>38.642320262253811</v>
      </c>
      <c r="Q238" s="51">
        <f>penggarapan!CA534</f>
        <v>-49.510037901161084</v>
      </c>
    </row>
    <row r="239" spans="1:17">
      <c r="A239" s="49" t="str">
        <f>TEXT(penggarapan!F241,"dddd")</f>
        <v>Sabtu</v>
      </c>
      <c r="B239" s="73">
        <f>DATE(penggarapan!D241,penggarapan!E241,penggarapan!F241)</f>
        <v>43265</v>
      </c>
      <c r="C239" s="74">
        <f>penggarapan!J241/24</f>
        <v>0.375</v>
      </c>
      <c r="D239" s="72">
        <f>penggarapan!AN241*149598000</f>
        <v>151937064.73751703</v>
      </c>
      <c r="E239" s="75">
        <f>penggarapan!BA535</f>
        <v>359421.73799674865</v>
      </c>
      <c r="F239" s="49"/>
      <c r="G239" s="76">
        <f>penggarapan!AV241</f>
        <v>5.4914612448291331</v>
      </c>
      <c r="H239" s="76">
        <f>penggarapan!BM535/15</f>
        <v>16.819096787204607</v>
      </c>
      <c r="I239" s="77">
        <f>penggarapan!AP241</f>
        <v>82.994624868486312</v>
      </c>
      <c r="J239" s="51">
        <f>penggarapan!AJ535</f>
        <v>250.63734254354159</v>
      </c>
      <c r="K239" s="51">
        <f>penggarapan!AX241</f>
        <v>23.249881277365755</v>
      </c>
      <c r="L239" s="51">
        <f>penggarapan!AP535</f>
        <v>4.2694759757826679</v>
      </c>
      <c r="M239" s="51">
        <f>penggarapan!BR535</f>
        <v>-17.810418040780938</v>
      </c>
      <c r="N239" s="51">
        <f>penggarapan!BI241</f>
        <v>47.445296615413469</v>
      </c>
      <c r="O239" s="51">
        <f>penggarapan!BZ535</f>
        <v>228.38568674556245</v>
      </c>
      <c r="P239" s="51">
        <f>penggarapan!BM241</f>
        <v>41.550955549013615</v>
      </c>
      <c r="Q239" s="51">
        <f>penggarapan!CA535</f>
        <v>-52.373130325169363</v>
      </c>
    </row>
    <row r="240" spans="1:17">
      <c r="A240" s="49" t="str">
        <f>TEXT(penggarapan!F242,"dddd")</f>
        <v>Sabtu</v>
      </c>
      <c r="B240" s="73">
        <f>DATE(penggarapan!D242,penggarapan!E242,penggarapan!F242)</f>
        <v>43265</v>
      </c>
      <c r="C240" s="74">
        <f>penggarapan!J242/24</f>
        <v>0.38541666666666669</v>
      </c>
      <c r="D240" s="72">
        <f>penggarapan!AN242*149598000</f>
        <v>151937219.67272913</v>
      </c>
      <c r="E240" s="75">
        <f>penggarapan!BA536</f>
        <v>359398.38862395892</v>
      </c>
      <c r="F240" s="49"/>
      <c r="G240" s="76">
        <f>penggarapan!AV242</f>
        <v>5.4921823520487063</v>
      </c>
      <c r="H240" s="76">
        <f>penggarapan!BM536/15</f>
        <v>16.819448596329995</v>
      </c>
      <c r="I240" s="77">
        <f>penggarapan!AP242</f>
        <v>83.00457692123102</v>
      </c>
      <c r="J240" s="51">
        <f>penggarapan!AJ536</f>
        <v>250.64314363176086</v>
      </c>
      <c r="K240" s="51">
        <f>penggarapan!AX242</f>
        <v>23.250406306626736</v>
      </c>
      <c r="L240" s="51">
        <f>penggarapan!AP536</f>
        <v>4.271735185582294</v>
      </c>
      <c r="M240" s="51">
        <f>penggarapan!BR536</f>
        <v>-17.808981682921473</v>
      </c>
      <c r="N240" s="51">
        <f>penggarapan!BI242</f>
        <v>44.332889756641578</v>
      </c>
      <c r="O240" s="51">
        <f>penggarapan!BZ536</f>
        <v>224.42618805381997</v>
      </c>
      <c r="P240" s="51">
        <f>penggarapan!BM242</f>
        <v>44.352379580580042</v>
      </c>
      <c r="Q240" s="51">
        <f>penggarapan!CA536</f>
        <v>-55.075017904188712</v>
      </c>
    </row>
    <row r="241" spans="1:17">
      <c r="A241" s="49" t="str">
        <f>TEXT(penggarapan!F243,"dddd")</f>
        <v>Sabtu</v>
      </c>
      <c r="B241" s="73">
        <f>DATE(penggarapan!D243,penggarapan!E243,penggarapan!F243)</f>
        <v>43265</v>
      </c>
      <c r="C241" s="74">
        <f>penggarapan!J243/24</f>
        <v>0.39583333333333331</v>
      </c>
      <c r="D241" s="72">
        <f>penggarapan!AN243*149598000</f>
        <v>151937374.53498185</v>
      </c>
      <c r="E241" s="75">
        <f>penggarapan!BA537</f>
        <v>359375.1758854448</v>
      </c>
      <c r="F241" s="49"/>
      <c r="G241" s="76">
        <f>penggarapan!AV243</f>
        <v>5.4929034635033709</v>
      </c>
      <c r="H241" s="76">
        <f>penggarapan!BM537/15</f>
        <v>16.819786472812471</v>
      </c>
      <c r="I241" s="77">
        <f>penggarapan!AP243</f>
        <v>83.014528954117822</v>
      </c>
      <c r="J241" s="51">
        <f>penggarapan!AJ537</f>
        <v>250.64871495390523</v>
      </c>
      <c r="K241" s="51">
        <f>penggarapan!AX243</f>
        <v>23.250930594232365</v>
      </c>
      <c r="L241" s="51">
        <f>penggarapan!AP537</f>
        <v>4.2631143444825081</v>
      </c>
      <c r="M241" s="51">
        <f>penggarapan!BR537</f>
        <v>-17.818288671533431</v>
      </c>
      <c r="N241" s="51">
        <f>penggarapan!BI243</f>
        <v>40.798990382224474</v>
      </c>
      <c r="O241" s="51">
        <f>penggarapan!BZ537</f>
        <v>219.80490903186603</v>
      </c>
      <c r="P241" s="51">
        <f>penggarapan!BM243</f>
        <v>47.025213859145083</v>
      </c>
      <c r="Q241" s="51">
        <f>penggarapan!CA537</f>
        <v>-57.570042271346104</v>
      </c>
    </row>
    <row r="242" spans="1:17">
      <c r="A242" s="49" t="str">
        <f>TEXT(penggarapan!F244,"dddd")</f>
        <v>Sabtu</v>
      </c>
      <c r="B242" s="73">
        <f>DATE(penggarapan!D244,penggarapan!E244,penggarapan!F244)</f>
        <v>43265</v>
      </c>
      <c r="C242" s="74">
        <f>penggarapan!J244/24</f>
        <v>0.40625</v>
      </c>
      <c r="D242" s="72">
        <f>penggarapan!AN244*149598000</f>
        <v>151937529.3242569</v>
      </c>
      <c r="E242" s="75">
        <f>penggarapan!BA538</f>
        <v>359352.09992562426</v>
      </c>
      <c r="F242" s="49"/>
      <c r="G242" s="76">
        <f>penggarapan!AV244</f>
        <v>5.4936245791215725</v>
      </c>
      <c r="H242" s="76">
        <f>penggarapan!BM538/15</f>
        <v>16.820110536821723</v>
      </c>
      <c r="I242" s="77">
        <f>penggarapan!AP244</f>
        <v>83.024480966267674</v>
      </c>
      <c r="J242" s="51">
        <f>penggarapan!AJ538</f>
        <v>250.65405849468246</v>
      </c>
      <c r="K242" s="51">
        <f>penggarapan!AX244</f>
        <v>23.251454140116351</v>
      </c>
      <c r="L242" s="51">
        <f>penggarapan!AP538</f>
        <v>4.2700553360617617</v>
      </c>
      <c r="M242" s="51">
        <f>penggarapan!BR538</f>
        <v>-17.812152001941083</v>
      </c>
      <c r="N242" s="51">
        <f>penggarapan!BI244</f>
        <v>36.794446452460647</v>
      </c>
      <c r="O242" s="51">
        <f>penggarapan!BZ538</f>
        <v>214.46403168653637</v>
      </c>
      <c r="P242" s="51">
        <f>penggarapan!BM244</f>
        <v>49.543588985672343</v>
      </c>
      <c r="Q242" s="51">
        <f>penggarapan!CA538</f>
        <v>-59.827540041870371</v>
      </c>
    </row>
    <row r="243" spans="1:17">
      <c r="A243" s="49" t="str">
        <f>TEXT(penggarapan!F245,"dddd")</f>
        <v>Sabtu</v>
      </c>
      <c r="B243" s="73">
        <f>DATE(penggarapan!D245,penggarapan!E245,penggarapan!F245)</f>
        <v>43265</v>
      </c>
      <c r="C243" s="74">
        <f>penggarapan!J245/24</f>
        <v>0.41666666666666669</v>
      </c>
      <c r="D243" s="72">
        <f>penggarapan!AN245*149598000</f>
        <v>151937684.04055667</v>
      </c>
      <c r="E243" s="75">
        <f>penggarapan!BA539</f>
        <v>359329.16088497534</v>
      </c>
      <c r="F243" s="49"/>
      <c r="G243" s="76">
        <f>penggarapan!AV245</f>
        <v>5.4943456989282815</v>
      </c>
      <c r="H243" s="76">
        <f>penggarapan!BM539/15</f>
        <v>16.820420915059231</v>
      </c>
      <c r="I243" s="77">
        <f>penggarapan!AP245</f>
        <v>83.034432958133593</v>
      </c>
      <c r="J243" s="51">
        <f>penggarapan!AJ539</f>
        <v>250.65917634633578</v>
      </c>
      <c r="K243" s="51">
        <f>penggarapan!AX245</f>
        <v>23.251976944282628</v>
      </c>
      <c r="L243" s="51">
        <f>penggarapan!AP539</f>
        <v>4.2607869500187254</v>
      </c>
      <c r="M243" s="51">
        <f>penggarapan!BR539</f>
        <v>-17.822037427480034</v>
      </c>
      <c r="N243" s="51">
        <f>penggarapan!BI245</f>
        <v>32.27609328796143</v>
      </c>
      <c r="O243" s="51">
        <f>penggarapan!BZ539</f>
        <v>208.29758618570813</v>
      </c>
      <c r="P243" s="51">
        <f>penggarapan!BM245</f>
        <v>51.876540964679982</v>
      </c>
      <c r="Q243" s="51">
        <f>penggarapan!CA539</f>
        <v>-61.763177635422977</v>
      </c>
    </row>
    <row r="244" spans="1:17">
      <c r="A244" s="49" t="str">
        <f>TEXT(penggarapan!F246,"dddd")</f>
        <v>Sabtu</v>
      </c>
      <c r="B244" s="73">
        <f>DATE(penggarapan!D246,penggarapan!E246,penggarapan!F246)</f>
        <v>43265</v>
      </c>
      <c r="C244" s="74">
        <f>penggarapan!J246/24</f>
        <v>0.42708333333333331</v>
      </c>
      <c r="D244" s="72">
        <f>penggarapan!AN246*149598000</f>
        <v>151937838.68388352</v>
      </c>
      <c r="E244" s="75">
        <f>penggarapan!BA540</f>
        <v>359306.35890319024</v>
      </c>
      <c r="F244" s="49"/>
      <c r="G244" s="76">
        <f>penggarapan!AV246</f>
        <v>5.4950668229486634</v>
      </c>
      <c r="H244" s="76">
        <f>penggarapan!BM540/15</f>
        <v>16.820717740653766</v>
      </c>
      <c r="I244" s="77">
        <f>penggarapan!AP246</f>
        <v>83.044384930171375</v>
      </c>
      <c r="J244" s="51">
        <f>penggarapan!AJ540</f>
        <v>250.66407070692222</v>
      </c>
      <c r="K244" s="51">
        <f>penggarapan!AX246</f>
        <v>23.252499006735199</v>
      </c>
      <c r="L244" s="51">
        <f>penggarapan!AP540</f>
        <v>4.2669727324223334</v>
      </c>
      <c r="M244" s="51">
        <f>penggarapan!BR540</f>
        <v>-17.816586318633032</v>
      </c>
      <c r="N244" s="51">
        <f>penggarapan!BI246</f>
        <v>27.216078462074222</v>
      </c>
      <c r="O244" s="51">
        <f>penggarapan!BZ540</f>
        <v>201.32521482494278</v>
      </c>
      <c r="P244" s="51">
        <f>penggarapan!BM246</f>
        <v>53.987708547554348</v>
      </c>
      <c r="Q244" s="51">
        <f>penggarapan!CA540</f>
        <v>-63.33537710232654</v>
      </c>
    </row>
    <row r="245" spans="1:17">
      <c r="A245" s="49" t="str">
        <f>TEXT(penggarapan!F247,"dddd")</f>
        <v>Sabtu</v>
      </c>
      <c r="B245" s="73">
        <f>DATE(penggarapan!D247,penggarapan!E247,penggarapan!F247)</f>
        <v>43265</v>
      </c>
      <c r="C245" s="74">
        <f>penggarapan!J247/24</f>
        <v>0.4375</v>
      </c>
      <c r="D245" s="72">
        <f>penggarapan!AN247*149598000</f>
        <v>151937993.25421911</v>
      </c>
      <c r="E245" s="75">
        <f>penggarapan!BA541</f>
        <v>359283.69412219792</v>
      </c>
      <c r="F245" s="49"/>
      <c r="G245" s="76">
        <f>penggarapan!AV247</f>
        <v>5.495787951111101</v>
      </c>
      <c r="H245" s="76">
        <f>penggarapan!BM541/15</f>
        <v>16.821001153066291</v>
      </c>
      <c r="I245" s="77">
        <f>penggarapan!AP247</f>
        <v>83.054336881501087</v>
      </c>
      <c r="J245" s="51">
        <f>penggarapan!AJ541</f>
        <v>250.66874387874682</v>
      </c>
      <c r="K245" s="51">
        <f>penggarapan!AX247</f>
        <v>23.253020327408006</v>
      </c>
      <c r="L245" s="51">
        <f>penggarapan!AP541</f>
        <v>4.264546116022272</v>
      </c>
      <c r="M245" s="51">
        <f>penggarapan!BR541</f>
        <v>-17.819634140330198</v>
      </c>
      <c r="N245" s="51">
        <f>penggarapan!BI247</f>
        <v>21.614557298414866</v>
      </c>
      <c r="O245" s="51">
        <f>penggarapan!BZ541</f>
        <v>193.60021142773198</v>
      </c>
      <c r="P245" s="51">
        <f>penggarapan!BM247</f>
        <v>55.835682307235579</v>
      </c>
      <c r="Q245" s="51">
        <f>penggarapan!CA541</f>
        <v>-64.453801530151736</v>
      </c>
    </row>
    <row r="246" spans="1:17">
      <c r="A246" s="49" t="str">
        <f>TEXT(penggarapan!F248,"dddd")</f>
        <v>Sabtu</v>
      </c>
      <c r="B246" s="73">
        <f>DATE(penggarapan!D248,penggarapan!E248,penggarapan!F248)</f>
        <v>43265</v>
      </c>
      <c r="C246" s="74">
        <f>penggarapan!J248/24</f>
        <v>0.44791666666666669</v>
      </c>
      <c r="D246" s="72">
        <f>penggarapan!AN248*149598000</f>
        <v>151938147.75156587</v>
      </c>
      <c r="E246" s="75">
        <f>penggarapan!BA542</f>
        <v>359261.16668003984</v>
      </c>
      <c r="F246" s="49"/>
      <c r="G246" s="76">
        <f>penggarapan!AV248</f>
        <v>5.4965090834406238</v>
      </c>
      <c r="H246" s="76">
        <f>penggarapan!BM542/15</f>
        <v>16.821271298108044</v>
      </c>
      <c r="I246" s="77">
        <f>penggarapan!AP248</f>
        <v>83.064288812576649</v>
      </c>
      <c r="J246" s="51">
        <f>penggarapan!AJ542</f>
        <v>250.67319826866284</v>
      </c>
      <c r="K246" s="51">
        <f>penggarapan!AX248</f>
        <v>23.253540906305044</v>
      </c>
      <c r="L246" s="51">
        <f>penggarapan!AP542</f>
        <v>4.2595296837650594</v>
      </c>
      <c r="M246" s="51">
        <f>penggarapan!BR542</f>
        <v>-17.825216613156979</v>
      </c>
      <c r="N246" s="51">
        <f>penggarapan!BI248</f>
        <v>15.513851493182784</v>
      </c>
      <c r="O246" s="51">
        <f>penggarapan!BZ542</f>
        <v>185.33082742831101</v>
      </c>
      <c r="P246" s="51">
        <f>penggarapan!BM248</f>
        <v>57.37547786947281</v>
      </c>
      <c r="Q246" s="51">
        <f>penggarapan!CA542</f>
        <v>-65.063039354805937</v>
      </c>
    </row>
    <row r="247" spans="1:17">
      <c r="A247" s="49" t="str">
        <f>TEXT(penggarapan!F249,"dddd")</f>
        <v>Sabtu</v>
      </c>
      <c r="B247" s="73">
        <f>DATE(penggarapan!D249,penggarapan!E249,penggarapan!F249)</f>
        <v>43265</v>
      </c>
      <c r="C247" s="74">
        <f>penggarapan!J249/24</f>
        <v>0.45833333333333331</v>
      </c>
      <c r="D247" s="72">
        <f>penggarapan!AN249*149598000</f>
        <v>151938302.17592618</v>
      </c>
      <c r="E247" s="75">
        <f>penggarapan!BA543</f>
        <v>359238.77671397326</v>
      </c>
      <c r="F247" s="49"/>
      <c r="G247" s="76">
        <f>penggarapan!AV249</f>
        <v>5.4972302199622662</v>
      </c>
      <c r="H247" s="76">
        <f>penggarapan!BM543/15</f>
        <v>16.821528327833921</v>
      </c>
      <c r="I247" s="77">
        <f>penggarapan!AP249</f>
        <v>83.074240723852057</v>
      </c>
      <c r="J247" s="51">
        <f>penggarapan!AJ543</f>
        <v>250.6774363863164</v>
      </c>
      <c r="K247" s="51">
        <f>penggarapan!AX249</f>
        <v>23.254060743430191</v>
      </c>
      <c r="L247" s="51">
        <f>penggarapan!AP543</f>
        <v>4.2760766723217616</v>
      </c>
      <c r="M247" s="51">
        <f>penggarapan!BR543</f>
        <v>-17.809412758704156</v>
      </c>
      <c r="N247" s="51">
        <f>penggarapan!BI249</f>
        <v>9.0093529577687832</v>
      </c>
      <c r="O247" s="51">
        <f>penggarapan!BZ543</f>
        <v>176.83103295867556</v>
      </c>
      <c r="P247" s="51">
        <f>penggarapan!BM249</f>
        <v>58.561595769372076</v>
      </c>
      <c r="Q247" s="51">
        <f>penggarapan!CA543</f>
        <v>-65.14942061754968</v>
      </c>
    </row>
    <row r="248" spans="1:17">
      <c r="A248" s="49" t="str">
        <f>TEXT(penggarapan!F250,"dddd")</f>
        <v>Sabtu</v>
      </c>
      <c r="B248" s="73">
        <f>DATE(penggarapan!D250,penggarapan!E250,penggarapan!F250)</f>
        <v>43265</v>
      </c>
      <c r="C248" s="74">
        <f>penggarapan!J250/24</f>
        <v>0.46875</v>
      </c>
      <c r="D248" s="72">
        <f>penggarapan!AN250*149598000</f>
        <v>151938456.52728179</v>
      </c>
      <c r="E248" s="75">
        <f>penggarapan!BA544</f>
        <v>359216.52436342411</v>
      </c>
      <c r="F248" s="49"/>
      <c r="G248" s="76">
        <f>penggarapan!AV250</f>
        <v>5.4979513606044055</v>
      </c>
      <c r="H248" s="76">
        <f>penggarapan!BM544/15</f>
        <v>16.821772400444264</v>
      </c>
      <c r="I248" s="77">
        <f>penggarapan!AP250</f>
        <v>83.084192614447346</v>
      </c>
      <c r="J248" s="51">
        <f>penggarapan!AJ544</f>
        <v>250.68146084252982</v>
      </c>
      <c r="K248" s="51">
        <f>penggarapan!AX250</f>
        <v>23.254579838717703</v>
      </c>
      <c r="L248" s="51">
        <f>penggarapan!AP544</f>
        <v>4.2649931049963046</v>
      </c>
      <c r="M248" s="51">
        <f>penggarapan!BR544</f>
        <v>-17.820944636135451</v>
      </c>
      <c r="N248" s="51">
        <f>penggarapan!BI250</f>
        <v>2.2503422833661375</v>
      </c>
      <c r="O248" s="51">
        <f>penggarapan!BZ544</f>
        <v>168.47154258629061</v>
      </c>
      <c r="P248" s="51">
        <f>penggarapan!BM250</f>
        <v>59.352806417043873</v>
      </c>
      <c r="Q248" s="51">
        <f>penggarapan!CA544</f>
        <v>-64.659742852017615</v>
      </c>
    </row>
    <row r="249" spans="1:17">
      <c r="A249" s="49" t="str">
        <f>TEXT(penggarapan!F251,"dddd")</f>
        <v>Sabtu</v>
      </c>
      <c r="B249" s="73">
        <f>DATE(penggarapan!D251,penggarapan!E251,penggarapan!F251)</f>
        <v>43265</v>
      </c>
      <c r="C249" s="74">
        <f>penggarapan!J251/24</f>
        <v>0.47916666666666669</v>
      </c>
      <c r="D249" s="72">
        <f>penggarapan!AN251*149598000</f>
        <v>151938610.80563492</v>
      </c>
      <c r="E249" s="75">
        <f>penggarapan!BA545</f>
        <v>359194.40976400283</v>
      </c>
      <c r="F249" s="49"/>
      <c r="G249" s="76">
        <f>penggarapan!AV251</f>
        <v>5.4986725053921397</v>
      </c>
      <c r="H249" s="76">
        <f>penggarapan!BM545/15</f>
        <v>16.822003680284094</v>
      </c>
      <c r="I249" s="77">
        <f>penggarapan!AP251</f>
        <v>83.094144484817434</v>
      </c>
      <c r="J249" s="51">
        <f>penggarapan!AJ545</f>
        <v>250.68527434929211</v>
      </c>
      <c r="K249" s="51">
        <f>penggarapan!AX251</f>
        <v>23.255098192171609</v>
      </c>
      <c r="L249" s="51">
        <f>penggarapan!AP545</f>
        <v>4.2618141413596309</v>
      </c>
      <c r="M249" s="51">
        <f>penggarapan!BR545</f>
        <v>-17.824618631676547</v>
      </c>
      <c r="N249" s="51">
        <f>penggarapan!BI251</f>
        <v>355.42544732144609</v>
      </c>
      <c r="O249" s="51">
        <f>penggarapan!BZ545</f>
        <v>160.58744874826942</v>
      </c>
      <c r="P249" s="51">
        <f>penggarapan!BM251</f>
        <v>59.718051233927461</v>
      </c>
      <c r="Q249" s="51">
        <f>penggarapan!CA545</f>
        <v>-63.659167060618394</v>
      </c>
    </row>
    <row r="250" spans="1:17">
      <c r="A250" s="49" t="str">
        <f>TEXT(penggarapan!F252,"dddd")</f>
        <v>Sabtu</v>
      </c>
      <c r="B250" s="73">
        <f>DATE(penggarapan!D252,penggarapan!E252,penggarapan!F252)</f>
        <v>43265</v>
      </c>
      <c r="C250" s="74">
        <f>penggarapan!J252/24</f>
        <v>0.48958333333333331</v>
      </c>
      <c r="D250" s="72">
        <f>penggarapan!AN252*149598000</f>
        <v>151938765.01098812</v>
      </c>
      <c r="E250" s="75">
        <f>penggarapan!BA546</f>
        <v>359172.4330505135</v>
      </c>
      <c r="F250" s="49"/>
      <c r="G250" s="76">
        <f>penggarapan!AV252</f>
        <v>5.4993936543506265</v>
      </c>
      <c r="H250" s="76">
        <f>penggarapan!BM546/15</f>
        <v>16.822222337734416</v>
      </c>
      <c r="I250" s="77">
        <f>penggarapan!AP252</f>
        <v>83.104096335417978</v>
      </c>
      <c r="J250" s="51">
        <f>penggarapan!AJ546</f>
        <v>250.68887971796963</v>
      </c>
      <c r="K250" s="51">
        <f>penggarapan!AX252</f>
        <v>23.255615803795877</v>
      </c>
      <c r="L250" s="51">
        <f>penggarapan!AP546</f>
        <v>4.2672121580329883</v>
      </c>
      <c r="M250" s="51">
        <f>penggarapan!BR546</f>
        <v>-17.819769140245871</v>
      </c>
      <c r="N250" s="51">
        <f>penggarapan!BI252</f>
        <v>348.73418673583353</v>
      </c>
      <c r="O250" s="51">
        <f>penggarapan!BZ546</f>
        <v>153.40216475250077</v>
      </c>
      <c r="P250" s="51">
        <f>penggarapan!BM252</f>
        <v>59.641913648896512</v>
      </c>
      <c r="Q250" s="51">
        <f>penggarapan!CA546</f>
        <v>-62.203325477220545</v>
      </c>
    </row>
    <row r="251" spans="1:17">
      <c r="A251" s="49" t="str">
        <f>TEXT(penggarapan!F253,"dddd")</f>
        <v>Sabtu</v>
      </c>
      <c r="B251" s="73">
        <f>DATE(penggarapan!D253,penggarapan!E253,penggarapan!F253)</f>
        <v>43265</v>
      </c>
      <c r="C251" s="74">
        <f>penggarapan!J253/24</f>
        <v>0.5</v>
      </c>
      <c r="D251" s="72">
        <f>penggarapan!AN253*149598000</f>
        <v>151938919.14332306</v>
      </c>
      <c r="E251" s="75">
        <f>penggarapan!BA547</f>
        <v>359150.59435989166</v>
      </c>
      <c r="F251" s="49"/>
      <c r="G251" s="76">
        <f>penggarapan!AV253</f>
        <v>5.5001148074079795</v>
      </c>
      <c r="H251" s="76">
        <f>penggarapan!BM547/15</f>
        <v>16.822428549110683</v>
      </c>
      <c r="I251" s="77">
        <f>penggarapan!AP253</f>
        <v>83.114048165365531</v>
      </c>
      <c r="J251" s="51">
        <f>penggarapan!AJ547</f>
        <v>250.69227985763567</v>
      </c>
      <c r="K251" s="51">
        <f>penggarapan!AX253</f>
        <v>23.256132673524867</v>
      </c>
      <c r="L251" s="51">
        <f>penggarapan!AP547</f>
        <v>4.2726774322462804</v>
      </c>
      <c r="M251" s="51">
        <f>penggarapan!BR547</f>
        <v>-17.814824640359497</v>
      </c>
      <c r="N251" s="51">
        <f>penggarapan!BI253</f>
        <v>342.35429948602257</v>
      </c>
      <c r="O251" s="51">
        <f>penggarapan!BZ547</f>
        <v>147.02775253420336</v>
      </c>
      <c r="P251" s="51">
        <f>penggarapan!BM253</f>
        <v>59.127670378466235</v>
      </c>
      <c r="Q251" s="51">
        <f>penggarapan!CA547</f>
        <v>-60.352158990333976</v>
      </c>
    </row>
    <row r="252" spans="1:17">
      <c r="A252" s="49" t="str">
        <f>TEXT(penggarapan!F254,"dddd")</f>
        <v>Sabtu</v>
      </c>
      <c r="B252" s="73">
        <f>DATE(penggarapan!D254,penggarapan!E254,penggarapan!F254)</f>
        <v>43265</v>
      </c>
      <c r="C252" s="74">
        <f>penggarapan!J254/24</f>
        <v>0.51041666666666663</v>
      </c>
      <c r="D252" s="72">
        <f>penggarapan!AN254*149598000</f>
        <v>151939073.20264211</v>
      </c>
      <c r="E252" s="75">
        <f>penggarapan!BA548</f>
        <v>359128.89382529096</v>
      </c>
      <c r="F252" s="49"/>
      <c r="G252" s="76">
        <f>penggarapan!AV254</f>
        <v>5.5008359645895553</v>
      </c>
      <c r="H252" s="76">
        <f>penggarapan!BM548/15</f>
        <v>16.822622496644492</v>
      </c>
      <c r="I252" s="77">
        <f>penggarapan!AP254</f>
        <v>83.123999975118551</v>
      </c>
      <c r="J252" s="51">
        <f>penggarapan!AJ548</f>
        <v>250.69547777477223</v>
      </c>
      <c r="K252" s="51">
        <f>penggarapan!AX254</f>
        <v>23.256648801362786</v>
      </c>
      <c r="L252" s="51">
        <f>penggarapan!AP548</f>
        <v>4.2643847582841552</v>
      </c>
      <c r="M252" s="51">
        <f>penggarapan!BR548</f>
        <v>-17.823478295127682</v>
      </c>
      <c r="N252" s="51">
        <f>penggarapan!BI254</f>
        <v>336.41734861533661</v>
      </c>
      <c r="O252" s="51">
        <f>penggarapan!BZ548</f>
        <v>141.48694822324103</v>
      </c>
      <c r="P252" s="51">
        <f>penggarapan!BM254</f>
        <v>58.196624319884236</v>
      </c>
      <c r="Q252" s="51">
        <f>penggarapan!CA548</f>
        <v>-58.164170293440691</v>
      </c>
    </row>
    <row r="253" spans="1:17">
      <c r="A253" s="49" t="str">
        <f>TEXT(penggarapan!F255,"dddd")</f>
        <v>Sabtu</v>
      </c>
      <c r="B253" s="73">
        <f>DATE(penggarapan!D255,penggarapan!E255,penggarapan!F255)</f>
        <v>43265</v>
      </c>
      <c r="C253" s="74">
        <f>penggarapan!J255/24</f>
        <v>0.52083333333333337</v>
      </c>
      <c r="D253" s="72">
        <f>penggarapan!AN255*149598000</f>
        <v>151939227.18894765</v>
      </c>
      <c r="E253" s="75">
        <f>penggarapan!BA549</f>
        <v>359107.33157907648</v>
      </c>
      <c r="F253" s="49"/>
      <c r="G253" s="76">
        <f>penggarapan!AV255</f>
        <v>5.5015571259202485</v>
      </c>
      <c r="H253" s="76">
        <f>penggarapan!BM549/15</f>
        <v>16.82280436837198</v>
      </c>
      <c r="I253" s="77">
        <f>penggarapan!AP255</f>
        <v>83.13395176512914</v>
      </c>
      <c r="J253" s="51">
        <f>penggarapan!AJ549</f>
        <v>250.69847657143325</v>
      </c>
      <c r="K253" s="51">
        <f>penggarapan!AX255</f>
        <v>23.257164187313421</v>
      </c>
      <c r="L253" s="51">
        <f>penggarapan!AP549</f>
        <v>4.2740177666014807</v>
      </c>
      <c r="M253" s="51">
        <f>penggarapan!BR549</f>
        <v>-17.814350545196731</v>
      </c>
      <c r="N253" s="51">
        <f>penggarapan!BI255</f>
        <v>330.99973110385656</v>
      </c>
      <c r="O253" s="51">
        <f>penggarapan!BZ549</f>
        <v>136.68390961979037</v>
      </c>
      <c r="P253" s="51">
        <f>penggarapan!BM255</f>
        <v>56.884013528500354</v>
      </c>
      <c r="Q253" s="51">
        <f>penggarapan!CA549</f>
        <v>-55.726023879781465</v>
      </c>
    </row>
    <row r="254" spans="1:17">
      <c r="A254" s="49" t="str">
        <f>TEXT(penggarapan!F256,"dddd")</f>
        <v>Sabtu</v>
      </c>
      <c r="B254" s="73">
        <f>DATE(penggarapan!D256,penggarapan!E256,penggarapan!F256)</f>
        <v>43265</v>
      </c>
      <c r="C254" s="74">
        <f>penggarapan!J256/24</f>
        <v>0.53125</v>
      </c>
      <c r="D254" s="72">
        <f>penggarapan!AN256*149598000</f>
        <v>151939381.10222143</v>
      </c>
      <c r="E254" s="75">
        <f>penggarapan!BA550</f>
        <v>359085.90775566874</v>
      </c>
      <c r="F254" s="49"/>
      <c r="G254" s="76">
        <f>penggarapan!AV256</f>
        <v>5.502278291328496</v>
      </c>
      <c r="H254" s="76">
        <f>penggarapan!BM550/15</f>
        <v>16.82297435803002</v>
      </c>
      <c r="I254" s="77">
        <f>penggarapan!AP256</f>
        <v>83.143903534518287</v>
      </c>
      <c r="J254" s="51">
        <f>penggarapan!AJ550</f>
        <v>250.7012794435378</v>
      </c>
      <c r="K254" s="51">
        <f>penggarapan!AX256</f>
        <v>23.257678831311654</v>
      </c>
      <c r="L254" s="51">
        <f>penggarapan!AP550</f>
        <v>4.2680696755030461</v>
      </c>
      <c r="M254" s="51">
        <f>penggarapan!BR550</f>
        <v>-17.820627591904955</v>
      </c>
      <c r="N254" s="51">
        <f>penggarapan!BI256</f>
        <v>326.12774710650223</v>
      </c>
      <c r="O254" s="51">
        <f>penggarapan!BZ550</f>
        <v>132.57253833403448</v>
      </c>
      <c r="P254" s="51">
        <f>penggarapan!BM256</f>
        <v>55.233170543172285</v>
      </c>
      <c r="Q254" s="51">
        <f>penggarapan!CA550</f>
        <v>-53.065665240700817</v>
      </c>
    </row>
    <row r="255" spans="1:17">
      <c r="A255" s="49" t="str">
        <f>TEXT(penggarapan!F257,"dddd")</f>
        <v>Sabtu</v>
      </c>
      <c r="B255" s="73">
        <f>DATE(penggarapan!D257,penggarapan!E257,penggarapan!F257)</f>
        <v>43265</v>
      </c>
      <c r="C255" s="74">
        <f>penggarapan!J257/24</f>
        <v>0.54166666666666663</v>
      </c>
      <c r="D255" s="72">
        <f>penggarapan!AN257*149598000</f>
        <v>151939534.94246584</v>
      </c>
      <c r="E255" s="75">
        <f>penggarapan!BA551</f>
        <v>359064.62248577684</v>
      </c>
      <c r="F255" s="49"/>
      <c r="G255" s="76">
        <f>penggarapan!AV257</f>
        <v>5.5029994608392601</v>
      </c>
      <c r="H255" s="76">
        <f>penggarapan!BM551/15</f>
        <v>16.823132665020228</v>
      </c>
      <c r="I255" s="77">
        <f>penggarapan!AP257</f>
        <v>83.153855283739105</v>
      </c>
      <c r="J255" s="51">
        <f>penggarapan!AJ551</f>
        <v>250.70388968027981</v>
      </c>
      <c r="K255" s="51">
        <f>penggarapan!AX257</f>
        <v>23.258192733361412</v>
      </c>
      <c r="L255" s="51">
        <f>penggarapan!AP551</f>
        <v>4.2583918401915071</v>
      </c>
      <c r="M255" s="51">
        <f>penggarapan!BR551</f>
        <v>-17.830572124213099</v>
      </c>
      <c r="N255" s="51">
        <f>penggarapan!BI257</f>
        <v>321.79033172459685</v>
      </c>
      <c r="O255" s="51">
        <f>penggarapan!BZ551</f>
        <v>129.04440982141892</v>
      </c>
      <c r="P255" s="51">
        <f>penggarapan!BM257</f>
        <v>53.289875816783415</v>
      </c>
      <c r="Q255" s="51">
        <f>penggarapan!CA551</f>
        <v>-50.234998501545086</v>
      </c>
    </row>
    <row r="256" spans="1:17">
      <c r="A256" s="49" t="str">
        <f>TEXT(penggarapan!F258,"dddd")</f>
        <v>Sabtu</v>
      </c>
      <c r="B256" s="73">
        <f>DATE(penggarapan!D258,penggarapan!E258,penggarapan!F258)</f>
        <v>43265</v>
      </c>
      <c r="C256" s="74">
        <f>penggarapan!J258/24</f>
        <v>0.55208333333333337</v>
      </c>
      <c r="D256" s="72">
        <f>penggarapan!AN258*149598000</f>
        <v>151939688.7096833</v>
      </c>
      <c r="E256" s="75">
        <f>penggarapan!BA552</f>
        <v>359043.47589930985</v>
      </c>
      <c r="F256" s="49"/>
      <c r="G256" s="76">
        <f>penggarapan!AV258</f>
        <v>5.5037206344776939</v>
      </c>
      <c r="H256" s="76">
        <f>penggarapan!BM552/15</f>
        <v>16.823279494295083</v>
      </c>
      <c r="I256" s="77">
        <f>penggarapan!AP258</f>
        <v>83.163807013247265</v>
      </c>
      <c r="J256" s="51">
        <f>penggarapan!AJ552</f>
        <v>250.70631066225556</v>
      </c>
      <c r="K256" s="51">
        <f>penggarapan!AX258</f>
        <v>23.258705893466647</v>
      </c>
      <c r="L256" s="51">
        <f>penggarapan!AP552</f>
        <v>4.2606108895582313</v>
      </c>
      <c r="M256" s="51">
        <f>penggarapan!BR552</f>
        <v>-17.828707605029322</v>
      </c>
      <c r="N256" s="51">
        <f>penggarapan!BI258</f>
        <v>317.95309134063768</v>
      </c>
      <c r="O256" s="51">
        <f>penggarapan!BZ552</f>
        <v>125.99178289706946</v>
      </c>
      <c r="P256" s="51">
        <f>penggarapan!BM258</f>
        <v>51.098143344656798</v>
      </c>
      <c r="Q256" s="51">
        <f>penggarapan!CA552</f>
        <v>-47.276394356318256</v>
      </c>
    </row>
    <row r="257" spans="1:17">
      <c r="A257" s="49" t="str">
        <f>TEXT(penggarapan!F259,"dddd")</f>
        <v>Sabtu</v>
      </c>
      <c r="B257" s="73">
        <f>DATE(penggarapan!D259,penggarapan!E259,penggarapan!F259)</f>
        <v>43265</v>
      </c>
      <c r="C257" s="74">
        <f>penggarapan!J259/24</f>
        <v>0.5625</v>
      </c>
      <c r="D257" s="72">
        <f>penggarapan!AN259*149598000</f>
        <v>151939842.4038555</v>
      </c>
      <c r="E257" s="75">
        <f>penggarapan!BA553</f>
        <v>359022.46812817705</v>
      </c>
      <c r="F257" s="49"/>
      <c r="G257" s="76">
        <f>penggarapan!AV259</f>
        <v>5.5044418121721685</v>
      </c>
      <c r="H257" s="76">
        <f>penggarapan!BM553/15</f>
        <v>16.823415056251893</v>
      </c>
      <c r="I257" s="77">
        <f>penggarapan!AP259</f>
        <v>83.173758722162944</v>
      </c>
      <c r="J257" s="51">
        <f>penggarapan!AJ553</f>
        <v>250.70854585971927</v>
      </c>
      <c r="K257" s="51">
        <f>penggarapan!AX259</f>
        <v>23.259218311562506</v>
      </c>
      <c r="L257" s="51">
        <f>penggarapan!AP553</f>
        <v>4.2590609143703091</v>
      </c>
      <c r="M257" s="51">
        <f>penggarapan!BR553</f>
        <v>-17.830550416732628</v>
      </c>
      <c r="N257" s="51">
        <f>penggarapan!BI259</f>
        <v>314.56993492005944</v>
      </c>
      <c r="O257" s="51">
        <f>penggarapan!BZ553</f>
        <v>123.35698297301589</v>
      </c>
      <c r="P257" s="51">
        <f>penggarapan!BM259</f>
        <v>48.697746974788593</v>
      </c>
      <c r="Q257" s="51">
        <f>penggarapan!CA553</f>
        <v>-44.206840880118037</v>
      </c>
    </row>
    <row r="258" spans="1:17">
      <c r="A258" s="49" t="str">
        <f>TEXT(penggarapan!F260,"dddd")</f>
        <v>Sabtu</v>
      </c>
      <c r="B258" s="73">
        <f>DATE(penggarapan!D260,penggarapan!E260,penggarapan!F260)</f>
        <v>43265</v>
      </c>
      <c r="C258" s="74">
        <f>penggarapan!J260/24</f>
        <v>0.57291666666666663</v>
      </c>
      <c r="D258" s="72">
        <f>penggarapan!AN260*149598000</f>
        <v>151939996.02498487</v>
      </c>
      <c r="E258" s="75">
        <f>penggarapan!BA554</f>
        <v>359001.59930063074</v>
      </c>
      <c r="F258" s="49"/>
      <c r="G258" s="76">
        <f>penggarapan!AV260</f>
        <v>5.5051629939477049</v>
      </c>
      <c r="H258" s="76">
        <f>penggarapan!BM554/15</f>
        <v>16.823539566679532</v>
      </c>
      <c r="I258" s="77">
        <f>penggarapan!AP260</f>
        <v>83.183710410940037</v>
      </c>
      <c r="J258" s="51">
        <f>penggarapan!AJ554</f>
        <v>250.71059883170952</v>
      </c>
      <c r="K258" s="51">
        <f>penggarapan!AX260</f>
        <v>23.259729987652939</v>
      </c>
      <c r="L258" s="51">
        <f>penggarapan!AP554</f>
        <v>4.259846888134275</v>
      </c>
      <c r="M258" s="51">
        <f>penggarapan!BR554</f>
        <v>-17.830054525429141</v>
      </c>
      <c r="N258" s="51">
        <f>penggarapan!BI260</f>
        <v>311.59117437497792</v>
      </c>
      <c r="O258" s="51">
        <f>penggarapan!BZ554</f>
        <v>121.06696259029925</v>
      </c>
      <c r="P258" s="51">
        <f>penggarapan!BM260</f>
        <v>46.123191037289395</v>
      </c>
      <c r="Q258" s="51">
        <f>penggarapan!CA554</f>
        <v>-41.050170954616483</v>
      </c>
    </row>
    <row r="259" spans="1:17">
      <c r="A259" s="49" t="str">
        <f>TEXT(penggarapan!F261,"dddd")</f>
        <v>Sabtu</v>
      </c>
      <c r="B259" s="73">
        <f>DATE(penggarapan!D261,penggarapan!E261,penggarapan!F261)</f>
        <v>43265</v>
      </c>
      <c r="C259" s="74">
        <f>penggarapan!J261/24</f>
        <v>0.58333333333333337</v>
      </c>
      <c r="D259" s="72">
        <f>penggarapan!AN261*149598000</f>
        <v>151940149.57307377</v>
      </c>
      <c r="E259" s="75">
        <f>penggarapan!BA555</f>
        <v>358980.86954412115</v>
      </c>
      <c r="F259" s="49"/>
      <c r="G259" s="76">
        <f>penggarapan!AV261</f>
        <v>5.5058841798293265</v>
      </c>
      <c r="H259" s="76">
        <f>penggarapan!BM555/15</f>
        <v>16.823653246643168</v>
      </c>
      <c r="I259" s="77">
        <f>penggarapan!AP261</f>
        <v>83.193662080032496</v>
      </c>
      <c r="J259" s="51">
        <f>penggarapan!AJ555</f>
        <v>250.71247322415354</v>
      </c>
      <c r="K259" s="51">
        <f>penggarapan!AX261</f>
        <v>23.260240921741826</v>
      </c>
      <c r="L259" s="51">
        <f>penggarapan!AP555</f>
        <v>4.2587056438034194</v>
      </c>
      <c r="M259" s="51">
        <f>penggarapan!BR555</f>
        <v>-17.831442807665731</v>
      </c>
      <c r="N259" s="51">
        <f>penggarapan!BI261</f>
        <v>308.96844241193332</v>
      </c>
      <c r="O259" s="51">
        <f>penggarapan!BZ555</f>
        <v>119.07230352910608</v>
      </c>
      <c r="P259" s="51">
        <f>penggarapan!BM261</f>
        <v>43.40363375048112</v>
      </c>
      <c r="Q259" s="51">
        <f>penggarapan!CA555</f>
        <v>-37.820545346738534</v>
      </c>
    </row>
    <row r="260" spans="1:17">
      <c r="A260" s="49" t="str">
        <f>TEXT(penggarapan!F262,"dddd")</f>
        <v>Sabtu</v>
      </c>
      <c r="B260" s="73">
        <f>DATE(penggarapan!D262,penggarapan!E262,penggarapan!F262)</f>
        <v>43265</v>
      </c>
      <c r="C260" s="74">
        <f>penggarapan!J262/24</f>
        <v>0.59375</v>
      </c>
      <c r="D260" s="72">
        <f>penggarapan!AN262*149598000</f>
        <v>151940303.04810399</v>
      </c>
      <c r="E260" s="75">
        <f>penggarapan!BA556</f>
        <v>358960.2789880418</v>
      </c>
      <c r="F260" s="49"/>
      <c r="G260" s="76">
        <f>penggarapan!AV262</f>
        <v>5.5066053697454</v>
      </c>
      <c r="H260" s="76">
        <f>penggarapan!BM556/15</f>
        <v>16.823756322374891</v>
      </c>
      <c r="I260" s="77">
        <f>penggarapan!AP262</f>
        <v>83.203613728560441</v>
      </c>
      <c r="J260" s="51">
        <f>penggarapan!AJ556</f>
        <v>250.71417276806827</v>
      </c>
      <c r="K260" s="51">
        <f>penggarapan!AX262</f>
        <v>23.260751113764577</v>
      </c>
      <c r="L260" s="51">
        <f>penggarapan!AP556</f>
        <v>4.2743356819659768</v>
      </c>
      <c r="M260" s="51">
        <f>penggarapan!BR556</f>
        <v>-17.816196143666776</v>
      </c>
      <c r="N260" s="51">
        <f>penggarapan!BI262</f>
        <v>306.65727698730007</v>
      </c>
      <c r="O260" s="51">
        <f>penggarapan!BZ556</f>
        <v>117.30717683741116</v>
      </c>
      <c r="P260" s="51">
        <f>penggarapan!BM262</f>
        <v>40.563325737798706</v>
      </c>
      <c r="Q260" s="51">
        <f>penggarapan!CA556</f>
        <v>-34.537915703529613</v>
      </c>
    </row>
    <row r="261" spans="1:17">
      <c r="A261" s="49" t="str">
        <f>TEXT(penggarapan!F263,"dddd")</f>
        <v>Sabtu</v>
      </c>
      <c r="B261" s="73">
        <f>DATE(penggarapan!D263,penggarapan!E263,penggarapan!F263)</f>
        <v>43265</v>
      </c>
      <c r="C261" s="74">
        <f>penggarapan!J263/24</f>
        <v>0.60416666666666663</v>
      </c>
      <c r="D261" s="72">
        <f>penggarapan!AN263*149598000</f>
        <v>151940456.45007792</v>
      </c>
      <c r="E261" s="75">
        <f>penggarapan!BA557</f>
        <v>358939.82775818306</v>
      </c>
      <c r="F261" s="49"/>
      <c r="G261" s="76">
        <f>penggarapan!AV263</f>
        <v>5.5073265637210742</v>
      </c>
      <c r="H261" s="76">
        <f>penggarapan!BM557/15</f>
        <v>16.823849025205444</v>
      </c>
      <c r="I261" s="77">
        <f>penggarapan!AP263</f>
        <v>83.213565356979615</v>
      </c>
      <c r="J261" s="51">
        <f>penggarapan!AJ557</f>
        <v>250.71570127843984</v>
      </c>
      <c r="K261" s="51">
        <f>penggarapan!AX263</f>
        <v>23.261260563725255</v>
      </c>
      <c r="L261" s="51">
        <f>penggarapan!AP557</f>
        <v>4.2594044554937724</v>
      </c>
      <c r="M261" s="51">
        <f>penggarapan!BR557</f>
        <v>-17.831194876981094</v>
      </c>
      <c r="N261" s="51">
        <f>penggarapan!BI263</f>
        <v>304.61820041800831</v>
      </c>
      <c r="O261" s="51">
        <f>penggarapan!BZ557</f>
        <v>115.78767985206264</v>
      </c>
      <c r="P261" s="51">
        <f>penggarapan!BM263</f>
        <v>37.622261399910414</v>
      </c>
      <c r="Q261" s="51">
        <f>penggarapan!CA557</f>
        <v>-31.194661927859809</v>
      </c>
    </row>
    <row r="262" spans="1:17">
      <c r="A262" s="49" t="str">
        <f>TEXT(penggarapan!F264,"dddd")</f>
        <v>Sabtu</v>
      </c>
      <c r="B262" s="73">
        <f>DATE(penggarapan!D264,penggarapan!E264,penggarapan!F264)</f>
        <v>43265</v>
      </c>
      <c r="C262" s="74">
        <f>penggarapan!J264/24</f>
        <v>0.61458333333333337</v>
      </c>
      <c r="D262" s="72">
        <f>penggarapan!AN264*149598000</f>
        <v>151940609.77899793</v>
      </c>
      <c r="E262" s="75">
        <f>penggarapan!BA558</f>
        <v>358919.51597953145</v>
      </c>
      <c r="F262" s="49"/>
      <c r="G262" s="76">
        <f>penggarapan!AV264</f>
        <v>5.5080477617813051</v>
      </c>
      <c r="H262" s="76">
        <f>penggarapan!BM558/15</f>
        <v>16.823931591446414</v>
      </c>
      <c r="I262" s="77">
        <f>penggarapan!AP264</f>
        <v>83.223516965743045</v>
      </c>
      <c r="J262" s="51">
        <f>penggarapan!AJ558</f>
        <v>250.71706265228605</v>
      </c>
      <c r="K262" s="51">
        <f>penggarapan!AX264</f>
        <v>23.261769271627667</v>
      </c>
      <c r="L262" s="51">
        <f>penggarapan!AP558</f>
        <v>4.2734300690234663</v>
      </c>
      <c r="M262" s="51">
        <f>penggarapan!BR558</f>
        <v>-17.817490688869047</v>
      </c>
      <c r="N262" s="51">
        <f>penggarapan!BI264</f>
        <v>302.81692063438004</v>
      </c>
      <c r="O262" s="51">
        <f>penggarapan!BZ558</f>
        <v>114.4182177380291</v>
      </c>
      <c r="P262" s="51">
        <f>penggarapan!BM264</f>
        <v>34.596866911051904</v>
      </c>
      <c r="Q262" s="51">
        <f>penggarapan!CA558</f>
        <v>-27.82028088268007</v>
      </c>
    </row>
    <row r="263" spans="1:17">
      <c r="A263" s="49" t="str">
        <f>TEXT(penggarapan!F265,"dddd")</f>
        <v>Sabtu</v>
      </c>
      <c r="B263" s="73">
        <f>DATE(penggarapan!D265,penggarapan!E265,penggarapan!F265)</f>
        <v>43265</v>
      </c>
      <c r="C263" s="74">
        <f>penggarapan!J265/24</f>
        <v>0.625</v>
      </c>
      <c r="D263" s="72">
        <f>penggarapan!AN265*149598000</f>
        <v>151940763.03484586</v>
      </c>
      <c r="E263" s="75">
        <f>penggarapan!BA559</f>
        <v>358899.34377895948</v>
      </c>
      <c r="F263" s="49"/>
      <c r="G263" s="76">
        <f>penggarapan!AV265</f>
        <v>5.5087689638545223</v>
      </c>
      <c r="H263" s="76">
        <f>penggarapan!BM559/15</f>
        <v>16.824004262278567</v>
      </c>
      <c r="I263" s="77">
        <f>penggarapan!AP265</f>
        <v>83.23346855397179</v>
      </c>
      <c r="J263" s="51">
        <f>penggarapan!AJ559</f>
        <v>250.71826086681995</v>
      </c>
      <c r="K263" s="51">
        <f>penggarapan!AX265</f>
        <v>23.262277237407591</v>
      </c>
      <c r="L263" s="51">
        <f>penggarapan!AP559</f>
        <v>4.2735969277757899</v>
      </c>
      <c r="M263" s="51">
        <f>penggarapan!BR559</f>
        <v>-17.817490260718351</v>
      </c>
      <c r="N263" s="51">
        <f>penggarapan!BI265</f>
        <v>301.22407176150745</v>
      </c>
      <c r="O263" s="51">
        <f>penggarapan!BZ559</f>
        <v>113.2208456830794</v>
      </c>
      <c r="P263" s="51">
        <f>penggarapan!BM265</f>
        <v>31.500637247835652</v>
      </c>
      <c r="Q263" s="51">
        <f>penggarapan!CA559</f>
        <v>-24.406698294366265</v>
      </c>
    </row>
    <row r="264" spans="1:17">
      <c r="A264" s="49" t="str">
        <f>TEXT(penggarapan!F266,"dddd")</f>
        <v>Sabtu</v>
      </c>
      <c r="B264" s="73">
        <f>DATE(penggarapan!D266,penggarapan!E266,penggarapan!F266)</f>
        <v>43265</v>
      </c>
      <c r="C264" s="74">
        <f>penggarapan!J266/24</f>
        <v>0.63541666666666663</v>
      </c>
      <c r="D264" s="72">
        <f>penggarapan!AN266*149598000</f>
        <v>151940916.21762401</v>
      </c>
      <c r="E264" s="75">
        <f>penggarapan!BA560</f>
        <v>358879.31127979263</v>
      </c>
      <c r="F264" s="49"/>
      <c r="G264" s="76">
        <f>penggarapan!AV266</f>
        <v>5.5094901699656118</v>
      </c>
      <c r="H264" s="76">
        <f>penggarapan!BM560/15</f>
        <v>16.8240672836688</v>
      </c>
      <c r="I264" s="77">
        <f>penggarapan!AP266</f>
        <v>83.243420122117982</v>
      </c>
      <c r="J264" s="51">
        <f>penggarapan!AJ560</f>
        <v>250.71929997808579</v>
      </c>
      <c r="K264" s="51">
        <f>penggarapan!AX266</f>
        <v>23.262784461068865</v>
      </c>
      <c r="L264" s="51">
        <f>penggarapan!AP560</f>
        <v>4.2572345758656542</v>
      </c>
      <c r="M264" s="51">
        <f>penggarapan!BR560</f>
        <v>-17.833839126305303</v>
      </c>
      <c r="N264" s="51">
        <f>penggarapan!BI266</f>
        <v>299.81474837428038</v>
      </c>
      <c r="O264" s="51">
        <f>penggarapan!BZ560</f>
        <v>112.17738099756933</v>
      </c>
      <c r="P264" s="51">
        <f>penggarapan!BM266</f>
        <v>28.344687895905388</v>
      </c>
      <c r="Q264" s="51">
        <f>penggarapan!CA560</f>
        <v>-20.959741927204671</v>
      </c>
    </row>
    <row r="265" spans="1:17">
      <c r="A265" s="49" t="str">
        <f>TEXT(penggarapan!F267,"dddd")</f>
        <v>Sabtu</v>
      </c>
      <c r="B265" s="73">
        <f>DATE(penggarapan!D267,penggarapan!E267,penggarapan!F267)</f>
        <v>43265</v>
      </c>
      <c r="C265" s="74">
        <f>penggarapan!J267/24</f>
        <v>0.64583333333333337</v>
      </c>
      <c r="D265" s="72">
        <f>penggarapan!AN267*149598000</f>
        <v>151941069.32733488</v>
      </c>
      <c r="E265" s="75">
        <f>penggarapan!BA561</f>
        <v>358859.41860454291</v>
      </c>
      <c r="F265" s="49"/>
      <c r="G265" s="76">
        <f>penggarapan!AV267</f>
        <v>5.5102113801399151</v>
      </c>
      <c r="H265" s="76">
        <f>penggarapan!BM561/15</f>
        <v>16.82412090625045</v>
      </c>
      <c r="I265" s="77">
        <f>penggarapan!AP267</f>
        <v>83.253371670639979</v>
      </c>
      <c r="J265" s="51">
        <f>penggarapan!AJ561</f>
        <v>250.72018411899066</v>
      </c>
      <c r="K265" s="51">
        <f>penggarapan!AX267</f>
        <v>23.263290942615594</v>
      </c>
      <c r="L265" s="51">
        <f>penggarapan!AP561</f>
        <v>4.2644957816682307</v>
      </c>
      <c r="M265" s="51">
        <f>penggarapan!BR561</f>
        <v>-17.826768966582634</v>
      </c>
      <c r="N265" s="51">
        <f>penggarapan!BI267</f>
        <v>298.56797789331779</v>
      </c>
      <c r="O265" s="51">
        <f>penggarapan!BZ561</f>
        <v>111.2301802981578</v>
      </c>
      <c r="P265" s="51">
        <f>penggarapan!BM267</f>
        <v>25.138215171284408</v>
      </c>
      <c r="Q265" s="51">
        <f>penggarapan!CA561</f>
        <v>-17.494414591757149</v>
      </c>
    </row>
    <row r="266" spans="1:17">
      <c r="A266" s="49" t="str">
        <f>TEXT(penggarapan!F268,"dddd")</f>
        <v>Sabtu</v>
      </c>
      <c r="B266" s="73">
        <f>DATE(penggarapan!D268,penggarapan!E268,penggarapan!F268)</f>
        <v>43265</v>
      </c>
      <c r="C266" s="74">
        <f>penggarapan!J268/24</f>
        <v>0.65625</v>
      </c>
      <c r="D266" s="72">
        <f>penggarapan!AN268*149598000</f>
        <v>151941222.36396018</v>
      </c>
      <c r="E266" s="75">
        <f>penggarapan!BA562</f>
        <v>358839.66587756522</v>
      </c>
      <c r="F266" s="49"/>
      <c r="G266" s="76">
        <f>penggarapan!AV268</f>
        <v>5.5109325943055358</v>
      </c>
      <c r="H266" s="76">
        <f>penggarapan!BM562/15</f>
        <v>16.824165385209049</v>
      </c>
      <c r="I266" s="77">
        <f>penggarapan!AP268</f>
        <v>83.263323198654447</v>
      </c>
      <c r="J266" s="51">
        <f>penggarapan!AJ562</f>
        <v>250.72091749742569</v>
      </c>
      <c r="K266" s="51">
        <f>penggarapan!AX268</f>
        <v>23.263796681983617</v>
      </c>
      <c r="L266" s="51">
        <f>penggarapan!AP562</f>
        <v>4.2594361418634747</v>
      </c>
      <c r="M266" s="51">
        <f>penggarapan!BR562</f>
        <v>-17.83188112273378</v>
      </c>
      <c r="N266" s="51">
        <f>penggarapan!BI268</f>
        <v>297.46620729664824</v>
      </c>
      <c r="O266" s="51">
        <f>penggarapan!BZ562</f>
        <v>110.40271100953672</v>
      </c>
      <c r="P266" s="51">
        <f>penggarapan!BM268</f>
        <v>21.888872273109342</v>
      </c>
      <c r="Q266" s="51">
        <f>penggarapan!CA562</f>
        <v>-14.005132916113679</v>
      </c>
    </row>
    <row r="267" spans="1:17">
      <c r="A267" s="49" t="str">
        <f>TEXT(penggarapan!F269,"dddd")</f>
        <v>Sabtu</v>
      </c>
      <c r="B267" s="73">
        <f>DATE(penggarapan!D269,penggarapan!E269,penggarapan!F269)</f>
        <v>43265</v>
      </c>
      <c r="C267" s="74">
        <f>penggarapan!J269/24</f>
        <v>0.66666666666666663</v>
      </c>
      <c r="D267" s="72">
        <f>penggarapan!AN269*149598000</f>
        <v>151941375.32750237</v>
      </c>
      <c r="E267" s="75">
        <f>penggarapan!BA563</f>
        <v>358820.05321970681</v>
      </c>
      <c r="F267" s="49"/>
      <c r="G267" s="76">
        <f>penggarapan!AV269</f>
        <v>5.5116538124876824</v>
      </c>
      <c r="H267" s="76">
        <f>penggarapan!BM563/15</f>
        <v>16.824200980185807</v>
      </c>
      <c r="I267" s="77">
        <f>penggarapan!AP269</f>
        <v>83.27327470661794</v>
      </c>
      <c r="J267" s="51">
        <f>penggarapan!AJ563</f>
        <v>250.72150439467973</v>
      </c>
      <c r="K267" s="51">
        <f>penggarapan!AX269</f>
        <v>23.264301679176992</v>
      </c>
      <c r="L267" s="51">
        <f>penggarapan!AP563</f>
        <v>4.2696009420554839</v>
      </c>
      <c r="M267" s="51">
        <f>penggarapan!BR563</f>
        <v>-17.821894211564775</v>
      </c>
      <c r="N267" s="51">
        <f>penggarapan!BI269</f>
        <v>296.49484035706894</v>
      </c>
      <c r="O267" s="51">
        <f>penggarapan!BZ563</f>
        <v>109.65647814529453</v>
      </c>
      <c r="P267" s="51">
        <f>penggarapan!BM269</f>
        <v>18.603073069211977</v>
      </c>
      <c r="Q267" s="51">
        <f>penggarapan!CA563</f>
        <v>-10.501015180551541</v>
      </c>
    </row>
    <row r="268" spans="1:17">
      <c r="A268" s="49" t="str">
        <f>TEXT(penggarapan!F270,"dddd")</f>
        <v>Sabtu</v>
      </c>
      <c r="B268" s="73">
        <f>DATE(penggarapan!D270,penggarapan!E270,penggarapan!F270)</f>
        <v>43265</v>
      </c>
      <c r="C268" s="74">
        <f>penggarapan!J270/24</f>
        <v>0.67708333333333337</v>
      </c>
      <c r="D268" s="72">
        <f>penggarapan!AN270*149598000</f>
        <v>151941528.21796378</v>
      </c>
      <c r="E268" s="75">
        <f>penggarapan!BA564</f>
        <v>358800.58075100911</v>
      </c>
      <c r="F268" s="49"/>
      <c r="G268" s="76">
        <f>penggarapan!AV270</f>
        <v>5.5123750347113072</v>
      </c>
      <c r="H268" s="76">
        <f>penggarapan!BM564/15</f>
        <v>16.824227955155802</v>
      </c>
      <c r="I268" s="77">
        <f>penggarapan!AP270</f>
        <v>83.283226194983484</v>
      </c>
      <c r="J268" s="51">
        <f>penggarapan!AJ564</f>
        <v>250.72194916343636</v>
      </c>
      <c r="K268" s="51">
        <f>penggarapan!AX270</f>
        <v>23.26480593419954</v>
      </c>
      <c r="L268" s="51">
        <f>penggarapan!AP564</f>
        <v>4.2571051388815571</v>
      </c>
      <c r="M268" s="51">
        <f>penggarapan!BR564</f>
        <v>-17.834331757426579</v>
      </c>
      <c r="N268" s="51">
        <f>penggarapan!BI270</f>
        <v>295.64183949958135</v>
      </c>
      <c r="O268" s="51">
        <f>penggarapan!BZ564</f>
        <v>109.02027705097321</v>
      </c>
      <c r="P268" s="51">
        <f>penggarapan!BM270</f>
        <v>15.286236362837032</v>
      </c>
      <c r="Q268" s="51">
        <f>penggarapan!CA564</f>
        <v>-6.9773921473658493</v>
      </c>
    </row>
    <row r="269" spans="1:17">
      <c r="A269" s="49" t="str">
        <f>TEXT(penggarapan!F271,"dddd")</f>
        <v>Sabtu</v>
      </c>
      <c r="B269" s="73">
        <f>DATE(penggarapan!D271,penggarapan!E271,penggarapan!F271)</f>
        <v>43265</v>
      </c>
      <c r="C269" s="74">
        <f>penggarapan!J271/24</f>
        <v>0.6875</v>
      </c>
      <c r="D269" s="72">
        <f>penggarapan!AN271*149598000</f>
        <v>151941681.03532627</v>
      </c>
      <c r="E269" s="75">
        <f>penggarapan!BA565</f>
        <v>358781.24859329365</v>
      </c>
      <c r="F269" s="49"/>
      <c r="G269" s="76">
        <f>penggarapan!AV271</f>
        <v>5.51309626090476</v>
      </c>
      <c r="H269" s="76">
        <f>penggarapan!BM565/15</f>
        <v>16.824246578311765</v>
      </c>
      <c r="I269" s="77">
        <f>penggarapan!AP271</f>
        <v>83.293177662871244</v>
      </c>
      <c r="J269" s="51">
        <f>penggarapan!AJ565</f>
        <v>250.72225622586237</v>
      </c>
      <c r="K269" s="51">
        <f>penggarapan!AX271</f>
        <v>23.265309446987562</v>
      </c>
      <c r="L269" s="51">
        <f>penggarapan!AP565</f>
        <v>4.2730871562707087</v>
      </c>
      <c r="M269" s="51">
        <f>penggarapan!BR565</f>
        <v>-17.818544724550019</v>
      </c>
      <c r="N269" s="51">
        <f>penggarapan!BI271</f>
        <v>285.60990063782305</v>
      </c>
      <c r="O269" s="51">
        <f>penggarapan!BZ565</f>
        <v>108.43671529045152</v>
      </c>
      <c r="P269" s="51">
        <f>penggarapan!BM271</f>
        <v>11.942982343639539</v>
      </c>
      <c r="Q269" s="51">
        <f>penggarapan!CA565</f>
        <v>-3.4454299727303939</v>
      </c>
    </row>
    <row r="270" spans="1:17">
      <c r="A270" s="49" t="str">
        <f>TEXT(penggarapan!F272,"dddd")</f>
        <v>Sabtu</v>
      </c>
      <c r="B270" s="73">
        <f>DATE(penggarapan!D272,penggarapan!E272,penggarapan!F272)</f>
        <v>43691</v>
      </c>
      <c r="C270" s="74">
        <f>penggarapan!J272/24</f>
        <v>0.69791666666666663</v>
      </c>
      <c r="D270" s="72">
        <f>penggarapan!AN272*149598000</f>
        <v>151494737.67763877</v>
      </c>
      <c r="E270" s="75">
        <f>penggarapan!BA566</f>
        <v>404569.58866758132</v>
      </c>
      <c r="F270" s="49"/>
      <c r="G270" s="76">
        <f>penggarapan!AV272</f>
        <v>9.7060258788371918</v>
      </c>
      <c r="H270" s="76">
        <f>penggarapan!BM566/15</f>
        <v>17.07689529033987</v>
      </c>
      <c r="I270" s="77">
        <f>penggarapan!AP272</f>
        <v>143.25690164808577</v>
      </c>
      <c r="J270" s="51">
        <f>penggarapan!AJ566</f>
        <v>254.88119157191494</v>
      </c>
      <c r="K270" s="51">
        <f>penggarapan!AX272</f>
        <v>13.764456057880597</v>
      </c>
      <c r="L270" s="51">
        <f>penggarapan!AP566</f>
        <v>2.791412529595747</v>
      </c>
      <c r="M270" s="51">
        <f>penggarapan!BR566</f>
        <v>-19.805095430649629</v>
      </c>
      <c r="N270" s="51">
        <f>penggarapan!BI272</f>
        <v>294.25365840212532</v>
      </c>
      <c r="O270" s="51">
        <f>penggarapan!BZ566</f>
        <v>114.58799208712234</v>
      </c>
      <c r="P270" s="51">
        <f>penggarapan!BM272</f>
        <v>11.327090649314739</v>
      </c>
      <c r="Q270" s="51">
        <f>penggarapan!CA566</f>
        <v>54.555156518226759</v>
      </c>
    </row>
    <row r="271" spans="1:17">
      <c r="A271" s="49" t="str">
        <f>TEXT(penggarapan!F273,"dddd")</f>
        <v>Sabtu</v>
      </c>
      <c r="B271" s="73">
        <f>DATE(penggarapan!D273,penggarapan!E273,penggarapan!F273)</f>
        <v>43265</v>
      </c>
      <c r="C271" s="74">
        <f>penggarapan!J273/24</f>
        <v>0.70833333333333337</v>
      </c>
      <c r="D271" s="72">
        <f>penggarapan!AN273*149598000</f>
        <v>151941986.45076409</v>
      </c>
      <c r="E271" s="75">
        <f>penggarapan!BA567</f>
        <v>358743.00568349718</v>
      </c>
      <c r="F271" s="49"/>
      <c r="G271" s="76">
        <f>penggarapan!AV273</f>
        <v>5.5145387253015503</v>
      </c>
      <c r="H271" s="76">
        <f>penggarapan!BM567/15</f>
        <v>16.824259862369431</v>
      </c>
      <c r="I271" s="77">
        <f>penggarapan!AP273</f>
        <v>83.313080539033692</v>
      </c>
      <c r="J271" s="51">
        <f>penggarapan!AJ567</f>
        <v>250.72247525676747</v>
      </c>
      <c r="K271" s="51">
        <f>penggarapan!AX273</f>
        <v>23.266314245875961</v>
      </c>
      <c r="L271" s="51">
        <f>penggarapan!AP567</f>
        <v>4.2668653817229441</v>
      </c>
      <c r="M271" s="51">
        <f>penggarapan!BR567</f>
        <v>-17.824737166494184</v>
      </c>
      <c r="N271" s="51">
        <f>penggarapan!BI273</f>
        <v>293.70453719054194</v>
      </c>
      <c r="O271" s="51">
        <f>penggarapan!BZ567</f>
        <v>107.52894832183162</v>
      </c>
      <c r="P271" s="51">
        <f>penggarapan!BM273</f>
        <v>5.1926325423544402</v>
      </c>
      <c r="Q271" s="51">
        <f>penggarapan!CA567</f>
        <v>3.6558423650780068</v>
      </c>
    </row>
    <row r="272" spans="1:17">
      <c r="A272" s="88" t="str">
        <f>TEXT(penggarapan!F274,"dddd")</f>
        <v>Sabtu</v>
      </c>
      <c r="B272" s="89">
        <f>DATE(penggarapan!D274,penggarapan!E274,penggarapan!F274)</f>
        <v>43265</v>
      </c>
      <c r="C272" s="90">
        <f>penggarapan!J274/24</f>
        <v>0.71875</v>
      </c>
      <c r="D272" s="91">
        <f>penggarapan!AN274*149598000</f>
        <v>151942139.04882365</v>
      </c>
      <c r="E272" s="92">
        <f>penggarapan!BA568</f>
        <v>358724.09516826365</v>
      </c>
      <c r="F272" s="88"/>
      <c r="G272" s="93">
        <f>penggarapan!AV274</f>
        <v>5.5152599634582522</v>
      </c>
      <c r="H272" s="93">
        <f>penggarapan!BM568/15</f>
        <v>16.824255079708792</v>
      </c>
      <c r="I272" s="94">
        <f>penggarapan!AP274</f>
        <v>83.323031946882466</v>
      </c>
      <c r="J272" s="95">
        <f>penggarapan!AJ568</f>
        <v>250.72239639995936</v>
      </c>
      <c r="K272" s="95">
        <f>penggarapan!AX274</f>
        <v>23.26681553191677</v>
      </c>
      <c r="L272" s="95">
        <f>penggarapan!AP568</f>
        <v>4.2598528114197771</v>
      </c>
      <c r="M272" s="95">
        <f>penggarapan!BR568</f>
        <v>-17.831671869752672</v>
      </c>
      <c r="N272" s="95">
        <f>penggarapan!BI274</f>
        <v>293.24554391351046</v>
      </c>
      <c r="O272" s="95">
        <f>penggarapan!BZ568</f>
        <v>107.18328728063889</v>
      </c>
      <c r="P272" s="95">
        <f>penggarapan!BM274</f>
        <v>1.7920713419510923</v>
      </c>
      <c r="Q272" s="95">
        <f>penggarapan!CA568</f>
        <v>7.2189800072721066</v>
      </c>
    </row>
    <row r="273" spans="1:17">
      <c r="A273" s="88" t="str">
        <f>TEXT(penggarapan!F275,"dddd")</f>
        <v>Sabtu</v>
      </c>
      <c r="B273" s="89">
        <f>DATE(penggarapan!D275,penggarapan!E275,penggarapan!F275)</f>
        <v>43265</v>
      </c>
      <c r="C273" s="90">
        <f>penggarapan!J275/24</f>
        <v>0.72916666666666663</v>
      </c>
      <c r="D273" s="91">
        <f>penggarapan!AN275*149598000</f>
        <v>151942291.57377332</v>
      </c>
      <c r="E273" s="92">
        <f>penggarapan!BA569</f>
        <v>358705.32543512952</v>
      </c>
      <c r="F273" s="88"/>
      <c r="G273" s="93">
        <f>penggarapan!AV275</f>
        <v>5.5159812055882389</v>
      </c>
      <c r="H273" s="93">
        <f>penggarapan!BM569/15</f>
        <v>16.824243057869634</v>
      </c>
      <c r="I273" s="94">
        <f>penggarapan!AP275</f>
        <v>83.332983334736269</v>
      </c>
      <c r="J273" s="95">
        <f>penggarapan!AJ569</f>
        <v>250.72219818230192</v>
      </c>
      <c r="K273" s="95">
        <f>penggarapan!AX275</f>
        <v>23.267316075671438</v>
      </c>
      <c r="L273" s="95">
        <f>penggarapan!AP569</f>
        <v>4.273932094264322</v>
      </c>
      <c r="M273" s="95">
        <f>penggarapan!BR569</f>
        <v>-17.81769988285593</v>
      </c>
      <c r="N273" s="95">
        <f>penggarapan!BI275</f>
        <v>292.87369904587001</v>
      </c>
      <c r="O273" s="95">
        <f>penggarapan!BZ569</f>
        <v>106.88383460349733</v>
      </c>
      <c r="P273" s="95">
        <f>penggarapan!BM275</f>
        <v>-1.6216423050313453</v>
      </c>
      <c r="Q273" s="95">
        <f>penggarapan!CA569</f>
        <v>10.786649710052837</v>
      </c>
    </row>
    <row r="274" spans="1:17">
      <c r="A274" s="88" t="str">
        <f>TEXT(penggarapan!F276,"dddd")</f>
        <v>Sabtu</v>
      </c>
      <c r="B274" s="89">
        <f>DATE(penggarapan!D276,penggarapan!E276,penggarapan!F276)</f>
        <v>43265</v>
      </c>
      <c r="C274" s="90">
        <f>penggarapan!J276/24</f>
        <v>0.73958333333333337</v>
      </c>
      <c r="D274" s="91">
        <f>penggarapan!AN276*149598000</f>
        <v>151942444.02561542</v>
      </c>
      <c r="E274" s="92">
        <f>penggarapan!BA570</f>
        <v>358686.69659917412</v>
      </c>
      <c r="F274" s="88"/>
      <c r="G274" s="93">
        <f>penggarapan!AV276</f>
        <v>5.5167024517166627</v>
      </c>
      <c r="H274" s="93">
        <f>penggarapan!BM570/15</f>
        <v>16.824224084369767</v>
      </c>
      <c r="I274" s="94">
        <f>penggarapan!AP276</f>
        <v>83.342934703050901</v>
      </c>
      <c r="J274" s="95">
        <f>penggarapan!AJ570</f>
        <v>250.72188534438158</v>
      </c>
      <c r="K274" s="95">
        <f>penggarapan!AX276</f>
        <v>23.267815877143885</v>
      </c>
      <c r="L274" s="95">
        <f>penggarapan!AP570</f>
        <v>4.2638824918532947</v>
      </c>
      <c r="M274" s="95">
        <f>penggarapan!BR570</f>
        <v>-17.827610412466235</v>
      </c>
      <c r="N274" s="95">
        <f>penggarapan!BI276</f>
        <v>292.58748478027121</v>
      </c>
      <c r="O274" s="95">
        <f>penggarapan!BZ570</f>
        <v>106.6757650669109</v>
      </c>
      <c r="P274" s="95">
        <f>penggarapan!BM276</f>
        <v>-5.0459968220461988</v>
      </c>
      <c r="Q274" s="95">
        <f>penggarapan!CA570</f>
        <v>14.360918040837626</v>
      </c>
    </row>
    <row r="275" spans="1:17">
      <c r="A275" s="88" t="str">
        <f>TEXT(penggarapan!F277,"dddd")</f>
        <v>Sabtu</v>
      </c>
      <c r="B275" s="89">
        <f>DATE(penggarapan!D277,penggarapan!E277,penggarapan!F277)</f>
        <v>43265</v>
      </c>
      <c r="C275" s="90">
        <f>penggarapan!J277/24</f>
        <v>0.75</v>
      </c>
      <c r="D275" s="91">
        <f>penggarapan!AN277*149598000</f>
        <v>151942596.40433186</v>
      </c>
      <c r="E275" s="92">
        <f>penggarapan!BA571</f>
        <v>358668.20877714502</v>
      </c>
      <c r="F275" s="88"/>
      <c r="G275" s="93">
        <f>penggarapan!AV277</f>
        <v>5.5174237017718637</v>
      </c>
      <c r="H275" s="93">
        <f>penggarapan!BM571/15</f>
        <v>16.824198450226302</v>
      </c>
      <c r="I275" s="94">
        <f>penggarapan!AP277</f>
        <v>83.352886050946523</v>
      </c>
      <c r="J275" s="95">
        <f>penggarapan!AJ571</f>
        <v>250.72146268445297</v>
      </c>
      <c r="K275" s="95">
        <f>penggarapan!AX277</f>
        <v>23.268314936271015</v>
      </c>
      <c r="L275" s="95">
        <f>penggarapan!AP571</f>
        <v>4.2730123686066648</v>
      </c>
      <c r="M275" s="95">
        <f>penggarapan!BR571</f>
        <v>-17.818509662018005</v>
      </c>
      <c r="N275" s="95">
        <f>penggarapan!BI277</f>
        <v>292.38685126198527</v>
      </c>
      <c r="O275" s="95">
        <f>penggarapan!BZ571</f>
        <v>106.51646426924476</v>
      </c>
      <c r="P275" s="95">
        <f>penggarapan!BM277</f>
        <v>-8.4786512606591238</v>
      </c>
      <c r="Q275" s="95">
        <f>penggarapan!CA571</f>
        <v>17.937763317099286</v>
      </c>
    </row>
    <row r="276" spans="1:17">
      <c r="A276" s="88" t="str">
        <f>TEXT(penggarapan!F278,"dddd")</f>
        <v>Sabtu</v>
      </c>
      <c r="B276" s="89">
        <f>DATE(penggarapan!D278,penggarapan!E278,penggarapan!F278)</f>
        <v>43265</v>
      </c>
      <c r="C276" s="90">
        <f>penggarapan!J278/24</f>
        <v>0.76041666666666663</v>
      </c>
      <c r="D276" s="91">
        <f>penggarapan!AN278*149598000</f>
        <v>151942748.70992512</v>
      </c>
      <c r="E276" s="92">
        <f>penggarapan!BA572</f>
        <v>358649.86208244512</v>
      </c>
      <c r="F276" s="88"/>
      <c r="G276" s="93">
        <f>penggarapan!AV278</f>
        <v>5.518144955778852</v>
      </c>
      <c r="H276" s="93">
        <f>penggarapan!BM572/15</f>
        <v>16.824166449825153</v>
      </c>
      <c r="I276" s="94">
        <f>penggarapan!AP278</f>
        <v>83.362837378876989</v>
      </c>
      <c r="J276" s="95">
        <f>penggarapan!AJ572</f>
        <v>250.72093505629189</v>
      </c>
      <c r="K276" s="95">
        <f>penggarapan!AX278</f>
        <v>23.268813253056749</v>
      </c>
      <c r="L276" s="95">
        <f>penggarapan!AP572</f>
        <v>4.2634727359480786</v>
      </c>
      <c r="M276" s="95">
        <f>penggarapan!BR572</f>
        <v>-17.827885541650186</v>
      </c>
      <c r="N276" s="95">
        <f>penggarapan!BI278</f>
        <v>292.27327913839599</v>
      </c>
      <c r="O276" s="95">
        <f>penggarapan!BZ572</f>
        <v>106.44765867525396</v>
      </c>
      <c r="P276" s="95">
        <f>penggarapan!BM278</f>
        <v>-11.917372788591075</v>
      </c>
      <c r="Q276" s="95">
        <f>penggarapan!CA572</f>
        <v>21.517381931683513</v>
      </c>
    </row>
    <row r="277" spans="1:17">
      <c r="A277" s="88" t="str">
        <f>TEXT(penggarapan!F279,"dddd")</f>
        <v>Sabtu</v>
      </c>
      <c r="B277" s="89">
        <f>DATE(penggarapan!D279,penggarapan!E279,penggarapan!F279)</f>
        <v>43265</v>
      </c>
      <c r="C277" s="90">
        <f>penggarapan!J279/24</f>
        <v>0.77083333333333337</v>
      </c>
      <c r="D277" s="91">
        <f>penggarapan!AN279*149598000</f>
        <v>151942900.94239745</v>
      </c>
      <c r="E277" s="92">
        <f>penggarapan!BA573</f>
        <v>358631.65662767319</v>
      </c>
      <c r="F277" s="88"/>
      <c r="G277" s="93">
        <f>penggarapan!AV279</f>
        <v>5.5188662137626441</v>
      </c>
      <c r="H277" s="93">
        <f>penggarapan!BM573/15</f>
        <v>16.82412838079405</v>
      </c>
      <c r="I277" s="94">
        <f>penggarapan!AP279</f>
        <v>83.372788687296307</v>
      </c>
      <c r="J277" s="95">
        <f>penggarapan!AJ573</f>
        <v>250.72030736710613</v>
      </c>
      <c r="K277" s="95">
        <f>penggarapan!AX279</f>
        <v>23.269310827504928</v>
      </c>
      <c r="L277" s="95">
        <f>penggarapan!AP573</f>
        <v>4.2699043020466183</v>
      </c>
      <c r="M277" s="95">
        <f>penggarapan!BR573</f>
        <v>-17.821429114073858</v>
      </c>
      <c r="N277" s="95">
        <f>penggarapan!BI279</f>
        <v>292.24990604027323</v>
      </c>
      <c r="O277" s="95">
        <f>penggarapan!BZ573</f>
        <v>106.43730856311677</v>
      </c>
      <c r="P277" s="95">
        <f>penggarapan!BM279</f>
        <v>-15.359976259600025</v>
      </c>
      <c r="Q277" s="95">
        <f>penggarapan!CA573</f>
        <v>25.097624577204716</v>
      </c>
    </row>
    <row r="278" spans="1:17">
      <c r="A278" s="49" t="str">
        <f>TEXT(penggarapan!F280,"dddd")</f>
        <v>Sabtu</v>
      </c>
      <c r="B278" s="73">
        <f>DATE(penggarapan!D280,penggarapan!E280,penggarapan!F280)</f>
        <v>43265</v>
      </c>
      <c r="C278" s="74">
        <f>penggarapan!J280/24</f>
        <v>0.78125</v>
      </c>
      <c r="D278" s="72">
        <f>penggarapan!AN280*149598000</f>
        <v>151943053.10173082</v>
      </c>
      <c r="E278" s="75">
        <f>penggarapan!BA574</f>
        <v>358613.59252702951</v>
      </c>
      <c r="F278" s="49"/>
      <c r="G278" s="76">
        <f>penggarapan!AV280</f>
        <v>5.5195874756515755</v>
      </c>
      <c r="H278" s="76">
        <f>penggarapan!BM574/15</f>
        <v>16.824084543880002</v>
      </c>
      <c r="I278" s="77">
        <f>penggarapan!AP280</f>
        <v>83.382739975324611</v>
      </c>
      <c r="J278" s="51">
        <f>penggarapan!AJ574</f>
        <v>250.71958457551895</v>
      </c>
      <c r="K278" s="51">
        <f>penggarapan!AX280</f>
        <v>23.269807659552754</v>
      </c>
      <c r="L278" s="51">
        <f>penggarapan!AP574</f>
        <v>4.2731989407601425</v>
      </c>
      <c r="M278" s="51">
        <f>penggarapan!BR574</f>
        <v>-17.818066547552611</v>
      </c>
      <c r="N278" s="51">
        <f>penggarapan!BI280</f>
        <v>292.32172938131146</v>
      </c>
      <c r="O278" s="51">
        <f>penggarapan!BZ574</f>
        <v>106.51181320765157</v>
      </c>
      <c r="P278" s="51">
        <f>penggarapan!BM280</f>
        <v>-18.804262526104129</v>
      </c>
      <c r="Q278" s="51">
        <f>penggarapan!CA574</f>
        <v>28.677440123043098</v>
      </c>
    </row>
    <row r="279" spans="1:17">
      <c r="A279" s="49" t="str">
        <f>TEXT(penggarapan!F281,"dddd")</f>
        <v>Sabtu</v>
      </c>
      <c r="B279" s="73">
        <f>DATE(penggarapan!D281,penggarapan!E281,penggarapan!F281)</f>
        <v>43265</v>
      </c>
      <c r="C279" s="74">
        <f>penggarapan!J281/24</f>
        <v>0.79166666666666663</v>
      </c>
      <c r="D279" s="72">
        <f>penggarapan!AN281*149598000</f>
        <v>151943205.1879276</v>
      </c>
      <c r="E279" s="75">
        <f>penggarapan!BA575</f>
        <v>358595.6698914275</v>
      </c>
      <c r="F279" s="49"/>
      <c r="G279" s="76">
        <f>penggarapan!AV281</f>
        <v>5.5203087414707896</v>
      </c>
      <c r="H279" s="76">
        <f>penggarapan!BM575/15</f>
        <v>16.824035242809245</v>
      </c>
      <c r="I279" s="77">
        <f>penggarapan!AP281</f>
        <v>83.39269124341763</v>
      </c>
      <c r="J279" s="51">
        <f>penggarapan!AJ575</f>
        <v>250.71877168926451</v>
      </c>
      <c r="K279" s="51">
        <f>penggarapan!AX281</f>
        <v>23.270303749204224</v>
      </c>
      <c r="L279" s="51">
        <f>penggarapan!AP575</f>
        <v>4.2687709760212247</v>
      </c>
      <c r="M279" s="51">
        <f>penggarapan!BR575</f>
        <v>-17.822340364164258</v>
      </c>
      <c r="N279" s="51">
        <f>penggarapan!BI281</f>
        <v>292.49590426392905</v>
      </c>
      <c r="O279" s="51">
        <f>penggarapan!BZ575</f>
        <v>106.68559570382439</v>
      </c>
      <c r="P279" s="51">
        <f>penggarapan!BM281</f>
        <v>-22.247951769526072</v>
      </c>
      <c r="Q279" s="51">
        <f>penggarapan!CA575</f>
        <v>32.25480940089453</v>
      </c>
    </row>
    <row r="280" spans="1:17">
      <c r="A280" s="49" t="str">
        <f>TEXT(penggarapan!F282,"dddd")</f>
        <v>Sabtu</v>
      </c>
      <c r="B280" s="73">
        <f>DATE(penggarapan!D282,penggarapan!E282,penggarapan!F282)</f>
        <v>43265</v>
      </c>
      <c r="C280" s="74">
        <f>penggarapan!J282/24</f>
        <v>0.80208333333333337</v>
      </c>
      <c r="D280" s="72">
        <f>penggarapan!AN282*149598000</f>
        <v>151943357.20099014</v>
      </c>
      <c r="E280" s="75">
        <f>penggarapan!BA576</f>
        <v>358577.88883097464</v>
      </c>
      <c r="F280" s="49"/>
      <c r="G280" s="76">
        <f>penggarapan!AV282</f>
        <v>5.521030011245232</v>
      </c>
      <c r="H280" s="76">
        <f>penggarapan!BM576/15</f>
        <v>16.823980784158724</v>
      </c>
      <c r="I280" s="77">
        <f>penggarapan!AP282</f>
        <v>83.40264249202842</v>
      </c>
      <c r="J280" s="51">
        <f>penggarapan!AJ576</f>
        <v>250.7178737630725</v>
      </c>
      <c r="K280" s="51">
        <f>penggarapan!AX282</f>
        <v>23.27079909646314</v>
      </c>
      <c r="L280" s="51">
        <f>penggarapan!AP576</f>
        <v>4.2696987847090329</v>
      </c>
      <c r="M280" s="51">
        <f>penggarapan!BR576</f>
        <v>-17.821297903017193</v>
      </c>
      <c r="N280" s="51">
        <f>penggarapan!BI282</f>
        <v>292.78216411726567</v>
      </c>
      <c r="O280" s="51">
        <f>penggarapan!BZ576</f>
        <v>106.95567608579491</v>
      </c>
      <c r="P280" s="51">
        <f>penggarapan!BM282</f>
        <v>-25.688607360670776</v>
      </c>
      <c r="Q280" s="51">
        <f>penggarapan!CA576</f>
        <v>35.828354532079146</v>
      </c>
    </row>
    <row r="281" spans="1:17">
      <c r="A281" s="49" t="str">
        <f>TEXT(penggarapan!F283,"dddd")</f>
        <v>Sabtu</v>
      </c>
      <c r="B281" s="73">
        <f>DATE(penggarapan!D283,penggarapan!E283,penggarapan!F283)</f>
        <v>43265</v>
      </c>
      <c r="C281" s="74">
        <f>penggarapan!J283/24</f>
        <v>0.8125</v>
      </c>
      <c r="D281" s="72">
        <f>penggarapan!AN283*149598000</f>
        <v>151943509.1409004</v>
      </c>
      <c r="E281" s="75">
        <f>penggarapan!BA577</f>
        <v>358560.24945732363</v>
      </c>
      <c r="F281" s="49"/>
      <c r="G281" s="76">
        <f>penggarapan!AV283</f>
        <v>5.5217512849032397</v>
      </c>
      <c r="H281" s="76">
        <f>penggarapan!BM577/15</f>
        <v>16.823921477232506</v>
      </c>
      <c r="I281" s="77">
        <f>penggarapan!AP283</f>
        <v>83.412593720277144</v>
      </c>
      <c r="J281" s="51">
        <f>penggarapan!AJ577</f>
        <v>250.7168958966345</v>
      </c>
      <c r="K281" s="51">
        <f>penggarapan!AX283</f>
        <v>23.271293701266984</v>
      </c>
      <c r="L281" s="51">
        <f>penggarapan!AP577</f>
        <v>4.2736018953388228</v>
      </c>
      <c r="M281" s="51">
        <f>penggarapan!BR577</f>
        <v>-17.817297587194282</v>
      </c>
      <c r="N281" s="51">
        <f>penggarapan!BI283</f>
        <v>293.19340415118393</v>
      </c>
      <c r="O281" s="51">
        <f>penggarapan!BZ577</f>
        <v>107.34023660564749</v>
      </c>
      <c r="P281" s="51">
        <f>penggarapan!BM283</f>
        <v>-29.123544441386457</v>
      </c>
      <c r="Q281" s="51">
        <f>penggarapan!CA577</f>
        <v>39.396046488909612</v>
      </c>
    </row>
    <row r="282" spans="1:17">
      <c r="A282" s="49" t="str">
        <f>TEXT(penggarapan!F284,"dddd")</f>
        <v>Sabtu</v>
      </c>
      <c r="B282" s="73">
        <f>DATE(penggarapan!D284,penggarapan!E284,penggarapan!F284)</f>
        <v>43265</v>
      </c>
      <c r="C282" s="74">
        <f>penggarapan!J284/24</f>
        <v>0.82291666666666663</v>
      </c>
      <c r="D282" s="72">
        <f>penggarapan!AN284*149598000</f>
        <v>151943661.00766078</v>
      </c>
      <c r="E282" s="75">
        <f>penggarapan!BA578</f>
        <v>358542.75187889015</v>
      </c>
      <c r="F282" s="49"/>
      <c r="G282" s="76">
        <f>penggarapan!AV284</f>
        <v>5.5224725624698783</v>
      </c>
      <c r="H282" s="76">
        <f>penggarapan!BM578/15</f>
        <v>16.82385763391267</v>
      </c>
      <c r="I282" s="77">
        <f>penggarapan!AP284</f>
        <v>83.422544928618578</v>
      </c>
      <c r="J282" s="51">
        <f>penggarapan!AJ578</f>
        <v>250.71584323214861</v>
      </c>
      <c r="K282" s="51">
        <f>penggarapan!AX284</f>
        <v>23.271787563619714</v>
      </c>
      <c r="L282" s="51">
        <f>penggarapan!AP578</f>
        <v>4.2629213959210119</v>
      </c>
      <c r="M282" s="51">
        <f>penggarapan!BR578</f>
        <v>-17.827731128735469</v>
      </c>
      <c r="N282" s="51">
        <f>penggarapan!BI284</f>
        <v>293.74648553383633</v>
      </c>
      <c r="O282" s="51">
        <f>penggarapan!BZ578</f>
        <v>107.88361182996368</v>
      </c>
      <c r="P282" s="51">
        <f>penggarapan!BM284</f>
        <v>-32.549715333747081</v>
      </c>
      <c r="Q282" s="51">
        <f>penggarapan!CA578</f>
        <v>42.953311286442215</v>
      </c>
    </row>
    <row r="283" spans="1:17">
      <c r="A283" s="49" t="str">
        <f>TEXT(penggarapan!F285,"dddd")</f>
        <v>Sabtu</v>
      </c>
      <c r="B283" s="73">
        <f>DATE(penggarapan!D285,penggarapan!E285,penggarapan!F285)</f>
        <v>43265</v>
      </c>
      <c r="C283" s="74">
        <f>penggarapan!J285/24</f>
        <v>0.83333333333333337</v>
      </c>
      <c r="D283" s="72">
        <f>penggarapan!AN285*149598000</f>
        <v>151943812.80127361</v>
      </c>
      <c r="E283" s="75">
        <f>penggarapan!BA579</f>
        <v>358525.39620328805</v>
      </c>
      <c r="F283" s="49"/>
      <c r="G283" s="76">
        <f>penggarapan!AV285</f>
        <v>5.5231938439702315</v>
      </c>
      <c r="H283" s="76">
        <f>penggarapan!BM579/15</f>
        <v>16.813369442767215</v>
      </c>
      <c r="I283" s="77">
        <f>penggarapan!AP285</f>
        <v>83.43249611750764</v>
      </c>
      <c r="J283" s="51">
        <f>penggarapan!AJ579</f>
        <v>250.54289867899328</v>
      </c>
      <c r="K283" s="51">
        <f>penggarapan!AX285</f>
        <v>23.27228068352521</v>
      </c>
      <c r="L283" s="51">
        <f>penggarapan!AP579</f>
        <v>4.2715483604803479</v>
      </c>
      <c r="M283" s="51">
        <f>penggarapan!BR579</f>
        <v>-17.795291832702375</v>
      </c>
      <c r="N283" s="51">
        <f>penggarapan!BI285</f>
        <v>294.46334389884157</v>
      </c>
      <c r="O283" s="51">
        <f>penggarapan!BZ579</f>
        <v>108.56878514142278</v>
      </c>
      <c r="P283" s="51">
        <f>penggarapan!BM285</f>
        <v>-35.963560639964257</v>
      </c>
      <c r="Q283" s="51">
        <f>penggarapan!CA579</f>
        <v>46.651421440142109</v>
      </c>
    </row>
    <row r="284" spans="1:17">
      <c r="A284" s="49" t="str">
        <f>TEXT(penggarapan!F286,"dddd")</f>
        <v>Sabtu</v>
      </c>
      <c r="B284" s="73">
        <f>DATE(penggarapan!D286,penggarapan!E286,penggarapan!F286)</f>
        <v>43265</v>
      </c>
      <c r="C284" s="74">
        <f>penggarapan!J286/24</f>
        <v>0.84375</v>
      </c>
      <c r="D284" s="72">
        <f>penggarapan!AN286*149598000</f>
        <v>151943964.52172086</v>
      </c>
      <c r="E284" s="75">
        <f>penggarapan!BA580</f>
        <v>358508.18253961421</v>
      </c>
      <c r="F284" s="49"/>
      <c r="G284" s="76">
        <f>penggarapan!AV286</f>
        <v>5.5239151293326243</v>
      </c>
      <c r="H284" s="76">
        <f>penggarapan!BM580/15</f>
        <v>16.813297482322255</v>
      </c>
      <c r="I284" s="77">
        <f>penggarapan!AP286</f>
        <v>83.442447286064422</v>
      </c>
      <c r="J284" s="51">
        <f>penggarapan!AJ580</f>
        <v>250.54171200448923</v>
      </c>
      <c r="K284" s="51">
        <f>penggarapan!AX286</f>
        <v>23.272773060921239</v>
      </c>
      <c r="L284" s="51">
        <f>penggarapan!AP580</f>
        <v>4.2803204802084514</v>
      </c>
      <c r="M284" s="51">
        <f>penggarapan!BR580</f>
        <v>-17.786440388721189</v>
      </c>
      <c r="N284" s="51">
        <f>penggarapan!BI286</f>
        <v>295.37252282048524</v>
      </c>
      <c r="O284" s="51">
        <f>penggarapan!BZ580</f>
        <v>109.46851209448428</v>
      </c>
      <c r="P284" s="51">
        <f>penggarapan!BM286</f>
        <v>-39.360809818177643</v>
      </c>
      <c r="Q284" s="51">
        <f>penggarapan!CA580</f>
        <v>50.182787545205287</v>
      </c>
    </row>
    <row r="285" spans="1:17">
      <c r="A285" s="49" t="str">
        <f>TEXT(penggarapan!F287,"dddd")</f>
        <v>Sabtu</v>
      </c>
      <c r="B285" s="73">
        <f>DATE(penggarapan!D287,penggarapan!E287,penggarapan!F287)</f>
        <v>43265</v>
      </c>
      <c r="C285" s="74">
        <f>penggarapan!J287/24</f>
        <v>0.85416666666666663</v>
      </c>
      <c r="D285" s="72">
        <f>penggarapan!AN287*149598000</f>
        <v>151944116.16900495</v>
      </c>
      <c r="E285" s="75">
        <f>penggarapan!BA581</f>
        <v>358491.11099378997</v>
      </c>
      <c r="F285" s="49"/>
      <c r="G285" s="76">
        <f>penggarapan!AV287</f>
        <v>5.5246364185820669</v>
      </c>
      <c r="H285" s="76">
        <f>penggarapan!BM581/15</f>
        <v>16.813221935808702</v>
      </c>
      <c r="I285" s="77">
        <f>penggarapan!AP287</f>
        <v>83.452398434742904</v>
      </c>
      <c r="J285" s="51">
        <f>penggarapan!AJ581</f>
        <v>250.54046619208509</v>
      </c>
      <c r="K285" s="51">
        <f>penggarapan!AX287</f>
        <v>23.273264695811729</v>
      </c>
      <c r="L285" s="51">
        <f>penggarapan!AP581</f>
        <v>4.2659998602090932</v>
      </c>
      <c r="M285" s="51">
        <f>penggarapan!BR581</f>
        <v>-17.800448829801066</v>
      </c>
      <c r="N285" s="51">
        <f>penggarapan!BI287</f>
        <v>296.51130556796534</v>
      </c>
      <c r="O285" s="51">
        <f>penggarapan!BZ581</f>
        <v>110.66852857245429</v>
      </c>
      <c r="P285" s="51">
        <f>penggarapan!BM287</f>
        <v>-42.736207098834768</v>
      </c>
      <c r="Q285" s="51">
        <f>penggarapan!CA581</f>
        <v>53.687113913326876</v>
      </c>
    </row>
    <row r="286" spans="1:17">
      <c r="A286" s="49" t="str">
        <f>TEXT(penggarapan!F288,"dddd")</f>
        <v>Sabtu</v>
      </c>
      <c r="B286" s="73">
        <f>DATE(penggarapan!D288,penggarapan!E288,penggarapan!F288)</f>
        <v>43265</v>
      </c>
      <c r="C286" s="74">
        <f>penggarapan!J288/24</f>
        <v>0.86458333333333337</v>
      </c>
      <c r="D286" s="72">
        <f>penggarapan!AN288*149598000</f>
        <v>151944267.74312809</v>
      </c>
      <c r="E286" s="75">
        <f>penggarapan!BA582</f>
        <v>358474.1816709296</v>
      </c>
      <c r="F286" s="49"/>
      <c r="G286" s="76">
        <f>penggarapan!AV288</f>
        <v>5.525357711743565</v>
      </c>
      <c r="H286" s="76">
        <f>penggarapan!BM582/15</f>
        <v>16.813143124041275</v>
      </c>
      <c r="I286" s="77">
        <f>penggarapan!AP288</f>
        <v>83.462349563997023</v>
      </c>
      <c r="J286" s="51">
        <f>penggarapan!AJ582</f>
        <v>250.53916653205468</v>
      </c>
      <c r="K286" s="51">
        <f>penggarapan!AX288</f>
        <v>23.273755588200491</v>
      </c>
      <c r="L286" s="51">
        <f>penggarapan!AP582</f>
        <v>4.2678828876761319</v>
      </c>
      <c r="M286" s="51">
        <f>penggarapan!BR582</f>
        <v>-17.798403767131205</v>
      </c>
      <c r="N286" s="51">
        <f>penggarapan!BI288</f>
        <v>297.92869065294104</v>
      </c>
      <c r="O286" s="51">
        <f>penggarapan!BZ582</f>
        <v>112.18600639371668</v>
      </c>
      <c r="P286" s="51">
        <f>penggarapan!BM288</f>
        <v>-46.083126146729896</v>
      </c>
      <c r="Q286" s="51">
        <f>penggarapan!CA582</f>
        <v>57.163624166522204</v>
      </c>
    </row>
    <row r="287" spans="1:17">
      <c r="A287" s="49" t="str">
        <f>TEXT(penggarapan!F289,"dddd")</f>
        <v>Sabtu</v>
      </c>
      <c r="B287" s="73">
        <f>DATE(penggarapan!D289,penggarapan!E289,penggarapan!F289)</f>
        <v>43265</v>
      </c>
      <c r="C287" s="74">
        <f>penggarapan!J289/24</f>
        <v>0.875</v>
      </c>
      <c r="D287" s="72">
        <f>penggarapan!AN289*149598000</f>
        <v>151944419.24407247</v>
      </c>
      <c r="E287" s="75">
        <f>penggarapan!BA583</f>
        <v>358457.39467756584</v>
      </c>
      <c r="F287" s="49"/>
      <c r="G287" s="76">
        <f>penggarapan!AV289</f>
        <v>5.5260790087454437</v>
      </c>
      <c r="H287" s="76">
        <f>penggarapan!BM583/15</f>
        <v>16.823481451219049</v>
      </c>
      <c r="I287" s="77">
        <f>penggarapan!AP289</f>
        <v>83.472300672946901</v>
      </c>
      <c r="J287" s="51">
        <f>penggarapan!AJ583</f>
        <v>250.70964061940185</v>
      </c>
      <c r="K287" s="51">
        <f>penggarapan!AX289</f>
        <v>23.274245738025602</v>
      </c>
      <c r="L287" s="51">
        <f>penggarapan!AP583</f>
        <v>4.2598565289366137</v>
      </c>
      <c r="M287" s="51">
        <f>penggarapan!BR583</f>
        <v>-17.82991313258827</v>
      </c>
      <c r="N287" s="51">
        <f>penggarapan!BI289</f>
        <v>299.68954704630335</v>
      </c>
      <c r="O287" s="51">
        <f>penggarapan!BZ583</f>
        <v>114.1296100781193</v>
      </c>
      <c r="P287" s="51">
        <f>penggarapan!BM289</f>
        <v>-49.393017106799938</v>
      </c>
      <c r="Q287" s="51">
        <f>penggarapan!CA583</f>
        <v>60.445502270571367</v>
      </c>
    </row>
    <row r="288" spans="1:17">
      <c r="A288" s="49" t="str">
        <f>TEXT(penggarapan!F290,"dddd")</f>
        <v>Sabtu</v>
      </c>
      <c r="B288" s="73">
        <f>DATE(penggarapan!D290,penggarapan!E290,penggarapan!F290)</f>
        <v>43265</v>
      </c>
      <c r="C288" s="74">
        <f>penggarapan!J290/24</f>
        <v>0.88541666666666663</v>
      </c>
      <c r="D288" s="72">
        <f>penggarapan!AN290*149598000</f>
        <v>151944570.67184037</v>
      </c>
      <c r="E288" s="75">
        <f>penggarapan!BA584</f>
        <v>358440.75011712348</v>
      </c>
      <c r="F288" s="49"/>
      <c r="G288" s="76">
        <f>penggarapan!AV290</f>
        <v>5.5268003096128462</v>
      </c>
      <c r="H288" s="76">
        <f>penggarapan!BM584/15</f>
        <v>16.823397066737311</v>
      </c>
      <c r="I288" s="77">
        <f>penggarapan!AP290</f>
        <v>83.48225176204835</v>
      </c>
      <c r="J288" s="51">
        <f>penggarapan!AJ584</f>
        <v>250.7082492583634</v>
      </c>
      <c r="K288" s="51">
        <f>penggarapan!AX290</f>
        <v>23.274735145291075</v>
      </c>
      <c r="L288" s="51">
        <f>penggarapan!AP584</f>
        <v>4.257698245273037</v>
      </c>
      <c r="M288" s="51">
        <f>penggarapan!BR584</f>
        <v>-17.831859255522748</v>
      </c>
      <c r="N288" s="51">
        <f>penggarapan!BI290</f>
        <v>301.88037140911354</v>
      </c>
      <c r="O288" s="51">
        <f>penggarapan!BZ584</f>
        <v>116.70685272867816</v>
      </c>
      <c r="P288" s="51">
        <f>penggarapan!BM290</f>
        <v>-52.654598364402986</v>
      </c>
      <c r="Q288" s="51">
        <f>penggarapan!CA584</f>
        <v>63.818310235250628</v>
      </c>
    </row>
    <row r="289" spans="1:17">
      <c r="A289" s="49" t="str">
        <f>TEXT(penggarapan!F291,"dddd")</f>
        <v>Sabtu</v>
      </c>
      <c r="B289" s="73">
        <f>DATE(penggarapan!D291,penggarapan!E291,penggarapan!F291)</f>
        <v>43265</v>
      </c>
      <c r="C289" s="74">
        <f>penggarapan!J291/24</f>
        <v>0.89583333333333337</v>
      </c>
      <c r="D289" s="72">
        <f>penggarapan!AN291*149598000</f>
        <v>151944722.02643418</v>
      </c>
      <c r="E289" s="75">
        <f>penggarapan!BA585</f>
        <v>358424.24809221074</v>
      </c>
      <c r="F289" s="49"/>
      <c r="G289" s="76">
        <f>penggarapan!AV291</f>
        <v>5.5275216143707002</v>
      </c>
      <c r="H289" s="76">
        <f>penggarapan!BM585/15</f>
        <v>16.823310389964274</v>
      </c>
      <c r="I289" s="77">
        <f>penggarapan!AP291</f>
        <v>83.492202831754327</v>
      </c>
      <c r="J289" s="51">
        <f>penggarapan!AJ585</f>
        <v>250.70682009952398</v>
      </c>
      <c r="K289" s="51">
        <f>penggarapan!AX291</f>
        <v>23.275223810000657</v>
      </c>
      <c r="L289" s="51">
        <f>penggarapan!AP585</f>
        <v>4.2714780715788354</v>
      </c>
      <c r="M289" s="51">
        <f>penggarapan!BR585</f>
        <v>-17.818014607743802</v>
      </c>
      <c r="N289" s="51">
        <f>penggarapan!BI291</f>
        <v>304.61706486222243</v>
      </c>
      <c r="O289" s="51">
        <f>penggarapan!BZ585</f>
        <v>120.11075120399684</v>
      </c>
      <c r="P289" s="51">
        <f>penggarapan!BM291</f>
        <v>-55.852656335385376</v>
      </c>
      <c r="Q289" s="51">
        <f>penggarapan!CA585</f>
        <v>67.109849389436633</v>
      </c>
    </row>
    <row r="290" spans="1:17">
      <c r="A290" s="49" t="str">
        <f>TEXT(penggarapan!F292,"dddd")</f>
        <v>Sabtu</v>
      </c>
      <c r="B290" s="73">
        <f>DATE(penggarapan!D292,penggarapan!E292,penggarapan!F292)</f>
        <v>43265</v>
      </c>
      <c r="C290" s="74">
        <f>penggarapan!J292/24</f>
        <v>0.90625</v>
      </c>
      <c r="D290" s="72">
        <f>penggarapan!AN292*149598000</f>
        <v>151944873.30783582</v>
      </c>
      <c r="E290" s="75">
        <f>penggarapan!BA586</f>
        <v>358407.88870679861</v>
      </c>
      <c r="F290" s="49"/>
      <c r="G290" s="76">
        <f>penggarapan!AV292</f>
        <v>5.528242922947407</v>
      </c>
      <c r="H290" s="76">
        <f>penggarapan!BM586/15</f>
        <v>16.823221748530255</v>
      </c>
      <c r="I290" s="77">
        <f>penggarapan!AP292</f>
        <v>83.502153881185976</v>
      </c>
      <c r="J290" s="51">
        <f>penggarapan!AJ586</f>
        <v>250.7053585448507</v>
      </c>
      <c r="K290" s="51">
        <f>penggarapan!AX292</f>
        <v>23.275711732092777</v>
      </c>
      <c r="L290" s="51">
        <f>penggarapan!AP586</f>
        <v>4.2652506817765854</v>
      </c>
      <c r="M290" s="51">
        <f>penggarapan!BR586</f>
        <v>-17.823981206174178</v>
      </c>
      <c r="N290" s="51">
        <f>penggarapan!BI292</f>
        <v>308.05477718781958</v>
      </c>
      <c r="O290" s="51">
        <f>penggarapan!BZ586</f>
        <v>124.80537449168652</v>
      </c>
      <c r="P290" s="51">
        <f>penggarapan!BM292</f>
        <v>-58.966242766109659</v>
      </c>
      <c r="Q290" s="51">
        <f>penggarapan!CA586</f>
        <v>70.260811630484497</v>
      </c>
    </row>
    <row r="291" spans="1:17">
      <c r="A291" s="49" t="str">
        <f>TEXT(penggarapan!F293,"dddd")</f>
        <v>Sabtu</v>
      </c>
      <c r="B291" s="73">
        <f>DATE(penggarapan!D293,penggarapan!E293,penggarapan!F293)</f>
        <v>43265</v>
      </c>
      <c r="C291" s="74">
        <f>penggarapan!J293/24</f>
        <v>0.91666666666666663</v>
      </c>
      <c r="D291" s="72">
        <f>penggarapan!AN293*149598000</f>
        <v>151945024.51604778</v>
      </c>
      <c r="E291" s="75">
        <f>penggarapan!BA587</f>
        <v>358391.67206180486</v>
      </c>
      <c r="F291" s="49"/>
      <c r="G291" s="76">
        <f>penggarapan!AV293</f>
        <v>5.5289642353678961</v>
      </c>
      <c r="H291" s="76">
        <f>penggarapan!BM587/15</f>
        <v>16.823131471390532</v>
      </c>
      <c r="I291" s="77">
        <f>penggarapan!AP293</f>
        <v>83.512104910796282</v>
      </c>
      <c r="J291" s="51">
        <f>penggarapan!AJ587</f>
        <v>250.70387001818034</v>
      </c>
      <c r="K291" s="51">
        <f>penggarapan!AX293</f>
        <v>23.276198911571292</v>
      </c>
      <c r="L291" s="51">
        <f>penggarapan!AP587</f>
        <v>4.2621634732839544</v>
      </c>
      <c r="M291" s="51">
        <f>penggarapan!BR587</f>
        <v>-17.826833942159652</v>
      </c>
      <c r="N291" s="51">
        <f>penggarapan!BI293</f>
        <v>312.39837450152459</v>
      </c>
      <c r="O291" s="51">
        <f>penggarapan!BZ587</f>
        <v>131.33543427712519</v>
      </c>
      <c r="P291" s="51">
        <f>penggarapan!BM293</f>
        <v>-61.965959161007859</v>
      </c>
      <c r="Q291" s="51">
        <f>penggarapan!CA587</f>
        <v>73.204300245742402</v>
      </c>
    </row>
    <row r="292" spans="1:17">
      <c r="A292" s="49" t="str">
        <f>TEXT(penggarapan!F294,"dddd")</f>
        <v>Sabtu</v>
      </c>
      <c r="B292" s="73">
        <f>DATE(penggarapan!D294,penggarapan!E294,penggarapan!F294)</f>
        <v>43265</v>
      </c>
      <c r="C292" s="74">
        <f>penggarapan!J294/24</f>
        <v>0.92708333333333337</v>
      </c>
      <c r="D292" s="72">
        <f>penggarapan!AN294*149598000</f>
        <v>151945175.65107235</v>
      </c>
      <c r="E292" s="75">
        <f>penggarapan!BA588</f>
        <v>358375.5982573303</v>
      </c>
      <c r="F292" s="49"/>
      <c r="G292" s="76">
        <f>penggarapan!AV294</f>
        <v>5.5296855516573009</v>
      </c>
      <c r="H292" s="76">
        <f>penggarapan!BM588/15</f>
        <v>16.823039888693909</v>
      </c>
      <c r="I292" s="77">
        <f>penggarapan!AP294</f>
        <v>83.522055921040973</v>
      </c>
      <c r="J292" s="51">
        <f>penggarapan!AJ588</f>
        <v>250.70235996305396</v>
      </c>
      <c r="K292" s="51">
        <f>penggarapan!AX294</f>
        <v>23.2766853484401</v>
      </c>
      <c r="L292" s="51">
        <f>penggarapan!AP588</f>
        <v>4.2741323536399278</v>
      </c>
      <c r="M292" s="51">
        <f>penggarapan!BR588</f>
        <v>-17.814771777749993</v>
      </c>
      <c r="N292" s="51">
        <f>penggarapan!BI294</f>
        <v>317.9076340951662</v>
      </c>
      <c r="O292" s="51">
        <f>penggarapan!BZ588</f>
        <v>140.54055725188721</v>
      </c>
      <c r="P292" s="51">
        <f>penggarapan!BM294</f>
        <v>-64.809923239913445</v>
      </c>
      <c r="Q292" s="51">
        <f>penggarapan!CA588</f>
        <v>75.818828151582025</v>
      </c>
    </row>
    <row r="293" spans="1:17">
      <c r="A293" s="49" t="str">
        <f>TEXT(penggarapan!F295,"dddd")</f>
        <v>Sabtu</v>
      </c>
      <c r="B293" s="73">
        <f>DATE(penggarapan!D295,penggarapan!E295,penggarapan!F295)</f>
        <v>43265</v>
      </c>
      <c r="C293" s="74">
        <f>penggarapan!J295/24</f>
        <v>0.9375</v>
      </c>
      <c r="D293" s="72">
        <f>penggarapan!AN295*149598000</f>
        <v>151945326.71289155</v>
      </c>
      <c r="E293" s="75">
        <f>penggarapan!BA589</f>
        <v>358359.66739477904</v>
      </c>
      <c r="F293" s="49"/>
      <c r="G293" s="76">
        <f>penggarapan!AV295</f>
        <v>5.5304068717439492</v>
      </c>
      <c r="H293" s="76">
        <f>penggarapan!BM589/15</f>
        <v>16.822947331653385</v>
      </c>
      <c r="I293" s="77">
        <f>penggarapan!AP295</f>
        <v>83.532006911040298</v>
      </c>
      <c r="J293" s="51">
        <f>penggarapan!AJ589</f>
        <v>250.70083384058566</v>
      </c>
      <c r="K293" s="51">
        <f>penggarapan!AX295</f>
        <v>23.277171042637868</v>
      </c>
      <c r="L293" s="51">
        <f>penggarapan!AP589</f>
        <v>4.2722515395753202</v>
      </c>
      <c r="M293" s="51">
        <f>penggarapan!BR589</f>
        <v>-17.816424473110647</v>
      </c>
      <c r="N293" s="51">
        <f>penggarapan!BI295</f>
        <v>324.88042961622631</v>
      </c>
      <c r="O293" s="51">
        <f>penggarapan!BZ589</f>
        <v>153.51958064949463</v>
      </c>
      <c r="P293" s="51">
        <f>penggarapan!BM295</f>
        <v>-67.438071528213669</v>
      </c>
      <c r="Q293" s="51">
        <f>penggarapan!CA589</f>
        <v>77.863827571428956</v>
      </c>
    </row>
    <row r="294" spans="1:17">
      <c r="A294" s="49" t="str">
        <f>TEXT(penggarapan!F296,"dddd")</f>
        <v>Sabtu</v>
      </c>
      <c r="B294" s="73">
        <f>DATE(penggarapan!D296,penggarapan!E296,penggarapan!F296)</f>
        <v>43265</v>
      </c>
      <c r="C294" s="74">
        <f>penggarapan!J296/24</f>
        <v>0.94791666666666663</v>
      </c>
      <c r="D294" s="72">
        <f>penggarapan!AN296*149598000</f>
        <v>151945477.70150784</v>
      </c>
      <c r="E294" s="75">
        <f>penggarapan!BA590</f>
        <v>358343.87957255857</v>
      </c>
      <c r="F294" s="49"/>
      <c r="G294" s="76">
        <f>penggarapan!AV296</f>
        <v>5.5311281956528378</v>
      </c>
      <c r="H294" s="76">
        <f>penggarapan!BM590/15</f>
        <v>16.822854132376882</v>
      </c>
      <c r="I294" s="77">
        <f>penggarapan!AP296</f>
        <v>83.541957881248152</v>
      </c>
      <c r="J294" s="51">
        <f>penggarapan!AJ590</f>
        <v>250.69929712667249</v>
      </c>
      <c r="K294" s="51">
        <f>penggarapan!AX296</f>
        <v>23.277655994168491</v>
      </c>
      <c r="L294" s="51">
        <f>penggarapan!AP590</f>
        <v>4.2631894326483506</v>
      </c>
      <c r="M294" s="51">
        <f>penggarapan!BR590</f>
        <v>-17.825188192692419</v>
      </c>
      <c r="N294" s="51">
        <f>penggarapan!BI296</f>
        <v>333.57804653294517</v>
      </c>
      <c r="O294" s="51">
        <f>penggarapan!BZ590</f>
        <v>170.51459135736363</v>
      </c>
      <c r="P294" s="51">
        <f>penggarapan!BM296</f>
        <v>-69.7651512584589</v>
      </c>
      <c r="Q294" s="51">
        <f>penggarapan!CA590</f>
        <v>79.021988889217326</v>
      </c>
    </row>
    <row r="295" spans="1:17">
      <c r="A295" s="49" t="str">
        <f>TEXT(penggarapan!F297,"dddd")</f>
        <v>Sabtu</v>
      </c>
      <c r="B295" s="73">
        <f>DATE(penggarapan!D297,penggarapan!E297,penggarapan!F297)</f>
        <v>43265</v>
      </c>
      <c r="C295" s="74">
        <f>penggarapan!J297/24</f>
        <v>0.95833333333333337</v>
      </c>
      <c r="D295" s="72">
        <f>penggarapan!AN297*149598000</f>
        <v>151945628.61692342</v>
      </c>
      <c r="E295" s="75">
        <f>penggarapan!BA591</f>
        <v>358328.23488825763</v>
      </c>
      <c r="F295" s="49"/>
      <c r="G295" s="76">
        <f>penggarapan!AV297</f>
        <v>5.5318495234089617</v>
      </c>
      <c r="H295" s="76">
        <f>penggarapan!BM591/15</f>
        <v>16.822760623736603</v>
      </c>
      <c r="I295" s="77">
        <f>penggarapan!AP297</f>
        <v>83.5519088321184</v>
      </c>
      <c r="J295" s="51">
        <f>penggarapan!AJ591</f>
        <v>250.69775530984094</v>
      </c>
      <c r="K295" s="51">
        <f>penggarapan!AX297</f>
        <v>23.278140203035765</v>
      </c>
      <c r="L295" s="51">
        <f>penggarapan!AP591</f>
        <v>4.2710092044302348</v>
      </c>
      <c r="M295" s="51">
        <f>penggarapan!BR591</f>
        <v>-17.81723102147004</v>
      </c>
      <c r="N295" s="51">
        <f>penggarapan!BI297</f>
        <v>344.04783459555188</v>
      </c>
      <c r="O295" s="51">
        <f>penggarapan!BZ591</f>
        <v>189.41110465047598</v>
      </c>
      <c r="P295" s="51">
        <f>penggarapan!BM297</f>
        <v>-71.675252763715051</v>
      </c>
      <c r="Q295" s="51">
        <f>penggarapan!CA591</f>
        <v>79.032521993643101</v>
      </c>
    </row>
    <row r="296" spans="1:17">
      <c r="A296" s="49" t="str">
        <f>TEXT(penggarapan!F298,"dddd")</f>
        <v>Sabtu</v>
      </c>
      <c r="B296" s="73">
        <f>DATE(penggarapan!D298,penggarapan!E298,penggarapan!F298)</f>
        <v>43265</v>
      </c>
      <c r="C296" s="74">
        <f>penggarapan!J298/24</f>
        <v>0.96875</v>
      </c>
      <c r="D296" s="72">
        <f>penggarapan!AN298*149598000</f>
        <v>151945779.45912054</v>
      </c>
      <c r="E296" s="75">
        <f>penggarapan!BA592</f>
        <v>358312.73344071029</v>
      </c>
      <c r="F296" s="49"/>
      <c r="G296" s="76">
        <f>penggarapan!AV298</f>
        <v>5.532570854940646</v>
      </c>
      <c r="H296" s="76">
        <f>penggarapan!BM592/15</f>
        <v>16.822667139237272</v>
      </c>
      <c r="I296" s="77">
        <f>penggarapan!AP298</f>
        <v>83.561859762771348</v>
      </c>
      <c r="J296" s="51">
        <f>penggarapan!AJ592</f>
        <v>250.6962138890749</v>
      </c>
      <c r="K296" s="51">
        <f>penggarapan!AX298</f>
        <v>23.278623669178664</v>
      </c>
      <c r="L296" s="51">
        <f>penggarapan!AP592</f>
        <v>4.2579641188388591</v>
      </c>
      <c r="M296" s="51">
        <f>penggarapan!BR592</f>
        <v>-17.829938843206421</v>
      </c>
      <c r="N296" s="51">
        <f>penggarapan!BI298</f>
        <v>355.87381379102874</v>
      </c>
      <c r="O296" s="51">
        <f>penggarapan!BZ592</f>
        <v>206.38431713596032</v>
      </c>
      <c r="P296" s="51">
        <f>penggarapan!BM298</f>
        <v>-73.026346595372999</v>
      </c>
      <c r="Q296" s="51">
        <f>penggarapan!CA592</f>
        <v>77.859158300816645</v>
      </c>
    </row>
    <row r="297" spans="1:17">
      <c r="A297" s="49" t="str">
        <f>TEXT(penggarapan!F299,"dddd")</f>
        <v>Sabtu</v>
      </c>
      <c r="B297" s="73">
        <f>DATE(penggarapan!D299,penggarapan!E299,penggarapan!F299)</f>
        <v>43265</v>
      </c>
      <c r="C297" s="74">
        <f>penggarapan!J299/24</f>
        <v>0.97916666666666663</v>
      </c>
      <c r="D297" s="72">
        <f>penggarapan!AN299*149598000</f>
        <v>151945930.22810143</v>
      </c>
      <c r="E297" s="75">
        <f>penggarapan!BA593</f>
        <v>358297.37532581092</v>
      </c>
      <c r="F297" s="49"/>
      <c r="G297" s="76">
        <f>penggarapan!AV299</f>
        <v>5.5332921902729542</v>
      </c>
      <c r="H297" s="76">
        <f>penggarapan!BM593/15</f>
        <v>16.822574012846584</v>
      </c>
      <c r="I297" s="77">
        <f>penggarapan!AP299</f>
        <v>83.571810673661787</v>
      </c>
      <c r="J297" s="51">
        <f>penggarapan!AJ593</f>
        <v>250.69467837102042</v>
      </c>
      <c r="K297" s="51">
        <f>penggarapan!AX299</f>
        <v>23.279106392601129</v>
      </c>
      <c r="L297" s="51">
        <f>penggarapan!AP593</f>
        <v>4.2617124184825466</v>
      </c>
      <c r="M297" s="51">
        <f>penggarapan!BR593</f>
        <v>-17.826014979873467</v>
      </c>
      <c r="N297" s="51">
        <f>penggarapan!BI299</f>
        <v>8.0946283392688088</v>
      </c>
      <c r="O297" s="51">
        <f>penggarapan!BZ593</f>
        <v>219.38094843735499</v>
      </c>
      <c r="P297" s="51">
        <f>penggarapan!BM299</f>
        <v>-73.678568627546326</v>
      </c>
      <c r="Q297" s="51">
        <f>penggarapan!CA593</f>
        <v>75.82081207585442</v>
      </c>
    </row>
    <row r="298" spans="1:17">
      <c r="A298" s="49" t="str">
        <f>TEXT(penggarapan!F300,"dddd")</f>
        <v>Sabtu</v>
      </c>
      <c r="B298" s="73">
        <f>DATE(penggarapan!D300,penggarapan!E300,penggarapan!F300)</f>
        <v>43265</v>
      </c>
      <c r="C298" s="74">
        <f>penggarapan!J300/24</f>
        <v>0.98958333333333337</v>
      </c>
      <c r="D298" s="72">
        <f>penggarapan!AN300*149598000</f>
        <v>151946080.92386851</v>
      </c>
      <c r="E298" s="75">
        <f>penggarapan!BA594</f>
        <v>358282.16063862795</v>
      </c>
      <c r="F298" s="49"/>
      <c r="G298" s="76">
        <f>penggarapan!AV300</f>
        <v>5.5340135294310073</v>
      </c>
      <c r="H298" s="76">
        <f>penggarapan!BM594/15</f>
        <v>16.822481578863353</v>
      </c>
      <c r="I298" s="77">
        <f>penggarapan!AP300</f>
        <v>83.581761565245358</v>
      </c>
      <c r="J298" s="51">
        <f>penggarapan!AJ594</f>
        <v>250.69315426781114</v>
      </c>
      <c r="K298" s="51">
        <f>penggarapan!AX300</f>
        <v>23.279588373307039</v>
      </c>
      <c r="L298" s="51">
        <f>penggarapan!AP594</f>
        <v>4.2711759293760538</v>
      </c>
      <c r="M298" s="51">
        <f>penggarapan!BR594</f>
        <v>-17.816432248581876</v>
      </c>
      <c r="N298" s="51">
        <f>penggarapan!BI300</f>
        <v>19.557176553228686</v>
      </c>
      <c r="O298" s="51">
        <f>penggarapan!BZ594</f>
        <v>228.65890215772706</v>
      </c>
      <c r="P298" s="51">
        <f>penggarapan!BM300</f>
        <v>-73.548392480318469</v>
      </c>
      <c r="Q298" s="51">
        <f>penggarapan!CA594</f>
        <v>73.223072872773869</v>
      </c>
    </row>
    <row r="299" spans="1:17">
      <c r="A299" s="49" t="str">
        <f>TEXT(penggarapan!F301,"dddd")</f>
        <v>Sabtu</v>
      </c>
      <c r="B299" s="73">
        <f>DATE(penggarapan!D301,penggarapan!E301,penggarapan!F301)</f>
        <v>43265</v>
      </c>
      <c r="C299" s="74">
        <f>penggarapan!J301/24</f>
        <v>1</v>
      </c>
      <c r="D299" s="72">
        <f>penggarapan!AN301*149598000</f>
        <v>151946231.5464038</v>
      </c>
      <c r="E299" s="75">
        <f>penggarapan!BA595</f>
        <v>358267.08947542711</v>
      </c>
      <c r="F299" s="49"/>
      <c r="G299" s="76">
        <f>penggarapan!AV301</f>
        <v>5.534734872342935</v>
      </c>
      <c r="H299" s="76">
        <f>penggarapan!BM595/15</f>
        <v>16.82239017178512</v>
      </c>
      <c r="I299" s="77">
        <f>penggarapan!AP301</f>
        <v>83.59171243663971</v>
      </c>
      <c r="J299" s="51">
        <f>penggarapan!AJ595</f>
        <v>250.69164709488544</v>
      </c>
      <c r="K299" s="51">
        <f>penggarapan!AX301</f>
        <v>23.280069611235508</v>
      </c>
      <c r="L299" s="51">
        <f>penggarapan!AP595</f>
        <v>4.2614610401964148</v>
      </c>
      <c r="M299" s="51">
        <f>penggarapan!BR595</f>
        <v>-17.825846413814087</v>
      </c>
      <c r="N299" s="51">
        <f>penggarapan!BI301</f>
        <v>29.463290092556917</v>
      </c>
      <c r="O299" s="51">
        <f>penggarapan!BZ595</f>
        <v>235.16585700857462</v>
      </c>
      <c r="P299" s="51">
        <f>penggarapan!BM301</f>
        <v>-72.653467185167031</v>
      </c>
      <c r="Q299" s="51">
        <f>penggarapan!CA595</f>
        <v>70.273281858045209</v>
      </c>
    </row>
    <row r="300" spans="1:17">
      <c r="A300" s="49" t="str">
        <f>TEXT(penggarapan!F302,"dddd")</f>
        <v>Sabtu</v>
      </c>
      <c r="B300" s="73">
        <f>DATE(penggarapan!D302,penggarapan!E302,penggarapan!F302)</f>
        <v>43265</v>
      </c>
      <c r="C300" s="74">
        <f>penggarapan!J302/24</f>
        <v>1.0104166666666667</v>
      </c>
      <c r="D300" s="72">
        <f>penggarapan!AN302*149598000</f>
        <v>151946382.09570971</v>
      </c>
      <c r="E300" s="75">
        <f>penggarapan!BA596</f>
        <v>358252.16192957835</v>
      </c>
      <c r="F300" s="49"/>
      <c r="G300" s="76">
        <f>penggarapan!AV302</f>
        <v>5.5354562190338585</v>
      </c>
      <c r="H300" s="76">
        <f>penggarapan!BM596/15</f>
        <v>16.822300126138455</v>
      </c>
      <c r="I300" s="77">
        <f>penggarapan!AP302</f>
        <v>83.601663288300472</v>
      </c>
      <c r="J300" s="51">
        <f>penggarapan!AJ596</f>
        <v>250.69016236818754</v>
      </c>
      <c r="K300" s="51">
        <f>penggarapan!AX302</f>
        <v>23.280550106390525</v>
      </c>
      <c r="L300" s="51">
        <f>penggarapan!AP596</f>
        <v>4.2583564317898928</v>
      </c>
      <c r="M300" s="51">
        <f>penggarapan!BR596</f>
        <v>-17.8287167220954</v>
      </c>
      <c r="N300" s="51">
        <f>penggarapan!BI302</f>
        <v>37.573752509644635</v>
      </c>
      <c r="O300" s="51">
        <f>penggarapan!BZ596</f>
        <v>239.84700527588683</v>
      </c>
      <c r="P300" s="51">
        <f>penggarapan!BM302</f>
        <v>-71.102377931461447</v>
      </c>
      <c r="Q300" s="51">
        <f>penggarapan!CA596</f>
        <v>67.119357569760368</v>
      </c>
    </row>
    <row r="301" spans="1:17">
      <c r="A301" s="49" t="str">
        <f>TEXT(penggarapan!F303,"dddd")</f>
        <v>Sabtu</v>
      </c>
      <c r="B301" s="73">
        <f>DATE(penggarapan!D303,penggarapan!E303,penggarapan!F303)</f>
        <v>43265</v>
      </c>
      <c r="C301" s="74">
        <f>penggarapan!J303/24</f>
        <v>1.0208333333333333</v>
      </c>
      <c r="D301" s="72">
        <f>penggarapan!AN303*149598000</f>
        <v>151946532.57178861</v>
      </c>
      <c r="E301" s="75">
        <f>penggarapan!BA597</f>
        <v>358237.378093637</v>
      </c>
      <c r="F301" s="49"/>
      <c r="G301" s="76">
        <f>penggarapan!AV303</f>
        <v>5.5361775695288351</v>
      </c>
      <c r="H301" s="76">
        <f>penggarapan!BM597/15</f>
        <v>16.82221177634684</v>
      </c>
      <c r="I301" s="77">
        <f>penggarapan!AP303</f>
        <v>83.611614120682475</v>
      </c>
      <c r="J301" s="51">
        <f>penggarapan!AJ597</f>
        <v>250.68870560198781</v>
      </c>
      <c r="K301" s="51">
        <f>penggarapan!AX303</f>
        <v>23.281029858775923</v>
      </c>
      <c r="L301" s="51">
        <f>penggarapan!AP597</f>
        <v>4.2583286244368823</v>
      </c>
      <c r="M301" s="51">
        <f>penggarapan!BR597</f>
        <v>-17.82854356348092</v>
      </c>
      <c r="N301" s="51">
        <f>penggarapan!BI303</f>
        <v>44.032676673355041</v>
      </c>
      <c r="O301" s="51">
        <f>penggarapan!BZ597</f>
        <v>243.28722902645032</v>
      </c>
      <c r="P301" s="51">
        <f>penggarapan!BM303</f>
        <v>-69.040713649898422</v>
      </c>
      <c r="Q301" s="51">
        <f>penggarapan!CA597</f>
        <v>63.834095123740582</v>
      </c>
    </row>
    <row r="302" spans="1:17">
      <c r="A302" s="49" t="str">
        <f>TEXT(penggarapan!F304,"dddd")</f>
        <v>Sabtu</v>
      </c>
      <c r="B302" s="73">
        <f>DATE(penggarapan!D304,penggarapan!E304,penggarapan!F304)</f>
        <v>43265</v>
      </c>
      <c r="C302" s="74">
        <f>penggarapan!J304/24</f>
        <v>1.03125</v>
      </c>
      <c r="D302" s="72">
        <f>penggarapan!AN304*149598000</f>
        <v>151946682.97462258</v>
      </c>
      <c r="E302" s="75">
        <f>penggarapan!BA598</f>
        <v>358222.73806128395</v>
      </c>
      <c r="F302" s="49"/>
      <c r="G302" s="76">
        <f>penggarapan!AV304</f>
        <v>5.5368989237561861</v>
      </c>
      <c r="H302" s="76">
        <f>penggarapan!BM598/15</f>
        <v>16.822125456597508</v>
      </c>
      <c r="I302" s="77">
        <f>penggarapan!AP304</f>
        <v>83.621564932905983</v>
      </c>
      <c r="J302" s="51">
        <f>penggarapan!AJ598</f>
        <v>250.68728230668674</v>
      </c>
      <c r="K302" s="51">
        <f>penggarapan!AX304</f>
        <v>23.281508868331255</v>
      </c>
      <c r="L302" s="51">
        <f>penggarapan!AP598</f>
        <v>4.2754038431705457</v>
      </c>
      <c r="M302" s="51">
        <f>penggarapan!BR598</f>
        <v>-17.811435998075925</v>
      </c>
      <c r="N302" s="51">
        <f>penggarapan!BI304</f>
        <v>180</v>
      </c>
      <c r="O302" s="51">
        <f>penggarapan!BZ598</f>
        <v>245.89630417957946</v>
      </c>
      <c r="P302" s="51">
        <f>penggarapan!BM304</f>
        <v>-66.60360709192976</v>
      </c>
      <c r="Q302" s="51">
        <f>penggarapan!CA598</f>
        <v>60.466051423434536</v>
      </c>
    </row>
    <row r="304" spans="1:17">
      <c r="A304" t="str">
        <f>TEXT(penggarapan!F601,"dddd")</f>
        <v>Rabu</v>
      </c>
      <c r="B304" s="4">
        <f>DATE(penggarapan!D601,penggarapan!E601,penggarapan!F601)</f>
        <v>43262</v>
      </c>
      <c r="C304">
        <f>penggarapan!J601/24</f>
        <v>4.1666666666666664E-2</v>
      </c>
    </row>
  </sheetData>
  <dataValidations count="3">
    <dataValidation type="list" allowBlank="1" showInputMessage="1" showErrorMessage="1" sqref="A13">
      <formula1>$A$13:$A$302</formula1>
    </dataValidation>
    <dataValidation type="list" allowBlank="1" showInputMessage="1" showErrorMessage="1" sqref="B13">
      <formula1>$B$13:$B$302</formula1>
    </dataValidation>
    <dataValidation type="list" allowBlank="1" showInputMessage="1" showErrorMessage="1" sqref="C13">
      <formula1>$C$13:$C$302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deteksi posisi sun-moon-ardhun</vt:lpstr>
      <vt:lpstr>mthr-bumi</vt:lpstr>
      <vt:lpstr>delta T</vt:lpstr>
      <vt:lpstr>penggarapan</vt:lpstr>
      <vt:lpstr>result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User</cp:lastModifiedBy>
  <dcterms:created xsi:type="dcterms:W3CDTF">2013-10-31T15:09:29Z</dcterms:created>
  <dcterms:modified xsi:type="dcterms:W3CDTF">2018-05-13T05:31:29Z</dcterms:modified>
</cp:coreProperties>
</file>