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AppData\Roaming\MetaQuotes\Terminal\776D2ACDFA4F66FAF3C8985F75FA9FF6\MQL5\Experts\Integrador\"/>
    </mc:Choice>
  </mc:AlternateContent>
  <xr:revisionPtr revIDLastSave="0" documentId="13_ncr:1_{460C4985-7955-44B5-AB17-609A2C1C1667}" xr6:coauthVersionLast="47" xr6:coauthVersionMax="47" xr10:uidLastSave="{00000000-0000-0000-0000-000000000000}"/>
  <bookViews>
    <workbookView xWindow="3135" yWindow="960" windowWidth="21600" windowHeight="11505" xr2:uid="{49B7A632-38C9-4241-9399-34505F00E80D}"/>
  </bookViews>
  <sheets>
    <sheet name="Dashboard v0.0.1" sheetId="5" r:id="rId1"/>
    <sheet name="Planilha2" sheetId="3" r:id="rId2"/>
    <sheet name="Planilha1" sheetId="4" r:id="rId3"/>
    <sheet name="Planilha4" sheetId="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 a="1"/>
  <c r="B19" i="3" s="1"/>
  <c r="C11" i="5" l="1"/>
  <c r="B12" i="5"/>
  <c r="D9" i="5"/>
  <c r="B13" i="5" l="1"/>
  <c r="B14" i="5" s="1"/>
  <c r="C12" i="5"/>
  <c r="B5" i="3" a="1"/>
  <c r="B5" i="3" s="1"/>
  <c r="C5" i="3" s="1"/>
  <c r="F8" i="6"/>
  <c r="F9" i="6" s="1"/>
  <c r="G7" i="6"/>
  <c r="D7" i="6" s="1"/>
  <c r="E7" i="6" s="1"/>
  <c r="B7" i="6"/>
  <c r="C7" i="6" s="1"/>
  <c r="C13" i="5" l="1"/>
  <c r="B15" i="5"/>
  <c r="C14" i="5"/>
  <c r="F10" i="6"/>
  <c r="B9" i="6"/>
  <c r="C9" i="6" s="1"/>
  <c r="G9" i="6"/>
  <c r="G8" i="6"/>
  <c r="B8" i="6"/>
  <c r="C8" i="6" s="1"/>
  <c r="H7" i="6"/>
  <c r="I7" i="6" s="1"/>
  <c r="B16" i="5" l="1"/>
  <c r="C15" i="5"/>
  <c r="H8" i="6"/>
  <c r="I8" i="6" s="1"/>
  <c r="D8" i="6"/>
  <c r="E8" i="6" s="1"/>
  <c r="H9" i="6"/>
  <c r="I9" i="6" s="1"/>
  <c r="D9" i="6"/>
  <c r="E9" i="6" s="1"/>
  <c r="F11" i="6"/>
  <c r="G10" i="6"/>
  <c r="B10" i="6"/>
  <c r="C10" i="6" s="1"/>
  <c r="B17" i="5" l="1"/>
  <c r="C16" i="5"/>
  <c r="H10" i="6"/>
  <c r="I10" i="6" s="1"/>
  <c r="D10" i="6"/>
  <c r="E10" i="6" s="1"/>
  <c r="F12" i="6"/>
  <c r="B11" i="6"/>
  <c r="C11" i="6" s="1"/>
  <c r="G11" i="6"/>
  <c r="B18" i="5" l="1"/>
  <c r="C17" i="5"/>
  <c r="H11" i="6"/>
  <c r="I11" i="6" s="1"/>
  <c r="D11" i="6"/>
  <c r="E11" i="6" s="1"/>
  <c r="B12" i="6"/>
  <c r="C12" i="6" s="1"/>
  <c r="G12" i="6"/>
  <c r="B19" i="5" l="1"/>
  <c r="C18" i="5"/>
  <c r="H12" i="6"/>
  <c r="I12" i="6" s="1"/>
  <c r="D12" i="6"/>
  <c r="E12" i="6" s="1"/>
  <c r="B20" i="5" l="1"/>
  <c r="C20" i="5" s="1"/>
  <c r="C19" i="5"/>
  <c r="B20" i="3" a="1"/>
  <c r="B20" i="3" s="1"/>
  <c r="B18" i="3" a="1"/>
  <c r="B18" i="3" s="1"/>
  <c r="B4" i="3" a="1"/>
  <c r="B4" i="3" s="1"/>
  <c r="I3" i="3" a="1"/>
  <c r="I3" i="3" s="1"/>
  <c r="I4" i="3" a="1"/>
  <c r="I4" i="3" s="1"/>
  <c r="I2" i="3" a="1"/>
  <c r="I2" i="3" s="1"/>
  <c r="B17" i="3" a="1"/>
  <c r="B17" i="3" s="1"/>
  <c r="B16" i="3" a="1"/>
  <c r="B16" i="3" s="1"/>
  <c r="B15" i="3" a="1"/>
  <c r="B15" i="3" s="1"/>
  <c r="B14" i="3" a="1"/>
  <c r="B14" i="3" s="1"/>
  <c r="B6" i="3" a="1"/>
  <c r="B6" i="3" s="1"/>
  <c r="B7" i="3" a="1"/>
  <c r="B7" i="3" s="1"/>
  <c r="C7" i="3" s="1"/>
  <c r="D7" i="3" s="1"/>
  <c r="B5" i="5" s="1"/>
  <c r="B8" i="3" a="1"/>
  <c r="B8" i="3" s="1"/>
  <c r="B9" i="3" a="1"/>
  <c r="B9" i="3" s="1"/>
  <c r="B10" i="3" a="1"/>
  <c r="B10" i="3" s="1"/>
  <c r="B11" i="3" a="1"/>
  <c r="B11" i="3" s="1"/>
  <c r="C11" i="3" s="1"/>
  <c r="D11" i="3" s="1"/>
  <c r="B12" i="3" a="1"/>
  <c r="B12" i="3" s="1"/>
  <c r="B13" i="3" a="1"/>
  <c r="B13" i="3" s="1"/>
  <c r="B3" i="3" a="1"/>
  <c r="B3" i="3" s="1"/>
  <c r="B1" i="5" s="1"/>
  <c r="C21" i="5" l="1"/>
  <c r="B21" i="3"/>
  <c r="E5" i="5" s="1"/>
  <c r="D5" i="3"/>
  <c r="B3" i="5" s="1"/>
  <c r="C5" i="5" s="1"/>
  <c r="E7" i="3"/>
  <c r="C13" i="3"/>
  <c r="C9" i="3"/>
  <c r="D9" i="3" s="1"/>
  <c r="E3" i="5" s="1"/>
  <c r="C12" i="3"/>
  <c r="C8" i="3"/>
  <c r="D8" i="3" s="1"/>
  <c r="C10" i="3"/>
  <c r="D10" i="3" s="1"/>
  <c r="C6" i="3"/>
  <c r="B7" i="5" l="1"/>
  <c r="E10" i="3"/>
  <c r="D3" i="5"/>
  <c r="E8" i="3"/>
  <c r="C3" i="5"/>
  <c r="C7" i="5" s="1"/>
  <c r="E5" i="3"/>
  <c r="E9" i="3"/>
  <c r="E9" i="5" l="1"/>
  <c r="D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D8CA30-6BF8-4114-B026-B108CB8B35B0}" keepAlive="1" name="Consulta - Tabela2" description="Conexão com a consulta 'Tabela2' na pasta de trabalho." type="5" refreshedVersion="0" background="1">
    <dbPr connection="Provider=Microsoft.Mashup.OleDb.1;Data Source=$Workbook$;Location=Tabela2;Extended Properties=&quot;&quot;" command="SELECT * FROM [Tabela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<sst xmlns="http://schemas.openxmlformats.org/spreadsheetml/2006/main" count="79" uniqueCount="52">
  <si>
    <t>COMPANY</t>
  </si>
  <si>
    <t>ACCOUNT_CREDIT</t>
  </si>
  <si>
    <t>ACCOUNT_PROFIT</t>
  </si>
  <si>
    <t>ACCOUNT_EQUITY</t>
  </si>
  <si>
    <t>ACCOUNT_MARGIN</t>
  </si>
  <si>
    <t>ACCOUNT_MARGIN_FREE</t>
  </si>
  <si>
    <t>ACCOUNT_MARGIN_LEVEL</t>
  </si>
  <si>
    <t>ACCOUNT_MARGIN_SO_CALL</t>
  </si>
  <si>
    <t>ACCOUNT_MARGIN_SO_SO</t>
  </si>
  <si>
    <t>ACCOUNT_BALANCE</t>
  </si>
  <si>
    <t>TIME</t>
  </si>
  <si>
    <t>Saldo da conta na moeda de depósito</t>
  </si>
  <si>
    <t>double</t>
  </si>
  <si>
    <t>Crédito da conta na moeda de depósito</t>
  </si>
  <si>
    <t>Lucro atual de uma conta na moeda de depósito</t>
  </si>
  <si>
    <t>Saldo a mercado da conta na moeda de depósito</t>
  </si>
  <si>
    <t>Margem da conta usada na moeda de depósito</t>
  </si>
  <si>
    <t>Margem livre de uma conta na moeda de depósito</t>
  </si>
  <si>
    <t>Nível de margem de conta em percentagem</t>
  </si>
  <si>
    <t>Nível de chamada de margem. Dependendo da definição, ACCOUNT_MARGIN_SO_MODE é expresso em percentagem ou em moeda de depósito</t>
  </si>
  <si>
    <t>Nível de margem de Stop Out (encerramento forçado). Dependendo da definição, ACCOUNT_MARGIN_SO_MODE é expresso em percentagem ou em moeda de depósito</t>
  </si>
  <si>
    <t>ACCOUNT_MARGIN_INITIAL</t>
  </si>
  <si>
    <t>Margem inicial. O montante reservado numa conta para cobrir a margem de todas as ordens pendentes</t>
  </si>
  <si>
    <t>ACCOUNT_MARGIN_MAINTENANCE</t>
  </si>
  <si>
    <t>Margem de manutenção. O patrimônio líquido mínimo reservado numa conta para cobrir o valor mínimo de todas as posições em aberto</t>
  </si>
  <si>
    <t>ACCOUNT_ASSETS</t>
  </si>
  <si>
    <t>Os ativos atuais de uma conta</t>
  </si>
  <si>
    <t>ACCOUNT_LIABILITIES</t>
  </si>
  <si>
    <t>As responsabilidades atuais de uma conta</t>
  </si>
  <si>
    <t>ACCOUNT_COMMISSION_BLOCKED</t>
  </si>
  <si>
    <t>Valor</t>
  </si>
  <si>
    <t>SYMBOL_BID</t>
  </si>
  <si>
    <t>SYMBOL_ASK</t>
  </si>
  <si>
    <t>Spred</t>
  </si>
  <si>
    <t>SPRED</t>
  </si>
  <si>
    <t>Contratos</t>
  </si>
  <si>
    <t>Pontos</t>
  </si>
  <si>
    <t>SALDO</t>
  </si>
  <si>
    <t>CAPITAL</t>
  </si>
  <si>
    <t>MARGEM DISPONÍVEL</t>
  </si>
  <si>
    <t>Flutuante</t>
  </si>
  <si>
    <t>MARGEM  POSIÇÃO</t>
  </si>
  <si>
    <t xml:space="preserve">Margem por Volume </t>
  </si>
  <si>
    <t>Margem Requerida por volume da Ordem</t>
  </si>
  <si>
    <t>Maior Volume da Entrada pelo CAPITAL</t>
  </si>
  <si>
    <t>Maior Volume da Entrada pelo SALDO</t>
  </si>
  <si>
    <t xml:space="preserve">Maior Volume da Entrada pela Margem </t>
  </si>
  <si>
    <t>%</t>
  </si>
  <si>
    <t>Nova Entrada</t>
  </si>
  <si>
    <t>Margem disponivel -Nova entrada</t>
  </si>
  <si>
    <t>Volume da Ordem</t>
  </si>
  <si>
    <t>Margem necessária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</si>
</sst>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([$$-409]* #,##0.00_);_([$$-409]* \(#,##0.00\);_([$$-409]* &quot;-&quot;??_);_(@_)"/>
    <numFmt numFmtId="165" formatCode="_-[$R$-416]\ * #,##0.00_-;\-[$R$-416]\ * #,##0.00_-;_-[$R$-416]\ * &quot;-&quot;??_-;_-@_-"/>
    <numFmt numFmtId="167" formatCode="0_ ;\-0\ "/>
    <numFmt numFmtId="168" formatCode="[$$-409]#,##0.00"/>
    <numFmt numFmtId="169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565656"/>
      <name val="Trebuchet MS"/>
      <family val="2"/>
    </font>
    <font>
      <u/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10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0037C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rgb="FF0000FF"/>
        <bgColor indexed="64"/>
      </patternFill>
    </fill>
  </fills>
  <borders count="2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1C2D6"/>
      </left>
      <right style="thin">
        <color rgb="FFB1C2D6"/>
      </right>
      <top style="thin">
        <color rgb="FFB1C2D6"/>
      </top>
      <bottom style="thin">
        <color rgb="FFB1C2D6"/>
      </bottom>
      <diagonal/>
    </border>
    <border>
      <left style="thick">
        <color rgb="FFB1C2D6"/>
      </left>
      <right style="thin">
        <color rgb="FFB1C2D6"/>
      </right>
      <top style="thick">
        <color rgb="FFB1C2D6"/>
      </top>
      <bottom style="thin">
        <color rgb="FFB1C2D6"/>
      </bottom>
      <diagonal/>
    </border>
    <border>
      <left style="thin">
        <color rgb="FFB1C2D6"/>
      </left>
      <right style="thin">
        <color rgb="FFB1C2D6"/>
      </right>
      <top style="thick">
        <color rgb="FFB1C2D6"/>
      </top>
      <bottom style="thin">
        <color rgb="FFB1C2D6"/>
      </bottom>
      <diagonal/>
    </border>
    <border>
      <left style="thin">
        <color rgb="FFB1C2D6"/>
      </left>
      <right style="thick">
        <color rgb="FFB1C2D6"/>
      </right>
      <top style="thick">
        <color rgb="FFB1C2D6"/>
      </top>
      <bottom style="thin">
        <color rgb="FFB1C2D6"/>
      </bottom>
      <diagonal/>
    </border>
    <border>
      <left style="thick">
        <color rgb="FFB1C2D6"/>
      </left>
      <right style="thin">
        <color rgb="FFB1C2D6"/>
      </right>
      <top style="thin">
        <color rgb="FFB1C2D6"/>
      </top>
      <bottom style="thin">
        <color rgb="FFB1C2D6"/>
      </bottom>
      <diagonal/>
    </border>
    <border>
      <left style="thin">
        <color rgb="FFB1C2D6"/>
      </left>
      <right style="thick">
        <color rgb="FFB1C2D6"/>
      </right>
      <top style="thin">
        <color rgb="FFB1C2D6"/>
      </top>
      <bottom style="thin">
        <color rgb="FFB1C2D6"/>
      </bottom>
      <diagonal/>
    </border>
    <border>
      <left style="thick">
        <color rgb="FFB1C2D6"/>
      </left>
      <right style="thin">
        <color rgb="FFB1C2D6"/>
      </right>
      <top style="thin">
        <color rgb="FFB1C2D6"/>
      </top>
      <bottom style="thick">
        <color rgb="FFB1C2D6"/>
      </bottom>
      <diagonal/>
    </border>
    <border>
      <left/>
      <right/>
      <top/>
      <bottom style="thick">
        <color rgb="FFB1C2D6"/>
      </bottom>
      <diagonal/>
    </border>
    <border>
      <left/>
      <right style="thick">
        <color rgb="FFB1C2D6"/>
      </right>
      <top/>
      <bottom style="thick">
        <color rgb="FFB1C2D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7" borderId="0" applyNumberFormat="0" applyBorder="0" applyAlignment="0" applyProtection="0"/>
  </cellStyleXfs>
  <cellXfs count="60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" fontId="0" fillId="0" borderId="0" xfId="1" applyNumberFormat="1" applyFont="1"/>
    <xf numFmtId="0" fontId="0" fillId="0" borderId="0" xfId="0" applyFont="1"/>
    <xf numFmtId="167" fontId="0" fillId="0" borderId="0" xfId="0" applyNumberFormat="1" applyFont="1"/>
    <xf numFmtId="4" fontId="0" fillId="0" borderId="0" xfId="0" applyNumberFormat="1" applyFont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0" borderId="0" xfId="0" applyFont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0" fillId="3" borderId="9" xfId="0" applyFill="1" applyBorder="1"/>
    <xf numFmtId="0" fontId="0" fillId="3" borderId="10" xfId="0" applyFill="1" applyBorder="1"/>
    <xf numFmtId="168" fontId="0" fillId="0" borderId="0" xfId="0" applyNumberFormat="1" applyFont="1"/>
    <xf numFmtId="165" fontId="0" fillId="0" borderId="0" xfId="0" applyNumberFormat="1"/>
    <xf numFmtId="164" fontId="0" fillId="0" borderId="0" xfId="0" applyNumberFormat="1"/>
    <xf numFmtId="165" fontId="0" fillId="0" borderId="0" xfId="0" applyNumberFormat="1" applyFont="1"/>
    <xf numFmtId="168" fontId="4" fillId="0" borderId="0" xfId="0" applyNumberFormat="1" applyFont="1"/>
    <xf numFmtId="0" fontId="5" fillId="0" borderId="0" xfId="0" applyFont="1" applyAlignment="1">
      <alignment vertical="center"/>
    </xf>
    <xf numFmtId="9" fontId="0" fillId="0" borderId="0" xfId="0" applyNumberFormat="1"/>
    <xf numFmtId="0" fontId="0" fillId="0" borderId="11" xfId="0" applyBorder="1"/>
    <xf numFmtId="169" fontId="0" fillId="0" borderId="12" xfId="0" applyNumberFormat="1" applyBorder="1"/>
    <xf numFmtId="44" fontId="0" fillId="0" borderId="13" xfId="1" applyFont="1" applyBorder="1"/>
    <xf numFmtId="169" fontId="0" fillId="0" borderId="14" xfId="0" applyNumberFormat="1" applyBorder="1"/>
    <xf numFmtId="0" fontId="0" fillId="0" borderId="13" xfId="0" applyBorder="1"/>
    <xf numFmtId="169" fontId="0" fillId="0" borderId="0" xfId="0" applyNumberFormat="1"/>
    <xf numFmtId="44" fontId="0" fillId="0" borderId="0" xfId="1" applyFont="1"/>
    <xf numFmtId="44" fontId="0" fillId="0" borderId="0" xfId="0" applyNumberFormat="1"/>
    <xf numFmtId="169" fontId="0" fillId="0" borderId="15" xfId="0" applyNumberFormat="1" applyBorder="1"/>
    <xf numFmtId="44" fontId="0" fillId="0" borderId="16" xfId="1" applyFont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44" fontId="0" fillId="0" borderId="0" xfId="1" applyFont="1" applyBorder="1"/>
    <xf numFmtId="44" fontId="0" fillId="0" borderId="0" xfId="0" applyNumberFormat="1" applyBorder="1"/>
    <xf numFmtId="0" fontId="6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2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9" fontId="0" fillId="6" borderId="11" xfId="0" applyNumberFormat="1" applyFill="1" applyBorder="1" applyAlignment="1">
      <alignment horizontal="center"/>
    </xf>
    <xf numFmtId="10" fontId="0" fillId="0" borderId="0" xfId="2" applyNumberFormat="1" applyFont="1"/>
    <xf numFmtId="10" fontId="0" fillId="0" borderId="0" xfId="2" applyNumberFormat="1" applyFont="1" applyAlignment="1">
      <alignment horizontal="center"/>
    </xf>
    <xf numFmtId="0" fontId="10" fillId="8" borderId="20" xfId="3" applyFont="1" applyFill="1" applyBorder="1" applyAlignment="1">
      <alignment horizontal="center"/>
    </xf>
    <xf numFmtId="0" fontId="10" fillId="8" borderId="21" xfId="3" applyFont="1" applyFill="1" applyBorder="1" applyAlignment="1">
      <alignment horizontal="center"/>
    </xf>
    <xf numFmtId="0" fontId="10" fillId="8" borderId="22" xfId="3" applyFont="1" applyFill="1" applyBorder="1" applyAlignment="1">
      <alignment horizontal="center"/>
    </xf>
    <xf numFmtId="0" fontId="9" fillId="9" borderId="20" xfId="3" applyFont="1" applyFill="1" applyBorder="1" applyAlignment="1">
      <alignment horizontal="center"/>
    </xf>
    <xf numFmtId="0" fontId="9" fillId="9" borderId="21" xfId="3" applyFont="1" applyFill="1" applyBorder="1" applyAlignment="1">
      <alignment horizontal="center"/>
    </xf>
    <xf numFmtId="0" fontId="9" fillId="9" borderId="22" xfId="3" applyFont="1" applyFill="1" applyBorder="1" applyAlignment="1">
      <alignment horizontal="center"/>
    </xf>
  </cellXfs>
  <cellStyles count="4">
    <cellStyle name="Bom" xfId="3" builtinId="26"/>
    <cellStyle name="Moeda" xfId="1" builtinId="4"/>
    <cellStyle name="Normal" xfId="0" builtinId="0"/>
    <cellStyle name="Porcentagem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styles" Target="styles.xml"/><Relationship Id="rId33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connections" Target="connections.xml"/><Relationship Id="rId32" Type="http://schemas.microsoft.com/office/2017/06/relationships/rdSupportingPropertyBag" Target="richData/rdsupportingpropertybag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theme" Target="theme/theme1.xml"/><Relationship Id="rId28" Type="http://schemas.microsoft.com/office/2017/06/relationships/rdRichValue" Target="richData/rdrichvalue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sheetMetadata" Target="metadata.xml"/><Relationship Id="rId30" Type="http://schemas.microsoft.com/office/2017/06/relationships/richStyles" Target="richData/richStyles.xml"/><Relationship Id="rId35" Type="http://schemas.openxmlformats.org/officeDocument/2006/relationships/customXml" Target="../customXml/item1.xml"/><Relationship Id="rId8" Type="http://schemas.openxmlformats.org/officeDocument/2006/relationships/externalLink" Target="externalLinks/externalLink4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COMPANY">
    <ddeItems>
      <ddeItem name="StdDocumentName" ole="1" advise="1"/>
      <ddeItem name="Value" advise="1">
        <values>
          <value t="str">
            <val>FBS Inc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TIME">
    <ddeItems>
      <ddeItem name="StdDocumentName" ole="1" advise="1"/>
      <ddeItem name="Value" advise="1">
        <values>
          <value t="nil">
            <val>1</val>
          </value>
        </values>
      </ddeItem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BALANCE">
    <ddeItems>
      <ddeItem name="StdDocumentName" ole="1" advise="1"/>
      <ddeItem name="Value" advise="1">
        <values>
          <value t="str">
            <val>103266.3</val>
          </value>
        </values>
      </ddeItem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CREDIT">
    <ddeItems>
      <ddeItem name="StdDocumentName" ole="1" advise="1"/>
      <ddeItem name="Value" advise="1">
        <values>
          <value t="str">
            <val>0.0</val>
          </value>
        </values>
      </ddeItem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PROFIT">
    <ddeItems>
      <ddeItem name="StdDocumentName" ole="1" advise="1"/>
      <ddeItem name="Value" advise="1">
        <values>
          <value t="str">
            <val>-1200.0</val>
          </value>
        </values>
      </ddeItem>
    </ddeItems>
  </dd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EQUITY">
    <ddeItems>
      <ddeItem name="StdDocumentName" ole="1" advise="1"/>
      <ddeItem name="Value" advise="1">
        <values>
          <value t="str">
            <val>102066.3</val>
          </value>
        </values>
      </ddeItem>
    </ddeItems>
  </dd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MARGIN">
    <ddeItems>
      <ddeItem name="StdDocumentName" ole="1" advise="1"/>
      <ddeItem name="Value" advise="1">
        <values>
          <value t="str">
            <val>21832.6</val>
          </value>
        </values>
      </ddeItem>
    </ddeItems>
  </dd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MARGIN_FREE">
    <ddeItems>
      <ddeItem name="StdDocumentName" ole="1" advise="1"/>
      <ddeItem name="Value" advise="1">
        <values>
          <value t="str">
            <val>80233.7</val>
          </value>
        </values>
      </ddeItem>
    </ddeItems>
  </dd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MARGIN_LEVEL">
    <ddeItems>
      <ddeItem name="StdDocumentName" ole="1" advise="1"/>
      <ddeItem name="Value" advise="1">
        <values>
          <value>
            <val>4.6749493876130096E+16</val>
          </value>
        </values>
      </ddeItem>
    </ddeItems>
  </dd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MARGIN_SO_CALL">
    <ddeItems>
      <ddeItem name="StdDocumentName" ole="1" advise="1"/>
      <ddeItem name="Value" advise="1">
        <values>
          <value t="str">
            <val>40.0</val>
          </value>
        </values>
      </ddeItem>
    </ddeItems>
  </dd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MARGIN_SO_SO">
    <ddeItems>
      <ddeItem name="StdDocumentName" ole="1" advise="1"/>
      <ddeItem name="Value" advise="1">
        <values>
          <value t="str">
            <val>20.0</val>
          </value>
        </values>
      </ddeItem>
    </ddeItems>
  </dd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MARGIN_INITIAL">
    <ddeItems>
      <ddeItem name="StdDocumentName" ole="1" advise="1"/>
      <ddeItem name="Value" advise="1">
        <values>
          <value t="str">
            <val>0.0</val>
          </value>
        </values>
      </ddeItem>
    </ddeItems>
  </dd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MARGIN_MAINTENANCE">
    <ddeItems>
      <ddeItem name="StdDocumentName" ole="1" advise="1"/>
      <ddeItem name="Value" advise="1">
        <values>
          <value t="str">
            <val>0.0</val>
          </value>
        </values>
      </ddeItem>
    </ddeItems>
  </dd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ASSETS">
    <ddeItems>
      <ddeItem name="StdDocumentName" ole="1" advise="1"/>
      <ddeItem name="Value" advise="1">
        <values>
          <value t="str">
            <val>0.0</val>
          </value>
        </values>
      </ddeItem>
    </ddeItems>
  </dd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LIABILITIES">
    <ddeItems>
      <ddeItem name="StdDocumentName" ole="1" advise="1"/>
      <ddeItem name="Value" advise="1">
        <values>
          <value t="str">
            <val>0.0</val>
          </value>
        </values>
      </ddeItem>
    </ddeItems>
  </dd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CCOUNT_COMMISSION_BLOCKED">
    <ddeItems>
      <ddeItem name="StdDocumentName" ole="1" advise="1"/>
      <ddeItem name="Value" advise="1">
        <values>
          <value t="str">
            <val>0.0</val>
          </value>
        </values>
      </ddeItem>
    </ddeItems>
  </dd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BID">
    <ddeItems>
      <ddeItem name="EURUSD" advise="1">
        <values>
          <value>
            <val>109164</val>
          </value>
        </values>
      </ddeItem>
      <ddeItem name="StdDocumentName" ole="1" advise="1"/>
    </ddeItems>
  </dd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DDE" ddeTopic="ASK">
    <ddeItems>
      <ddeItem name="EURUSD" advise="1">
        <values>
          <value>
            <val>109175</val>
          </value>
        </values>
      </ddeItem>
      <ddeItem name="StdDocumentName" ole="1" advise="1"/>
    </ddeItems>
  </ddeLin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https://www.bing.com/financeapi/forcetrigger?t=aq4llh&amp;q=Moeda+FICFI+Multimercado&amp;form=skydnc</v>
    <v>Learn more on Bing</v>
  </rv>
  <rv s="1">
    <v>pt-BR</v>
    <v>aq4llh</v>
    <v>268435456</v>
    <v>1</v>
    <v>Da plataforma Refinitiv</v>
    <v>0</v>
    <v>1</v>
    <v>Moeda FICFI Multimercado</v>
    <v>3</v>
    <v>4</v>
    <v>Finance</v>
    <v>5</v>
    <v>359592161</v>
    <v>0</v>
    <v>44102.374953420309</v>
    <v>0</v>
    <v>BRL</v>
    <v>Moeda FICFI Multimercado</v>
    <v>BR</v>
    <v>0.100471</v>
    <v>1.8270999999999999E-2</v>
    <v>6.2000000000000001E-9</v>
    <v>0.117798</v>
    <v>3.4599999999999995E-3</v>
    <v>0.10297100000000001</v>
    <v>5.1486999999999998E-2</v>
    <v>04.871.710/0001-48</v>
    <v>Fundo Mútuo</v>
    <v>Moeda FICFI Multimercado</v>
  </rv>
  <rv s="2">
    <v>1</v>
  </rv>
  <rv s="3">
    <v>pt-BR</v>
    <v>avylgh</v>
    <v>268435456</v>
    <v>1</v>
    <v>Da plataforma Refinitiv</v>
    <v>6</v>
    <v>7</v>
    <v>USD/BRL</v>
    <v>8</v>
    <v>9</v>
    <v>Finance</v>
    <v>10</v>
    <v>5.8784999999999998</v>
    <v>4.8921999999999999</v>
    <v>USD</v>
    <v>5.0598999999999998</v>
    <v>44628.896041666667</v>
    <v>BRL</v>
    <v>US Dollar/Brazilian Real FX Spot Rate</v>
    <v>5.0598999999999998</v>
    <v>USDBRL</v>
    <v>Par de Moedas</v>
    <v>USD/BRL</v>
    <v>0</v>
    <v>0</v>
  </rv>
  <rv s="2">
    <v>3</v>
  </rv>
  <rv s="4">
    <v>pt-BR</v>
    <v>av8tf2</v>
    <v>268435456</v>
    <v>1</v>
    <v>Da plataforma Refinitiv</v>
    <v>11</v>
    <v>12</v>
    <v>EUR/BRL</v>
    <v>8</v>
    <v>13</v>
    <v>Finance</v>
    <v>10</v>
    <v>6.9988000000000001</v>
    <v>5.4690000000000003</v>
    <v>5.5254000000000003</v>
    <v>5.5117000000000003</v>
    <v>EUR</v>
    <v>5.5148000000000001</v>
    <v>44629.049722222226</v>
    <v>BRL</v>
    <v>Euro/Brazilian Real FX Cross Rate</v>
    <v>5.5157999999999996</v>
    <v>5.5244</v>
    <v>EURBRL</v>
    <v>Par de Moedas</v>
    <v>EUR/BRL</v>
    <v>9.5999999999999992E-3</v>
    <v>1.7410000000000001E-3</v>
  </rv>
  <rv s="2">
    <v>5</v>
  </rv>
  <rv s="4">
    <v>pt-BR</v>
    <v>av932w</v>
    <v>268435456</v>
    <v>1</v>
    <v>Da plataforma Refinitiv</v>
    <v>11</v>
    <v>12</v>
    <v>EUR/USD</v>
    <v>8</v>
    <v>14</v>
    <v>Finance</v>
    <v>10</v>
    <v>1.2265999999999999</v>
    <v>1.0804</v>
    <v>1.0920000000000001</v>
    <v>1.0891</v>
    <v>EUR</v>
    <v>1.0899000000000001</v>
    <v>44629.049814814818</v>
    <v>USD</v>
    <v>Euro/US Dollar FX Spot Rate</v>
    <v>1.0901000000000001</v>
    <v>1.0916999999999999</v>
    <v>EURUSD</v>
    <v>Par de Moedas</v>
    <v>EUR/USD</v>
    <v>1.8E-3</v>
    <v>1.652E-3</v>
  </rv>
  <rv s="2">
    <v>7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tivos líquidos"/>
    <k n="Classificação"/>
    <k n="Last update time"/>
    <k n="LearnMoreOnLink" t="r"/>
    <k n="Moeda" t="s"/>
    <k n="Nome" t="s"/>
    <k n="País/região" t="s"/>
    <k n="Retorno (1 a)"/>
    <k n="Retorno (1 m)"/>
    <k n="Retorno (1 s)"/>
    <k n="Retorno (3 a)"/>
    <k n="Retorno (3 m)"/>
    <k n="Retorno (5 a)"/>
    <k n="Retorno (AAD)"/>
    <k n="Símbolo do ticker" t="s"/>
    <k n="Tipo de instrumento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Da moeda" t="s"/>
    <k n="Fechamento anterior"/>
    <k n="Hora da última transação"/>
    <k n="Moeda" t="s"/>
    <k n="Nome" t="s"/>
    <k n="Preço"/>
    <k n="Símbolo do ticker" t="s"/>
    <k n="Tipo de instrumento" t="s"/>
    <k n="UniqueName" t="s"/>
    <k n="Variação"/>
    <k n="Variação (%)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</rvStructures>
</file>

<file path=xl/richData/rdsupportingpropertybag.xml><?xml version="1.0" encoding="utf-8"?>
<supportingPropertyBags xmlns="http://schemas.microsoft.com/office/spreadsheetml/2017/richdata2">
  <spbArrays count="3">
    <a count="29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Símbolo do ticker</v>
      <v t="s">País/região</v>
      <v t="s">Classificação</v>
      <v t="s">Retorno (AAD)</v>
      <v t="s">Retorno (1 s)</v>
      <v t="s">Retorno (1 m)</v>
      <v t="s">Retorno (3 m)</v>
      <v t="s">Retorno (1 a)</v>
      <v t="s">Retorno (3 a)</v>
      <v t="s">Retorno (5 a)</v>
      <v t="s">Ativos líquidos</v>
      <v t="s">_SubLabel</v>
      <v t="s">_Flags</v>
      <v t="s">Last update time</v>
      <v t="s">Tipo de instrumento</v>
      <v t="s">Moeda</v>
      <v t="s">UniqueName</v>
      <v t="s">_DisplayString</v>
      <v t="s">LearnMoreOnLink</v>
      <v t="s">%ProviderInfo</v>
    </a>
    <a count="25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52 semanas de alta</v>
      <v t="s">52 semanas de baixa</v>
      <v t="s">Tipo de instrumento</v>
      <v t="s">_Flags</v>
      <v t="s">UniqueName</v>
      <v t="s">_DisplayString</v>
      <v t="s">%ProviderInfo</v>
    </a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15">
    <spb s="0">
      <v>Name</v>
      <v>Currency</v>
      <v>UniqueName</v>
      <v>Country/region</v>
      <v>%ProviderInfo</v>
      <v>Rating</v>
      <v>Return (1y)</v>
      <v>Return (1m)</v>
      <v>Return (1w)</v>
      <v>Return (3y)</v>
      <v>Return (3m)</v>
      <v>Return (5y)</v>
      <v>Return (YTD)</v>
      <v>Net assets</v>
      <v>LearnMoreOnLink</v>
      <v>Last update time</v>
      <v>Ticker symbol</v>
      <v>Instrument type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3</v>
      <v>3</v>
      <v>3</v>
      <v>3</v>
      <v>3</v>
      <v>3</v>
      <v>3</v>
      <v>4</v>
      <v>5</v>
      <v>6</v>
    </spb>
    <spb s="5">
      <v>GMT</v>
    </spb>
    <spb s="6">
      <v>Name</v>
      <v>Currency</v>
      <v>Price</v>
      <v>From currency</v>
      <v>Change</v>
      <v>UniqueName</v>
      <v>Change (%)</v>
      <v>%ProviderInfo</v>
      <v>Ticker symbol</v>
      <v>52 week high</v>
      <v>52 week low</v>
      <v>Previous close</v>
      <v>Instrument type</v>
      <v>Last trade time</v>
    </spb>
    <spb s="7">
      <v>1</v>
      <v>Name</v>
    </spb>
    <spb s="8">
      <v>2</v>
      <v>2</v>
    </spb>
    <spb s="9">
      <v>1</v>
      <v>7</v>
      <v>7</v>
      <v>3</v>
      <v>6</v>
      <v>7</v>
      <v>7</v>
      <v>7</v>
      <v>5</v>
    </spb>
    <spb s="10">
      <v>GMT</v>
    </spb>
    <spb s="11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7">
      <v>2</v>
      <v>Name</v>
    </spb>
    <spb s="12">
      <v>7</v>
      <v>1</v>
      <v>7</v>
      <v>7</v>
      <v>7</v>
      <v>7</v>
      <v>3</v>
      <v>6</v>
      <v>7</v>
      <v>7</v>
      <v>7</v>
      <v>5</v>
    </spb>
    <spb s="12">
      <v>8</v>
      <v>1</v>
      <v>8</v>
      <v>8</v>
      <v>8</v>
      <v>8</v>
      <v>3</v>
      <v>6</v>
      <v>8</v>
      <v>8</v>
      <v>8</v>
      <v>5</v>
    </spb>
  </spbData>
</supportingPropertyBags>
</file>

<file path=xl/richData/rdsupportingpropertybagstructure.xml><?xml version="1.0" encoding="utf-8"?>
<spbStructures xmlns="http://schemas.microsoft.com/office/spreadsheetml/2017/richdata2" count="13">
  <s>
    <k n="Nome" t="s"/>
    <k n="Moeda" t="s"/>
    <k n="UniqueName" t="s"/>
    <k n="País/região" t="s"/>
    <k n="%ProviderInfo" t="s"/>
    <k n="Classificação" t="s"/>
    <k n="Retorno (1 a)" t="s"/>
    <k n="Retorno (1 m)" t="s"/>
    <k n="Retorno (1 s)" t="s"/>
    <k n="Retorno (3 a)" t="s"/>
    <k n="Retorno (3 m)" t="s"/>
    <k n="Retorno (5 a)" t="s"/>
    <k n="Retorno (AAD)" t="s"/>
    <k n="Ativos líquidos" t="s"/>
    <k n="LearnMoreOnLink" t="s"/>
    <k n="Last update time" t="s"/>
    <k n="Símbolo do ticker" t="s"/>
    <k n="Tipo de instrument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  <k n="Last update time" t="spb"/>
  </s>
  <s>
    <k n="Nome" t="i"/>
    <k n="Classificação" t="i"/>
    <k n="Retorno (1 a)" t="i"/>
    <k n="Retorno (1 m)" t="i"/>
    <k n="Retorno (1 s)" t="i"/>
    <k n="Retorno (3 a)" t="i"/>
    <k n="Retorno (3 m)" t="i"/>
    <k n="Retorno (5 a)" t="i"/>
    <k n="Retorno (AAD)" t="i"/>
    <k n="Ativos líquidos" t="i"/>
    <k n="Last update time" t="i"/>
    <k n="`%EntityServiceId" t="i"/>
  </s>
  <s>
    <k n="Last update time" t="s"/>
  </s>
  <s>
    <k n="Nome" t="s"/>
    <k n="Moeda" t="s"/>
    <k n="Preço" t="s"/>
    <k n="Da moeda" t="s"/>
    <k n="Variação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UniqueName" t="spb"/>
    <k n="`%ProviderInfo" t="spb"/>
  </s>
  <s>
    <k n="Nome" t="i"/>
    <k n="Preço" t="i"/>
    <k n="Variação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3" formatCode="#,##0"/>
    </x:dxf>
    <x:dxf>
      <x:numFmt numFmtId="14" formatCode="0.00%"/>
    </x:dxf>
    <x:dxf>
      <x:numFmt numFmtId="27" formatCode="dd/mm/yyyy\ hh:mm"/>
    </x:dxf>
    <x:dxf>
      <x:numFmt numFmtId="0" formatCode="General"/>
    </x:dxf>
  </dxfs>
  <richProperties>
    <rPr n="IsTitleField" t="b"/>
    <rPr n="NumberFormat" t="s"/>
  </richProperties>
  <richStyles>
    <rSty>
      <rpv i="0">1</rpv>
    </rSty>
    <rSty dxfid="1">
      <rpv i="1">#,##0</rpv>
    </rSty>
    <rSty dxfid="2"/>
    <rSty dxfid="4">
      <rpv i="1">_-[$R$-pt-BR] * #,##0_-;-[$R$-pt-BR] * #,##0_-;_-[$R$-pt-BR] * "-"_-;_-@_-</rpv>
    </rSty>
    <rSty dxfid="3"/>
    <rSty dxfid="0">
      <rpv i="1">0.00</rpv>
    </rSty>
    <rSty dxfid="4">
      <rpv i="1">_-[$R$-pt-BR] * #,##0.00_-;-[$R$-pt-BR] * #,##0.00_-;_-[$R$-pt-BR] * "-"??_-;_-@_-</rpv>
    </rSty>
    <rSty dxfid="4">
      <rpv i="1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BDEC-2724-4FE4-A10C-FF6F27856768}">
  <dimension ref="B1:L21"/>
  <sheetViews>
    <sheetView showGridLines="0" showRowColHeaders="0" tabSelected="1" topLeftCell="B1" workbookViewId="0">
      <selection activeCell="F25" sqref="F25"/>
    </sheetView>
  </sheetViews>
  <sheetFormatPr defaultColWidth="16.85546875" defaultRowHeight="15" x14ac:dyDescent="0.25"/>
  <cols>
    <col min="1" max="1" width="1.85546875" customWidth="1"/>
    <col min="2" max="5" width="22.42578125" bestFit="1" customWidth="1"/>
    <col min="8" max="8" width="10.28515625" bestFit="1" customWidth="1"/>
  </cols>
  <sheetData>
    <row r="1" spans="2:12" ht="15.75" thickBot="1" x14ac:dyDescent="0.3">
      <c r="B1" s="57" t="str">
        <f>Planilha2!B3</f>
        <v>FBS Inc</v>
      </c>
      <c r="C1" s="58"/>
      <c r="D1" s="58"/>
      <c r="E1" s="59"/>
    </row>
    <row r="2" spans="2:12" x14ac:dyDescent="0.25">
      <c r="B2" s="45" t="s">
        <v>37</v>
      </c>
      <c r="C2" s="45" t="s">
        <v>38</v>
      </c>
      <c r="D2" s="45" t="s">
        <v>39</v>
      </c>
      <c r="E2" s="45" t="s">
        <v>41</v>
      </c>
    </row>
    <row r="3" spans="2:12" x14ac:dyDescent="0.25">
      <c r="B3" s="48">
        <f>Planilha2!D5</f>
        <v>1032.663</v>
      </c>
      <c r="C3" s="48">
        <f>Planilha2!D8</f>
        <v>1020.663</v>
      </c>
      <c r="D3" s="49">
        <f>Planilha2!D10</f>
        <v>802.33699999999999</v>
      </c>
      <c r="E3" s="49">
        <f>Planilha2!D9</f>
        <v>218.32599999999999</v>
      </c>
    </row>
    <row r="4" spans="2:12" ht="15.75" thickBot="1" x14ac:dyDescent="0.3">
      <c r="B4" s="45" t="s">
        <v>40</v>
      </c>
      <c r="C4" s="45" t="s">
        <v>47</v>
      </c>
      <c r="D4" s="45"/>
      <c r="E4" s="45" t="s">
        <v>34</v>
      </c>
      <c r="H4" s="44"/>
      <c r="I4" s="44"/>
      <c r="J4" s="44"/>
      <c r="K4" s="44"/>
    </row>
    <row r="5" spans="2:12" ht="15.75" thickBot="1" x14ac:dyDescent="0.3">
      <c r="B5" s="48">
        <f>Planilha2!D7</f>
        <v>-12</v>
      </c>
      <c r="C5" s="53">
        <f>B5/B3</f>
        <v>-1.1620441518675502E-2</v>
      </c>
      <c r="D5" s="50"/>
      <c r="E5" s="50">
        <f>Planilha2!B21</f>
        <v>11</v>
      </c>
      <c r="I5" s="54"/>
      <c r="J5" s="55"/>
      <c r="K5" s="55"/>
      <c r="L5" s="56"/>
    </row>
    <row r="6" spans="2:12" ht="25.5" x14ac:dyDescent="0.25">
      <c r="B6" s="45" t="s">
        <v>45</v>
      </c>
      <c r="C6" s="45" t="s">
        <v>44</v>
      </c>
      <c r="D6" s="45" t="s">
        <v>46</v>
      </c>
      <c r="E6" s="46"/>
    </row>
    <row r="7" spans="2:12" x14ac:dyDescent="0.25">
      <c r="B7" s="48">
        <f>B3/C9</f>
        <v>90.983524229074888</v>
      </c>
      <c r="C7" s="48">
        <f>C3/C9</f>
        <v>89.92625550660793</v>
      </c>
      <c r="D7" s="48">
        <f>D3/C9</f>
        <v>70.690484581497799</v>
      </c>
      <c r="E7" s="50"/>
    </row>
    <row r="8" spans="2:12" ht="26.25" thickBot="1" x14ac:dyDescent="0.3">
      <c r="B8" s="45" t="s">
        <v>48</v>
      </c>
      <c r="C8" s="45" t="s">
        <v>42</v>
      </c>
      <c r="D8" s="45" t="s">
        <v>43</v>
      </c>
      <c r="E8" s="46" t="s">
        <v>49</v>
      </c>
    </row>
    <row r="9" spans="2:12" ht="15.75" thickBot="1" x14ac:dyDescent="0.3">
      <c r="B9" s="51">
        <v>10</v>
      </c>
      <c r="C9" s="48">
        <v>11.35</v>
      </c>
      <c r="D9" s="48">
        <f>B9*C9</f>
        <v>113.5</v>
      </c>
      <c r="E9" s="48">
        <f>D3-D9</f>
        <v>688.83699999999999</v>
      </c>
    </row>
    <row r="10" spans="2:12" x14ac:dyDescent="0.25">
      <c r="B10" s="45" t="s">
        <v>50</v>
      </c>
      <c r="C10" s="45" t="s">
        <v>51</v>
      </c>
      <c r="D10" s="45"/>
      <c r="E10" s="45">
        <v>1.5</v>
      </c>
    </row>
    <row r="11" spans="2:12" x14ac:dyDescent="0.25">
      <c r="B11">
        <v>7</v>
      </c>
      <c r="C11" s="31">
        <f>B11*$C$9</f>
        <v>79.45</v>
      </c>
      <c r="H11" s="31"/>
    </row>
    <row r="12" spans="2:12" x14ac:dyDescent="0.25">
      <c r="B12" s="47">
        <f>B11*$E$10</f>
        <v>10.5</v>
      </c>
      <c r="C12" s="31">
        <f t="shared" ref="C12:C20" si="0">B12*$C$9</f>
        <v>119.175</v>
      </c>
      <c r="H12" s="31"/>
    </row>
    <row r="13" spans="2:12" x14ac:dyDescent="0.25">
      <c r="B13" s="47">
        <f t="shared" ref="B13:B20" si="1">B12*$E$10</f>
        <v>15.75</v>
      </c>
      <c r="C13" s="31">
        <f t="shared" si="0"/>
        <v>178.76249999999999</v>
      </c>
      <c r="H13" s="52"/>
    </row>
    <row r="14" spans="2:12" x14ac:dyDescent="0.25">
      <c r="B14" s="47">
        <f t="shared" si="1"/>
        <v>23.625</v>
      </c>
      <c r="C14" s="31">
        <f t="shared" si="0"/>
        <v>268.14375000000001</v>
      </c>
    </row>
    <row r="15" spans="2:12" x14ac:dyDescent="0.25">
      <c r="B15" s="47">
        <f t="shared" si="1"/>
        <v>35.4375</v>
      </c>
      <c r="C15" s="31">
        <f t="shared" si="0"/>
        <v>402.21562499999999</v>
      </c>
    </row>
    <row r="16" spans="2:12" x14ac:dyDescent="0.25">
      <c r="B16" s="47">
        <f t="shared" si="1"/>
        <v>53.15625</v>
      </c>
      <c r="C16" s="31">
        <f t="shared" si="0"/>
        <v>603.32343749999995</v>
      </c>
    </row>
    <row r="17" spans="2:4" x14ac:dyDescent="0.25">
      <c r="B17" s="47">
        <f t="shared" si="1"/>
        <v>79.734375</v>
      </c>
      <c r="C17" s="31">
        <f t="shared" si="0"/>
        <v>904.98515624999993</v>
      </c>
    </row>
    <row r="18" spans="2:4" x14ac:dyDescent="0.25">
      <c r="B18" s="47">
        <f t="shared" si="1"/>
        <v>119.6015625</v>
      </c>
      <c r="C18" s="31">
        <f>B18*$C$9</f>
        <v>1357.477734375</v>
      </c>
    </row>
    <row r="19" spans="2:4" x14ac:dyDescent="0.25">
      <c r="B19" s="47">
        <f t="shared" si="1"/>
        <v>179.40234375</v>
      </c>
      <c r="C19" s="31">
        <f t="shared" si="0"/>
        <v>2036.2166015625</v>
      </c>
    </row>
    <row r="20" spans="2:4" x14ac:dyDescent="0.25">
      <c r="B20" s="47">
        <f t="shared" si="1"/>
        <v>269.103515625</v>
      </c>
      <c r="C20" s="31">
        <f t="shared" si="0"/>
        <v>3054.3249023437497</v>
      </c>
    </row>
    <row r="21" spans="2:4" x14ac:dyDescent="0.25">
      <c r="C21" s="31">
        <f>SUM(C11:C20)</f>
        <v>9004.07470703125</v>
      </c>
      <c r="D21" s="31"/>
    </row>
  </sheetData>
  <mergeCells count="1">
    <mergeCell ref="B1:E1"/>
  </mergeCells>
  <conditionalFormatting sqref="B5:C5">
    <cfRule type="cellIs" dxfId="5" priority="1" operator="greaterThan">
      <formula>0</formula>
    </cfRule>
    <cfRule type="cellIs" dxfId="4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8F26-4161-4FDE-B888-0A1742386CAC}">
  <dimension ref="A1:I21"/>
  <sheetViews>
    <sheetView workbookViewId="0">
      <selection activeCell="B8" sqref="B8"/>
    </sheetView>
  </sheetViews>
  <sheetFormatPr defaultRowHeight="15" x14ac:dyDescent="0.25"/>
  <cols>
    <col min="1" max="1" width="33.140625" bestFit="1" customWidth="1"/>
    <col min="2" max="2" width="33.7109375" customWidth="1"/>
    <col min="3" max="3" width="24.5703125" bestFit="1" customWidth="1"/>
    <col min="4" max="4" width="22" bestFit="1" customWidth="1"/>
    <col min="5" max="5" width="15.85546875" bestFit="1" customWidth="1"/>
    <col min="6" max="6" width="12" bestFit="1" customWidth="1"/>
    <col min="7" max="7" width="10.140625" bestFit="1" customWidth="1"/>
    <col min="8" max="8" width="27.5703125" bestFit="1" customWidth="1"/>
  </cols>
  <sheetData>
    <row r="1" spans="1:9" x14ac:dyDescent="0.25">
      <c r="A1" s="4"/>
      <c r="B1" s="4"/>
      <c r="C1" s="4"/>
      <c r="D1" s="4"/>
      <c r="E1" s="4"/>
      <c r="F1" s="4"/>
      <c r="G1" s="4"/>
      <c r="H1" t="e" vm="1">
        <v>#VALUE!</v>
      </c>
      <c r="I1" t="s">
        <v>30</v>
      </c>
    </row>
    <row r="2" spans="1:9" x14ac:dyDescent="0.25">
      <c r="A2" s="4"/>
      <c r="B2" s="4"/>
      <c r="C2" s="4"/>
      <c r="D2" s="4"/>
      <c r="E2" s="4"/>
      <c r="F2" s="4"/>
      <c r="G2" s="4"/>
      <c r="H2" t="e" vm="2">
        <v>#VALUE!</v>
      </c>
      <c r="I2" s="20" cm="1">
        <f t="array" ref="I2">_FV(H2,"Preço")</f>
        <v>5.0598999999999998</v>
      </c>
    </row>
    <row r="3" spans="1:9" x14ac:dyDescent="0.25">
      <c r="A3" s="7" t="s">
        <v>0</v>
      </c>
      <c r="B3" s="4" t="str" cm="1">
        <f t="array" ref="B3">[1]!Value</f>
        <v>FBS Inc</v>
      </c>
      <c r="C3" s="4"/>
      <c r="D3" s="4"/>
      <c r="E3" s="4"/>
      <c r="F3" s="4"/>
      <c r="G3" s="4"/>
      <c r="H3" t="e" vm="3">
        <v>#VALUE!</v>
      </c>
      <c r="I3" s="20" cm="1">
        <f t="array" ref="I3">_FV(H3,"Preço")</f>
        <v>5.5244</v>
      </c>
    </row>
    <row r="4" spans="1:9" x14ac:dyDescent="0.25">
      <c r="A4" s="8" t="s">
        <v>10</v>
      </c>
      <c r="B4" s="4" cm="1">
        <f t="array" ref="B4">[2]!Value</f>
        <v>0</v>
      </c>
      <c r="C4" s="4"/>
      <c r="D4" s="4"/>
      <c r="E4" s="4"/>
      <c r="F4" s="4"/>
      <c r="G4" s="4"/>
      <c r="H4" t="e" vm="4">
        <v>#VALUE!</v>
      </c>
      <c r="I4" s="21" cm="1">
        <f t="array" ref="I4">_FV(H4,"Preço")</f>
        <v>1.0916999999999999</v>
      </c>
    </row>
    <row r="5" spans="1:9" x14ac:dyDescent="0.25">
      <c r="A5" s="2" t="s">
        <v>9</v>
      </c>
      <c r="B5" s="5" t="str" cm="1">
        <f t="array" ref="B5">[3]!Value</f>
        <v>103266.3</v>
      </c>
      <c r="C5" s="9" t="str">
        <f>SUBSTITUTE(B5, ".", ",")</f>
        <v>103266,3</v>
      </c>
      <c r="D5" s="19">
        <f>C5/100</f>
        <v>1032.663</v>
      </c>
      <c r="E5" s="22">
        <f>D5*I2</f>
        <v>5225.1715137000001</v>
      </c>
      <c r="F5" s="4"/>
      <c r="G5" s="4"/>
    </row>
    <row r="6" spans="1:9" x14ac:dyDescent="0.25">
      <c r="A6" s="1" t="s">
        <v>1</v>
      </c>
      <c r="B6" s="4" t="str" cm="1">
        <f t="array" ref="B6">[4]!Value</f>
        <v>0.0</v>
      </c>
      <c r="C6" s="9" t="str">
        <f t="shared" ref="C6:C13" si="0">SUBSTITUTE(B6, ".", ",")</f>
        <v>0,0</v>
      </c>
      <c r="D6" s="4"/>
      <c r="E6" s="22"/>
      <c r="F6" s="4"/>
      <c r="G6" s="4"/>
    </row>
    <row r="7" spans="1:9" x14ac:dyDescent="0.25">
      <c r="A7" s="2" t="s">
        <v>2</v>
      </c>
      <c r="B7" s="6" t="str" cm="1">
        <f t="array" ref="B7">[5]!Value</f>
        <v>-1200.0</v>
      </c>
      <c r="C7" s="9" t="str">
        <f>SUBSTITUTE(B7, ".", ",")</f>
        <v>-1200,0</v>
      </c>
      <c r="D7" s="19">
        <f>C7/100</f>
        <v>-12</v>
      </c>
      <c r="E7" s="22">
        <f>D7*$I$2</f>
        <v>-60.718800000000002</v>
      </c>
      <c r="F7" s="4"/>
      <c r="G7" s="4"/>
    </row>
    <row r="8" spans="1:9" x14ac:dyDescent="0.25">
      <c r="A8" s="1" t="s">
        <v>3</v>
      </c>
      <c r="B8" s="4" t="str" cm="1">
        <f t="array" ref="B8">[6]!Value</f>
        <v>102066.3</v>
      </c>
      <c r="C8" s="9" t="str">
        <f t="shared" si="0"/>
        <v>102066,3</v>
      </c>
      <c r="D8" s="19">
        <f>C8/100</f>
        <v>1020.663</v>
      </c>
      <c r="E8" s="22">
        <f t="shared" ref="E8:E10" si="1">D8*$I$2</f>
        <v>5164.4527136999995</v>
      </c>
      <c r="F8" s="4"/>
      <c r="G8" s="4">
        <v>1</v>
      </c>
    </row>
    <row r="9" spans="1:9" x14ac:dyDescent="0.25">
      <c r="A9" s="2" t="s">
        <v>4</v>
      </c>
      <c r="B9" s="4" t="str" cm="1">
        <f t="array" ref="B9">[7]!Value</f>
        <v>21832.6</v>
      </c>
      <c r="C9" s="9" t="str">
        <f t="shared" si="0"/>
        <v>21832,6</v>
      </c>
      <c r="D9" s="19">
        <f>C9/100</f>
        <v>218.32599999999999</v>
      </c>
      <c r="E9" s="22">
        <f t="shared" si="1"/>
        <v>1104.7077273999998</v>
      </c>
      <c r="F9" s="4"/>
      <c r="G9" s="19"/>
    </row>
    <row r="10" spans="1:9" x14ac:dyDescent="0.25">
      <c r="A10" s="1" t="s">
        <v>5</v>
      </c>
      <c r="B10" s="4" t="str" cm="1">
        <f t="array" ref="B10">[8]!Value</f>
        <v>80233.7</v>
      </c>
      <c r="C10" s="9" t="str">
        <f t="shared" si="0"/>
        <v>80233,7</v>
      </c>
      <c r="D10" s="19">
        <f t="shared" ref="D10" si="2">C10/100</f>
        <v>802.33699999999999</v>
      </c>
      <c r="E10" s="22">
        <f t="shared" si="1"/>
        <v>4059.7449862999997</v>
      </c>
      <c r="F10" s="4"/>
      <c r="G10" s="4"/>
    </row>
    <row r="11" spans="1:9" x14ac:dyDescent="0.25">
      <c r="A11" s="2" t="s">
        <v>6</v>
      </c>
      <c r="B11" s="3" cm="1">
        <f t="array" ref="B11">[9]!Value</f>
        <v>4.6749493876130096E+16</v>
      </c>
      <c r="C11" s="9" t="str">
        <f>SUBSTITUTE(B11, ".", ",")</f>
        <v>46749493876130100</v>
      </c>
      <c r="D11" s="23">
        <f>C11/100</f>
        <v>467494938761300.94</v>
      </c>
      <c r="E11" s="4"/>
      <c r="F11" s="4"/>
      <c r="G11" s="4"/>
    </row>
    <row r="12" spans="1:9" x14ac:dyDescent="0.25">
      <c r="A12" s="1" t="s">
        <v>7</v>
      </c>
      <c r="B12" s="4" t="str" cm="1">
        <f t="array" ref="B12">[10]!Value</f>
        <v>40.0</v>
      </c>
      <c r="C12" s="9" t="str">
        <f t="shared" si="0"/>
        <v>40,0</v>
      </c>
      <c r="D12" s="4"/>
      <c r="E12" s="4"/>
      <c r="F12" s="4"/>
      <c r="G12" s="4"/>
    </row>
    <row r="13" spans="1:9" x14ac:dyDescent="0.25">
      <c r="A13" s="2" t="s">
        <v>8</v>
      </c>
      <c r="B13" s="4" t="str" cm="1">
        <f t="array" ref="B13">[11]!Value</f>
        <v>20.0</v>
      </c>
      <c r="C13" s="9" t="str">
        <f t="shared" si="0"/>
        <v>20,0</v>
      </c>
      <c r="D13" s="4"/>
      <c r="E13" s="4"/>
      <c r="F13" s="4"/>
      <c r="G13" s="4"/>
    </row>
    <row r="14" spans="1:9" x14ac:dyDescent="0.25">
      <c r="A14" s="4" t="s">
        <v>21</v>
      </c>
      <c r="B14" s="4" t="str" cm="1">
        <f t="array" ref="B14">[12]!Value</f>
        <v>0.0</v>
      </c>
      <c r="C14" s="4"/>
      <c r="D14" s="4"/>
      <c r="E14" s="4"/>
      <c r="F14" s="4"/>
      <c r="G14" s="4"/>
    </row>
    <row r="15" spans="1:9" x14ac:dyDescent="0.25">
      <c r="A15" s="4" t="s">
        <v>23</v>
      </c>
      <c r="B15" s="4" t="str" cm="1">
        <f t="array" ref="B15">[13]!Value</f>
        <v>0.0</v>
      </c>
      <c r="C15" s="4"/>
      <c r="D15" s="4"/>
      <c r="E15" s="4"/>
      <c r="F15" s="4"/>
      <c r="G15" s="4"/>
    </row>
    <row r="16" spans="1:9" x14ac:dyDescent="0.25">
      <c r="A16" t="s">
        <v>25</v>
      </c>
      <c r="B16" t="str" cm="1">
        <f t="array" ref="B16">[14]!Value</f>
        <v>0.0</v>
      </c>
    </row>
    <row r="17" spans="1:3" x14ac:dyDescent="0.25">
      <c r="A17" t="s">
        <v>27</v>
      </c>
      <c r="B17" t="str" cm="1">
        <f t="array" ref="B17">[15]!Value</f>
        <v>0.0</v>
      </c>
    </row>
    <row r="18" spans="1:3" x14ac:dyDescent="0.25">
      <c r="A18" t="s">
        <v>29</v>
      </c>
      <c r="B18" t="str" cm="1">
        <f t="array" ref="B18">[16]!Value</f>
        <v>0.0</v>
      </c>
    </row>
    <row r="19" spans="1:3" x14ac:dyDescent="0.25">
      <c r="A19" s="24" t="s">
        <v>31</v>
      </c>
      <c r="B19" cm="1">
        <f t="array" ref="B19">[17]!EURUSD</f>
        <v>109164</v>
      </c>
      <c r="C19" t="s">
        <v>33</v>
      </c>
    </row>
    <row r="20" spans="1:3" x14ac:dyDescent="0.25">
      <c r="A20" t="s">
        <v>32</v>
      </c>
      <c r="B20" cm="1">
        <f t="array" ref="B20">[18]!EURUSD</f>
        <v>109175</v>
      </c>
    </row>
    <row r="21" spans="1:3" x14ac:dyDescent="0.25">
      <c r="A21" t="s">
        <v>34</v>
      </c>
      <c r="B21">
        <f>B20-B19</f>
        <v>11</v>
      </c>
    </row>
  </sheetData>
  <conditionalFormatting sqref="D7">
    <cfRule type="cellIs" dxfId="3" priority="2" operator="greaterThan">
      <formula>0</formula>
    </cfRule>
    <cfRule type="cellIs" dxfId="2" priority="4" operator="greaterThan">
      <formula>0</formula>
    </cfRule>
  </conditionalFormatting>
  <conditionalFormatting sqref="D5">
    <cfRule type="cellIs" dxfId="1" priority="1" operator="lessThan">
      <formula>0</formula>
    </cfRule>
    <cfRule type="cellIs" dxfId="0" priority="3" operator="greaterThan">
      <formula>"$519.880,17"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E6C2-9DC0-4ACC-92A8-76073FB61E61}">
  <dimension ref="A1:C15"/>
  <sheetViews>
    <sheetView workbookViewId="0">
      <selection sqref="A1:A14"/>
    </sheetView>
  </sheetViews>
  <sheetFormatPr defaultRowHeight="15" x14ac:dyDescent="0.25"/>
  <cols>
    <col min="1" max="1" width="30.5703125" bestFit="1" customWidth="1"/>
    <col min="2" max="2" width="84" customWidth="1"/>
    <col min="3" max="3" width="6.42578125" bestFit="1" customWidth="1"/>
  </cols>
  <sheetData>
    <row r="1" spans="1:3" ht="15.75" thickTop="1" x14ac:dyDescent="0.25">
      <c r="A1" s="11" t="s">
        <v>9</v>
      </c>
      <c r="B1" s="12" t="s">
        <v>11</v>
      </c>
      <c r="C1" s="13" t="s">
        <v>12</v>
      </c>
    </row>
    <row r="2" spans="1:3" x14ac:dyDescent="0.25">
      <c r="A2" s="14" t="s">
        <v>1</v>
      </c>
      <c r="B2" s="10" t="s">
        <v>13</v>
      </c>
      <c r="C2" s="15" t="s">
        <v>12</v>
      </c>
    </row>
    <row r="3" spans="1:3" x14ac:dyDescent="0.25">
      <c r="A3" s="14" t="s">
        <v>2</v>
      </c>
      <c r="B3" s="10" t="s">
        <v>14</v>
      </c>
      <c r="C3" s="15" t="s">
        <v>12</v>
      </c>
    </row>
    <row r="4" spans="1:3" x14ac:dyDescent="0.25">
      <c r="A4" s="14" t="s">
        <v>3</v>
      </c>
      <c r="B4" s="10" t="s">
        <v>15</v>
      </c>
      <c r="C4" s="15" t="s">
        <v>12</v>
      </c>
    </row>
    <row r="5" spans="1:3" x14ac:dyDescent="0.25">
      <c r="A5" s="14" t="s">
        <v>4</v>
      </c>
      <c r="B5" s="10" t="s">
        <v>16</v>
      </c>
      <c r="C5" s="15" t="s">
        <v>12</v>
      </c>
    </row>
    <row r="6" spans="1:3" x14ac:dyDescent="0.25">
      <c r="A6" s="14" t="s">
        <v>5</v>
      </c>
      <c r="B6" s="10" t="s">
        <v>17</v>
      </c>
      <c r="C6" s="15" t="s">
        <v>12</v>
      </c>
    </row>
    <row r="7" spans="1:3" x14ac:dyDescent="0.25">
      <c r="A7" s="14" t="s">
        <v>6</v>
      </c>
      <c r="B7" s="10" t="s">
        <v>18</v>
      </c>
      <c r="C7" s="15" t="s">
        <v>12</v>
      </c>
    </row>
    <row r="8" spans="1:3" ht="30" x14ac:dyDescent="0.25">
      <c r="A8" s="14" t="s">
        <v>7</v>
      </c>
      <c r="B8" s="10" t="s">
        <v>19</v>
      </c>
      <c r="C8" s="15" t="s">
        <v>12</v>
      </c>
    </row>
    <row r="9" spans="1:3" ht="30" x14ac:dyDescent="0.25">
      <c r="A9" s="14" t="s">
        <v>8</v>
      </c>
      <c r="B9" s="10" t="s">
        <v>20</v>
      </c>
      <c r="C9" s="15" t="s">
        <v>12</v>
      </c>
    </row>
    <row r="10" spans="1:3" ht="30" x14ac:dyDescent="0.25">
      <c r="A10" s="14" t="s">
        <v>21</v>
      </c>
      <c r="B10" s="10" t="s">
        <v>22</v>
      </c>
      <c r="C10" s="15" t="s">
        <v>12</v>
      </c>
    </row>
    <row r="11" spans="1:3" ht="30" x14ac:dyDescent="0.25">
      <c r="A11" s="14" t="s">
        <v>23</v>
      </c>
      <c r="B11" s="10" t="s">
        <v>24</v>
      </c>
      <c r="C11" s="15" t="s">
        <v>12</v>
      </c>
    </row>
    <row r="12" spans="1:3" x14ac:dyDescent="0.25">
      <c r="A12" s="14" t="s">
        <v>25</v>
      </c>
      <c r="B12" s="10" t="s">
        <v>26</v>
      </c>
      <c r="C12" s="15" t="s">
        <v>12</v>
      </c>
    </row>
    <row r="13" spans="1:3" x14ac:dyDescent="0.25">
      <c r="A13" s="14" t="s">
        <v>27</v>
      </c>
      <c r="B13" s="10" t="s">
        <v>28</v>
      </c>
      <c r="C13" s="15" t="s">
        <v>12</v>
      </c>
    </row>
    <row r="14" spans="1:3" ht="15.75" thickBot="1" x14ac:dyDescent="0.3">
      <c r="A14" s="16" t="s">
        <v>29</v>
      </c>
      <c r="B14" s="17"/>
      <c r="C14" s="18"/>
    </row>
    <row r="15" spans="1:3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835C-77E1-45C7-96DB-6990CA626E2F}">
  <dimension ref="A2:M19"/>
  <sheetViews>
    <sheetView workbookViewId="0">
      <selection activeCell="I16" sqref="I16"/>
    </sheetView>
  </sheetViews>
  <sheetFormatPr defaultRowHeight="15" x14ac:dyDescent="0.25"/>
  <cols>
    <col min="2" max="2" width="11.28515625" bestFit="1" customWidth="1"/>
    <col min="3" max="3" width="13.28515625" bestFit="1" customWidth="1"/>
    <col min="4" max="4" width="12.28515625" bestFit="1" customWidth="1"/>
    <col min="5" max="5" width="14.28515625" bestFit="1" customWidth="1"/>
    <col min="6" max="6" width="9.5703125" bestFit="1" customWidth="1"/>
    <col min="7" max="7" width="10.28515625" bestFit="1" customWidth="1"/>
    <col min="8" max="8" width="12.140625" bestFit="1" customWidth="1"/>
    <col min="9" max="9" width="14.28515625" bestFit="1" customWidth="1"/>
  </cols>
  <sheetData>
    <row r="2" spans="1:13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x14ac:dyDescent="0.25">
      <c r="A3" s="41"/>
      <c r="J3" s="41"/>
      <c r="K3" s="41"/>
      <c r="L3" s="41"/>
      <c r="M3" s="41"/>
    </row>
    <row r="4" spans="1:13" ht="15.75" thickBot="1" x14ac:dyDescent="0.3">
      <c r="A4" s="41"/>
      <c r="B4" s="25">
        <v>0.1</v>
      </c>
      <c r="C4" s="25"/>
      <c r="D4" s="25">
        <v>0.01</v>
      </c>
      <c r="E4" s="25"/>
      <c r="F4" t="s">
        <v>35</v>
      </c>
      <c r="G4" t="s">
        <v>36</v>
      </c>
      <c r="J4" s="41"/>
      <c r="K4" s="41"/>
      <c r="L4" s="41"/>
      <c r="M4" s="41"/>
    </row>
    <row r="5" spans="1:13" ht="15.75" thickBot="1" x14ac:dyDescent="0.3">
      <c r="A5" s="41"/>
      <c r="G5" s="26">
        <v>100</v>
      </c>
      <c r="J5" s="41"/>
      <c r="K5" s="41"/>
      <c r="L5" s="41"/>
      <c r="M5" s="41"/>
    </row>
    <row r="6" spans="1:13" ht="15.75" thickBot="1" x14ac:dyDescent="0.3">
      <c r="A6" s="41"/>
      <c r="J6" s="41"/>
      <c r="K6" s="41"/>
      <c r="L6" s="41"/>
      <c r="M6" s="41"/>
    </row>
    <row r="7" spans="1:13" x14ac:dyDescent="0.25">
      <c r="A7" s="41"/>
      <c r="B7" s="27">
        <f>F7/$B$4</f>
        <v>9.9999999999999992E-2</v>
      </c>
      <c r="C7" s="28">
        <f t="shared" ref="C7:C10" si="0">B7*5</f>
        <v>0.49999999999999994</v>
      </c>
      <c r="D7" s="29">
        <f>G7/$D$4</f>
        <v>1</v>
      </c>
      <c r="E7" s="28">
        <f>D7*5</f>
        <v>5</v>
      </c>
      <c r="F7" s="30">
        <v>0.01</v>
      </c>
      <c r="G7" s="31">
        <f t="shared" ref="G7:G10" si="1">(F7*$G$5)/100</f>
        <v>0.01</v>
      </c>
      <c r="H7" s="32">
        <f t="shared" ref="H7:H10" si="2">G7*5</f>
        <v>0.05</v>
      </c>
      <c r="I7" s="33">
        <f t="shared" ref="I7:I9" si="3">H7*20</f>
        <v>1</v>
      </c>
      <c r="J7" s="41"/>
      <c r="K7" s="41"/>
      <c r="L7" s="41"/>
      <c r="M7" s="41"/>
    </row>
    <row r="8" spans="1:13" x14ac:dyDescent="0.25">
      <c r="A8" s="41"/>
      <c r="B8" s="34">
        <f t="shared" ref="B8:B12" si="4">F8/$B$4</f>
        <v>1</v>
      </c>
      <c r="C8" s="35">
        <f t="shared" si="0"/>
        <v>5</v>
      </c>
      <c r="D8" s="31">
        <f t="shared" ref="D8:D9" si="5">G8/$D$4</f>
        <v>10</v>
      </c>
      <c r="E8" s="35">
        <f>D8*5</f>
        <v>50</v>
      </c>
      <c r="F8" s="36">
        <f>F7*10</f>
        <v>0.1</v>
      </c>
      <c r="G8" s="31">
        <f t="shared" si="1"/>
        <v>0.1</v>
      </c>
      <c r="H8" s="32">
        <f t="shared" si="2"/>
        <v>0.5</v>
      </c>
      <c r="I8" s="33">
        <f t="shared" si="3"/>
        <v>10</v>
      </c>
      <c r="J8" s="42"/>
      <c r="K8" s="43"/>
      <c r="L8" s="41"/>
      <c r="M8" s="41"/>
    </row>
    <row r="9" spans="1:13" x14ac:dyDescent="0.25">
      <c r="A9" s="41"/>
      <c r="B9" s="34">
        <f t="shared" si="4"/>
        <v>10</v>
      </c>
      <c r="C9" s="35">
        <f t="shared" si="0"/>
        <v>50</v>
      </c>
      <c r="D9" s="31">
        <f t="shared" si="5"/>
        <v>100</v>
      </c>
      <c r="E9" s="35">
        <f t="shared" ref="E9:E11" si="6">D9*5</f>
        <v>500</v>
      </c>
      <c r="F9" s="36">
        <f>F8*10</f>
        <v>1</v>
      </c>
      <c r="G9" s="31">
        <f t="shared" si="1"/>
        <v>1</v>
      </c>
      <c r="H9" s="32">
        <f t="shared" si="2"/>
        <v>5</v>
      </c>
      <c r="I9" s="33">
        <f t="shared" si="3"/>
        <v>100</v>
      </c>
      <c r="J9" s="42"/>
      <c r="K9" s="43"/>
      <c r="L9" s="41"/>
      <c r="M9" s="41"/>
    </row>
    <row r="10" spans="1:13" x14ac:dyDescent="0.25">
      <c r="A10" s="41"/>
      <c r="B10" s="34">
        <f t="shared" si="4"/>
        <v>100</v>
      </c>
      <c r="C10" s="35">
        <f t="shared" si="0"/>
        <v>500</v>
      </c>
      <c r="D10" s="31">
        <f>G10/$D$4</f>
        <v>1000</v>
      </c>
      <c r="E10" s="35">
        <f t="shared" si="6"/>
        <v>5000</v>
      </c>
      <c r="F10" s="36">
        <f>F9*10</f>
        <v>10</v>
      </c>
      <c r="G10" s="31">
        <f t="shared" si="1"/>
        <v>10</v>
      </c>
      <c r="H10" s="32">
        <f t="shared" si="2"/>
        <v>50</v>
      </c>
      <c r="I10" s="33">
        <f>H10*20</f>
        <v>1000</v>
      </c>
      <c r="J10" s="42"/>
      <c r="K10" s="43"/>
      <c r="L10" s="41"/>
      <c r="M10" s="41"/>
    </row>
    <row r="11" spans="1:13" x14ac:dyDescent="0.25">
      <c r="A11" s="41"/>
      <c r="B11" s="34">
        <f t="shared" si="4"/>
        <v>1000</v>
      </c>
      <c r="C11" s="35">
        <f>B11*5</f>
        <v>5000</v>
      </c>
      <c r="D11" s="31">
        <f>G11/$D$4</f>
        <v>10000</v>
      </c>
      <c r="E11" s="35">
        <f t="shared" si="6"/>
        <v>50000</v>
      </c>
      <c r="F11" s="36">
        <f>F10*10</f>
        <v>100</v>
      </c>
      <c r="G11" s="31">
        <f>(F11*$G$5)/100</f>
        <v>100</v>
      </c>
      <c r="H11" s="32">
        <f>G11*5</f>
        <v>500</v>
      </c>
      <c r="I11" s="33">
        <f>H11*20</f>
        <v>10000</v>
      </c>
      <c r="J11" s="42"/>
      <c r="K11" s="43"/>
      <c r="L11" s="41"/>
      <c r="M11" s="41"/>
    </row>
    <row r="12" spans="1:13" x14ac:dyDescent="0.25">
      <c r="A12" s="41"/>
      <c r="B12" s="34">
        <f t="shared" si="4"/>
        <v>10000</v>
      </c>
      <c r="C12" s="35">
        <f>B12*5</f>
        <v>50000</v>
      </c>
      <c r="D12" s="31">
        <f>G12/$D$4</f>
        <v>100000</v>
      </c>
      <c r="E12" s="35">
        <f>D12*5</f>
        <v>500000</v>
      </c>
      <c r="F12" s="36">
        <f>F11*10</f>
        <v>1000</v>
      </c>
      <c r="G12" s="31">
        <f>(F12*$G$5)/100</f>
        <v>1000</v>
      </c>
      <c r="H12" s="32">
        <f>G12*5</f>
        <v>5000</v>
      </c>
      <c r="I12" s="33">
        <f>H12*20</f>
        <v>100000</v>
      </c>
      <c r="J12" s="42"/>
      <c r="K12" s="43"/>
      <c r="L12" s="41"/>
      <c r="M12" s="41"/>
    </row>
    <row r="13" spans="1:13" x14ac:dyDescent="0.25">
      <c r="A13" s="41"/>
      <c r="B13" s="37"/>
      <c r="C13" s="36"/>
      <c r="E13" s="36"/>
      <c r="F13" s="36"/>
      <c r="J13" s="42"/>
      <c r="K13" s="43"/>
      <c r="L13" s="41"/>
      <c r="M13" s="41"/>
    </row>
    <row r="14" spans="1:13" x14ac:dyDescent="0.25">
      <c r="A14" s="41"/>
      <c r="B14" s="37"/>
      <c r="C14" s="36"/>
      <c r="E14" s="36"/>
      <c r="F14" s="36"/>
      <c r="J14" s="41"/>
      <c r="K14" s="41"/>
      <c r="L14" s="41"/>
      <c r="M14" s="41"/>
    </row>
    <row r="15" spans="1:13" x14ac:dyDescent="0.25">
      <c r="A15" s="41"/>
      <c r="B15" s="37"/>
      <c r="C15" s="36"/>
      <c r="E15" s="36"/>
      <c r="F15" s="36"/>
      <c r="J15" s="41"/>
      <c r="K15" s="41"/>
      <c r="L15" s="41"/>
      <c r="M15" s="41"/>
    </row>
    <row r="16" spans="1:13" ht="15.75" thickBot="1" x14ac:dyDescent="0.3">
      <c r="A16" s="41"/>
      <c r="B16" s="38"/>
      <c r="C16" s="39"/>
      <c r="D16" s="40"/>
      <c r="E16" s="39"/>
      <c r="F16" s="39"/>
      <c r="J16" s="41"/>
      <c r="K16" s="41"/>
      <c r="L16" s="41"/>
      <c r="M16" s="41"/>
    </row>
    <row r="17" spans="1:13" x14ac:dyDescent="0.25">
      <c r="A17" s="41"/>
      <c r="J17" s="41"/>
      <c r="K17" s="41"/>
      <c r="L17" s="41"/>
      <c r="M17" s="41"/>
    </row>
    <row r="18" spans="1:13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4DE7AB-28EF-4140-A706-EF12F757B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Dashboard v0.0.1</vt:lpstr>
      <vt:lpstr>Planilha2</vt:lpstr>
      <vt:lpstr>Planilha1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2022-01-20T19:35:59Z</dcterms:created>
  <dcterms:modified xsi:type="dcterms:W3CDTF">2022-03-09T01:13:43Z</dcterms:modified>
</cp:coreProperties>
</file>