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nfi\OneDrive\Pulpit\"/>
    </mc:Choice>
  </mc:AlternateContent>
  <xr:revisionPtr revIDLastSave="0" documentId="8_{765C5A4D-80E8-401D-BF35-D31F2FFEC53A}" xr6:coauthVersionLast="47" xr6:coauthVersionMax="47" xr10:uidLastSave="{00000000-0000-0000-0000-000000000000}"/>
  <bookViews>
    <workbookView xWindow="732" yWindow="732" windowWidth="17280" windowHeight="8994" activeTab="2" xr2:uid="{00000000-000D-0000-FFFF-FFFF00000000}"/>
  </bookViews>
  <sheets>
    <sheet name="Zadanie1" sheetId="1" r:id="rId1"/>
    <sheet name="Zadanie1-FER" sheetId="4" r:id="rId2"/>
    <sheet name="Zadanie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D10" i="5"/>
  <c r="J14" i="5"/>
  <c r="J15" i="5"/>
  <c r="J16" i="5"/>
  <c r="J17" i="5"/>
  <c r="C14" i="5"/>
  <c r="C15" i="5"/>
  <c r="C16" i="5"/>
  <c r="C17" i="5"/>
  <c r="D12" i="5"/>
  <c r="D11" i="5"/>
  <c r="K10" i="5"/>
  <c r="K11" i="5"/>
  <c r="K12" i="5"/>
  <c r="K9" i="5"/>
  <c r="F17" i="1"/>
  <c r="F14" i="1"/>
  <c r="F15" i="1"/>
  <c r="F16" i="1"/>
  <c r="F13" i="1"/>
  <c r="E12" i="5"/>
  <c r="E10" i="5"/>
  <c r="E9" i="5"/>
  <c r="L11" i="5"/>
  <c r="L9" i="5"/>
  <c r="L10" i="5"/>
  <c r="L12" i="5"/>
  <c r="C12" i="5"/>
  <c r="D9" i="5"/>
  <c r="C9" i="5" s="1"/>
  <c r="R12" i="5"/>
  <c r="R11" i="5"/>
  <c r="R10" i="5"/>
  <c r="R9" i="5"/>
  <c r="G17" i="1"/>
  <c r="N17" i="1"/>
  <c r="H18" i="4"/>
  <c r="I3" i="4" l="1"/>
  <c r="I2" i="4"/>
  <c r="F39" i="1"/>
  <c r="F38" i="1"/>
  <c r="F37" i="1"/>
  <c r="F36" i="1"/>
  <c r="F35" i="1"/>
  <c r="F33" i="1"/>
  <c r="F32" i="1"/>
  <c r="F31" i="1"/>
  <c r="F30" i="1"/>
  <c r="F29" i="1"/>
  <c r="N16" i="1"/>
  <c r="N15" i="1"/>
  <c r="N14" i="1"/>
  <c r="I17" i="4"/>
  <c r="N13" i="1"/>
  <c r="G16" i="1"/>
  <c r="L9" i="4"/>
  <c r="J9" i="4"/>
  <c r="G15" i="1"/>
  <c r="G14" i="1"/>
  <c r="H9" i="4"/>
  <c r="G13" i="1"/>
  <c r="J17" i="4"/>
  <c r="I9" i="4"/>
  <c r="K9" i="4"/>
  <c r="I10" i="4"/>
  <c r="J10" i="4"/>
  <c r="K10" i="4"/>
  <c r="K17" i="4"/>
  <c r="I18" i="4"/>
  <c r="J18" i="4"/>
  <c r="K18" i="4"/>
  <c r="H17" i="4"/>
  <c r="J11" i="5"/>
  <c r="J9" i="5"/>
  <c r="J10" i="5"/>
  <c r="J12" i="5"/>
  <c r="C10" i="5"/>
  <c r="C11" i="5"/>
  <c r="L18" i="4"/>
  <c r="L17" i="4"/>
  <c r="L10" i="4"/>
  <c r="H10" i="4" l="1"/>
</calcChain>
</file>

<file path=xl/sharedStrings.xml><?xml version="1.0" encoding="utf-8"?>
<sst xmlns="http://schemas.openxmlformats.org/spreadsheetml/2006/main" count="36" uniqueCount="23">
  <si>
    <t>r.ofer</t>
  </si>
  <si>
    <t>r.real</t>
  </si>
  <si>
    <t>IAT</t>
  </si>
  <si>
    <t>coll.e</t>
  </si>
  <si>
    <t>coll.f</t>
  </si>
  <si>
    <t>2000 bytes</t>
  </si>
  <si>
    <t>t_sim=2s</t>
  </si>
  <si>
    <t>ACK frame FER</t>
  </si>
  <si>
    <t>DATA frame FER</t>
  </si>
  <si>
    <t>t_sim=10s</t>
  </si>
  <si>
    <t>2 stacje</t>
  </si>
  <si>
    <t>ber1</t>
  </si>
  <si>
    <t>ber2</t>
  </si>
  <si>
    <t>BER1</t>
  </si>
  <si>
    <t>BER2</t>
  </si>
  <si>
    <t>BER1 = 0,0000075</t>
  </si>
  <si>
    <t>Poziom fragmentacji</t>
  </si>
  <si>
    <t>S</t>
  </si>
  <si>
    <t>Bandwith</t>
  </si>
  <si>
    <t>FR.OH</t>
  </si>
  <si>
    <t>40 stacji</t>
  </si>
  <si>
    <t>BER2=0,00000325</t>
  </si>
  <si>
    <t>WYKRESY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</si>
</sst>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1" applyFont="1"/>
    <xf numFmtId="0" fontId="1" fillId="0" borderId="0" xfId="2"/>
    <xf numFmtId="1" fontId="1" fillId="0" borderId="0" xfId="2" applyNumberFormat="1"/>
    <xf numFmtId="0" fontId="5" fillId="0" borderId="0" xfId="2" applyFont="1"/>
    <xf numFmtId="0" fontId="6" fillId="0" borderId="0" xfId="2" applyFont="1"/>
    <xf numFmtId="0" fontId="1" fillId="0" borderId="1" xfId="2" applyBorder="1"/>
    <xf numFmtId="0" fontId="1" fillId="0" borderId="2" xfId="2" applyBorder="1"/>
    <xf numFmtId="1" fontId="1" fillId="0" borderId="2" xfId="2" applyNumberFormat="1" applyBorder="1"/>
    <xf numFmtId="0" fontId="5" fillId="2" borderId="1" xfId="2" applyFont="1" applyFill="1" applyBorder="1"/>
    <xf numFmtId="0" fontId="5" fillId="0" borderId="0" xfId="1" applyFont="1"/>
    <xf numFmtId="0" fontId="0" fillId="0" borderId="0" xfId="0" applyBorder="1"/>
    <xf numFmtId="0" fontId="0" fillId="0" borderId="1" xfId="0" applyBorder="1"/>
    <xf numFmtId="0" fontId="5" fillId="0" borderId="1" xfId="0" applyFont="1" applyBorder="1"/>
    <xf numFmtId="0" fontId="3" fillId="0" borderId="0" xfId="1" applyFill="1"/>
    <xf numFmtId="0" fontId="5" fillId="0" borderId="0" xfId="0" applyFont="1" applyBorder="1"/>
    <xf numFmtId="0" fontId="4" fillId="0" borderId="1" xfId="0" applyFont="1" applyBorder="1"/>
    <xf numFmtId="0" fontId="5" fillId="0" borderId="0" xfId="2" applyFont="1" applyAlignment="1">
      <alignment horizontal="center"/>
    </xf>
    <xf numFmtId="0" fontId="1" fillId="0" borderId="0" xfId="2" applyBorder="1"/>
    <xf numFmtId="0" fontId="5" fillId="3" borderId="0" xfId="2" applyFont="1" applyFill="1" applyBorder="1"/>
    <xf numFmtId="0" fontId="1" fillId="3" borderId="0" xfId="2" applyFill="1" applyBorder="1"/>
    <xf numFmtId="0" fontId="4" fillId="0" borderId="0" xfId="0" applyFont="1" applyBorder="1"/>
    <xf numFmtId="0" fontId="0" fillId="2" borderId="1" xfId="0" applyFill="1" applyBorder="1"/>
    <xf numFmtId="1" fontId="1" fillId="0" borderId="1" xfId="2" applyNumberFormat="1" applyBorder="1"/>
  </cellXfs>
  <cellStyles count="3">
    <cellStyle name="Normalny" xfId="0" builtinId="0"/>
    <cellStyle name="Normalny 2" xfId="1" xr:uid="{1B2099D4-AD55-4736-909B-4FFF3B89C3E0}"/>
    <cellStyle name="Normalny 3" xfId="2" xr:uid="{56314B9A-C676-4166-A8DD-C7CAC85F3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 w funkcji poziomu fragmentacji </a:t>
            </a:r>
          </a:p>
          <a:p>
            <a:pPr>
              <a:defRPr/>
            </a:pPr>
            <a:r>
              <a:rPr lang="en-GB" u="none">
                <a:solidFill>
                  <a:schemeClr val="tx1"/>
                </a:solidFill>
              </a:rPr>
              <a:t>Porównanie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Zadanie1!$E$28:$E$33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2304</c:v>
                </c:pt>
              </c:numCache>
            </c:numRef>
          </c:xVal>
          <c:yVal>
            <c:numRef>
              <c:f>Zadanie1!$F$28:$F$33</c:f>
              <c:numCache>
                <c:formatCode>General</c:formatCode>
                <c:ptCount val="6"/>
                <c:pt idx="0">
                  <c:v>0</c:v>
                </c:pt>
                <c:pt idx="1">
                  <c:v>3854400</c:v>
                </c:pt>
                <c:pt idx="2">
                  <c:v>6859200</c:v>
                </c:pt>
                <c:pt idx="3">
                  <c:v>7883200</c:v>
                </c:pt>
                <c:pt idx="4">
                  <c:v>7804800</c:v>
                </c:pt>
                <c:pt idx="5">
                  <c:v>7075200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3-419D-9E8A-CA70F96926A6}"/>
            </c:ext>
          </c:extLst>
        </c:ser>
        <c:ser>
          <c:idx val="1"/>
          <c:order val="1"/>
          <c:tx>
            <c:v>BER2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Zadanie1!$E$34:$E$39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2304</c:v>
                </c:pt>
              </c:numCache>
            </c:numRef>
          </c:xVal>
          <c:yVal>
            <c:numRef>
              <c:f>Zadanie1!$F$34:$F$39</c:f>
              <c:numCache>
                <c:formatCode>General</c:formatCode>
                <c:ptCount val="6"/>
                <c:pt idx="0">
                  <c:v>0</c:v>
                </c:pt>
                <c:pt idx="1">
                  <c:v>3681600</c:v>
                </c:pt>
                <c:pt idx="2">
                  <c:v>6304000</c:v>
                </c:pt>
                <c:pt idx="3">
                  <c:v>6771200</c:v>
                </c:pt>
                <c:pt idx="4">
                  <c:v>6326400</c:v>
                </c:pt>
                <c:pt idx="5">
                  <c:v>4721600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3-419D-9E8A-CA70F969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59023"/>
        <c:axId val="646758607"/>
      </c:scatterChart>
      <c:valAx>
        <c:axId val="64675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Poziom fragmentacji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58607"/>
        <c:crosses val="autoZero"/>
        <c:crossBetween val="midCat"/>
      </c:valAx>
      <c:valAx>
        <c:axId val="6467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5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</a:t>
            </a:r>
            <a:r>
              <a:rPr lang="en-GB" baseline="0"/>
              <a:t> w funkcji poziomu fragmentacji</a:t>
            </a:r>
            <a:endParaRPr lang="en-GB"/>
          </a:p>
          <a:p>
            <a:pPr>
              <a:defRPr/>
            </a:pPr>
            <a:r>
              <a:rPr lang="en-GB">
                <a:solidFill>
                  <a:schemeClr val="tx1"/>
                </a:solidFill>
              </a:rPr>
              <a:t>BER = 0,0000325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Zadanie1!$E$34:$E$39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2304</c:v>
                </c:pt>
              </c:numCache>
            </c:numRef>
          </c:xVal>
          <c:yVal>
            <c:numRef>
              <c:f>Zadanie1!$F$34:$F$39</c:f>
              <c:numCache>
                <c:formatCode>General</c:formatCode>
                <c:ptCount val="6"/>
                <c:pt idx="0">
                  <c:v>0</c:v>
                </c:pt>
                <c:pt idx="1">
                  <c:v>3681600</c:v>
                </c:pt>
                <c:pt idx="2">
                  <c:v>6304000</c:v>
                </c:pt>
                <c:pt idx="3">
                  <c:v>6771200</c:v>
                </c:pt>
                <c:pt idx="4">
                  <c:v>6326400</c:v>
                </c:pt>
                <c:pt idx="5">
                  <c:v>4721600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5-44C3-AFCD-3AAC2AC0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3423"/>
        <c:axId val="583393839"/>
      </c:scatterChart>
      <c:valAx>
        <c:axId val="5833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Poziom</a:t>
                </a:r>
                <a:r>
                  <a:rPr lang="en-GB" baseline="0"/>
                  <a:t> fragmentacji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393839"/>
        <c:crosses val="autoZero"/>
        <c:crossBetween val="midCat"/>
      </c:valAx>
      <c:valAx>
        <c:axId val="5833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</a:t>
                </a:r>
                <a:r>
                  <a:rPr lang="en-GB" baseline="0"/>
                  <a:t>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3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 w funkcji poziomu fragmentacji</a:t>
            </a:r>
          </a:p>
          <a:p>
            <a:pPr>
              <a:defRPr/>
            </a:pPr>
            <a:r>
              <a:rPr lang="en-GB" b="1">
                <a:solidFill>
                  <a:schemeClr val="tx1"/>
                </a:solidFill>
              </a:rPr>
              <a:t>BER = 0,0000075</a:t>
            </a:r>
            <a:endParaRPr lang="pl-PL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Zadanie1!$E$28:$E$33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2304</c:v>
                </c:pt>
              </c:numCache>
            </c:numRef>
          </c:xVal>
          <c:yVal>
            <c:numRef>
              <c:f>Zadanie1!$F$28:$F$33</c:f>
              <c:numCache>
                <c:formatCode>General</c:formatCode>
                <c:ptCount val="6"/>
                <c:pt idx="0">
                  <c:v>0</c:v>
                </c:pt>
                <c:pt idx="1">
                  <c:v>3854400</c:v>
                </c:pt>
                <c:pt idx="2">
                  <c:v>6859200</c:v>
                </c:pt>
                <c:pt idx="3">
                  <c:v>7883200</c:v>
                </c:pt>
                <c:pt idx="4">
                  <c:v>7804800</c:v>
                </c:pt>
                <c:pt idx="5">
                  <c:v>7075200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F-4682-9747-AA482D00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6927"/>
        <c:axId val="577267343"/>
      </c:scatterChart>
      <c:valAx>
        <c:axId val="57726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Poziom fragmentacji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267343"/>
        <c:crosses val="autoZero"/>
        <c:crossBetween val="midCat"/>
      </c:valAx>
      <c:valAx>
        <c:axId val="5772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72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Liczba ramek skolidowanych w funkcji poziomu fragmentacji </a:t>
            </a:r>
            <a:r>
              <a:rPr lang="en-GB" b="1"/>
              <a:t>BER</a:t>
            </a:r>
            <a:r>
              <a:rPr lang="en-GB" b="1" baseline="0"/>
              <a:t> = </a:t>
            </a:r>
            <a:r>
              <a:rPr lang="en-GB" sz="1400" b="1" i="0" u="none" strike="noStrike" baseline="0">
                <a:effectLst/>
              </a:rPr>
              <a:t>0,0000325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Zadanie1!$E$41:$E$45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2304</c:v>
                </c:pt>
              </c:numCache>
            </c:numRef>
          </c:cat>
          <c:val>
            <c:numRef>
              <c:f>Zadanie1!$F$41:$F$45</c:f>
              <c:numCache>
                <c:formatCode>General</c:formatCode>
                <c:ptCount val="5"/>
                <c:pt idx="0">
                  <c:v>1526</c:v>
                </c:pt>
                <c:pt idx="1">
                  <c:v>2389</c:v>
                </c:pt>
                <c:pt idx="2">
                  <c:v>2329</c:v>
                </c:pt>
                <c:pt idx="3">
                  <c:v>2064</c:v>
                </c:pt>
                <c:pt idx="4">
                  <c:v>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45EC-98B4-BBC52F7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964479"/>
        <c:axId val="277965311"/>
      </c:barChart>
      <c:catAx>
        <c:axId val="27796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Poziom fragmentacji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965311"/>
        <c:crosses val="autoZero"/>
        <c:auto val="1"/>
        <c:lblAlgn val="ctr"/>
        <c:lblOffset val="100"/>
        <c:noMultiLvlLbl val="0"/>
      </c:catAx>
      <c:valAx>
        <c:axId val="2779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ramek skolidowanych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9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Liczba ramek skolidowanych w funkcji poziomu fragmentacji </a:t>
            </a:r>
            <a:r>
              <a:rPr lang="en-GB" b="1"/>
              <a:t>BER = </a:t>
            </a:r>
            <a:r>
              <a:rPr lang="en-GB" sz="1400" b="1" i="0" u="none" strike="noStrike" baseline="0">
                <a:effectLst/>
              </a:rPr>
              <a:t>0,0000075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Zadanie1!$E$48:$E$52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2304</c:v>
                </c:pt>
              </c:numCache>
            </c:numRef>
          </c:cat>
          <c:val>
            <c:numRef>
              <c:f>Zadanie1!$F$48:$F$52</c:f>
              <c:numCache>
                <c:formatCode>General</c:formatCode>
                <c:ptCount val="5"/>
                <c:pt idx="0">
                  <c:v>1320</c:v>
                </c:pt>
                <c:pt idx="1">
                  <c:v>2395</c:v>
                </c:pt>
                <c:pt idx="2">
                  <c:v>2535</c:v>
                </c:pt>
                <c:pt idx="3">
                  <c:v>2538</c:v>
                </c:pt>
                <c:pt idx="4">
                  <c:v>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F-4BF6-BA15-79CCE21E1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918319"/>
        <c:axId val="654923727"/>
      </c:barChart>
      <c:catAx>
        <c:axId val="65491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Poziom</a:t>
                </a:r>
                <a:r>
                  <a:rPr lang="en-GB" baseline="0"/>
                  <a:t> fragmentacji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923727"/>
        <c:crosses val="autoZero"/>
        <c:auto val="1"/>
        <c:lblAlgn val="ctr"/>
        <c:lblOffset val="100"/>
        <c:noMultiLvlLbl val="0"/>
      </c:catAx>
      <c:valAx>
        <c:axId val="654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</a:t>
                </a:r>
                <a:r>
                  <a:rPr lang="en-GB" baseline="0"/>
                  <a:t> ramek skolidowanych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9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</a:t>
            </a:r>
            <a:r>
              <a:rPr lang="en-GB" baseline="0"/>
              <a:t> w funkcji prędkości transmisji</a:t>
            </a:r>
          </a:p>
          <a:p>
            <a:pPr>
              <a:defRPr/>
            </a:pPr>
            <a:r>
              <a:rPr lang="en-GB" baseline="0"/>
              <a:t>2 stacje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Zadanie2!$I$14:$I$17</c:f>
              <c:numCache>
                <c:formatCode>General</c:formatCode>
                <c:ptCount val="4"/>
                <c:pt idx="0">
                  <c:v>6000000</c:v>
                </c:pt>
                <c:pt idx="1">
                  <c:v>18000000</c:v>
                </c:pt>
                <c:pt idx="2">
                  <c:v>36000000</c:v>
                </c:pt>
                <c:pt idx="3">
                  <c:v>54000000</c:v>
                </c:pt>
              </c:numCache>
            </c:numRef>
          </c:xVal>
          <c:yVal>
            <c:numRef>
              <c:f>Zadanie2!$J$14:$J$17</c:f>
              <c:numCache>
                <c:formatCode>General</c:formatCode>
                <c:ptCount val="4"/>
                <c:pt idx="0" formatCode="0">
                  <c:v>5232000</c:v>
                </c:pt>
                <c:pt idx="1">
                  <c:v>13136000</c:v>
                </c:pt>
                <c:pt idx="2">
                  <c:v>22008000</c:v>
                </c:pt>
                <c:pt idx="3">
                  <c:v>28352000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3-47B0-8D26-CDA2A24F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6560"/>
        <c:axId val="752499024"/>
      </c:scatterChart>
      <c:valAx>
        <c:axId val="8697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Prędkość transmisji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499024"/>
        <c:crosses val="autoZero"/>
        <c:crossBetween val="midCat"/>
      </c:valAx>
      <c:valAx>
        <c:axId val="752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</a:t>
                </a:r>
                <a:r>
                  <a:rPr lang="en-GB" baseline="0"/>
                  <a:t>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7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 w</a:t>
            </a:r>
            <a:r>
              <a:rPr lang="en-GB" baseline="0"/>
              <a:t> funkcji prędkości transmisji</a:t>
            </a:r>
          </a:p>
          <a:p>
            <a:pPr>
              <a:defRPr/>
            </a:pPr>
            <a:r>
              <a:rPr lang="en-GB" baseline="0"/>
              <a:t>40 stacji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355021831706478"/>
          <c:y val="0.22772308490090007"/>
          <c:w val="0.84343108355245677"/>
          <c:h val="0.60577105824189237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Zadanie2!$B$14:$B$17</c:f>
              <c:numCache>
                <c:formatCode>General</c:formatCode>
                <c:ptCount val="4"/>
                <c:pt idx="0">
                  <c:v>6000000</c:v>
                </c:pt>
                <c:pt idx="1">
                  <c:v>18000000</c:v>
                </c:pt>
                <c:pt idx="2">
                  <c:v>36000000</c:v>
                </c:pt>
                <c:pt idx="3">
                  <c:v>54000000</c:v>
                </c:pt>
              </c:numCache>
            </c:numRef>
          </c:xVal>
          <c:yVal>
            <c:numRef>
              <c:f>Zadanie2!$C$14:$C$17</c:f>
              <c:numCache>
                <c:formatCode>General</c:formatCode>
                <c:ptCount val="4"/>
                <c:pt idx="0">
                  <c:v>3792000</c:v>
                </c:pt>
                <c:pt idx="1">
                  <c:v>10256000</c:v>
                </c:pt>
                <c:pt idx="2">
                  <c:v>18512000</c:v>
                </c:pt>
                <c:pt idx="3">
                  <c:v>24544000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DD5-B724-45A6F5BB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75664"/>
        <c:axId val="865866512"/>
      </c:scatterChart>
      <c:valAx>
        <c:axId val="8658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Prędkość</a:t>
                </a:r>
                <a:r>
                  <a:rPr lang="en-GB" baseline="0"/>
                  <a:t> transmisji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866512"/>
        <c:crosses val="autoZero"/>
        <c:crossBetween val="midCat"/>
      </c:valAx>
      <c:valAx>
        <c:axId val="865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</a:t>
                </a:r>
                <a:r>
                  <a:rPr lang="en-GB" baseline="0"/>
                  <a:t>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8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Przepustowość w funkcji prędkości transmisji  </a:t>
            </a:r>
          </a:p>
          <a:p>
            <a:pPr>
              <a:defRPr/>
            </a:pPr>
            <a:r>
              <a:rPr lang="en-GB"/>
              <a:t>Porównanie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092825896762903"/>
          <c:y val="0.17171296296296296"/>
          <c:w val="0.59611286089238846"/>
          <c:h val="0.68290135608049007"/>
        </c:manualLayout>
      </c:layout>
      <c:scatterChart>
        <c:scatterStyle val="lineMarker"/>
        <c:varyColors val="0"/>
        <c:ser>
          <c:idx val="1"/>
          <c:order val="0"/>
          <c:tx>
            <c:v>2 stacje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Zadanie2!$I$14:$I$17</c:f>
              <c:numCache>
                <c:formatCode>General</c:formatCode>
                <c:ptCount val="4"/>
                <c:pt idx="0">
                  <c:v>6000000</c:v>
                </c:pt>
                <c:pt idx="1">
                  <c:v>18000000</c:v>
                </c:pt>
                <c:pt idx="2">
                  <c:v>36000000</c:v>
                </c:pt>
                <c:pt idx="3">
                  <c:v>54000000</c:v>
                </c:pt>
              </c:numCache>
            </c:numRef>
          </c:xVal>
          <c:yVal>
            <c:numRef>
              <c:f>Zadanie2!$J$14:$J$17</c:f>
              <c:numCache>
                <c:formatCode>General</c:formatCode>
                <c:ptCount val="4"/>
                <c:pt idx="0" formatCode="0">
                  <c:v>5232000</c:v>
                </c:pt>
                <c:pt idx="1">
                  <c:v>13136000</c:v>
                </c:pt>
                <c:pt idx="2">
                  <c:v>22008000</c:v>
                </c:pt>
                <c:pt idx="3">
                  <c:v>28352000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12-47ED-BDB1-FA0B029BA747}"/>
            </c:ext>
          </c:extLst>
        </c:ser>
        <c:ser>
          <c:idx val="0"/>
          <c:order val="1"/>
          <c:tx>
            <c:v>40 stacji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Zadanie2!$B$14:$B$17</c:f>
              <c:numCache>
                <c:formatCode>General</c:formatCode>
                <c:ptCount val="4"/>
                <c:pt idx="0">
                  <c:v>6000000</c:v>
                </c:pt>
                <c:pt idx="1">
                  <c:v>18000000</c:v>
                </c:pt>
                <c:pt idx="2">
                  <c:v>36000000</c:v>
                </c:pt>
                <c:pt idx="3">
                  <c:v>54000000</c:v>
                </c:pt>
              </c:numCache>
            </c:numRef>
          </c:xVal>
          <c:yVal>
            <c:numRef>
              <c:f>Zadanie2!$C$14:$C$17</c:f>
              <c:numCache>
                <c:formatCode>General</c:formatCode>
                <c:ptCount val="4"/>
                <c:pt idx="0">
                  <c:v>3792000</c:v>
                </c:pt>
                <c:pt idx="1">
                  <c:v>10256000</c:v>
                </c:pt>
                <c:pt idx="2">
                  <c:v>18512000</c:v>
                </c:pt>
                <c:pt idx="3">
                  <c:v>24544000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D-4B93-A5BC-D05E463C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64783"/>
        <c:axId val="1109565199"/>
      </c:scatterChart>
      <c:valAx>
        <c:axId val="11095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Prędkość</a:t>
                </a:r>
                <a:r>
                  <a:rPr lang="en-GB" baseline="0"/>
                  <a:t> transmisji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9565199"/>
        <c:crosses val="autoZero"/>
        <c:crossBetween val="midCat"/>
      </c:valAx>
      <c:valAx>
        <c:axId val="11095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Przepustowość [bit/s]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95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05333021972821"/>
          <c:y val="0.60619424980071079"/>
          <c:w val="0.23594687456589258"/>
          <c:h val="5.6259563566660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390260</xdr:colOff>
      <xdr:row>4</xdr:row>
      <xdr:rowOff>76995</xdr:rowOff>
    </xdr:from>
    <xdr:to>
      <xdr:col>27</xdr:col>
      <xdr:colOff>374385</xdr:colOff>
      <xdr:row>22</xdr:row>
      <xdr:rowOff>178595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75112A-62D1-448D-8CB9-A3C141038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412748</xdr:colOff>
      <xdr:row>23</xdr:row>
      <xdr:rowOff>143138</xdr:rowOff>
    </xdr:from>
    <xdr:to>
      <xdr:col>28</xdr:col>
      <xdr:colOff>19844</xdr:colOff>
      <xdr:row>41</xdr:row>
      <xdr:rowOff>125675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E9C465-E1AF-43CD-BB99-57A16796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396213</xdr:colOff>
      <xdr:row>42</xdr:row>
      <xdr:rowOff>103451</xdr:rowOff>
    </xdr:from>
    <xdr:to>
      <xdr:col>27</xdr:col>
      <xdr:colOff>601927</xdr:colOff>
      <xdr:row>59</xdr:row>
      <xdr:rowOff>19842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5B0BC95-B578-45EA-94D3-7BD2786E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589965</xdr:colOff>
      <xdr:row>23</xdr:row>
      <xdr:rowOff>169598</xdr:rowOff>
    </xdr:from>
    <xdr:to>
      <xdr:col>18</xdr:col>
      <xdr:colOff>22434</xdr:colOff>
      <xdr:row>38</xdr:row>
      <xdr:rowOff>134673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440CCE0-7155-4F6A-BC99-E02E3578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593480</xdr:colOff>
      <xdr:row>42</xdr:row>
      <xdr:rowOff>114262</xdr:rowOff>
    </xdr:from>
    <xdr:to>
      <xdr:col>18</xdr:col>
      <xdr:colOff>25949</xdr:colOff>
      <xdr:row>57</xdr:row>
      <xdr:rowOff>79488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5999F7-09C8-48EC-951D-FE79150AF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54435</xdr:colOff>
      <xdr:row>28</xdr:row>
      <xdr:rowOff>19574</xdr:rowOff>
    </xdr:from>
    <xdr:to>
      <xdr:col>17</xdr:col>
      <xdr:colOff>422598</xdr:colOff>
      <xdr:row>50</xdr:row>
      <xdr:rowOff>44824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961ECC-8F0B-4A90-B6B6-45AFC576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57014</xdr:colOff>
      <xdr:row>28</xdr:row>
      <xdr:rowOff>142841</xdr:rowOff>
    </xdr:from>
    <xdr:to>
      <xdr:col>29</xdr:col>
      <xdr:colOff>592144</xdr:colOff>
      <xdr:row>49</xdr:row>
      <xdr:rowOff>112059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97B35A-F829-4DB7-8A60-ECC275C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24247</xdr:colOff>
      <xdr:row>6</xdr:row>
      <xdr:rowOff>235468</xdr:rowOff>
    </xdr:from>
    <xdr:to>
      <xdr:col>29</xdr:col>
      <xdr:colOff>521278</xdr:colOff>
      <xdr:row>27</xdr:row>
      <xdr:rowOff>132426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818FE5-DDB3-479B-92F7-C8FDF8581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4"/>
  <sheetViews>
    <sheetView topLeftCell="A19" zoomScale="70" zoomScaleNormal="70" workbookViewId="0">
      <selection activeCell="H30" sqref="H30"/>
    </sheetView>
  </sheetViews>
  <sheetFormatPr defaultRowHeight="14.4" x14ac:dyDescent="0.55000000000000004"/>
  <cols>
    <col min="2" max="2" width="9.62890625" bestFit="1" customWidth="1"/>
    <col min="5" max="5" width="11.15625" customWidth="1"/>
    <col min="6" max="6" width="13.15625" customWidth="1"/>
    <col min="7" max="7" width="11.3671875" customWidth="1"/>
    <col min="11" max="11" width="11.62890625" bestFit="1" customWidth="1"/>
    <col min="12" max="12" width="9.62890625" bestFit="1" customWidth="1"/>
    <col min="19" max="19" width="9.89453125" customWidth="1"/>
    <col min="20" max="20" width="10.1015625" customWidth="1"/>
    <col min="21" max="21" width="10" customWidth="1"/>
    <col min="22" max="22" width="10.734375" customWidth="1"/>
  </cols>
  <sheetData>
    <row r="2" spans="1:29" x14ac:dyDescent="0.55000000000000004">
      <c r="D2" s="13"/>
      <c r="E2" s="23"/>
      <c r="F2" s="13"/>
      <c r="G2" s="17"/>
      <c r="H2" s="13"/>
      <c r="I2" s="13"/>
      <c r="J2" s="13"/>
      <c r="K2" s="23"/>
      <c r="L2" s="13"/>
      <c r="M2" s="17"/>
      <c r="N2" s="13"/>
      <c r="O2" s="13"/>
      <c r="S2" s="1"/>
      <c r="Y2" s="1"/>
    </row>
    <row r="3" spans="1:29" x14ac:dyDescent="0.55000000000000004">
      <c r="D3" s="13"/>
      <c r="E3" s="23"/>
      <c r="F3" s="23"/>
      <c r="G3" s="23"/>
      <c r="H3" s="23"/>
      <c r="I3" s="23"/>
      <c r="J3" s="13"/>
      <c r="K3" s="23"/>
      <c r="L3" s="13"/>
      <c r="M3" s="13"/>
      <c r="N3" s="13"/>
      <c r="O3" s="13"/>
      <c r="S3" s="1"/>
      <c r="T3" s="1"/>
      <c r="U3" s="1"/>
      <c r="V3" s="1"/>
      <c r="W3" s="1"/>
      <c r="Y3" s="1"/>
    </row>
    <row r="4" spans="1:29" x14ac:dyDescent="0.55000000000000004">
      <c r="D4" s="1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55000000000000004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29" x14ac:dyDescent="0.55000000000000004"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29" x14ac:dyDescent="0.55000000000000004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29" x14ac:dyDescent="0.55000000000000004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9" x14ac:dyDescent="0.55000000000000004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1" spans="1:29" x14ac:dyDescent="0.55000000000000004">
      <c r="B11" s="17"/>
      <c r="D11" s="15" t="s">
        <v>15</v>
      </c>
      <c r="E11" s="14"/>
      <c r="F11" s="14"/>
      <c r="G11" s="14"/>
      <c r="H11" s="14"/>
      <c r="I11" s="14"/>
      <c r="J11" s="24"/>
      <c r="K11" s="15" t="s">
        <v>21</v>
      </c>
      <c r="L11" s="14"/>
      <c r="M11" s="14"/>
      <c r="N11" s="14"/>
      <c r="O11" s="14"/>
      <c r="P11" s="14"/>
    </row>
    <row r="12" spans="1:29" x14ac:dyDescent="0.55000000000000004">
      <c r="B12" s="13"/>
      <c r="D12" s="14" t="s">
        <v>9</v>
      </c>
      <c r="E12" s="18" t="s">
        <v>0</v>
      </c>
      <c r="F12" s="18" t="s">
        <v>2</v>
      </c>
      <c r="G12" s="18" t="s">
        <v>1</v>
      </c>
      <c r="H12" s="18" t="s">
        <v>3</v>
      </c>
      <c r="I12" s="18" t="s">
        <v>4</v>
      </c>
      <c r="J12" s="24"/>
      <c r="K12" s="14" t="s">
        <v>9</v>
      </c>
      <c r="L12" s="14"/>
      <c r="M12" s="14"/>
      <c r="N12" s="14"/>
      <c r="O12" s="14"/>
      <c r="P12" s="14"/>
    </row>
    <row r="13" spans="1:29" x14ac:dyDescent="0.55000000000000004">
      <c r="D13" s="14"/>
      <c r="E13" s="14">
        <v>20000000</v>
      </c>
      <c r="F13" s="14">
        <f>1/96.15385</f>
        <v>1.0399999584000017E-2</v>
      </c>
      <c r="G13" s="14">
        <f>2409*2000*8/10</f>
        <v>3854400</v>
      </c>
      <c r="H13" s="14">
        <v>617</v>
      </c>
      <c r="I13" s="14">
        <v>1320</v>
      </c>
      <c r="J13" s="24"/>
      <c r="K13" s="14"/>
      <c r="L13" s="14">
        <v>20000000</v>
      </c>
      <c r="M13" s="14">
        <v>1.04E-2</v>
      </c>
      <c r="N13" s="14">
        <f>2301*2000*8/10</f>
        <v>3681600</v>
      </c>
      <c r="O13" s="14">
        <v>725</v>
      </c>
      <c r="P13" s="14">
        <v>1526</v>
      </c>
    </row>
    <row r="14" spans="1:29" x14ac:dyDescent="0.55000000000000004">
      <c r="D14" s="14"/>
      <c r="E14" s="14">
        <v>20000000.000000004</v>
      </c>
      <c r="F14" s="14">
        <f t="shared" ref="F14:F16" si="0">1/96.15385</f>
        <v>1.0399999584000017E-2</v>
      </c>
      <c r="G14" s="14">
        <f>4287 *2000*8/10</f>
        <v>6859200</v>
      </c>
      <c r="H14" s="14">
        <v>1132</v>
      </c>
      <c r="I14" s="14">
        <v>2395</v>
      </c>
      <c r="J14" s="24"/>
      <c r="K14" s="14"/>
      <c r="L14" s="14">
        <v>20000000.000000004</v>
      </c>
      <c r="M14" s="14">
        <v>1.04E-2</v>
      </c>
      <c r="N14" s="14">
        <f>3940 *2000*8/10</f>
        <v>6304000</v>
      </c>
      <c r="O14" s="14">
        <v>1134</v>
      </c>
      <c r="P14" s="14">
        <v>2389</v>
      </c>
    </row>
    <row r="15" spans="1:29" x14ac:dyDescent="0.55000000000000004">
      <c r="D15" s="14"/>
      <c r="E15" s="14">
        <v>20000000</v>
      </c>
      <c r="F15" s="14">
        <f t="shared" si="0"/>
        <v>1.0399999584000017E-2</v>
      </c>
      <c r="G15" s="14">
        <f>4927*2000*8/10</f>
        <v>7883200</v>
      </c>
      <c r="H15" s="14">
        <v>1191</v>
      </c>
      <c r="I15" s="14">
        <v>2535</v>
      </c>
      <c r="J15" s="24"/>
      <c r="K15" s="14"/>
      <c r="L15" s="14">
        <v>20000000</v>
      </c>
      <c r="M15" s="14">
        <v>1.04E-2</v>
      </c>
      <c r="N15" s="14">
        <f>4232*2000*8/10</f>
        <v>6771200</v>
      </c>
      <c r="O15" s="14">
        <v>1117</v>
      </c>
      <c r="P15" s="14">
        <v>2329</v>
      </c>
    </row>
    <row r="16" spans="1:29" x14ac:dyDescent="0.55000000000000004">
      <c r="A16" s="17"/>
      <c r="B16" s="13"/>
      <c r="C16" s="13"/>
      <c r="D16" s="14"/>
      <c r="E16" s="14">
        <v>20000000</v>
      </c>
      <c r="F16" s="14">
        <f t="shared" si="0"/>
        <v>1.0399999584000017E-2</v>
      </c>
      <c r="G16" s="14">
        <f>4878*2000*8/10</f>
        <v>7804800</v>
      </c>
      <c r="H16" s="14">
        <v>1198</v>
      </c>
      <c r="I16" s="14">
        <v>2538</v>
      </c>
      <c r="J16" s="24"/>
      <c r="K16" s="14"/>
      <c r="L16" s="14">
        <v>20000000</v>
      </c>
      <c r="M16" s="14">
        <v>1.04E-2</v>
      </c>
      <c r="N16" s="14">
        <f>3954*2000*8/10</f>
        <v>6326400</v>
      </c>
      <c r="O16" s="14">
        <v>986</v>
      </c>
      <c r="P16" s="14">
        <v>2064</v>
      </c>
    </row>
    <row r="17" spans="1:16" x14ac:dyDescent="0.55000000000000004">
      <c r="A17" s="13"/>
      <c r="B17" s="13"/>
      <c r="C17" s="13"/>
      <c r="D17" s="14"/>
      <c r="E17" s="14">
        <v>20000000</v>
      </c>
      <c r="F17" s="14">
        <f>1/96.15385</f>
        <v>1.0399999584000017E-2</v>
      </c>
      <c r="G17" s="14">
        <f>4422*2000*8/10</f>
        <v>7075200</v>
      </c>
      <c r="H17" s="14">
        <v>1016</v>
      </c>
      <c r="I17" s="14">
        <v>2168</v>
      </c>
      <c r="J17" s="24"/>
      <c r="K17" s="14"/>
      <c r="L17" s="14">
        <v>20000000</v>
      </c>
      <c r="M17" s="14">
        <v>1.04E-2</v>
      </c>
      <c r="N17" s="14">
        <f>2951*2000*8/10</f>
        <v>4721600</v>
      </c>
      <c r="O17" s="14">
        <v>537</v>
      </c>
      <c r="P17" s="14">
        <v>1105</v>
      </c>
    </row>
    <row r="18" spans="1:16" x14ac:dyDescent="0.55000000000000004">
      <c r="A18" s="13"/>
      <c r="B18" s="13"/>
      <c r="C18" s="13"/>
    </row>
    <row r="19" spans="1:16" x14ac:dyDescent="0.5500000000000000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6" x14ac:dyDescent="0.55000000000000004">
      <c r="A20" s="13"/>
      <c r="B20" s="13"/>
      <c r="C20" s="13"/>
      <c r="D20" s="13"/>
      <c r="E20" s="13"/>
      <c r="F20" s="17"/>
      <c r="G20" s="17"/>
      <c r="H20" s="17"/>
      <c r="I20" s="17"/>
      <c r="J20" s="13"/>
      <c r="K20" s="13"/>
      <c r="L20" s="13"/>
    </row>
    <row r="21" spans="1:16" x14ac:dyDescent="0.5500000000000000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6" x14ac:dyDescent="0.5500000000000000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6" x14ac:dyDescent="0.5500000000000000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6" x14ac:dyDescent="0.55000000000000004">
      <c r="D24" s="13"/>
      <c r="E24" s="13"/>
      <c r="F24" s="13"/>
      <c r="G24" s="13"/>
      <c r="H24" s="13"/>
      <c r="I24" s="13"/>
      <c r="J24" s="13"/>
      <c r="K24" s="13"/>
      <c r="L24" s="13"/>
    </row>
    <row r="25" spans="1:16" x14ac:dyDescent="0.55000000000000004">
      <c r="D25" s="13"/>
      <c r="E25" s="13"/>
      <c r="F25" s="13"/>
      <c r="G25" s="13"/>
      <c r="H25" s="13"/>
      <c r="I25" s="13"/>
      <c r="J25" s="13"/>
      <c r="K25" s="13"/>
      <c r="L25" s="13"/>
    </row>
    <row r="26" spans="1:16" x14ac:dyDescent="0.55000000000000004">
      <c r="D26" s="13"/>
      <c r="E26" s="15" t="s">
        <v>22</v>
      </c>
      <c r="F26" s="14"/>
      <c r="G26" s="13"/>
      <c r="H26" s="13"/>
      <c r="I26" s="13"/>
      <c r="J26" s="13"/>
      <c r="K26" s="13"/>
      <c r="L26" s="13"/>
    </row>
    <row r="27" spans="1:16" x14ac:dyDescent="0.55000000000000004">
      <c r="D27" s="13"/>
      <c r="E27" s="14"/>
      <c r="F27" s="14"/>
      <c r="G27" s="13"/>
      <c r="H27" s="13"/>
      <c r="I27" s="13"/>
      <c r="J27" s="13"/>
      <c r="K27" s="13"/>
      <c r="L27" s="13"/>
    </row>
    <row r="28" spans="1:16" x14ac:dyDescent="0.55000000000000004">
      <c r="E28" s="14">
        <v>0</v>
      </c>
      <c r="F28" s="14">
        <v>0</v>
      </c>
      <c r="G28" s="13"/>
    </row>
    <row r="29" spans="1:16" x14ac:dyDescent="0.55000000000000004">
      <c r="E29" s="14">
        <v>50</v>
      </c>
      <c r="F29" s="14">
        <f>2409*2000*8/10</f>
        <v>3854400</v>
      </c>
      <c r="G29" s="13"/>
    </row>
    <row r="30" spans="1:16" x14ac:dyDescent="0.55000000000000004">
      <c r="E30" s="14">
        <v>200</v>
      </c>
      <c r="F30" s="14">
        <f>4287 *2000*8/10</f>
        <v>6859200</v>
      </c>
      <c r="G30" s="13"/>
    </row>
    <row r="31" spans="1:16" x14ac:dyDescent="0.55000000000000004">
      <c r="E31" s="14">
        <v>500</v>
      </c>
      <c r="F31" s="14">
        <f>4927*2000*8/10</f>
        <v>7883200</v>
      </c>
      <c r="G31" s="13"/>
    </row>
    <row r="32" spans="1:16" x14ac:dyDescent="0.55000000000000004">
      <c r="E32" s="14">
        <v>1000</v>
      </c>
      <c r="F32" s="14">
        <f>4878*2000*8/10</f>
        <v>7804800</v>
      </c>
      <c r="G32" s="13"/>
    </row>
    <row r="33" spans="5:7" x14ac:dyDescent="0.55000000000000004">
      <c r="E33" s="14">
        <v>2304</v>
      </c>
      <c r="F33" s="14">
        <f>4422*2000*8/10</f>
        <v>7075200</v>
      </c>
      <c r="G33" s="13"/>
    </row>
    <row r="34" spans="5:7" x14ac:dyDescent="0.55000000000000004">
      <c r="E34" s="14">
        <v>0</v>
      </c>
      <c r="F34" s="14">
        <v>0</v>
      </c>
      <c r="G34" s="13"/>
    </row>
    <row r="35" spans="5:7" x14ac:dyDescent="0.55000000000000004">
      <c r="E35" s="14">
        <v>50</v>
      </c>
      <c r="F35" s="14">
        <f>2301*2000*8/10</f>
        <v>3681600</v>
      </c>
      <c r="G35" s="13"/>
    </row>
    <row r="36" spans="5:7" x14ac:dyDescent="0.55000000000000004">
      <c r="E36" s="14">
        <v>200</v>
      </c>
      <c r="F36" s="14">
        <f>3940 *2000*8/10</f>
        <v>6304000</v>
      </c>
      <c r="G36" s="13"/>
    </row>
    <row r="37" spans="5:7" x14ac:dyDescent="0.55000000000000004">
      <c r="E37" s="14">
        <v>500</v>
      </c>
      <c r="F37" s="14">
        <f>4232*2000*8/10</f>
        <v>6771200</v>
      </c>
      <c r="G37" s="13"/>
    </row>
    <row r="38" spans="5:7" x14ac:dyDescent="0.55000000000000004">
      <c r="E38" s="14">
        <v>1000</v>
      </c>
      <c r="F38" s="14">
        <f>3954*2000*8/10</f>
        <v>6326400</v>
      </c>
      <c r="G38" s="13"/>
    </row>
    <row r="39" spans="5:7" x14ac:dyDescent="0.55000000000000004">
      <c r="E39" s="14">
        <v>2304</v>
      </c>
      <c r="F39" s="14">
        <f>2951*2000*8/10</f>
        <v>4721600</v>
      </c>
      <c r="G39" s="13"/>
    </row>
    <row r="40" spans="5:7" x14ac:dyDescent="0.55000000000000004">
      <c r="E40" s="14"/>
      <c r="F40" s="14"/>
      <c r="G40" s="13"/>
    </row>
    <row r="41" spans="5:7" x14ac:dyDescent="0.55000000000000004">
      <c r="E41" s="14">
        <v>50</v>
      </c>
      <c r="F41" s="14">
        <v>1526</v>
      </c>
      <c r="G41" s="13"/>
    </row>
    <row r="42" spans="5:7" x14ac:dyDescent="0.55000000000000004">
      <c r="E42" s="14">
        <v>200</v>
      </c>
      <c r="F42" s="14">
        <v>2389</v>
      </c>
      <c r="G42" s="13"/>
    </row>
    <row r="43" spans="5:7" x14ac:dyDescent="0.55000000000000004">
      <c r="E43" s="14">
        <v>500</v>
      </c>
      <c r="F43" s="14">
        <v>2329</v>
      </c>
      <c r="G43" s="13"/>
    </row>
    <row r="44" spans="5:7" x14ac:dyDescent="0.55000000000000004">
      <c r="E44" s="14">
        <v>1000</v>
      </c>
      <c r="F44" s="14">
        <v>2064</v>
      </c>
      <c r="G44" s="13"/>
    </row>
    <row r="45" spans="5:7" x14ac:dyDescent="0.55000000000000004">
      <c r="E45" s="14">
        <v>2304</v>
      </c>
      <c r="F45" s="14">
        <v>1105</v>
      </c>
      <c r="G45" s="13"/>
    </row>
    <row r="46" spans="5:7" x14ac:dyDescent="0.55000000000000004">
      <c r="E46" s="14"/>
      <c r="F46" s="14"/>
      <c r="G46" s="13"/>
    </row>
    <row r="47" spans="5:7" x14ac:dyDescent="0.55000000000000004">
      <c r="E47" s="14"/>
      <c r="F47" s="14"/>
      <c r="G47" s="13"/>
    </row>
    <row r="48" spans="5:7" x14ac:dyDescent="0.55000000000000004">
      <c r="E48" s="14">
        <v>50</v>
      </c>
      <c r="F48" s="14">
        <v>1320</v>
      </c>
      <c r="G48" s="13"/>
    </row>
    <row r="49" spans="5:29" x14ac:dyDescent="0.55000000000000004">
      <c r="E49" s="14">
        <v>200</v>
      </c>
      <c r="F49" s="14">
        <v>2395</v>
      </c>
      <c r="G49" s="13"/>
    </row>
    <row r="50" spans="5:29" x14ac:dyDescent="0.55000000000000004">
      <c r="E50" s="14">
        <v>500</v>
      </c>
      <c r="F50" s="14">
        <v>2535</v>
      </c>
      <c r="G50" s="13"/>
    </row>
    <row r="51" spans="5:29" x14ac:dyDescent="0.55000000000000004">
      <c r="E51" s="14">
        <v>1000</v>
      </c>
      <c r="F51" s="14">
        <v>2538</v>
      </c>
      <c r="G51" s="13"/>
    </row>
    <row r="52" spans="5:29" x14ac:dyDescent="0.55000000000000004">
      <c r="E52" s="14">
        <v>2304</v>
      </c>
      <c r="F52" s="14">
        <v>2168</v>
      </c>
      <c r="G52" s="13"/>
    </row>
    <row r="56" spans="5:29" x14ac:dyDescent="0.55000000000000004">
      <c r="AC56" t="s">
        <v>17</v>
      </c>
    </row>
    <row r="64" spans="5:29" x14ac:dyDescent="0.55000000000000004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5:23" x14ac:dyDescent="0.55000000000000004">
      <c r="E65" s="13"/>
      <c r="F65" s="1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5:23" x14ac:dyDescent="0.55000000000000004">
      <c r="E66" s="13"/>
      <c r="F66" s="13"/>
      <c r="G66" s="23"/>
      <c r="H66" s="23"/>
      <c r="I66" s="23"/>
      <c r="J66" s="23"/>
      <c r="K66" s="2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5:23" x14ac:dyDescent="0.55000000000000004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5:23" x14ac:dyDescent="0.55000000000000004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5:23" x14ac:dyDescent="0.55000000000000004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5:23" x14ac:dyDescent="0.55000000000000004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5:23" x14ac:dyDescent="0.55000000000000004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5:23" x14ac:dyDescent="0.55000000000000004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5:23" x14ac:dyDescent="0.55000000000000004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7"/>
      <c r="R73" s="13"/>
      <c r="S73" s="17"/>
      <c r="T73" s="13"/>
      <c r="U73" s="13"/>
      <c r="V73" s="13"/>
      <c r="W73" s="13"/>
    </row>
    <row r="74" spans="5:23" x14ac:dyDescent="0.55000000000000004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23"/>
      <c r="S74" s="23"/>
      <c r="T74" s="23"/>
      <c r="U74" s="23"/>
      <c r="V74" s="23"/>
      <c r="W74" s="13"/>
    </row>
    <row r="75" spans="5:23" x14ac:dyDescent="0.55000000000000004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5:23" x14ac:dyDescent="0.55000000000000004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5:23" x14ac:dyDescent="0.55000000000000004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5:23" x14ac:dyDescent="0.55000000000000004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5:23" x14ac:dyDescent="0.55000000000000004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5:23" x14ac:dyDescent="0.55000000000000004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4" spans="21:21" x14ac:dyDescent="0.55000000000000004">
      <c r="U84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0AB7-3816-4CBE-B749-C6D97BB7AE76}">
  <dimension ref="G2:Q18"/>
  <sheetViews>
    <sheetView workbookViewId="0">
      <selection activeCell="G23" sqref="G23"/>
    </sheetView>
  </sheetViews>
  <sheetFormatPr defaultColWidth="8.7890625" defaultRowHeight="14.4" x14ac:dyDescent="0.55000000000000004"/>
  <cols>
    <col min="1" max="6" width="8.7890625" style="2"/>
    <col min="7" max="7" width="32.1015625" style="2" customWidth="1"/>
    <col min="8" max="8" width="9.62890625" style="2" customWidth="1"/>
    <col min="9" max="9" width="9.7890625" style="2" customWidth="1"/>
    <col min="10" max="10" width="8.7890625" style="2" customWidth="1"/>
    <col min="11" max="12" width="8.7890625" style="2"/>
    <col min="13" max="13" width="8.89453125" style="2" customWidth="1"/>
    <col min="14" max="14" width="11.7890625" style="2" bestFit="1" customWidth="1"/>
    <col min="15" max="15" width="8.7890625" style="2"/>
    <col min="16" max="16" width="8.62890625" style="2" customWidth="1"/>
    <col min="17" max="16384" width="8.7890625" style="2"/>
  </cols>
  <sheetData>
    <row r="2" spans="7:17" x14ac:dyDescent="0.55000000000000004">
      <c r="H2" s="12" t="s">
        <v>11</v>
      </c>
      <c r="I2" s="2">
        <f>0.75*10^-5</f>
        <v>7.500000000000001E-6</v>
      </c>
      <c r="N2" s="3"/>
      <c r="P2"/>
      <c r="Q2"/>
    </row>
    <row r="3" spans="7:17" x14ac:dyDescent="0.55000000000000004">
      <c r="H3" s="12" t="s">
        <v>12</v>
      </c>
      <c r="I3" s="2">
        <f>3.25*10^-5</f>
        <v>3.2500000000000004E-5</v>
      </c>
      <c r="P3"/>
      <c r="Q3"/>
    </row>
    <row r="4" spans="7:17" x14ac:dyDescent="0.55000000000000004">
      <c r="P4"/>
      <c r="Q4"/>
    </row>
    <row r="5" spans="7:17" x14ac:dyDescent="0.55000000000000004">
      <c r="P5"/>
      <c r="Q5"/>
    </row>
    <row r="6" spans="7:17" x14ac:dyDescent="0.55000000000000004">
      <c r="P6"/>
      <c r="Q6"/>
    </row>
    <row r="7" spans="7:17" x14ac:dyDescent="0.55000000000000004">
      <c r="G7" s="12" t="s">
        <v>13</v>
      </c>
    </row>
    <row r="8" spans="7:17" x14ac:dyDescent="0.55000000000000004">
      <c r="G8" s="12" t="s">
        <v>16</v>
      </c>
      <c r="H8" s="12">
        <v>50</v>
      </c>
      <c r="I8" s="12">
        <v>200</v>
      </c>
      <c r="J8" s="12">
        <v>500</v>
      </c>
      <c r="K8" s="12">
        <v>1000</v>
      </c>
      <c r="L8" s="12">
        <v>2304</v>
      </c>
      <c r="N8" s="3"/>
      <c r="P8" s="16"/>
    </row>
    <row r="9" spans="7:17" x14ac:dyDescent="0.55000000000000004">
      <c r="G9" s="12" t="s">
        <v>8</v>
      </c>
      <c r="H9" s="2">
        <f>1-((1-$I$2)^(8*H8))</f>
        <v>2.9955157129971655E-3</v>
      </c>
      <c r="I9" s="2">
        <f>1-(1-$I$2)^(8*I8)</f>
        <v>1.1928331601571585E-2</v>
      </c>
      <c r="J9" s="2">
        <f>1-(1-$I$2)^(8*J8)</f>
        <v>2.9554575627285917E-2</v>
      </c>
      <c r="K9" s="2">
        <f>1-(1-$I$2)^(8*K8)</f>
        <v>5.8235678314062844E-2</v>
      </c>
      <c r="L9" s="2">
        <f>1-(1-$I$2)^(8*L8)</f>
        <v>0.12911079832646677</v>
      </c>
    </row>
    <row r="10" spans="7:17" x14ac:dyDescent="0.55000000000000004">
      <c r="G10" s="12" t="s">
        <v>7</v>
      </c>
      <c r="H10" s="2">
        <f t="shared" ref="H10:L10" si="0">1-(1-$I$2)^(8*14)</f>
        <v>8.3965044613798501E-4</v>
      </c>
      <c r="I10" s="2">
        <f t="shared" si="0"/>
        <v>8.3965044613798501E-4</v>
      </c>
      <c r="J10" s="2">
        <f t="shared" si="0"/>
        <v>8.3965044613798501E-4</v>
      </c>
      <c r="K10" s="2">
        <f t="shared" si="0"/>
        <v>8.3965044613798501E-4</v>
      </c>
      <c r="L10" s="2">
        <f t="shared" si="0"/>
        <v>8.3965044613798501E-4</v>
      </c>
      <c r="P10"/>
    </row>
    <row r="11" spans="7:17" x14ac:dyDescent="0.55000000000000004">
      <c r="P11"/>
    </row>
    <row r="12" spans="7:17" x14ac:dyDescent="0.55000000000000004">
      <c r="H12"/>
      <c r="I12"/>
      <c r="J12"/>
      <c r="K12"/>
      <c r="P12"/>
    </row>
    <row r="15" spans="7:17" x14ac:dyDescent="0.55000000000000004">
      <c r="G15" s="12" t="s">
        <v>14</v>
      </c>
    </row>
    <row r="16" spans="7:17" x14ac:dyDescent="0.55000000000000004">
      <c r="G16" s="12" t="s">
        <v>16</v>
      </c>
      <c r="H16" s="12">
        <v>50</v>
      </c>
      <c r="I16" s="12">
        <v>200</v>
      </c>
      <c r="J16" s="12">
        <v>500</v>
      </c>
      <c r="K16" s="12">
        <v>1000</v>
      </c>
      <c r="L16" s="12">
        <v>2304</v>
      </c>
    </row>
    <row r="17" spans="7:12" x14ac:dyDescent="0.55000000000000004">
      <c r="G17" s="12" t="s">
        <v>8</v>
      </c>
      <c r="H17" s="2">
        <f>1-(1-$I$3)^(8*H8)</f>
        <v>1.291607350573587E-2</v>
      </c>
      <c r="I17" s="2">
        <f>1-(1-$I$3)^(8*I8)</f>
        <v>5.0671935357059494E-2</v>
      </c>
      <c r="J17" s="2">
        <f>1-(1-$I$3)^(8*J8)</f>
        <v>0.12190642409430297</v>
      </c>
      <c r="K17" s="2">
        <f t="shared" ref="K17:L17" si="1">1-(1-$I$3)^(8*K8)</f>
        <v>0.22895167195314559</v>
      </c>
      <c r="L17" s="2">
        <f t="shared" si="1"/>
        <v>0.45066659933502062</v>
      </c>
    </row>
    <row r="18" spans="7:12" x14ac:dyDescent="0.55000000000000004">
      <c r="G18" s="12" t="s">
        <v>7</v>
      </c>
      <c r="H18" s="2">
        <f>1-(1-$I$3)^(8*14)</f>
        <v>3.6334421671430084E-3</v>
      </c>
      <c r="I18" s="2">
        <f t="shared" ref="I18:L18" si="2">1-(1-$I$3)^(8*14)</f>
        <v>3.6334421671430084E-3</v>
      </c>
      <c r="J18" s="2">
        <f t="shared" si="2"/>
        <v>3.6334421671430084E-3</v>
      </c>
      <c r="K18" s="2">
        <f t="shared" si="2"/>
        <v>3.6334421671430084E-3</v>
      </c>
      <c r="L18" s="2">
        <f t="shared" si="2"/>
        <v>3.6334421671430084E-3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5309-26CA-43C3-B452-80AF09E89505}">
  <dimension ref="B1:R44"/>
  <sheetViews>
    <sheetView tabSelected="1" zoomScale="85" zoomScaleNormal="85" workbookViewId="0">
      <selection activeCell="K28" sqref="K28"/>
    </sheetView>
  </sheetViews>
  <sheetFormatPr defaultColWidth="8.734375" defaultRowHeight="14.4" x14ac:dyDescent="0.55000000000000004"/>
  <cols>
    <col min="1" max="1" width="8.734375" style="4"/>
    <col min="2" max="2" width="6.41796875" style="4" customWidth="1"/>
    <col min="3" max="3" width="11.15625" style="4" customWidth="1"/>
    <col min="4" max="4" width="8.734375" style="4"/>
    <col min="5" max="5" width="8.68359375" style="4" bestFit="1" customWidth="1"/>
    <col min="6" max="8" width="8.734375" style="4"/>
    <col min="9" max="9" width="13.734375" style="4" customWidth="1"/>
    <col min="10" max="10" width="9.7890625" style="4" bestFit="1" customWidth="1"/>
    <col min="11" max="11" width="10.26171875" style="4" bestFit="1" customWidth="1"/>
    <col min="12" max="16" width="8.734375" style="4"/>
    <col min="17" max="17" width="11.89453125" style="4" customWidth="1"/>
    <col min="18" max="16384" width="8.734375" style="4"/>
  </cols>
  <sheetData>
    <row r="1" spans="2:18" x14ac:dyDescent="0.55000000000000004">
      <c r="L1" s="20"/>
      <c r="M1" s="20"/>
      <c r="N1" s="20"/>
      <c r="Q1" s="6"/>
      <c r="R1" s="6"/>
    </row>
    <row r="2" spans="2:18" x14ac:dyDescent="0.55000000000000004">
      <c r="L2" s="20"/>
      <c r="M2" s="20"/>
      <c r="N2" s="20"/>
    </row>
    <row r="3" spans="2:18" x14ac:dyDescent="0.55000000000000004">
      <c r="L3" s="20"/>
      <c r="M3" s="20"/>
      <c r="N3" s="20"/>
    </row>
    <row r="4" spans="2:18" x14ac:dyDescent="0.55000000000000004">
      <c r="L4" s="20"/>
      <c r="M4" s="20"/>
      <c r="N4" s="20"/>
    </row>
    <row r="5" spans="2:18" x14ac:dyDescent="0.55000000000000004">
      <c r="L5" s="20"/>
      <c r="M5" s="20"/>
      <c r="N5" s="20"/>
    </row>
    <row r="6" spans="2:18" ht="18.3" x14ac:dyDescent="0.7">
      <c r="B6" s="7"/>
      <c r="C6" s="7" t="s">
        <v>5</v>
      </c>
      <c r="I6" s="7"/>
      <c r="J6" s="7" t="s">
        <v>5</v>
      </c>
      <c r="M6" s="20"/>
      <c r="N6" s="20"/>
    </row>
    <row r="7" spans="2:18" ht="18.3" x14ac:dyDescent="0.7">
      <c r="B7" s="7" t="s">
        <v>9</v>
      </c>
      <c r="C7" s="7" t="s">
        <v>20</v>
      </c>
      <c r="I7" s="7" t="s">
        <v>6</v>
      </c>
      <c r="J7" s="7" t="s">
        <v>10</v>
      </c>
      <c r="M7" s="20"/>
      <c r="N7" s="20"/>
    </row>
    <row r="8" spans="2:18" x14ac:dyDescent="0.55000000000000004">
      <c r="C8" s="11" t="s">
        <v>0</v>
      </c>
      <c r="D8" s="11" t="s">
        <v>2</v>
      </c>
      <c r="E8" s="11" t="s">
        <v>1</v>
      </c>
      <c r="J8" s="11" t="s">
        <v>0</v>
      </c>
      <c r="K8" s="11" t="s">
        <v>2</v>
      </c>
      <c r="L8" s="11" t="s">
        <v>1</v>
      </c>
      <c r="M8" s="21"/>
      <c r="N8" s="21"/>
      <c r="Q8" s="19" t="s">
        <v>18</v>
      </c>
      <c r="R8" s="19" t="s">
        <v>19</v>
      </c>
    </row>
    <row r="9" spans="2:18" x14ac:dyDescent="0.55000000000000004">
      <c r="C9" s="8">
        <f>8*(1/D9)*2000*40</f>
        <v>100000000</v>
      </c>
      <c r="D9" s="8">
        <f>0.0032*2</f>
        <v>6.4000000000000003E-3</v>
      </c>
      <c r="E9" s="8">
        <f xml:space="preserve"> 474 *2000*8/2</f>
        <v>3792000</v>
      </c>
      <c r="F9" s="22">
        <v>283</v>
      </c>
      <c r="G9" s="4">
        <v>674</v>
      </c>
      <c r="J9" s="9">
        <f>8*(1/K9)*2000*2</f>
        <v>99999999.999999985</v>
      </c>
      <c r="K9" s="9">
        <f>1/3125</f>
        <v>3.2000000000000003E-4</v>
      </c>
      <c r="L9" s="10">
        <f>654*2000*8/2</f>
        <v>5232000</v>
      </c>
      <c r="M9" s="20">
        <v>16</v>
      </c>
      <c r="N9" s="20">
        <v>32</v>
      </c>
      <c r="Q9" s="4">
        <v>6000000</v>
      </c>
      <c r="R9" s="4">
        <f>8*(Q9/6000000)+34</f>
        <v>42</v>
      </c>
    </row>
    <row r="10" spans="2:18" x14ac:dyDescent="0.55000000000000004">
      <c r="C10" s="8">
        <f>8*(1/D10)*2000*40</f>
        <v>100000000</v>
      </c>
      <c r="D10" s="8">
        <f>0.0032*2</f>
        <v>6.4000000000000003E-3</v>
      </c>
      <c r="E10" s="8">
        <f>1282*2000*8/2</f>
        <v>10256000</v>
      </c>
      <c r="F10" s="22">
        <v>641</v>
      </c>
      <c r="G10" s="4">
        <v>1472</v>
      </c>
      <c r="J10" s="8">
        <f>8*(1/K10)*2000*2</f>
        <v>99999999.999999985</v>
      </c>
      <c r="K10" s="9">
        <f t="shared" ref="K10:K12" si="0">1/3125</f>
        <v>3.2000000000000003E-4</v>
      </c>
      <c r="L10" s="8">
        <f>1642*2000*8/2</f>
        <v>13136000</v>
      </c>
      <c r="M10" s="20">
        <v>67</v>
      </c>
      <c r="N10" s="20">
        <v>134</v>
      </c>
      <c r="Q10" s="4">
        <v>18000000</v>
      </c>
      <c r="R10" s="4">
        <f>8*(Q10/6000000)+34</f>
        <v>58</v>
      </c>
    </row>
    <row r="11" spans="2:18" x14ac:dyDescent="0.55000000000000004">
      <c r="C11" s="8">
        <f>8*(1/D11)*2000*40</f>
        <v>100000000</v>
      </c>
      <c r="D11" s="8">
        <f t="shared" ref="D11" si="1">0.0032*2</f>
        <v>6.4000000000000003E-3</v>
      </c>
      <c r="E11" s="8">
        <f>2314*2000*8/2</f>
        <v>18512000</v>
      </c>
      <c r="F11" s="22">
        <v>1044</v>
      </c>
      <c r="G11" s="4">
        <v>2380</v>
      </c>
      <c r="J11" s="8">
        <f>8*(1/K11)*2000*2</f>
        <v>99999999.999999985</v>
      </c>
      <c r="K11" s="9">
        <f t="shared" si="0"/>
        <v>3.2000000000000003E-4</v>
      </c>
      <c r="L11" s="8">
        <f>2751*2000*8/2</f>
        <v>22008000</v>
      </c>
      <c r="M11" s="20">
        <v>88</v>
      </c>
      <c r="N11" s="20">
        <v>176</v>
      </c>
      <c r="Q11" s="4">
        <v>36000000</v>
      </c>
      <c r="R11" s="4">
        <f>8*(Q11/6000000)+34</f>
        <v>82</v>
      </c>
    </row>
    <row r="12" spans="2:18" x14ac:dyDescent="0.55000000000000004">
      <c r="C12" s="8">
        <f>8*(1/D12)*2000*40</f>
        <v>100000000</v>
      </c>
      <c r="D12" s="8">
        <f>0.0032*2</f>
        <v>6.4000000000000003E-3</v>
      </c>
      <c r="E12" s="8">
        <f>3068*2000*8/2</f>
        <v>24544000</v>
      </c>
      <c r="F12" s="20">
        <v>1404</v>
      </c>
      <c r="G12" s="4">
        <v>3176</v>
      </c>
      <c r="J12" s="8">
        <f>8*(1/K12)*2000*2</f>
        <v>99999999.999999985</v>
      </c>
      <c r="K12" s="9">
        <f t="shared" si="0"/>
        <v>3.2000000000000003E-4</v>
      </c>
      <c r="L12" s="8">
        <f>3544*2000*8/2</f>
        <v>28352000</v>
      </c>
      <c r="M12" s="20">
        <v>91</v>
      </c>
      <c r="N12" s="20">
        <v>182</v>
      </c>
      <c r="Q12" s="4">
        <v>54000000</v>
      </c>
      <c r="R12" s="4">
        <f>8*(Q12/6000000)+34</f>
        <v>106</v>
      </c>
    </row>
    <row r="13" spans="2:18" x14ac:dyDescent="0.55000000000000004">
      <c r="L13" s="20"/>
      <c r="M13" s="20"/>
      <c r="N13" s="20"/>
    </row>
    <row r="14" spans="2:18" x14ac:dyDescent="0.55000000000000004">
      <c r="B14" s="8">
        <v>6000000</v>
      </c>
      <c r="C14" s="8">
        <f xml:space="preserve"> 474 *2000*8/2</f>
        <v>3792000</v>
      </c>
      <c r="I14" s="8">
        <v>6000000</v>
      </c>
      <c r="J14" s="25">
        <f>654*2000*8/2</f>
        <v>5232000</v>
      </c>
      <c r="L14" s="20"/>
      <c r="M14" s="20"/>
      <c r="N14" s="20"/>
    </row>
    <row r="15" spans="2:18" x14ac:dyDescent="0.55000000000000004">
      <c r="B15" s="8">
        <v>18000000</v>
      </c>
      <c r="C15" s="8">
        <f>1282*2000*8/2</f>
        <v>10256000</v>
      </c>
      <c r="I15" s="8">
        <v>18000000</v>
      </c>
      <c r="J15" s="8">
        <f>1642*2000*8/2</f>
        <v>13136000</v>
      </c>
      <c r="L15" s="20"/>
      <c r="M15" s="20"/>
      <c r="N15" s="20"/>
    </row>
    <row r="16" spans="2:18" x14ac:dyDescent="0.55000000000000004">
      <c r="B16" s="8">
        <v>36000000</v>
      </c>
      <c r="C16" s="8">
        <f>2314*2000*8/2</f>
        <v>18512000</v>
      </c>
      <c r="I16" s="8">
        <v>36000000</v>
      </c>
      <c r="J16" s="8">
        <f>2751*2000*8/2</f>
        <v>22008000</v>
      </c>
      <c r="L16" s="20"/>
      <c r="M16" s="20"/>
      <c r="N16" s="20"/>
    </row>
    <row r="17" spans="2:16" x14ac:dyDescent="0.55000000000000004">
      <c r="B17" s="8">
        <v>54000000</v>
      </c>
      <c r="C17" s="8">
        <f>3068*2000*8/2</f>
        <v>24544000</v>
      </c>
      <c r="I17" s="8">
        <v>54000000</v>
      </c>
      <c r="J17" s="8">
        <f>3544*2000*8/2</f>
        <v>28352000</v>
      </c>
      <c r="L17" s="20"/>
      <c r="M17" s="20"/>
      <c r="N17" s="20"/>
    </row>
    <row r="18" spans="2:16" x14ac:dyDescent="0.55000000000000004">
      <c r="L18" s="20"/>
      <c r="M18" s="20"/>
      <c r="N18" s="20"/>
    </row>
    <row r="19" spans="2:16" x14ac:dyDescent="0.55000000000000004">
      <c r="L19" s="20"/>
      <c r="M19" s="20"/>
      <c r="N19" s="20"/>
    </row>
    <row r="21" spans="2:16" x14ac:dyDescent="0.55000000000000004">
      <c r="I21" s="5"/>
    </row>
    <row r="31" spans="2:16" x14ac:dyDescent="0.55000000000000004">
      <c r="L31" s="22"/>
      <c r="M31" s="22"/>
      <c r="N31" s="22"/>
      <c r="O31" s="22"/>
      <c r="P31" s="20"/>
    </row>
    <row r="32" spans="2:16" x14ac:dyDescent="0.55000000000000004">
      <c r="L32" s="22"/>
      <c r="M32" s="22"/>
      <c r="N32" s="22"/>
      <c r="O32" s="22"/>
      <c r="P32" s="20"/>
    </row>
    <row r="33" spans="12:16" x14ac:dyDescent="0.55000000000000004">
      <c r="L33" s="22"/>
      <c r="M33" s="22"/>
      <c r="N33" s="22"/>
      <c r="O33" s="22"/>
      <c r="P33" s="20"/>
    </row>
    <row r="34" spans="12:16" x14ac:dyDescent="0.55000000000000004">
      <c r="L34" s="21"/>
      <c r="M34" s="21"/>
      <c r="N34" s="21"/>
      <c r="O34" s="22"/>
      <c r="P34" s="20"/>
    </row>
    <row r="35" spans="12:16" x14ac:dyDescent="0.55000000000000004">
      <c r="O35" s="22"/>
    </row>
    <row r="36" spans="12:16" x14ac:dyDescent="0.55000000000000004">
      <c r="O36" s="22"/>
    </row>
    <row r="37" spans="12:16" x14ac:dyDescent="0.55000000000000004">
      <c r="O37" s="22"/>
    </row>
    <row r="38" spans="12:16" x14ac:dyDescent="0.55000000000000004">
      <c r="O38" s="20"/>
    </row>
    <row r="39" spans="12:16" x14ac:dyDescent="0.55000000000000004">
      <c r="L39" s="20"/>
      <c r="M39" s="20"/>
      <c r="N39" s="20"/>
      <c r="O39" s="20"/>
      <c r="P39" s="20"/>
    </row>
    <row r="40" spans="12:16" x14ac:dyDescent="0.55000000000000004">
      <c r="L40" s="20"/>
      <c r="M40" s="20"/>
      <c r="N40" s="20"/>
      <c r="O40" s="20"/>
      <c r="P40" s="20"/>
    </row>
    <row r="41" spans="12:16" x14ac:dyDescent="0.55000000000000004">
      <c r="L41" s="20"/>
      <c r="M41" s="20"/>
      <c r="N41" s="20"/>
      <c r="O41" s="20"/>
      <c r="P41" s="20"/>
    </row>
    <row r="42" spans="12:16" x14ac:dyDescent="0.55000000000000004">
      <c r="L42" s="20"/>
      <c r="M42" s="20"/>
      <c r="N42" s="20"/>
      <c r="O42" s="20"/>
      <c r="P42" s="20"/>
    </row>
    <row r="43" spans="12:16" x14ac:dyDescent="0.55000000000000004">
      <c r="L43" s="20"/>
      <c r="M43" s="20"/>
      <c r="N43" s="20"/>
      <c r="O43" s="20"/>
      <c r="P43" s="20"/>
    </row>
    <row r="44" spans="12:16" x14ac:dyDescent="0.55000000000000004">
      <c r="L44" s="20"/>
      <c r="M44" s="20"/>
      <c r="N44" s="20"/>
      <c r="O44" s="20"/>
      <c r="P44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Zadanie1</vt:lpstr>
      <vt:lpstr>Zadanie1-FER</vt:lpstr>
      <vt:lpstr>Zadanie2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Natkaniec</dc:creator>
  <cp:lastModifiedBy>Jan Scg</cp:lastModifiedBy>
  <dcterms:created xsi:type="dcterms:W3CDTF">2016-02-29T09:27:09Z</dcterms:created>
  <dcterms:modified xsi:type="dcterms:W3CDTF">2021-11-11T17:39:17Z</dcterms:modified>
</cp:coreProperties>
</file>