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5" yWindow="6810" windowWidth="20730" windowHeight="3450" tabRatio="689"/>
  </bookViews>
  <sheets>
    <sheet name="хар уч" sheetId="1" r:id="rId1"/>
    <sheet name="жур наб" sheetId="4" r:id="rId2"/>
    <sheet name="Интерполяция" sheetId="5" r:id="rId3"/>
  </sheets>
  <definedNames>
    <definedName name="_xlnm.Print_Area" localSheetId="0">'хар уч'!$A$1:$AN$331</definedName>
  </definedNames>
  <calcPr calcId="125725"/>
</workbook>
</file>

<file path=xl/calcChain.xml><?xml version="1.0" encoding="utf-8"?>
<calcChain xmlns="http://schemas.openxmlformats.org/spreadsheetml/2006/main">
  <c r="AH219" i="1"/>
  <c r="AH220"/>
  <c r="Q304" l="1"/>
  <c r="Q303"/>
  <c r="W198"/>
  <c r="W197"/>
  <c r="K198"/>
  <c r="K197"/>
  <c r="O197"/>
  <c r="AA197"/>
  <c r="O198"/>
  <c r="AA198"/>
  <c r="O183"/>
  <c r="I305" s="1"/>
  <c r="O184"/>
  <c r="S197" l="1"/>
  <c r="S198"/>
  <c r="AE197"/>
  <c r="AE198"/>
  <c r="B169"/>
  <c r="D183" s="1"/>
  <c r="F305" s="1"/>
  <c r="AK169"/>
  <c r="S183" s="1"/>
  <c r="AK170"/>
  <c r="S184" s="1"/>
  <c r="X153"/>
  <c r="X154" s="1"/>
  <c r="X151"/>
  <c r="X152" s="1"/>
  <c r="X149"/>
  <c r="X150" s="1"/>
  <c r="X156"/>
  <c r="K184" s="1"/>
  <c r="X155"/>
  <c r="K183" s="1"/>
  <c r="L305" s="1"/>
  <c r="AI198" l="1"/>
  <c r="L333" s="1"/>
  <c r="P333" s="1"/>
  <c r="AI197"/>
  <c r="L332" s="1"/>
  <c r="P332" s="1"/>
  <c r="T332" s="1"/>
  <c r="D197"/>
  <c r="D332" s="1"/>
  <c r="AC306"/>
  <c r="G313" s="1"/>
  <c r="AC305"/>
  <c r="AE221"/>
  <c r="AE220"/>
  <c r="AE218"/>
  <c r="AE217"/>
  <c r="AE215"/>
  <c r="AE214"/>
  <c r="Y220"/>
  <c r="Y219"/>
  <c r="V231"/>
  <c r="V230"/>
  <c r="V228"/>
  <c r="V224"/>
  <c r="V220"/>
  <c r="V219"/>
  <c r="V218"/>
  <c r="V217"/>
  <c r="S221"/>
  <c r="S220"/>
  <c r="S219"/>
  <c r="S214"/>
  <c r="P220"/>
  <c r="P218"/>
  <c r="M220"/>
  <c r="M219"/>
  <c r="J226"/>
  <c r="J225"/>
  <c r="J221"/>
  <c r="J220"/>
  <c r="J218"/>
  <c r="J217"/>
  <c r="J215"/>
  <c r="J214"/>
  <c r="J212"/>
  <c r="V209"/>
  <c r="Y208"/>
  <c r="AF332" l="1"/>
  <c r="AB332"/>
  <c r="X332"/>
  <c r="S313"/>
  <c r="H321"/>
  <c r="V263"/>
  <c r="V283" s="1"/>
  <c r="V262"/>
  <c r="V260"/>
  <c r="J258"/>
  <c r="J257"/>
  <c r="V256"/>
  <c r="AE253"/>
  <c r="AE281" s="1"/>
  <c r="S253"/>
  <c r="J253"/>
  <c r="AH252"/>
  <c r="AH266" s="1"/>
  <c r="AE252"/>
  <c r="AE282" s="1"/>
  <c r="Y252"/>
  <c r="Y282" s="1"/>
  <c r="V252"/>
  <c r="S252"/>
  <c r="S282" s="1"/>
  <c r="P252"/>
  <c r="P282" s="1"/>
  <c r="M252"/>
  <c r="M266" s="1"/>
  <c r="J252"/>
  <c r="AH233"/>
  <c r="Y251"/>
  <c r="Y265" s="1"/>
  <c r="V251"/>
  <c r="V281" s="1"/>
  <c r="S251"/>
  <c r="AE250"/>
  <c r="V250"/>
  <c r="P250"/>
  <c r="P280" s="1"/>
  <c r="J250"/>
  <c r="AE249"/>
  <c r="V249"/>
  <c r="V279" s="1"/>
  <c r="J249"/>
  <c r="AE247"/>
  <c r="J247"/>
  <c r="AE246"/>
  <c r="S246"/>
  <c r="S280" s="1"/>
  <c r="J246"/>
  <c r="J244"/>
  <c r="V241"/>
  <c r="Y233"/>
  <c r="D321" l="1"/>
  <c r="T321" s="1"/>
  <c r="X321" s="1"/>
  <c r="AE280"/>
  <c r="J280"/>
  <c r="S281"/>
  <c r="V282"/>
  <c r="M233"/>
  <c r="AH292"/>
  <c r="V265"/>
  <c r="V266"/>
  <c r="J282"/>
  <c r="AE279"/>
  <c r="V284"/>
  <c r="J281"/>
  <c r="AE267"/>
  <c r="V275"/>
  <c r="J266"/>
  <c r="J265"/>
  <c r="V280"/>
  <c r="AH282"/>
  <c r="J278"/>
  <c r="J279"/>
  <c r="Y281"/>
  <c r="M282"/>
  <c r="AE265"/>
  <c r="S267"/>
  <c r="P267"/>
  <c r="S265"/>
  <c r="M251"/>
  <c r="AH251"/>
  <c r="AH265" s="1"/>
  <c r="Y240"/>
  <c r="J267"/>
  <c r="V267"/>
  <c r="P266"/>
  <c r="AE266"/>
  <c r="S266"/>
  <c r="V233"/>
  <c r="AE233"/>
  <c r="J233"/>
  <c r="S233"/>
  <c r="P233"/>
  <c r="AE178"/>
  <c r="AE182"/>
  <c r="T333" l="1"/>
  <c r="AF333"/>
  <c r="Y266"/>
  <c r="AE291"/>
  <c r="AE292"/>
  <c r="AH267"/>
  <c r="AH281"/>
  <c r="M267"/>
  <c r="M281"/>
  <c r="M265"/>
  <c r="AH291" s="1"/>
  <c r="Y267"/>
  <c r="Y276"/>
  <c r="AB333" l="1"/>
  <c r="X333"/>
  <c r="G267"/>
  <c r="S269" l="1"/>
  <c r="G269"/>
  <c r="AA196"/>
  <c r="AA195"/>
  <c r="W194"/>
  <c r="W193"/>
  <c r="O196"/>
  <c r="O195"/>
  <c r="K194"/>
  <c r="K193"/>
  <c r="O193" l="1"/>
  <c r="S193" s="1"/>
  <c r="AA193"/>
  <c r="AE193" s="1"/>
  <c r="O194"/>
  <c r="S194" s="1"/>
  <c r="AA194"/>
  <c r="AE194" s="1"/>
  <c r="K182"/>
  <c r="K181"/>
  <c r="L303" s="1"/>
  <c r="O182"/>
  <c r="O181"/>
  <c r="I303" s="1"/>
  <c r="K179"/>
  <c r="L301" s="1"/>
  <c r="O179"/>
  <c r="I301" s="1"/>
  <c r="K180"/>
  <c r="O180"/>
  <c r="B167"/>
  <c r="B165"/>
  <c r="D179" s="1"/>
  <c r="D193" l="1"/>
  <c r="D328" s="1"/>
  <c r="F301"/>
  <c r="AI194"/>
  <c r="L329" s="1"/>
  <c r="P329" s="1"/>
  <c r="AI193"/>
  <c r="L328" s="1"/>
  <c r="P328" s="1"/>
  <c r="AK165"/>
  <c r="AK166"/>
  <c r="S180" l="1"/>
  <c r="T329" s="1"/>
  <c r="AC302"/>
  <c r="S179"/>
  <c r="T328" s="1"/>
  <c r="AC301"/>
  <c r="AF328" s="1"/>
  <c r="X328" l="1"/>
  <c r="AB328"/>
  <c r="X329"/>
  <c r="AB329"/>
  <c r="G311"/>
  <c r="AF329"/>
  <c r="C6" i="5"/>
  <c r="H319" i="1" l="1"/>
  <c r="S311"/>
  <c r="D319" s="1"/>
  <c r="D181"/>
  <c r="B163"/>
  <c r="D177" s="1"/>
  <c r="D191" l="1"/>
  <c r="D326" s="1"/>
  <c r="F299"/>
  <c r="D195"/>
  <c r="D330" s="1"/>
  <c r="F303"/>
  <c r="AE90" i="4"/>
  <c r="AC90"/>
  <c r="AA90"/>
  <c r="Y90"/>
  <c r="W90"/>
  <c r="U90"/>
  <c r="S90"/>
  <c r="Q90"/>
  <c r="O90"/>
  <c r="M90"/>
  <c r="K90"/>
  <c r="I90"/>
  <c r="G90"/>
  <c r="E90"/>
  <c r="C90"/>
  <c r="AE77"/>
  <c r="AC77"/>
  <c r="AA77"/>
  <c r="Y77"/>
  <c r="W77"/>
  <c r="U77"/>
  <c r="S77"/>
  <c r="Q77"/>
  <c r="O77"/>
  <c r="M77"/>
  <c r="K77"/>
  <c r="I77"/>
  <c r="AM57"/>
  <c r="AK57"/>
  <c r="AI57"/>
  <c r="AG57"/>
  <c r="AM44"/>
  <c r="AK44"/>
  <c r="AI44"/>
  <c r="AG44"/>
  <c r="AE57"/>
  <c r="AC57"/>
  <c r="AA57"/>
  <c r="Y57"/>
  <c r="W57"/>
  <c r="U57"/>
  <c r="S57"/>
  <c r="Q57"/>
  <c r="O57"/>
  <c r="M57"/>
  <c r="K57"/>
  <c r="I57"/>
  <c r="G57"/>
  <c r="E57"/>
  <c r="C57"/>
  <c r="AE44"/>
  <c r="AC44"/>
  <c r="AA44"/>
  <c r="Y44"/>
  <c r="W44"/>
  <c r="U44"/>
  <c r="S44"/>
  <c r="Q44"/>
  <c r="O44"/>
  <c r="M44"/>
  <c r="K44"/>
  <c r="I44"/>
  <c r="E24"/>
  <c r="G24"/>
  <c r="I24"/>
  <c r="K24"/>
  <c r="M24"/>
  <c r="O24"/>
  <c r="Q24"/>
  <c r="S24"/>
  <c r="U24"/>
  <c r="W24"/>
  <c r="Y24"/>
  <c r="AA24"/>
  <c r="AC24"/>
  <c r="AE24"/>
  <c r="C24"/>
  <c r="K11"/>
  <c r="M11"/>
  <c r="O11"/>
  <c r="Q11"/>
  <c r="S11"/>
  <c r="U11"/>
  <c r="W11"/>
  <c r="Y11"/>
  <c r="AA11"/>
  <c r="AC11"/>
  <c r="AE11"/>
  <c r="I11"/>
  <c r="AA192" i="1" l="1"/>
  <c r="K178"/>
  <c r="K177"/>
  <c r="L299" s="1"/>
  <c r="O178"/>
  <c r="O177"/>
  <c r="I299" s="1"/>
  <c r="W196" l="1"/>
  <c r="W195"/>
  <c r="W192"/>
  <c r="W191"/>
  <c r="K196"/>
  <c r="K195"/>
  <c r="O192"/>
  <c r="AA191"/>
  <c r="O191"/>
  <c r="AE192" l="1"/>
  <c r="AE191"/>
  <c r="AE195"/>
  <c r="AE196"/>
  <c r="S195"/>
  <c r="S196"/>
  <c r="AI195" l="1"/>
  <c r="L330" s="1"/>
  <c r="P330" s="1"/>
  <c r="AI196"/>
  <c r="L331" s="1"/>
  <c r="P331" s="1"/>
  <c r="K192" l="1"/>
  <c r="K191"/>
  <c r="AK163"/>
  <c r="AC299" s="1"/>
  <c r="AK164"/>
  <c r="AC300" s="1"/>
  <c r="AK167"/>
  <c r="AC303" s="1"/>
  <c r="AF330" s="1"/>
  <c r="AK168"/>
  <c r="AC304" s="1"/>
  <c r="AF331" s="1"/>
  <c r="S178" l="1"/>
  <c r="G312"/>
  <c r="H320" s="1"/>
  <c r="S182"/>
  <c r="T331" s="1"/>
  <c r="S177"/>
  <c r="S181"/>
  <c r="T330" s="1"/>
  <c r="S192"/>
  <c r="S191"/>
  <c r="AI191" s="1"/>
  <c r="L326" s="1"/>
  <c r="P326" s="1"/>
  <c r="AF326" s="1"/>
  <c r="X331" l="1"/>
  <c r="X330"/>
  <c r="G310"/>
  <c r="T326"/>
  <c r="AB330"/>
  <c r="AB331"/>
  <c r="AI192"/>
  <c r="L327" s="1"/>
  <c r="P327" s="1"/>
  <c r="H318" l="1"/>
  <c r="S310"/>
  <c r="D318" s="1"/>
  <c r="T318" s="1"/>
  <c r="X318" s="1"/>
  <c r="X326"/>
  <c r="T327"/>
  <c r="AF327"/>
  <c r="S312"/>
  <c r="AB326"/>
  <c r="D320" l="1"/>
  <c r="T320" s="1"/>
  <c r="X320" s="1"/>
  <c r="AB327"/>
  <c r="X327"/>
</calcChain>
</file>

<file path=xl/sharedStrings.xml><?xml version="1.0" encoding="utf-8"?>
<sst xmlns="http://schemas.openxmlformats.org/spreadsheetml/2006/main" count="648" uniqueCount="200">
  <si>
    <t>Номер участка</t>
  </si>
  <si>
    <t>Наименование уч-ка подача, обратка</t>
  </si>
  <si>
    <t>Диаметры трубопровода</t>
  </si>
  <si>
    <t>условный Dу м</t>
  </si>
  <si>
    <t>Год ввода в экспл.</t>
  </si>
  <si>
    <t>внутренний Dв м</t>
  </si>
  <si>
    <r>
      <t xml:space="preserve">Длина труб-да  </t>
    </r>
    <r>
      <rPr>
        <b/>
        <i/>
        <sz val="11"/>
        <color theme="1"/>
        <rFont val="Calibri"/>
        <family val="2"/>
        <charset val="204"/>
        <scheme val="minor"/>
      </rPr>
      <t xml:space="preserve">L </t>
    </r>
    <r>
      <rPr>
        <b/>
        <sz val="11"/>
        <color theme="1"/>
        <rFont val="Calibri"/>
        <family val="2"/>
        <charset val="204"/>
        <scheme val="minor"/>
      </rPr>
      <t>м.</t>
    </r>
  </si>
  <si>
    <t>Характеристика испытываемых участков тепловой сети.</t>
  </si>
  <si>
    <r>
      <t>Начало уч-ка h</t>
    </r>
    <r>
      <rPr>
        <b/>
        <sz val="8"/>
        <color theme="1"/>
        <rFont val="Calibri"/>
        <family val="2"/>
        <charset val="204"/>
        <scheme val="minor"/>
      </rPr>
      <t>гн</t>
    </r>
  </si>
  <si>
    <t>Конец уч-ка hгк</t>
  </si>
  <si>
    <t>Местные сопротивления испытываемых участков тепловой сети.</t>
  </si>
  <si>
    <t>Номер уч-ка</t>
  </si>
  <si>
    <t>Отвод (гнут, свар)</t>
  </si>
  <si>
    <t>Компенсатор</t>
  </si>
  <si>
    <t>Задвижка, вентиль</t>
  </si>
  <si>
    <t>Переход диаметра</t>
  </si>
  <si>
    <t>Кол-во</t>
  </si>
  <si>
    <t>∑ξ</t>
  </si>
  <si>
    <t>под</t>
  </si>
  <si>
    <t>обр</t>
  </si>
  <si>
    <t>Исходные данные для расчета гидравлических характеристик трубопроводов по испытаниям</t>
  </si>
  <si>
    <t>Длина уч-ка L м.</t>
  </si>
  <si>
    <t>Усредненное давлен. (кгс/см2)</t>
  </si>
  <si>
    <t>в начале уч-ка</t>
  </si>
  <si>
    <t>в конце уч-ка</t>
  </si>
  <si>
    <t>Расход сетевой воды м3/ч</t>
  </si>
  <si>
    <t>Темпер. Воды С</t>
  </si>
  <si>
    <t>Местн. сопр. ∑ξ</t>
  </si>
  <si>
    <t>Наименов. уч-ка (под., обр.)</t>
  </si>
  <si>
    <r>
      <t>Внутр. диам. D</t>
    </r>
    <r>
      <rPr>
        <b/>
        <sz val="8"/>
        <color theme="1"/>
        <rFont val="Calibri"/>
        <family val="2"/>
        <charset val="204"/>
        <scheme val="minor"/>
      </rPr>
      <t xml:space="preserve">ек </t>
    </r>
    <r>
      <rPr>
        <b/>
        <sz val="11"/>
        <color theme="1"/>
        <rFont val="Calibri"/>
        <family val="2"/>
        <charset val="204"/>
        <scheme val="minor"/>
      </rPr>
      <t>,м</t>
    </r>
  </si>
  <si>
    <t>Расчет полного напора в начале и конце участка.</t>
  </si>
  <si>
    <t>Начало уч-ка</t>
  </si>
  <si>
    <t>Конец уч-ка</t>
  </si>
  <si>
    <t>Общая потеря напора ΔН, м</t>
  </si>
  <si>
    <t xml:space="preserve"> λф/ λр</t>
  </si>
  <si>
    <t>Эквивал. Шерохов. Уч-ка kэ, м</t>
  </si>
  <si>
    <t>Снижение пропускной способн. Gф/Gр</t>
  </si>
  <si>
    <t>Тройники</t>
  </si>
  <si>
    <r>
      <t xml:space="preserve">Геодезическая поправка. </t>
    </r>
    <r>
      <rPr>
        <b/>
        <i/>
        <sz val="11"/>
        <color theme="1"/>
        <rFont val="Calibri"/>
        <family val="2"/>
        <charset val="204"/>
        <scheme val="minor"/>
      </rPr>
      <t>м</t>
    </r>
  </si>
  <si>
    <t>кг/м3</t>
  </si>
  <si>
    <t>Расчет гидравлических характеристик трубопроводов по результатам испытаний.</t>
  </si>
  <si>
    <t>Sл</t>
  </si>
  <si>
    <t>Sм</t>
  </si>
  <si>
    <t>Год ввода</t>
  </si>
  <si>
    <t>Dн, м</t>
  </si>
  <si>
    <t>Ст.</t>
  </si>
  <si>
    <t>Lм</t>
  </si>
  <si>
    <t>Учавствующие в испытаниях</t>
  </si>
  <si>
    <t xml:space="preserve">Sу </t>
  </si>
  <si>
    <t>Sу min=</t>
  </si>
  <si>
    <t xml:space="preserve">тогда </t>
  </si>
  <si>
    <t>G=</t>
  </si>
  <si>
    <t>м3/ч</t>
  </si>
  <si>
    <t>м</t>
  </si>
  <si>
    <t>ΔHi=</t>
  </si>
  <si>
    <t>ρ=</t>
  </si>
  <si>
    <t>до 5 лет</t>
  </si>
  <si>
    <t>до 10 лет</t>
  </si>
  <si>
    <t>Характеристика участков тепловой сети введении предприятия.</t>
  </si>
  <si>
    <t>Суммар-ный коэф-фиц ∑ξ</t>
  </si>
  <si>
    <t>В ведении предприятия</t>
  </si>
  <si>
    <t>12.04.16 г.</t>
  </si>
  <si>
    <t>Расход м3/ч</t>
  </si>
  <si>
    <t>t с</t>
  </si>
  <si>
    <t>Р кгс/см2</t>
  </si>
  <si>
    <t>G1</t>
  </si>
  <si>
    <t>G2</t>
  </si>
  <si>
    <t>Gp</t>
  </si>
  <si>
    <t>t1</t>
  </si>
  <si>
    <t>t2</t>
  </si>
  <si>
    <t>P1</t>
  </si>
  <si>
    <t>P2</t>
  </si>
  <si>
    <t>№ заме-ра</t>
  </si>
  <si>
    <t>Котельная 1</t>
  </si>
  <si>
    <t>Камера 3</t>
  </si>
  <si>
    <t>Камера 49</t>
  </si>
  <si>
    <r>
      <t>Пьезометр. Напор pн/</t>
    </r>
    <r>
      <rPr>
        <b/>
        <sz val="9"/>
        <color theme="1"/>
        <rFont val="Calibri"/>
        <family val="2"/>
        <charset val="204"/>
      </rPr>
      <t>ρ, м</t>
    </r>
  </si>
  <si>
    <t>Геодезич. Поправка hгн, м</t>
  </si>
  <si>
    <t>Полный напор Hн, м</t>
  </si>
  <si>
    <t>Пьезометр. Напор pн/ρ, м</t>
  </si>
  <si>
    <r>
      <t xml:space="preserve">Общая потеря напора </t>
    </r>
    <r>
      <rPr>
        <b/>
        <sz val="8"/>
        <color theme="1"/>
        <rFont val="Calibri"/>
        <family val="2"/>
        <charset val="204"/>
      </rPr>
      <t>ΔН, м</t>
    </r>
  </si>
  <si>
    <t>Гидравл. Сопротивл. Уч-ка sф, ч2/м5</t>
  </si>
  <si>
    <r>
      <t xml:space="preserve">Коэфф-т сопротивлен. </t>
    </r>
    <r>
      <rPr>
        <b/>
        <sz val="8"/>
        <color theme="1"/>
        <rFont val="Calibri"/>
        <family val="2"/>
        <charset val="204"/>
      </rPr>
      <t>λф</t>
    </r>
  </si>
  <si>
    <t>Матер.</t>
  </si>
  <si>
    <t>Протяженность участков трубопроводов в метрах по году ввода и диаметру</t>
  </si>
  <si>
    <t>Материальная характеристика трубопроводов по году ввода и диаметру</t>
  </si>
  <si>
    <t>Тср.тс.=</t>
  </si>
  <si>
    <t xml:space="preserve">Мтс.= </t>
  </si>
  <si>
    <t xml:space="preserve"> λр (справочно)</t>
  </si>
  <si>
    <t>Предварительный расчет</t>
  </si>
  <si>
    <t>Кэ</t>
  </si>
  <si>
    <t>№ уч.</t>
  </si>
  <si>
    <t>Расчетные данные по сопротивлению испытываемых участков.</t>
  </si>
  <si>
    <t>ср.</t>
  </si>
  <si>
    <t>Камера 14</t>
  </si>
  <si>
    <t>ЖУРНАЛ НАБЛЮДЕНИЙ № 1 (котельная) "Викулово"</t>
  </si>
  <si>
    <t>Камера 19</t>
  </si>
  <si>
    <t>ЖУРНАЛ НАБЛЮДЕНИЙ № 2 (котельная) "Викулово"</t>
  </si>
  <si>
    <t>ЖУРНАЛ НАБЛЮДЕНИЙ № 3 (котельная) "Викулово"</t>
  </si>
  <si>
    <t>Камера 30</t>
  </si>
  <si>
    <t>Параметры теплоносителя в контрольных точках при статаческом режиме.</t>
  </si>
  <si>
    <t>№ п/п</t>
  </si>
  <si>
    <t>Наименование точки замера</t>
  </si>
  <si>
    <t>Давление кгс/см2</t>
  </si>
  <si>
    <t>Темпер-ра С</t>
  </si>
  <si>
    <t>Материальная характеристика участков тепловой сети по пятилетнему плану</t>
  </si>
  <si>
    <t>Доля участков тепловой сети по пятилетнему плану ϕ %</t>
  </si>
  <si>
    <t>λр</t>
  </si>
  <si>
    <t>значение</t>
  </si>
  <si>
    <t>соответствует</t>
  </si>
  <si>
    <t>резултат</t>
  </si>
  <si>
    <t>??????</t>
  </si>
  <si>
    <t>13-17</t>
  </si>
  <si>
    <t>т. 2</t>
  </si>
  <si>
    <t>Номер гидр. кольца</t>
  </si>
  <si>
    <t>Тип прокл.</t>
  </si>
  <si>
    <t>подз.</t>
  </si>
  <si>
    <t>Итого:</t>
  </si>
  <si>
    <t>При Sу min задаемся ΔHi (м.в.ст.)</t>
  </si>
  <si>
    <t>Предварительный расчет расхода воды и потери располагаемого напора.</t>
  </si>
  <si>
    <t>Sпер.</t>
  </si>
  <si>
    <r>
      <t>ΔH</t>
    </r>
    <r>
      <rPr>
        <b/>
        <sz val="8"/>
        <color theme="1"/>
        <rFont val="Calibri"/>
        <family val="2"/>
        <charset val="204"/>
        <scheme val="minor"/>
      </rPr>
      <t>пер</t>
    </r>
    <r>
      <rPr>
        <b/>
        <sz val="11"/>
        <color theme="1"/>
        <rFont val="Calibri"/>
        <family val="2"/>
        <charset val="204"/>
        <scheme val="minor"/>
      </rPr>
      <t>.</t>
    </r>
  </si>
  <si>
    <r>
      <t>ΔH</t>
    </r>
    <r>
      <rPr>
        <b/>
        <sz val="8"/>
        <color theme="1"/>
        <rFont val="Calibri"/>
        <family val="2"/>
        <charset val="204"/>
        <scheme val="minor"/>
      </rPr>
      <t>сум.</t>
    </r>
  </si>
  <si>
    <t>1-2-5</t>
  </si>
  <si>
    <t>5-6</t>
  </si>
  <si>
    <t>6-7-9-11-13-15</t>
  </si>
  <si>
    <t>15-19</t>
  </si>
  <si>
    <t>19-21-23</t>
  </si>
  <si>
    <t>23-24</t>
  </si>
  <si>
    <t>24-26</t>
  </si>
  <si>
    <t>29-33</t>
  </si>
  <si>
    <t>33-39-41</t>
  </si>
  <si>
    <t>41-43-45</t>
  </si>
  <si>
    <t>45-47-51-52</t>
  </si>
  <si>
    <t>52-56-57</t>
  </si>
  <si>
    <t>57-69-70-72-75</t>
  </si>
  <si>
    <t>57-58</t>
  </si>
  <si>
    <t>2-3</t>
  </si>
  <si>
    <t>2-2а</t>
  </si>
  <si>
    <t>7-8</t>
  </si>
  <si>
    <t>9-10</t>
  </si>
  <si>
    <t>11-12</t>
  </si>
  <si>
    <t>13-14</t>
  </si>
  <si>
    <t>13-18</t>
  </si>
  <si>
    <t>19-20</t>
  </si>
  <si>
    <t>21-22</t>
  </si>
  <si>
    <t>24-25</t>
  </si>
  <si>
    <t>25-26</t>
  </si>
  <si>
    <t>39-82</t>
  </si>
  <si>
    <t>30-31</t>
  </si>
  <si>
    <t>30-32</t>
  </si>
  <si>
    <t>33-34</t>
  </si>
  <si>
    <t>34-35</t>
  </si>
  <si>
    <t>34-36</t>
  </si>
  <si>
    <t>36-37</t>
  </si>
  <si>
    <t>37-37а</t>
  </si>
  <si>
    <t>39-40</t>
  </si>
  <si>
    <t>41-42</t>
  </si>
  <si>
    <t>45-46</t>
  </si>
  <si>
    <t>47-48</t>
  </si>
  <si>
    <t>80-81</t>
  </si>
  <si>
    <t>52-53</t>
  </si>
  <si>
    <t>51-54</t>
  </si>
  <si>
    <t>52-55</t>
  </si>
  <si>
    <t>50-56</t>
  </si>
  <si>
    <t>58-59</t>
  </si>
  <si>
    <t>58-60</t>
  </si>
  <si>
    <t>60-61</t>
  </si>
  <si>
    <t>60-62</t>
  </si>
  <si>
    <t>63-64</t>
  </si>
  <si>
    <t>63-65</t>
  </si>
  <si>
    <t>63-66</t>
  </si>
  <si>
    <t>66-67</t>
  </si>
  <si>
    <t>67-68</t>
  </si>
  <si>
    <t>67-69</t>
  </si>
  <si>
    <t>70-71</t>
  </si>
  <si>
    <t>72-73</t>
  </si>
  <si>
    <t>73-74</t>
  </si>
  <si>
    <t>75-76</t>
  </si>
  <si>
    <t>75-77</t>
  </si>
  <si>
    <t>2а-4</t>
  </si>
  <si>
    <t>78-79</t>
  </si>
  <si>
    <t>подз</t>
  </si>
  <si>
    <t>надз</t>
  </si>
  <si>
    <t>Всего по типу</t>
  </si>
  <si>
    <t>более 20</t>
  </si>
  <si>
    <t>надз.</t>
  </si>
  <si>
    <t>до 20 лет</t>
  </si>
  <si>
    <t>до 15 лет</t>
  </si>
  <si>
    <t>С 1986 по 2015</t>
  </si>
  <si>
    <t>т. 3</t>
  </si>
  <si>
    <t>т. 4</t>
  </si>
  <si>
    <t>т. 5</t>
  </si>
  <si>
    <t>т. 6</t>
  </si>
  <si>
    <t>т. 1</t>
  </si>
  <si>
    <t>т. 7</t>
  </si>
  <si>
    <t>1-2-5-6-7-9-11-13-15 т.1-т.2</t>
  </si>
  <si>
    <t>15-19-21-23-24 т.2-т.3</t>
  </si>
  <si>
    <t>29-30-33-39-41-43-52-57-75 т.4-т.6</t>
  </si>
  <si>
    <t>57-58 т.5-т.7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</si>
</sst>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.0000E+00"/>
    <numFmt numFmtId="167" formatCode="0.0000000000"/>
  </numFmts>
  <fonts count="2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b/>
      <sz val="8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7030A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9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7" tint="-0.249977111117893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10" fillId="0" borderId="1" xfId="0" applyFont="1" applyBorder="1" applyAlignment="1"/>
    <xf numFmtId="0" fontId="0" fillId="0" borderId="0" xfId="0" applyFill="1"/>
    <xf numFmtId="0" fontId="1" fillId="0" borderId="0" xfId="0" applyFont="1" applyAlignment="1"/>
    <xf numFmtId="165" fontId="0" fillId="0" borderId="0" xfId="0" applyNumberFormat="1"/>
    <xf numFmtId="0" fontId="1" fillId="0" borderId="0" xfId="0" applyFont="1" applyAlignment="1">
      <alignment horizontal="center"/>
    </xf>
    <xf numFmtId="0" fontId="8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/>
    <xf numFmtId="0" fontId="14" fillId="0" borderId="0" xfId="0" applyFont="1" applyBorder="1" applyAlignment="1"/>
    <xf numFmtId="0" fontId="8" fillId="0" borderId="0" xfId="0" applyFont="1" applyFill="1" applyBorder="1"/>
    <xf numFmtId="0" fontId="0" fillId="0" borderId="27" xfId="0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/>
    <xf numFmtId="0" fontId="19" fillId="0" borderId="0" xfId="0" applyFont="1"/>
    <xf numFmtId="0" fontId="1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21" fillId="0" borderId="0" xfId="0" applyFont="1" applyBorder="1"/>
    <xf numFmtId="0" fontId="4" fillId="0" borderId="0" xfId="0" applyFont="1" applyBorder="1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167" fontId="0" fillId="0" borderId="0" xfId="0" applyNumberFormat="1"/>
    <xf numFmtId="166" fontId="0" fillId="0" borderId="0" xfId="0" applyNumberFormat="1"/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0" fillId="0" borderId="11" xfId="0" applyBorder="1"/>
    <xf numFmtId="0" fontId="0" fillId="0" borderId="0" xfId="0"/>
    <xf numFmtId="0" fontId="0" fillId="0" borderId="0" xfId="0" applyBorder="1"/>
    <xf numFmtId="0" fontId="0" fillId="0" borderId="41" xfId="0" applyBorder="1"/>
    <xf numFmtId="0" fontId="0" fillId="0" borderId="56" xfId="0" applyBorder="1"/>
    <xf numFmtId="0" fontId="0" fillId="0" borderId="47" xfId="0" applyBorder="1"/>
    <xf numFmtId="0" fontId="1" fillId="0" borderId="39" xfId="0" applyFont="1" applyBorder="1"/>
    <xf numFmtId="0" fontId="0" fillId="0" borderId="12" xfId="0" applyBorder="1"/>
    <xf numFmtId="0" fontId="1" fillId="0" borderId="31" xfId="0" applyFont="1" applyBorder="1"/>
    <xf numFmtId="0" fontId="0" fillId="0" borderId="5" xfId="0" applyBorder="1"/>
    <xf numFmtId="0" fontId="8" fillId="0" borderId="58" xfId="0" applyFont="1" applyBorder="1"/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17" fontId="25" fillId="0" borderId="0" xfId="0" applyNumberFormat="1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/>
    <xf numFmtId="0" fontId="0" fillId="0" borderId="46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0" fontId="26" fillId="0" borderId="0" xfId="0" applyFont="1" applyBorder="1" applyAlignment="1">
      <alignment horizontal="center" vertical="center" wrapText="1"/>
    </xf>
    <xf numFmtId="0" fontId="0" fillId="0" borderId="0" xfId="0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164" fontId="1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2" fontId="0" fillId="0" borderId="0" xfId="0" applyNumberFormat="1"/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/>
    <xf numFmtId="0" fontId="0" fillId="0" borderId="0" xfId="0" applyBorder="1"/>
    <xf numFmtId="0" fontId="1" fillId="0" borderId="27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/>
    <xf numFmtId="2" fontId="1" fillId="0" borderId="0" xfId="0" applyNumberFormat="1" applyFont="1" applyFill="1" applyBorder="1"/>
    <xf numFmtId="11" fontId="0" fillId="0" borderId="0" xfId="0" applyNumberFormat="1"/>
    <xf numFmtId="11" fontId="0" fillId="0" borderId="57" xfId="0" applyNumberFormat="1" applyBorder="1"/>
    <xf numFmtId="11" fontId="0" fillId="0" borderId="32" xfId="0" applyNumberFormat="1" applyBorder="1"/>
    <xf numFmtId="11" fontId="1" fillId="5" borderId="58" xfId="0" applyNumberFormat="1" applyFont="1" applyFill="1" applyBorder="1"/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1" fillId="0" borderId="33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8" borderId="40" xfId="0" applyFont="1" applyFill="1" applyBorder="1" applyAlignment="1">
      <alignment horizontal="center" vertical="center" wrapText="1"/>
    </xf>
    <xf numFmtId="0" fontId="1" fillId="8" borderId="67" xfId="0" applyFont="1" applyFill="1" applyBorder="1" applyAlignment="1">
      <alignment horizontal="center" vertical="center" wrapText="1"/>
    </xf>
    <xf numFmtId="0" fontId="1" fillId="8" borderId="32" xfId="0" applyFont="1" applyFill="1" applyBorder="1" applyAlignment="1">
      <alignment horizontal="center" vertical="center" wrapText="1"/>
    </xf>
    <xf numFmtId="0" fontId="1" fillId="5" borderId="44" xfId="0" applyFont="1" applyFill="1" applyBorder="1" applyAlignment="1">
      <alignment horizontal="center" vertical="center" wrapText="1"/>
    </xf>
    <xf numFmtId="0" fontId="1" fillId="5" borderId="68" xfId="0" applyFont="1" applyFill="1" applyBorder="1" applyAlignment="1">
      <alignment horizontal="center" vertical="center" wrapText="1"/>
    </xf>
    <xf numFmtId="0" fontId="1" fillId="5" borderId="6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49" fontId="1" fillId="0" borderId="23" xfId="0" applyNumberFormat="1" applyFont="1" applyBorder="1" applyAlignment="1">
      <alignment horizontal="center" vertical="center" wrapText="1"/>
    </xf>
    <xf numFmtId="49" fontId="1" fillId="0" borderId="27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7" borderId="6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0" fillId="0" borderId="48" xfId="0" applyBorder="1"/>
    <xf numFmtId="0" fontId="0" fillId="0" borderId="42" xfId="0" applyBorder="1"/>
    <xf numFmtId="0" fontId="0" fillId="0" borderId="43" xfId="0" applyBorder="1"/>
    <xf numFmtId="0" fontId="12" fillId="0" borderId="49" xfId="0" applyFont="1" applyBorder="1"/>
    <xf numFmtId="0" fontId="12" fillId="0" borderId="46" xfId="0" applyFont="1" applyBorder="1"/>
    <xf numFmtId="0" fontId="12" fillId="0" borderId="47" xfId="0" applyFont="1" applyBorder="1"/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1" xfId="0" applyBorder="1"/>
    <xf numFmtId="0" fontId="0" fillId="0" borderId="32" xfId="0" applyBorder="1"/>
    <xf numFmtId="0" fontId="0" fillId="0" borderId="5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0" xfId="0" applyBorder="1"/>
    <xf numFmtId="0" fontId="0" fillId="0" borderId="40" xfId="0" applyBorder="1"/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9" xfId="0" applyBorder="1"/>
    <xf numFmtId="0" fontId="0" fillId="0" borderId="27" xfId="0" applyBorder="1"/>
    <xf numFmtId="0" fontId="0" fillId="0" borderId="21" xfId="0" applyBorder="1"/>
    <xf numFmtId="0" fontId="0" fillId="0" borderId="30" xfId="0" applyBorder="1"/>
    <xf numFmtId="0" fontId="0" fillId="0" borderId="15" xfId="0" applyBorder="1"/>
    <xf numFmtId="0" fontId="0" fillId="0" borderId="48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31" xfId="0" applyBorder="1"/>
    <xf numFmtId="0" fontId="0" fillId="0" borderId="5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13" xfId="0" applyBorder="1"/>
    <xf numFmtId="0" fontId="0" fillId="0" borderId="62" xfId="0" applyBorder="1"/>
    <xf numFmtId="0" fontId="0" fillId="0" borderId="63" xfId="0" applyBorder="1"/>
    <xf numFmtId="0" fontId="0" fillId="0" borderId="3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4" xfId="0" applyBorder="1"/>
    <xf numFmtId="0" fontId="0" fillId="0" borderId="12" xfId="0" applyBorder="1"/>
    <xf numFmtId="0" fontId="0" fillId="0" borderId="5" xfId="0" applyBorder="1"/>
    <xf numFmtId="0" fontId="0" fillId="0" borderId="67" xfId="0" applyBorder="1"/>
    <xf numFmtId="0" fontId="0" fillId="0" borderId="23" xfId="0" applyBorder="1"/>
    <xf numFmtId="0" fontId="0" fillId="0" borderId="6" xfId="0" applyBorder="1"/>
    <xf numFmtId="0" fontId="0" fillId="0" borderId="7" xfId="0" applyBorder="1"/>
    <xf numFmtId="0" fontId="0" fillId="0" borderId="51" xfId="0" applyBorder="1"/>
    <xf numFmtId="0" fontId="0" fillId="0" borderId="9" xfId="0" applyBorder="1"/>
    <xf numFmtId="0" fontId="0" fillId="0" borderId="65" xfId="0" applyBorder="1"/>
    <xf numFmtId="0" fontId="0" fillId="0" borderId="43" xfId="0" applyFont="1" applyBorder="1" applyAlignment="1">
      <alignment horizontal="center"/>
    </xf>
    <xf numFmtId="0" fontId="0" fillId="0" borderId="54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0" xfId="0" applyBorder="1"/>
    <xf numFmtId="0" fontId="0" fillId="0" borderId="66" xfId="0" applyBorder="1"/>
    <xf numFmtId="0" fontId="0" fillId="0" borderId="22" xfId="0" applyBorder="1"/>
    <xf numFmtId="0" fontId="0" fillId="0" borderId="36" xfId="0" applyBorder="1"/>
    <xf numFmtId="0" fontId="0" fillId="0" borderId="43" xfId="0" applyBorder="1" applyAlignment="1">
      <alignment horizontal="center"/>
    </xf>
    <xf numFmtId="0" fontId="0" fillId="0" borderId="50" xfId="0" applyBorder="1"/>
    <xf numFmtId="0" fontId="0" fillId="0" borderId="44" xfId="0" applyBorder="1"/>
    <xf numFmtId="0" fontId="0" fillId="0" borderId="24" xfId="0" applyBorder="1"/>
    <xf numFmtId="0" fontId="0" fillId="0" borderId="46" xfId="0" applyBorder="1"/>
    <xf numFmtId="0" fontId="0" fillId="0" borderId="47" xfId="0" applyBorder="1"/>
    <xf numFmtId="0" fontId="0" fillId="0" borderId="56" xfId="0" applyBorder="1"/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Alignment="1">
      <alignment horizontal="center"/>
    </xf>
    <xf numFmtId="0" fontId="0" fillId="6" borderId="46" xfId="0" applyFill="1" applyBorder="1"/>
    <xf numFmtId="0" fontId="0" fillId="6" borderId="47" xfId="0" applyFill="1" applyBorder="1"/>
    <xf numFmtId="0" fontId="0" fillId="6" borderId="29" xfId="0" applyFill="1" applyBorder="1"/>
    <xf numFmtId="0" fontId="0" fillId="6" borderId="27" xfId="0" applyFill="1" applyBorder="1"/>
    <xf numFmtId="0" fontId="0" fillId="6" borderId="30" xfId="0" applyFill="1" applyBorder="1"/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9" xfId="0" applyBorder="1"/>
    <xf numFmtId="0" fontId="0" fillId="0" borderId="3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6" borderId="48" xfId="0" applyFill="1" applyBorder="1"/>
    <xf numFmtId="0" fontId="0" fillId="6" borderId="42" xfId="0" applyFill="1" applyBorder="1"/>
    <xf numFmtId="0" fontId="0" fillId="6" borderId="49" xfId="0" applyFill="1" applyBorder="1"/>
    <xf numFmtId="0" fontId="0" fillId="6" borderId="59" xfId="0" applyFill="1" applyBorder="1"/>
    <xf numFmtId="0" fontId="0" fillId="6" borderId="21" xfId="0" applyFill="1" applyBorder="1"/>
    <xf numFmtId="0" fontId="0" fillId="0" borderId="33" xfId="0" applyBorder="1"/>
    <xf numFmtId="0" fontId="0" fillId="0" borderId="25" xfId="0" applyBorder="1"/>
    <xf numFmtId="0" fontId="0" fillId="0" borderId="26" xfId="0" applyBorder="1"/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6" borderId="23" xfId="0" applyFill="1" applyBorder="1"/>
    <xf numFmtId="0" fontId="1" fillId="0" borderId="46" xfId="0" applyFont="1" applyBorder="1"/>
    <xf numFmtId="0" fontId="1" fillId="0" borderId="47" xfId="0" applyFont="1" applyBorder="1"/>
    <xf numFmtId="0" fontId="1" fillId="0" borderId="56" xfId="0" applyFont="1" applyBorder="1"/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5" xfId="0" applyBorder="1"/>
    <xf numFmtId="0" fontId="1" fillId="0" borderId="5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49" xfId="0" applyFont="1" applyBorder="1"/>
    <xf numFmtId="0" fontId="26" fillId="0" borderId="33" xfId="0" applyFont="1" applyBorder="1" applyAlignment="1">
      <alignment horizontal="center" vertical="center" wrapText="1"/>
    </xf>
    <xf numFmtId="0" fontId="26" fillId="0" borderId="25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55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22" xfId="0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0" fillId="0" borderId="27" xfId="0" applyFill="1" applyBorder="1"/>
    <xf numFmtId="0" fontId="0" fillId="0" borderId="21" xfId="0" applyFill="1" applyBorder="1"/>
    <xf numFmtId="0" fontId="0" fillId="0" borderId="23" xfId="0" applyFill="1" applyBorder="1"/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1" fillId="0" borderId="7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49" fontId="1" fillId="0" borderId="6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16" xfId="0" applyNumberFormat="1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49" fontId="1" fillId="6" borderId="60" xfId="0" applyNumberFormat="1" applyFont="1" applyFill="1" applyBorder="1" applyAlignment="1">
      <alignment horizontal="center" vertical="center" wrapText="1"/>
    </xf>
    <xf numFmtId="49" fontId="1" fillId="6" borderId="0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17" xfId="0" applyNumberFormat="1" applyFont="1" applyFill="1" applyBorder="1" applyAlignment="1">
      <alignment horizontal="center" vertical="center" wrapText="1"/>
    </xf>
    <xf numFmtId="49" fontId="1" fillId="6" borderId="18" xfId="0" applyNumberFormat="1" applyFont="1" applyFill="1" applyBorder="1" applyAlignment="1">
      <alignment horizontal="center" vertical="center" wrapText="1"/>
    </xf>
    <xf numFmtId="49" fontId="1" fillId="6" borderId="19" xfId="0" applyNumberFormat="1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49" fontId="1" fillId="6" borderId="5" xfId="0" applyNumberFormat="1" applyFont="1" applyFill="1" applyBorder="1" applyAlignment="1">
      <alignment horizontal="center" vertical="center" wrapText="1"/>
    </xf>
    <xf numFmtId="49" fontId="1" fillId="6" borderId="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3" fillId="6" borderId="24" xfId="0" applyNumberFormat="1" applyFont="1" applyFill="1" applyBorder="1" applyAlignment="1">
      <alignment horizontal="center" vertical="center" wrapText="1"/>
    </xf>
    <xf numFmtId="49" fontId="13" fillId="6" borderId="25" xfId="0" applyNumberFormat="1" applyFont="1" applyFill="1" applyBorder="1" applyAlignment="1">
      <alignment horizontal="center" vertical="center" wrapText="1"/>
    </xf>
    <xf numFmtId="49" fontId="13" fillId="6" borderId="26" xfId="0" applyNumberFormat="1" applyFont="1" applyFill="1" applyBorder="1" applyAlignment="1">
      <alignment horizontal="center" vertical="center" wrapText="1"/>
    </xf>
    <xf numFmtId="49" fontId="13" fillId="6" borderId="5" xfId="0" applyNumberFormat="1" applyFont="1" applyFill="1" applyBorder="1" applyAlignment="1">
      <alignment horizontal="center" vertical="center" wrapText="1"/>
    </xf>
    <xf numFmtId="49" fontId="13" fillId="6" borderId="6" xfId="0" applyNumberFormat="1" applyFont="1" applyFill="1" applyBorder="1" applyAlignment="1">
      <alignment horizontal="center" vertical="center" wrapText="1"/>
    </xf>
    <xf numFmtId="49" fontId="13" fillId="6" borderId="7" xfId="0" applyNumberFormat="1" applyFont="1" applyFill="1" applyBorder="1" applyAlignment="1">
      <alignment horizontal="center" vertical="center" wrapText="1"/>
    </xf>
    <xf numFmtId="0" fontId="16" fillId="6" borderId="27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 wrapText="1"/>
    </xf>
    <xf numFmtId="0" fontId="13" fillId="6" borderId="27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49" fontId="13" fillId="0" borderId="60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Fill="1" applyBorder="1" applyAlignment="1">
      <alignment horizontal="center" vertical="center" wrapText="1"/>
    </xf>
    <xf numFmtId="49" fontId="13" fillId="0" borderId="16" xfId="0" applyNumberFormat="1" applyFont="1" applyFill="1" applyBorder="1" applyAlignment="1">
      <alignment horizontal="center" vertical="center" wrapText="1"/>
    </xf>
    <xf numFmtId="49" fontId="13" fillId="0" borderId="17" xfId="0" applyNumberFormat="1" applyFont="1" applyFill="1" applyBorder="1" applyAlignment="1">
      <alignment horizontal="center" vertical="center" wrapText="1"/>
    </xf>
    <xf numFmtId="49" fontId="13" fillId="0" borderId="18" xfId="0" applyNumberFormat="1" applyFont="1" applyFill="1" applyBorder="1" applyAlignment="1">
      <alignment horizontal="center" vertical="center" wrapText="1"/>
    </xf>
    <xf numFmtId="49" fontId="13" fillId="0" borderId="19" xfId="0" applyNumberFormat="1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49" fontId="1" fillId="6" borderId="24" xfId="0" applyNumberFormat="1" applyFont="1" applyFill="1" applyBorder="1" applyAlignment="1">
      <alignment horizontal="center" vertical="center" wrapText="1"/>
    </xf>
    <xf numFmtId="49" fontId="1" fillId="6" borderId="25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1" fontId="8" fillId="0" borderId="23" xfId="0" applyNumberFormat="1" applyFont="1" applyFill="1" applyBorder="1" applyAlignment="1">
      <alignment horizontal="center" vertical="center"/>
    </xf>
    <xf numFmtId="11" fontId="8" fillId="0" borderId="27" xfId="0" applyNumberFormat="1" applyFont="1" applyFill="1" applyBorder="1" applyAlignment="1">
      <alignment horizontal="center" vertical="center"/>
    </xf>
    <xf numFmtId="11" fontId="8" fillId="0" borderId="27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4" xfId="0" applyBorder="1"/>
    <xf numFmtId="0" fontId="0" fillId="0" borderId="53" xfId="0" applyBorder="1"/>
    <xf numFmtId="0" fontId="19" fillId="0" borderId="1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1" fillId="3" borderId="17" xfId="0" applyFont="1" applyFill="1" applyBorder="1"/>
    <xf numFmtId="0" fontId="11" fillId="3" borderId="18" xfId="0" applyFont="1" applyFill="1" applyBorder="1"/>
    <xf numFmtId="0" fontId="11" fillId="3" borderId="19" xfId="0" applyFont="1" applyFill="1" applyBorder="1"/>
    <xf numFmtId="0" fontId="18" fillId="0" borderId="27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1" fillId="2" borderId="27" xfId="0" applyNumberFormat="1" applyFont="1" applyFill="1" applyBorder="1" applyAlignment="1"/>
    <xf numFmtId="2" fontId="1" fillId="2" borderId="30" xfId="0" applyNumberFormat="1" applyFont="1" applyFill="1" applyBorder="1" applyAlignment="1"/>
    <xf numFmtId="0" fontId="1" fillId="0" borderId="0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0" fillId="0" borderId="59" xfId="0" applyBorder="1"/>
    <xf numFmtId="0" fontId="0" fillId="0" borderId="27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11" fontId="8" fillId="0" borderId="11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41" xfId="0" applyBorder="1"/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11" fontId="8" fillId="0" borderId="15" xfId="0" applyNumberFormat="1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1" fontId="8" fillId="0" borderId="10" xfId="0" applyNumberFormat="1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0" borderId="7" xfId="0" applyNumberFormat="1" applyFont="1" applyFill="1" applyBorder="1" applyAlignment="1">
      <alignment horizontal="center" vertical="center"/>
    </xf>
    <xf numFmtId="11" fontId="8" fillId="0" borderId="12" xfId="0" applyNumberFormat="1" applyFont="1" applyFill="1" applyBorder="1" applyAlignment="1">
      <alignment horizontal="center" vertical="center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64" fontId="1" fillId="0" borderId="59" xfId="0" applyNumberFormat="1" applyFont="1" applyBorder="1" applyAlignment="1">
      <alignment horizontal="center"/>
    </xf>
    <xf numFmtId="164" fontId="1" fillId="0" borderId="42" xfId="0" applyNumberFormat="1" applyFont="1" applyBorder="1" applyAlignment="1">
      <alignment horizontal="center"/>
    </xf>
    <xf numFmtId="164" fontId="1" fillId="0" borderId="49" xfId="0" applyNumberFormat="1" applyFont="1" applyBorder="1" applyAlignment="1">
      <alignment horizontal="center"/>
    </xf>
    <xf numFmtId="0" fontId="0" fillId="0" borderId="52" xfId="0" applyBorder="1"/>
    <xf numFmtId="0" fontId="0" fillId="0" borderId="4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2" fontId="1" fillId="2" borderId="28" xfId="0" applyNumberFormat="1" applyFont="1" applyFill="1" applyBorder="1" applyAlignment="1"/>
    <xf numFmtId="2" fontId="1" fillId="2" borderId="28" xfId="0" applyNumberFormat="1" applyFont="1" applyFill="1" applyBorder="1"/>
    <xf numFmtId="0" fontId="18" fillId="0" borderId="2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37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6" fillId="0" borderId="8" xfId="0" applyFont="1" applyBorder="1" applyAlignment="1"/>
    <xf numFmtId="0" fontId="16" fillId="0" borderId="9" xfId="0" applyFont="1" applyBorder="1" applyAlignment="1"/>
    <xf numFmtId="0" fontId="16" fillId="0" borderId="10" xfId="0" applyFont="1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17" fillId="0" borderId="1" xfId="0" applyFont="1" applyFill="1" applyBorder="1"/>
    <xf numFmtId="0" fontId="1" fillId="0" borderId="1" xfId="0" applyFont="1" applyBorder="1" applyAlignment="1">
      <alignment horizontal="center" wrapText="1"/>
    </xf>
    <xf numFmtId="0" fontId="16" fillId="0" borderId="8" xfId="0" applyFont="1" applyFill="1" applyBorder="1" applyAlignment="1"/>
    <xf numFmtId="0" fontId="16" fillId="0" borderId="9" xfId="0" applyFont="1" applyFill="1" applyBorder="1" applyAlignment="1"/>
    <xf numFmtId="0" fontId="16" fillId="0" borderId="10" xfId="0" applyFont="1" applyFill="1" applyBorder="1" applyAlignment="1"/>
    <xf numFmtId="2" fontId="1" fillId="2" borderId="21" xfId="0" applyNumberFormat="1" applyFont="1" applyFill="1" applyBorder="1" applyAlignment="1"/>
    <xf numFmtId="2" fontId="1" fillId="2" borderId="22" xfId="0" applyNumberFormat="1" applyFont="1" applyFill="1" applyBorder="1" applyAlignment="1"/>
    <xf numFmtId="2" fontId="1" fillId="2" borderId="36" xfId="0" applyNumberFormat="1" applyFont="1" applyFill="1" applyBorder="1" applyAlignment="1"/>
    <xf numFmtId="2" fontId="1" fillId="2" borderId="12" xfId="0" applyNumberFormat="1" applyFont="1" applyFill="1" applyBorder="1" applyAlignment="1"/>
    <xf numFmtId="2" fontId="1" fillId="2" borderId="27" xfId="0" applyNumberFormat="1" applyFont="1" applyFill="1" applyBorder="1"/>
    <xf numFmtId="0" fontId="19" fillId="0" borderId="13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166" fontId="9" fillId="0" borderId="21" xfId="0" applyNumberFormat="1" applyFont="1" applyBorder="1"/>
    <xf numFmtId="166" fontId="9" fillId="0" borderId="22" xfId="0" applyNumberFormat="1" applyFont="1" applyBorder="1"/>
    <xf numFmtId="166" fontId="9" fillId="0" borderId="23" xfId="0" applyNumberFormat="1" applyFont="1" applyBorder="1"/>
    <xf numFmtId="0" fontId="1" fillId="0" borderId="28" xfId="0" applyFont="1" applyBorder="1" applyAlignment="1">
      <alignment vertical="center" wrapText="1"/>
    </xf>
    <xf numFmtId="166" fontId="9" fillId="0" borderId="13" xfId="0" applyNumberFormat="1" applyFont="1" applyBorder="1"/>
    <xf numFmtId="166" fontId="9" fillId="0" borderId="14" xfId="0" applyNumberFormat="1" applyFont="1" applyBorder="1"/>
    <xf numFmtId="166" fontId="9" fillId="0" borderId="15" xfId="0" applyNumberFormat="1" applyFont="1" applyBorder="1"/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3" xfId="0" applyNumberFormat="1" applyFont="1" applyBorder="1" applyAlignment="1">
      <alignment horizontal="center"/>
    </xf>
    <xf numFmtId="164" fontId="0" fillId="0" borderId="21" xfId="0" applyNumberFormat="1" applyBorder="1" applyAlignment="1">
      <alignment horizontal="left"/>
    </xf>
    <xf numFmtId="164" fontId="0" fillId="0" borderId="22" xfId="0" applyNumberFormat="1" applyBorder="1" applyAlignment="1">
      <alignment horizontal="left"/>
    </xf>
    <xf numFmtId="164" fontId="0" fillId="0" borderId="23" xfId="0" applyNumberFormat="1" applyBorder="1" applyAlignment="1">
      <alignment horizontal="left"/>
    </xf>
    <xf numFmtId="0" fontId="15" fillId="0" borderId="12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2" fontId="0" fillId="0" borderId="11" xfId="0" applyNumberFormat="1" applyBorder="1"/>
    <xf numFmtId="0" fontId="0" fillId="0" borderId="49" xfId="0" applyBorder="1" applyAlignment="1">
      <alignment horizontal="center"/>
    </xf>
    <xf numFmtId="0" fontId="8" fillId="0" borderId="59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21" xfId="0" applyFont="1" applyBorder="1"/>
    <xf numFmtId="0" fontId="1" fillId="0" borderId="23" xfId="0" applyFont="1" applyBorder="1"/>
    <xf numFmtId="0" fontId="1" fillId="0" borderId="17" xfId="0" applyFont="1" applyBorder="1"/>
    <xf numFmtId="0" fontId="1" fillId="0" borderId="19" xfId="0" applyFont="1" applyBorder="1"/>
    <xf numFmtId="0" fontId="1" fillId="0" borderId="59" xfId="0" applyFont="1" applyBorder="1"/>
    <xf numFmtId="0" fontId="0" fillId="0" borderId="1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1" fillId="2" borderId="21" xfId="0" applyNumberFormat="1" applyFont="1" applyFill="1" applyBorder="1"/>
    <xf numFmtId="2" fontId="1" fillId="2" borderId="22" xfId="0" applyNumberFormat="1" applyFont="1" applyFill="1" applyBorder="1"/>
    <xf numFmtId="2" fontId="1" fillId="2" borderId="23" xfId="0" applyNumberFormat="1" applyFont="1" applyFill="1" applyBorder="1"/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center" vertical="center"/>
    </xf>
    <xf numFmtId="2" fontId="1" fillId="2" borderId="17" xfId="0" applyNumberFormat="1" applyFont="1" applyFill="1" applyBorder="1" applyAlignment="1"/>
    <xf numFmtId="2" fontId="1" fillId="2" borderId="18" xfId="0" applyNumberFormat="1" applyFont="1" applyFill="1" applyBorder="1" applyAlignment="1"/>
    <xf numFmtId="2" fontId="1" fillId="2" borderId="38" xfId="0" applyNumberFormat="1" applyFont="1" applyFill="1" applyBorder="1" applyAlignment="1"/>
    <xf numFmtId="0" fontId="12" fillId="0" borderId="1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67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 wrapText="1"/>
    </xf>
    <xf numFmtId="0" fontId="11" fillId="3" borderId="21" xfId="0" applyFont="1" applyFill="1" applyBorder="1"/>
    <xf numFmtId="0" fontId="11" fillId="3" borderId="22" xfId="0" applyFont="1" applyFill="1" applyBorder="1"/>
    <xf numFmtId="0" fontId="11" fillId="3" borderId="23" xfId="0" applyFont="1" applyFill="1" applyBorder="1"/>
    <xf numFmtId="0" fontId="1" fillId="0" borderId="27" xfId="0" applyFont="1" applyBorder="1" applyAlignment="1">
      <alignment vertical="center" wrapText="1"/>
    </xf>
    <xf numFmtId="2" fontId="1" fillId="0" borderId="27" xfId="0" applyNumberFormat="1" applyFont="1" applyBorder="1" applyAlignment="1">
      <alignment vertical="center" wrapText="1"/>
    </xf>
    <xf numFmtId="165" fontId="0" fillId="0" borderId="27" xfId="0" applyNumberFormat="1" applyBorder="1"/>
    <xf numFmtId="2" fontId="1" fillId="2" borderId="18" xfId="0" applyNumberFormat="1" applyFont="1" applyFill="1" applyBorder="1"/>
    <xf numFmtId="2" fontId="1" fillId="2" borderId="19" xfId="0" applyNumberFormat="1" applyFont="1" applyFill="1" applyBorder="1"/>
    <xf numFmtId="0" fontId="9" fillId="0" borderId="2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1" xfId="0" applyFont="1" applyBorder="1"/>
    <xf numFmtId="0" fontId="22" fillId="0" borderId="1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8" fillId="0" borderId="64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22" fillId="0" borderId="12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5" fillId="0" borderId="48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165" fontId="0" fillId="0" borderId="11" xfId="0" applyNumberFormat="1" applyBorder="1"/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164" fontId="0" fillId="0" borderId="5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5" fillId="0" borderId="56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164" fontId="0" fillId="0" borderId="1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52" xfId="0" applyBorder="1" applyAlignment="1">
      <alignment horizontal="center" vertical="center"/>
    </xf>
    <xf numFmtId="164" fontId="0" fillId="0" borderId="59" xfId="0" applyNumberFormat="1" applyBorder="1" applyAlignment="1">
      <alignment horizontal="left"/>
    </xf>
    <xf numFmtId="164" fontId="0" fillId="0" borderId="42" xfId="0" applyNumberFormat="1" applyBorder="1" applyAlignment="1">
      <alignment horizontal="left"/>
    </xf>
    <xf numFmtId="164" fontId="0" fillId="0" borderId="49" xfId="0" applyNumberFormat="1" applyBorder="1" applyAlignment="1">
      <alignment horizontal="left"/>
    </xf>
    <xf numFmtId="0" fontId="12" fillId="0" borderId="59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164" fontId="0" fillId="0" borderId="27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11" fontId="8" fillId="0" borderId="10" xfId="0" applyNumberFormat="1" applyFont="1" applyFill="1" applyBorder="1" applyAlignment="1">
      <alignment horizontal="center" vertical="center"/>
    </xf>
    <xf numFmtId="11" fontId="8" fillId="0" borderId="1" xfId="0" applyNumberFormat="1" applyFont="1" applyFill="1" applyBorder="1" applyAlignment="1">
      <alignment horizontal="center" vertical="center"/>
    </xf>
    <xf numFmtId="0" fontId="0" fillId="0" borderId="8" xfId="0" applyBorder="1"/>
    <xf numFmtId="0" fontId="21" fillId="0" borderId="8" xfId="0" applyFont="1" applyBorder="1"/>
    <xf numFmtId="0" fontId="21" fillId="0" borderId="10" xfId="0" applyFont="1" applyBorder="1"/>
    <xf numFmtId="0" fontId="12" fillId="0" borderId="0" xfId="0" applyFont="1" applyAlignment="1">
      <alignment horizontal="center"/>
    </xf>
    <xf numFmtId="0" fontId="1" fillId="0" borderId="8" xfId="0" applyFont="1" applyBorder="1"/>
    <xf numFmtId="0" fontId="1" fillId="0" borderId="10" xfId="0" applyFont="1" applyBorder="1"/>
    <xf numFmtId="0" fontId="4" fillId="0" borderId="8" xfId="0" applyFont="1" applyBorder="1"/>
    <xf numFmtId="0" fontId="4" fillId="0" borderId="10" xfId="0" applyFont="1" applyBorder="1"/>
    <xf numFmtId="0" fontId="21" fillId="0" borderId="1" xfId="0" applyFont="1" applyBorder="1"/>
    <xf numFmtId="0" fontId="9" fillId="0" borderId="1" xfId="0" applyFont="1" applyBorder="1" applyAlignment="1">
      <alignment wrapText="1"/>
    </xf>
    <xf numFmtId="0" fontId="4" fillId="0" borderId="1" xfId="0" applyFont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352"/>
  <sheetViews>
    <sheetView tabSelected="1" zoomScaleSheetLayoutView="100" workbookViewId="0">
      <selection activeCell="S16" sqref="S16:W16"/>
    </sheetView>
  </sheetViews>
  <sheetFormatPr defaultRowHeight="15" outlineLevelRow="1"/>
  <cols>
    <col min="1" max="39" width="2.28515625" customWidth="1"/>
    <col min="40" max="41" width="2.42578125" customWidth="1"/>
    <col min="42" max="42" width="2.140625" customWidth="1"/>
    <col min="43" max="43" width="4.7109375" customWidth="1"/>
    <col min="44" max="44" width="3.5703125" customWidth="1"/>
    <col min="45" max="45" width="4.7109375" customWidth="1"/>
    <col min="46" max="46" width="4.42578125" customWidth="1"/>
    <col min="47" max="47" width="4.5703125" customWidth="1"/>
    <col min="48" max="48" width="13" customWidth="1"/>
    <col min="49" max="49" width="3.42578125" customWidth="1"/>
    <col min="50" max="50" width="13.85546875" customWidth="1"/>
  </cols>
  <sheetData>
    <row r="1" spans="1:66" outlineLevel="1">
      <c r="B1" s="489" t="s">
        <v>58</v>
      </c>
      <c r="C1" s="489"/>
      <c r="D1" s="489"/>
      <c r="E1" s="489"/>
      <c r="F1" s="489"/>
      <c r="G1" s="489"/>
      <c r="H1" s="489"/>
      <c r="I1" s="489"/>
      <c r="J1" s="489"/>
      <c r="K1" s="489"/>
      <c r="L1" s="489"/>
      <c r="M1" s="489"/>
      <c r="N1" s="489"/>
      <c r="O1" s="489"/>
      <c r="P1" s="489"/>
      <c r="Q1" s="489"/>
      <c r="R1" s="489"/>
      <c r="S1" s="489"/>
      <c r="T1" s="489"/>
      <c r="U1" s="489"/>
      <c r="V1" s="489"/>
      <c r="W1" s="489"/>
      <c r="X1" s="489"/>
      <c r="Y1" s="489"/>
      <c r="Z1" s="489"/>
      <c r="AA1" s="489"/>
      <c r="AB1" s="489"/>
      <c r="AC1" s="489"/>
      <c r="AD1" s="489"/>
      <c r="AE1" s="489"/>
      <c r="AF1" s="489"/>
      <c r="AG1" s="489"/>
      <c r="AH1" s="489"/>
      <c r="AI1" s="489"/>
      <c r="AJ1" s="489"/>
      <c r="AK1" s="489"/>
    </row>
    <row r="2" spans="1:66" outlineLevel="1">
      <c r="AM2" s="2"/>
      <c r="AN2" s="3"/>
      <c r="AO2" s="3"/>
      <c r="AP2" s="3"/>
    </row>
    <row r="3" spans="1:66" ht="30" customHeight="1" outlineLevel="1">
      <c r="A3" s="140" t="s">
        <v>0</v>
      </c>
      <c r="B3" s="140"/>
      <c r="C3" s="140"/>
      <c r="D3" s="140"/>
      <c r="E3" s="140"/>
      <c r="F3" s="140"/>
      <c r="G3" s="140"/>
      <c r="H3" s="140" t="s">
        <v>1</v>
      </c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 t="s">
        <v>2</v>
      </c>
      <c r="T3" s="140"/>
      <c r="U3" s="140"/>
      <c r="V3" s="140"/>
      <c r="W3" s="140"/>
      <c r="X3" s="140"/>
      <c r="Y3" s="140"/>
      <c r="Z3" s="140"/>
      <c r="AA3" s="140"/>
      <c r="AB3" s="140"/>
      <c r="AC3" s="140" t="s">
        <v>6</v>
      </c>
      <c r="AD3" s="140"/>
      <c r="AE3" s="140"/>
      <c r="AF3" s="140"/>
      <c r="AG3" s="140"/>
      <c r="AH3" s="140" t="s">
        <v>4</v>
      </c>
      <c r="AI3" s="140"/>
      <c r="AJ3" s="140"/>
      <c r="AK3" s="140"/>
      <c r="AL3" s="140"/>
      <c r="AM3" s="1"/>
      <c r="AN3" s="1"/>
      <c r="AO3" s="2"/>
      <c r="AP3" s="8"/>
      <c r="AQ3" s="4"/>
    </row>
    <row r="4" spans="1:66" ht="30.75" customHeight="1" outlineLevel="1" thickBo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 t="s">
        <v>3</v>
      </c>
      <c r="T4" s="140"/>
      <c r="U4" s="140"/>
      <c r="V4" s="140"/>
      <c r="W4" s="140"/>
      <c r="X4" s="140" t="s">
        <v>5</v>
      </c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O4" s="50"/>
      <c r="AP4" s="7"/>
      <c r="AQ4" s="7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</row>
    <row r="5" spans="1:66" s="71" customFormat="1" ht="14.45" customHeight="1" outlineLevel="1">
      <c r="A5" s="140">
        <v>1</v>
      </c>
      <c r="B5" s="140"/>
      <c r="C5" s="140"/>
      <c r="D5" s="140"/>
      <c r="E5" s="140"/>
      <c r="F5" s="140"/>
      <c r="G5" s="140"/>
      <c r="H5" s="369" t="s">
        <v>123</v>
      </c>
      <c r="I5" s="370"/>
      <c r="J5" s="370"/>
      <c r="K5" s="370"/>
      <c r="L5" s="370"/>
      <c r="M5" s="370"/>
      <c r="N5" s="370"/>
      <c r="O5" s="370"/>
      <c r="P5" s="371"/>
      <c r="Q5" s="372" t="s">
        <v>18</v>
      </c>
      <c r="R5" s="372"/>
      <c r="S5" s="373">
        <v>0.159</v>
      </c>
      <c r="T5" s="374"/>
      <c r="U5" s="374"/>
      <c r="V5" s="374"/>
      <c r="W5" s="375"/>
      <c r="X5" s="373">
        <v>0.15</v>
      </c>
      <c r="Y5" s="374"/>
      <c r="Z5" s="374"/>
      <c r="AA5" s="374"/>
      <c r="AB5" s="375"/>
      <c r="AC5" s="355">
        <v>69</v>
      </c>
      <c r="AD5" s="355"/>
      <c r="AE5" s="355"/>
      <c r="AF5" s="355"/>
      <c r="AG5" s="355"/>
      <c r="AH5" s="352">
        <v>2006</v>
      </c>
      <c r="AI5" s="353"/>
      <c r="AJ5" s="353"/>
      <c r="AK5" s="353"/>
      <c r="AL5" s="354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</row>
    <row r="6" spans="1:66" s="71" customFormat="1" ht="14.45" customHeight="1" outlineLevel="1">
      <c r="A6" s="140"/>
      <c r="B6" s="140"/>
      <c r="C6" s="140"/>
      <c r="D6" s="140"/>
      <c r="E6" s="140"/>
      <c r="F6" s="140"/>
      <c r="G6" s="140"/>
      <c r="H6" s="342"/>
      <c r="I6" s="343"/>
      <c r="J6" s="343"/>
      <c r="K6" s="343"/>
      <c r="L6" s="343"/>
      <c r="M6" s="343"/>
      <c r="N6" s="343"/>
      <c r="O6" s="343"/>
      <c r="P6" s="344"/>
      <c r="Q6" s="334" t="s">
        <v>19</v>
      </c>
      <c r="R6" s="334"/>
      <c r="S6" s="335">
        <v>0.159</v>
      </c>
      <c r="T6" s="336"/>
      <c r="U6" s="336"/>
      <c r="V6" s="336"/>
      <c r="W6" s="337"/>
      <c r="X6" s="335">
        <v>0.15</v>
      </c>
      <c r="Y6" s="336"/>
      <c r="Z6" s="336"/>
      <c r="AA6" s="336"/>
      <c r="AB6" s="337"/>
      <c r="AC6" s="338">
        <v>69</v>
      </c>
      <c r="AD6" s="338"/>
      <c r="AE6" s="338"/>
      <c r="AF6" s="338"/>
      <c r="AG6" s="338"/>
      <c r="AH6" s="339">
        <v>2006</v>
      </c>
      <c r="AI6" s="340"/>
      <c r="AJ6" s="340"/>
      <c r="AK6" s="340"/>
      <c r="AL6" s="34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</row>
    <row r="7" spans="1:66" s="71" customFormat="1" ht="14.45" customHeight="1" outlineLevel="1">
      <c r="A7" s="140">
        <v>2</v>
      </c>
      <c r="B7" s="140"/>
      <c r="C7" s="140"/>
      <c r="D7" s="140"/>
      <c r="E7" s="140"/>
      <c r="F7" s="140"/>
      <c r="G7" s="140"/>
      <c r="H7" s="331" t="s">
        <v>124</v>
      </c>
      <c r="I7" s="332"/>
      <c r="J7" s="332"/>
      <c r="K7" s="332"/>
      <c r="L7" s="332"/>
      <c r="M7" s="332"/>
      <c r="N7" s="332"/>
      <c r="O7" s="332"/>
      <c r="P7" s="333"/>
      <c r="Q7" s="334" t="s">
        <v>18</v>
      </c>
      <c r="R7" s="334"/>
      <c r="S7" s="335">
        <v>0.159</v>
      </c>
      <c r="T7" s="336"/>
      <c r="U7" s="336"/>
      <c r="V7" s="336"/>
      <c r="W7" s="337"/>
      <c r="X7" s="335">
        <v>0.15</v>
      </c>
      <c r="Y7" s="336"/>
      <c r="Z7" s="336"/>
      <c r="AA7" s="336"/>
      <c r="AB7" s="337"/>
      <c r="AC7" s="338">
        <v>34</v>
      </c>
      <c r="AD7" s="338"/>
      <c r="AE7" s="338"/>
      <c r="AF7" s="338"/>
      <c r="AG7" s="338"/>
      <c r="AH7" s="339">
        <v>2007</v>
      </c>
      <c r="AI7" s="340"/>
      <c r="AJ7" s="340"/>
      <c r="AK7" s="340"/>
      <c r="AL7" s="34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</row>
    <row r="8" spans="1:66" s="71" customFormat="1" ht="14.45" customHeight="1" outlineLevel="1">
      <c r="A8" s="140"/>
      <c r="B8" s="140"/>
      <c r="C8" s="140"/>
      <c r="D8" s="140"/>
      <c r="E8" s="140"/>
      <c r="F8" s="140"/>
      <c r="G8" s="140"/>
      <c r="H8" s="342"/>
      <c r="I8" s="343"/>
      <c r="J8" s="343"/>
      <c r="K8" s="343"/>
      <c r="L8" s="343"/>
      <c r="M8" s="343"/>
      <c r="N8" s="343"/>
      <c r="O8" s="343"/>
      <c r="P8" s="344"/>
      <c r="Q8" s="334" t="s">
        <v>19</v>
      </c>
      <c r="R8" s="334"/>
      <c r="S8" s="335">
        <v>0.159</v>
      </c>
      <c r="T8" s="336"/>
      <c r="U8" s="336"/>
      <c r="V8" s="336"/>
      <c r="W8" s="337"/>
      <c r="X8" s="335">
        <v>0.15</v>
      </c>
      <c r="Y8" s="336"/>
      <c r="Z8" s="336"/>
      <c r="AA8" s="336"/>
      <c r="AB8" s="337"/>
      <c r="AC8" s="338">
        <v>34</v>
      </c>
      <c r="AD8" s="338"/>
      <c r="AE8" s="338"/>
      <c r="AF8" s="338"/>
      <c r="AG8" s="338"/>
      <c r="AH8" s="339">
        <v>2007</v>
      </c>
      <c r="AI8" s="340"/>
      <c r="AJ8" s="340"/>
      <c r="AK8" s="340"/>
      <c r="AL8" s="34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</row>
    <row r="9" spans="1:66" s="71" customFormat="1" ht="14.45" customHeight="1" outlineLevel="1">
      <c r="A9" s="140">
        <v>3</v>
      </c>
      <c r="B9" s="140"/>
      <c r="C9" s="140"/>
      <c r="D9" s="140"/>
      <c r="E9" s="140"/>
      <c r="F9" s="140"/>
      <c r="G9" s="140"/>
      <c r="H9" s="331" t="s">
        <v>125</v>
      </c>
      <c r="I9" s="332"/>
      <c r="J9" s="332"/>
      <c r="K9" s="332"/>
      <c r="L9" s="332"/>
      <c r="M9" s="332"/>
      <c r="N9" s="332"/>
      <c r="O9" s="332"/>
      <c r="P9" s="333"/>
      <c r="Q9" s="334" t="s">
        <v>18</v>
      </c>
      <c r="R9" s="334"/>
      <c r="S9" s="335">
        <v>0.159</v>
      </c>
      <c r="T9" s="336"/>
      <c r="U9" s="336"/>
      <c r="V9" s="336"/>
      <c r="W9" s="337"/>
      <c r="X9" s="335">
        <v>0.15</v>
      </c>
      <c r="Y9" s="336"/>
      <c r="Z9" s="336"/>
      <c r="AA9" s="336"/>
      <c r="AB9" s="337"/>
      <c r="AC9" s="338">
        <v>171</v>
      </c>
      <c r="AD9" s="338"/>
      <c r="AE9" s="338"/>
      <c r="AF9" s="338"/>
      <c r="AG9" s="338"/>
      <c r="AH9" s="339">
        <v>2008</v>
      </c>
      <c r="AI9" s="340"/>
      <c r="AJ9" s="340"/>
      <c r="AK9" s="340"/>
      <c r="AL9" s="34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</row>
    <row r="10" spans="1:66" s="71" customFormat="1" ht="14.45" customHeight="1" outlineLevel="1">
      <c r="A10" s="140"/>
      <c r="B10" s="140"/>
      <c r="C10" s="140"/>
      <c r="D10" s="140"/>
      <c r="E10" s="140"/>
      <c r="F10" s="140"/>
      <c r="G10" s="140"/>
      <c r="H10" s="342"/>
      <c r="I10" s="343"/>
      <c r="J10" s="343"/>
      <c r="K10" s="343"/>
      <c r="L10" s="343"/>
      <c r="M10" s="343"/>
      <c r="N10" s="343"/>
      <c r="O10" s="343"/>
      <c r="P10" s="344"/>
      <c r="Q10" s="334" t="s">
        <v>19</v>
      </c>
      <c r="R10" s="334"/>
      <c r="S10" s="335">
        <v>0.159</v>
      </c>
      <c r="T10" s="336"/>
      <c r="U10" s="336"/>
      <c r="V10" s="336"/>
      <c r="W10" s="337"/>
      <c r="X10" s="335">
        <v>0.15</v>
      </c>
      <c r="Y10" s="336"/>
      <c r="Z10" s="336"/>
      <c r="AA10" s="336"/>
      <c r="AB10" s="337"/>
      <c r="AC10" s="338">
        <v>171</v>
      </c>
      <c r="AD10" s="338"/>
      <c r="AE10" s="338"/>
      <c r="AF10" s="338"/>
      <c r="AG10" s="338"/>
      <c r="AH10" s="339">
        <v>2008</v>
      </c>
      <c r="AI10" s="340"/>
      <c r="AJ10" s="340"/>
      <c r="AK10" s="340"/>
      <c r="AL10" s="34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</row>
    <row r="11" spans="1:66" s="71" customFormat="1" ht="14.45" customHeight="1" outlineLevel="1">
      <c r="A11" s="140">
        <v>4</v>
      </c>
      <c r="B11" s="140"/>
      <c r="C11" s="140"/>
      <c r="D11" s="140"/>
      <c r="E11" s="140"/>
      <c r="F11" s="140"/>
      <c r="G11" s="140"/>
      <c r="H11" s="331" t="s">
        <v>126</v>
      </c>
      <c r="I11" s="332"/>
      <c r="J11" s="332"/>
      <c r="K11" s="332"/>
      <c r="L11" s="332"/>
      <c r="M11" s="332"/>
      <c r="N11" s="332"/>
      <c r="O11" s="332"/>
      <c r="P11" s="333"/>
      <c r="Q11" s="334" t="s">
        <v>18</v>
      </c>
      <c r="R11" s="334"/>
      <c r="S11" s="335">
        <v>0.108</v>
      </c>
      <c r="T11" s="336"/>
      <c r="U11" s="336"/>
      <c r="V11" s="336"/>
      <c r="W11" s="337"/>
      <c r="X11" s="335">
        <v>0.1</v>
      </c>
      <c r="Y11" s="336"/>
      <c r="Z11" s="336"/>
      <c r="AA11" s="336"/>
      <c r="AB11" s="337"/>
      <c r="AC11" s="338">
        <v>40</v>
      </c>
      <c r="AD11" s="338"/>
      <c r="AE11" s="338"/>
      <c r="AF11" s="338"/>
      <c r="AG11" s="338"/>
      <c r="AH11" s="339">
        <v>2008</v>
      </c>
      <c r="AI11" s="340"/>
      <c r="AJ11" s="340"/>
      <c r="AK11" s="340"/>
      <c r="AL11" s="34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</row>
    <row r="12" spans="1:66" s="71" customFormat="1" ht="14.45" customHeight="1" outlineLevel="1">
      <c r="A12" s="140"/>
      <c r="B12" s="140"/>
      <c r="C12" s="140"/>
      <c r="D12" s="140"/>
      <c r="E12" s="140"/>
      <c r="F12" s="140"/>
      <c r="G12" s="140"/>
      <c r="H12" s="342"/>
      <c r="I12" s="343"/>
      <c r="J12" s="343"/>
      <c r="K12" s="343"/>
      <c r="L12" s="343"/>
      <c r="M12" s="343"/>
      <c r="N12" s="343"/>
      <c r="O12" s="343"/>
      <c r="P12" s="344"/>
      <c r="Q12" s="334" t="s">
        <v>19</v>
      </c>
      <c r="R12" s="334"/>
      <c r="S12" s="335">
        <v>0.108</v>
      </c>
      <c r="T12" s="336"/>
      <c r="U12" s="336"/>
      <c r="V12" s="336"/>
      <c r="W12" s="337"/>
      <c r="X12" s="335">
        <v>0.1</v>
      </c>
      <c r="Y12" s="336"/>
      <c r="Z12" s="336"/>
      <c r="AA12" s="336"/>
      <c r="AB12" s="337"/>
      <c r="AC12" s="338">
        <v>40</v>
      </c>
      <c r="AD12" s="338"/>
      <c r="AE12" s="338"/>
      <c r="AF12" s="338"/>
      <c r="AG12" s="338"/>
      <c r="AH12" s="339">
        <v>2008</v>
      </c>
      <c r="AI12" s="340"/>
      <c r="AJ12" s="340"/>
      <c r="AK12" s="340"/>
      <c r="AL12" s="34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</row>
    <row r="13" spans="1:66" s="71" customFormat="1" ht="14.45" customHeight="1" outlineLevel="1">
      <c r="A13" s="140">
        <v>5</v>
      </c>
      <c r="B13" s="140"/>
      <c r="C13" s="140"/>
      <c r="D13" s="140"/>
      <c r="E13" s="140"/>
      <c r="F13" s="140"/>
      <c r="G13" s="140"/>
      <c r="H13" s="331" t="s">
        <v>127</v>
      </c>
      <c r="I13" s="332"/>
      <c r="J13" s="332"/>
      <c r="K13" s="332"/>
      <c r="L13" s="332"/>
      <c r="M13" s="332"/>
      <c r="N13" s="332"/>
      <c r="O13" s="332"/>
      <c r="P13" s="333"/>
      <c r="Q13" s="334" t="s">
        <v>18</v>
      </c>
      <c r="R13" s="334"/>
      <c r="S13" s="335">
        <v>0.108</v>
      </c>
      <c r="T13" s="336"/>
      <c r="U13" s="336"/>
      <c r="V13" s="336"/>
      <c r="W13" s="337"/>
      <c r="X13" s="335">
        <v>0.1</v>
      </c>
      <c r="Y13" s="336"/>
      <c r="Z13" s="336"/>
      <c r="AA13" s="336"/>
      <c r="AB13" s="337"/>
      <c r="AC13" s="338">
        <v>34</v>
      </c>
      <c r="AD13" s="338"/>
      <c r="AE13" s="338"/>
      <c r="AF13" s="338"/>
      <c r="AG13" s="338"/>
      <c r="AH13" s="339">
        <v>2008</v>
      </c>
      <c r="AI13" s="340"/>
      <c r="AJ13" s="340"/>
      <c r="AK13" s="340"/>
      <c r="AL13" s="34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</row>
    <row r="14" spans="1:66" s="71" customFormat="1" ht="14.45" customHeight="1" outlineLevel="1">
      <c r="A14" s="140"/>
      <c r="B14" s="140"/>
      <c r="C14" s="140"/>
      <c r="D14" s="140"/>
      <c r="E14" s="140"/>
      <c r="F14" s="140"/>
      <c r="G14" s="140"/>
      <c r="H14" s="342"/>
      <c r="I14" s="343"/>
      <c r="J14" s="343"/>
      <c r="K14" s="343"/>
      <c r="L14" s="343"/>
      <c r="M14" s="343"/>
      <c r="N14" s="343"/>
      <c r="O14" s="343"/>
      <c r="P14" s="344"/>
      <c r="Q14" s="334" t="s">
        <v>19</v>
      </c>
      <c r="R14" s="334"/>
      <c r="S14" s="335">
        <v>0.108</v>
      </c>
      <c r="T14" s="336"/>
      <c r="U14" s="336"/>
      <c r="V14" s="336"/>
      <c r="W14" s="337"/>
      <c r="X14" s="335">
        <v>0.1</v>
      </c>
      <c r="Y14" s="336"/>
      <c r="Z14" s="336"/>
      <c r="AA14" s="336"/>
      <c r="AB14" s="337"/>
      <c r="AC14" s="338">
        <v>34</v>
      </c>
      <c r="AD14" s="338"/>
      <c r="AE14" s="338"/>
      <c r="AF14" s="338"/>
      <c r="AG14" s="338"/>
      <c r="AH14" s="339">
        <v>2008</v>
      </c>
      <c r="AI14" s="340"/>
      <c r="AJ14" s="340"/>
      <c r="AK14" s="340"/>
      <c r="AL14" s="34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</row>
    <row r="15" spans="1:66" s="71" customFormat="1" ht="14.45" customHeight="1" outlineLevel="1">
      <c r="A15" s="140">
        <v>6</v>
      </c>
      <c r="B15" s="140"/>
      <c r="C15" s="140"/>
      <c r="D15" s="140"/>
      <c r="E15" s="140"/>
      <c r="F15" s="140"/>
      <c r="G15" s="140"/>
      <c r="H15" s="331" t="s">
        <v>128</v>
      </c>
      <c r="I15" s="332"/>
      <c r="J15" s="332"/>
      <c r="K15" s="332"/>
      <c r="L15" s="332"/>
      <c r="M15" s="332"/>
      <c r="N15" s="332"/>
      <c r="O15" s="332"/>
      <c r="P15" s="333"/>
      <c r="Q15" s="334" t="s">
        <v>18</v>
      </c>
      <c r="R15" s="334"/>
      <c r="S15" s="335">
        <v>0.108</v>
      </c>
      <c r="T15" s="336"/>
      <c r="U15" s="336"/>
      <c r="V15" s="336"/>
      <c r="W15" s="337"/>
      <c r="X15" s="335">
        <v>0.1</v>
      </c>
      <c r="Y15" s="336"/>
      <c r="Z15" s="336"/>
      <c r="AA15" s="336"/>
      <c r="AB15" s="337"/>
      <c r="AC15" s="338">
        <v>17</v>
      </c>
      <c r="AD15" s="338"/>
      <c r="AE15" s="338"/>
      <c r="AF15" s="338"/>
      <c r="AG15" s="338"/>
      <c r="AH15" s="339">
        <v>2008</v>
      </c>
      <c r="AI15" s="340"/>
      <c r="AJ15" s="340"/>
      <c r="AK15" s="340"/>
      <c r="AL15" s="34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</row>
    <row r="16" spans="1:66" s="71" customFormat="1" ht="14.45" customHeight="1" outlineLevel="1" thickBot="1">
      <c r="A16" s="140"/>
      <c r="B16" s="140"/>
      <c r="C16" s="140"/>
      <c r="D16" s="140"/>
      <c r="E16" s="140"/>
      <c r="F16" s="140"/>
      <c r="G16" s="140"/>
      <c r="H16" s="312"/>
      <c r="I16" s="313"/>
      <c r="J16" s="313"/>
      <c r="K16" s="313"/>
      <c r="L16" s="313"/>
      <c r="M16" s="313"/>
      <c r="N16" s="313"/>
      <c r="O16" s="313"/>
      <c r="P16" s="314"/>
      <c r="Q16" s="323" t="s">
        <v>19</v>
      </c>
      <c r="R16" s="323"/>
      <c r="S16" s="324">
        <v>0.108</v>
      </c>
      <c r="T16" s="325"/>
      <c r="U16" s="325"/>
      <c r="V16" s="325"/>
      <c r="W16" s="326"/>
      <c r="X16" s="324">
        <v>0.1</v>
      </c>
      <c r="Y16" s="325"/>
      <c r="Z16" s="325"/>
      <c r="AA16" s="325"/>
      <c r="AB16" s="326"/>
      <c r="AC16" s="327">
        <v>17</v>
      </c>
      <c r="AD16" s="327"/>
      <c r="AE16" s="327"/>
      <c r="AF16" s="327"/>
      <c r="AG16" s="327"/>
      <c r="AH16" s="328">
        <v>2008</v>
      </c>
      <c r="AI16" s="329"/>
      <c r="AJ16" s="329"/>
      <c r="AK16" s="329"/>
      <c r="AL16" s="330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</row>
    <row r="17" spans="1:58" s="71" customFormat="1" ht="14.45" customHeight="1" outlineLevel="1">
      <c r="A17" s="140">
        <v>7</v>
      </c>
      <c r="B17" s="140"/>
      <c r="C17" s="140"/>
      <c r="D17" s="140"/>
      <c r="E17" s="140"/>
      <c r="F17" s="140"/>
      <c r="G17" s="140"/>
      <c r="H17" s="357" t="s">
        <v>129</v>
      </c>
      <c r="I17" s="358"/>
      <c r="J17" s="358"/>
      <c r="K17" s="358"/>
      <c r="L17" s="358"/>
      <c r="M17" s="358"/>
      <c r="N17" s="358"/>
      <c r="O17" s="358"/>
      <c r="P17" s="359"/>
      <c r="Q17" s="363" t="s">
        <v>18</v>
      </c>
      <c r="R17" s="363"/>
      <c r="S17" s="306">
        <v>0.159</v>
      </c>
      <c r="T17" s="307"/>
      <c r="U17" s="307"/>
      <c r="V17" s="307"/>
      <c r="W17" s="308"/>
      <c r="X17" s="306">
        <v>0.15</v>
      </c>
      <c r="Y17" s="307"/>
      <c r="Z17" s="307"/>
      <c r="AA17" s="307"/>
      <c r="AB17" s="308"/>
      <c r="AC17" s="305">
        <v>57</v>
      </c>
      <c r="AD17" s="305"/>
      <c r="AE17" s="305"/>
      <c r="AF17" s="305"/>
      <c r="AG17" s="305"/>
      <c r="AH17" s="306">
        <v>2003</v>
      </c>
      <c r="AI17" s="307"/>
      <c r="AJ17" s="307"/>
      <c r="AK17" s="307"/>
      <c r="AL17" s="308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</row>
    <row r="18" spans="1:58" s="71" customFormat="1" ht="14.45" customHeight="1" outlineLevel="1" thickBot="1">
      <c r="A18" s="140"/>
      <c r="B18" s="140"/>
      <c r="C18" s="140"/>
      <c r="D18" s="140"/>
      <c r="E18" s="140"/>
      <c r="F18" s="140"/>
      <c r="G18" s="140"/>
      <c r="H18" s="360"/>
      <c r="I18" s="361"/>
      <c r="J18" s="361"/>
      <c r="K18" s="361"/>
      <c r="L18" s="361"/>
      <c r="M18" s="361"/>
      <c r="N18" s="361"/>
      <c r="O18" s="361"/>
      <c r="P18" s="362"/>
      <c r="Q18" s="364" t="s">
        <v>19</v>
      </c>
      <c r="R18" s="364"/>
      <c r="S18" s="365">
        <v>0.159</v>
      </c>
      <c r="T18" s="366"/>
      <c r="U18" s="366"/>
      <c r="V18" s="366"/>
      <c r="W18" s="367"/>
      <c r="X18" s="365">
        <v>0.15</v>
      </c>
      <c r="Y18" s="366"/>
      <c r="Z18" s="366"/>
      <c r="AA18" s="366"/>
      <c r="AB18" s="367"/>
      <c r="AC18" s="368">
        <v>57</v>
      </c>
      <c r="AD18" s="368"/>
      <c r="AE18" s="368"/>
      <c r="AF18" s="368"/>
      <c r="AG18" s="368"/>
      <c r="AH18" s="365">
        <v>2003</v>
      </c>
      <c r="AI18" s="366"/>
      <c r="AJ18" s="366"/>
      <c r="AK18" s="366"/>
      <c r="AL18" s="367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</row>
    <row r="19" spans="1:58" s="71" customFormat="1" ht="14.45" customHeight="1" outlineLevel="1">
      <c r="A19" s="140">
        <v>8</v>
      </c>
      <c r="B19" s="140"/>
      <c r="C19" s="140"/>
      <c r="D19" s="140"/>
      <c r="E19" s="140"/>
      <c r="F19" s="140"/>
      <c r="G19" s="140"/>
      <c r="H19" s="345" t="s">
        <v>130</v>
      </c>
      <c r="I19" s="346"/>
      <c r="J19" s="346"/>
      <c r="K19" s="346"/>
      <c r="L19" s="346"/>
      <c r="M19" s="346"/>
      <c r="N19" s="346"/>
      <c r="O19" s="346"/>
      <c r="P19" s="347"/>
      <c r="Q19" s="351" t="s">
        <v>18</v>
      </c>
      <c r="R19" s="351"/>
      <c r="S19" s="352">
        <v>0.159</v>
      </c>
      <c r="T19" s="353"/>
      <c r="U19" s="353"/>
      <c r="V19" s="353"/>
      <c r="W19" s="354"/>
      <c r="X19" s="352">
        <v>0.15</v>
      </c>
      <c r="Y19" s="353"/>
      <c r="Z19" s="353"/>
      <c r="AA19" s="353"/>
      <c r="AB19" s="354"/>
      <c r="AC19" s="355">
        <v>105</v>
      </c>
      <c r="AD19" s="355"/>
      <c r="AE19" s="355"/>
      <c r="AF19" s="355"/>
      <c r="AG19" s="355"/>
      <c r="AH19" s="352">
        <v>2006</v>
      </c>
      <c r="AI19" s="353"/>
      <c r="AJ19" s="353"/>
      <c r="AK19" s="353"/>
      <c r="AL19" s="354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</row>
    <row r="20" spans="1:58" s="71" customFormat="1" ht="14.45" customHeight="1" outlineLevel="1">
      <c r="A20" s="140"/>
      <c r="B20" s="140"/>
      <c r="C20" s="140"/>
      <c r="D20" s="140"/>
      <c r="E20" s="140"/>
      <c r="F20" s="140"/>
      <c r="G20" s="140"/>
      <c r="H20" s="348"/>
      <c r="I20" s="349"/>
      <c r="J20" s="349"/>
      <c r="K20" s="349"/>
      <c r="L20" s="349"/>
      <c r="M20" s="349"/>
      <c r="N20" s="349"/>
      <c r="O20" s="349"/>
      <c r="P20" s="350"/>
      <c r="Q20" s="356" t="s">
        <v>19</v>
      </c>
      <c r="R20" s="356"/>
      <c r="S20" s="339">
        <v>0.159</v>
      </c>
      <c r="T20" s="340"/>
      <c r="U20" s="340"/>
      <c r="V20" s="340"/>
      <c r="W20" s="341"/>
      <c r="X20" s="339">
        <v>0.15</v>
      </c>
      <c r="Y20" s="340"/>
      <c r="Z20" s="340"/>
      <c r="AA20" s="340"/>
      <c r="AB20" s="341"/>
      <c r="AC20" s="338">
        <v>105</v>
      </c>
      <c r="AD20" s="338"/>
      <c r="AE20" s="338"/>
      <c r="AF20" s="338"/>
      <c r="AG20" s="338"/>
      <c r="AH20" s="339">
        <v>2006</v>
      </c>
      <c r="AI20" s="340"/>
      <c r="AJ20" s="340"/>
      <c r="AK20" s="340"/>
      <c r="AL20" s="34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</row>
    <row r="21" spans="1:58" s="71" customFormat="1" ht="14.45" customHeight="1" outlineLevel="1">
      <c r="A21" s="140">
        <v>9</v>
      </c>
      <c r="B21" s="140"/>
      <c r="C21" s="140"/>
      <c r="D21" s="140"/>
      <c r="E21" s="140"/>
      <c r="F21" s="140"/>
      <c r="G21" s="140"/>
      <c r="H21" s="331" t="s">
        <v>131</v>
      </c>
      <c r="I21" s="332"/>
      <c r="J21" s="332"/>
      <c r="K21" s="332"/>
      <c r="L21" s="332"/>
      <c r="M21" s="332"/>
      <c r="N21" s="332"/>
      <c r="O21" s="332"/>
      <c r="P21" s="333"/>
      <c r="Q21" s="334" t="s">
        <v>18</v>
      </c>
      <c r="R21" s="334"/>
      <c r="S21" s="335">
        <v>0.159</v>
      </c>
      <c r="T21" s="336"/>
      <c r="U21" s="336"/>
      <c r="V21" s="336"/>
      <c r="W21" s="337"/>
      <c r="X21" s="335">
        <v>0.15</v>
      </c>
      <c r="Y21" s="336"/>
      <c r="Z21" s="336"/>
      <c r="AA21" s="336"/>
      <c r="AB21" s="337"/>
      <c r="AC21" s="338">
        <v>79</v>
      </c>
      <c r="AD21" s="338"/>
      <c r="AE21" s="338"/>
      <c r="AF21" s="338"/>
      <c r="AG21" s="338"/>
      <c r="AH21" s="339">
        <v>2008</v>
      </c>
      <c r="AI21" s="340"/>
      <c r="AJ21" s="340"/>
      <c r="AK21" s="340"/>
      <c r="AL21" s="34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</row>
    <row r="22" spans="1:58" s="71" customFormat="1" ht="14.45" customHeight="1" outlineLevel="1">
      <c r="A22" s="140"/>
      <c r="B22" s="140"/>
      <c r="C22" s="140"/>
      <c r="D22" s="140"/>
      <c r="E22" s="140"/>
      <c r="F22" s="140"/>
      <c r="G22" s="140"/>
      <c r="H22" s="342"/>
      <c r="I22" s="343"/>
      <c r="J22" s="343"/>
      <c r="K22" s="343"/>
      <c r="L22" s="343"/>
      <c r="M22" s="343"/>
      <c r="N22" s="343"/>
      <c r="O22" s="343"/>
      <c r="P22" s="344"/>
      <c r="Q22" s="334" t="s">
        <v>19</v>
      </c>
      <c r="R22" s="334"/>
      <c r="S22" s="335">
        <v>0.159</v>
      </c>
      <c r="T22" s="336"/>
      <c r="U22" s="336"/>
      <c r="V22" s="336"/>
      <c r="W22" s="337"/>
      <c r="X22" s="339">
        <v>0.15</v>
      </c>
      <c r="Y22" s="340"/>
      <c r="Z22" s="340"/>
      <c r="AA22" s="340"/>
      <c r="AB22" s="341"/>
      <c r="AC22" s="338">
        <v>79</v>
      </c>
      <c r="AD22" s="338"/>
      <c r="AE22" s="338"/>
      <c r="AF22" s="338"/>
      <c r="AG22" s="338"/>
      <c r="AH22" s="339">
        <v>2008</v>
      </c>
      <c r="AI22" s="340"/>
      <c r="AJ22" s="340"/>
      <c r="AK22" s="340"/>
      <c r="AL22" s="34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</row>
    <row r="23" spans="1:58" s="71" customFormat="1" ht="14.45" customHeight="1" outlineLevel="1">
      <c r="A23" s="140">
        <v>10</v>
      </c>
      <c r="B23" s="140"/>
      <c r="C23" s="140"/>
      <c r="D23" s="140"/>
      <c r="E23" s="140"/>
      <c r="F23" s="140"/>
      <c r="G23" s="140"/>
      <c r="H23" s="331" t="s">
        <v>132</v>
      </c>
      <c r="I23" s="332"/>
      <c r="J23" s="332"/>
      <c r="K23" s="332"/>
      <c r="L23" s="332"/>
      <c r="M23" s="332"/>
      <c r="N23" s="332"/>
      <c r="O23" s="332"/>
      <c r="P23" s="333"/>
      <c r="Q23" s="334" t="s">
        <v>18</v>
      </c>
      <c r="R23" s="334"/>
      <c r="S23" s="335">
        <v>0.159</v>
      </c>
      <c r="T23" s="336"/>
      <c r="U23" s="336"/>
      <c r="V23" s="336"/>
      <c r="W23" s="337"/>
      <c r="X23" s="335">
        <v>0.15</v>
      </c>
      <c r="Y23" s="336"/>
      <c r="Z23" s="336"/>
      <c r="AA23" s="336"/>
      <c r="AB23" s="337"/>
      <c r="AC23" s="338">
        <v>89</v>
      </c>
      <c r="AD23" s="338"/>
      <c r="AE23" s="338"/>
      <c r="AF23" s="338"/>
      <c r="AG23" s="338"/>
      <c r="AH23" s="339">
        <v>2009</v>
      </c>
      <c r="AI23" s="340"/>
      <c r="AJ23" s="340"/>
      <c r="AK23" s="340"/>
      <c r="AL23" s="34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</row>
    <row r="24" spans="1:58" s="71" customFormat="1" ht="14.45" customHeight="1" outlineLevel="1">
      <c r="A24" s="140"/>
      <c r="B24" s="140"/>
      <c r="C24" s="140"/>
      <c r="D24" s="140"/>
      <c r="E24" s="140"/>
      <c r="F24" s="140"/>
      <c r="G24" s="140"/>
      <c r="H24" s="342"/>
      <c r="I24" s="343"/>
      <c r="J24" s="343"/>
      <c r="K24" s="343"/>
      <c r="L24" s="343"/>
      <c r="M24" s="343"/>
      <c r="N24" s="343"/>
      <c r="O24" s="343"/>
      <c r="P24" s="344"/>
      <c r="Q24" s="334" t="s">
        <v>19</v>
      </c>
      <c r="R24" s="334"/>
      <c r="S24" s="335">
        <v>0.159</v>
      </c>
      <c r="T24" s="336"/>
      <c r="U24" s="336"/>
      <c r="V24" s="336"/>
      <c r="W24" s="337"/>
      <c r="X24" s="339">
        <v>0.15</v>
      </c>
      <c r="Y24" s="340"/>
      <c r="Z24" s="340"/>
      <c r="AA24" s="340"/>
      <c r="AB24" s="341"/>
      <c r="AC24" s="338">
        <v>89</v>
      </c>
      <c r="AD24" s="338"/>
      <c r="AE24" s="338"/>
      <c r="AF24" s="338"/>
      <c r="AG24" s="338"/>
      <c r="AH24" s="339">
        <v>2009</v>
      </c>
      <c r="AI24" s="340"/>
      <c r="AJ24" s="340"/>
      <c r="AK24" s="340"/>
      <c r="AL24" s="34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</row>
    <row r="25" spans="1:58" s="71" customFormat="1" ht="14.45" customHeight="1" outlineLevel="1">
      <c r="A25" s="140">
        <v>11</v>
      </c>
      <c r="B25" s="140"/>
      <c r="C25" s="140"/>
      <c r="D25" s="140"/>
      <c r="E25" s="140"/>
      <c r="F25" s="140"/>
      <c r="G25" s="140"/>
      <c r="H25" s="331" t="s">
        <v>133</v>
      </c>
      <c r="I25" s="332"/>
      <c r="J25" s="332"/>
      <c r="K25" s="332"/>
      <c r="L25" s="332"/>
      <c r="M25" s="332"/>
      <c r="N25" s="332"/>
      <c r="O25" s="332"/>
      <c r="P25" s="333"/>
      <c r="Q25" s="334" t="s">
        <v>18</v>
      </c>
      <c r="R25" s="334"/>
      <c r="S25" s="335">
        <v>0.159</v>
      </c>
      <c r="T25" s="336"/>
      <c r="U25" s="336"/>
      <c r="V25" s="336"/>
      <c r="W25" s="337"/>
      <c r="X25" s="335">
        <v>0.15</v>
      </c>
      <c r="Y25" s="336"/>
      <c r="Z25" s="336"/>
      <c r="AA25" s="336"/>
      <c r="AB25" s="337"/>
      <c r="AC25" s="338">
        <v>123</v>
      </c>
      <c r="AD25" s="338"/>
      <c r="AE25" s="338"/>
      <c r="AF25" s="338"/>
      <c r="AG25" s="338"/>
      <c r="AH25" s="339">
        <v>2007</v>
      </c>
      <c r="AI25" s="340"/>
      <c r="AJ25" s="340"/>
      <c r="AK25" s="340"/>
      <c r="AL25" s="34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</row>
    <row r="26" spans="1:58" s="71" customFormat="1" ht="14.45" customHeight="1" outlineLevel="1">
      <c r="A26" s="140"/>
      <c r="B26" s="140"/>
      <c r="C26" s="140"/>
      <c r="D26" s="140"/>
      <c r="E26" s="140"/>
      <c r="F26" s="140"/>
      <c r="G26" s="140"/>
      <c r="H26" s="342"/>
      <c r="I26" s="343"/>
      <c r="J26" s="343"/>
      <c r="K26" s="343"/>
      <c r="L26" s="343"/>
      <c r="M26" s="343"/>
      <c r="N26" s="343"/>
      <c r="O26" s="343"/>
      <c r="P26" s="344"/>
      <c r="Q26" s="334" t="s">
        <v>19</v>
      </c>
      <c r="R26" s="334"/>
      <c r="S26" s="335">
        <v>0.159</v>
      </c>
      <c r="T26" s="336"/>
      <c r="U26" s="336"/>
      <c r="V26" s="336"/>
      <c r="W26" s="337"/>
      <c r="X26" s="339">
        <v>0.15</v>
      </c>
      <c r="Y26" s="340"/>
      <c r="Z26" s="340"/>
      <c r="AA26" s="340"/>
      <c r="AB26" s="341"/>
      <c r="AC26" s="338">
        <v>123</v>
      </c>
      <c r="AD26" s="338"/>
      <c r="AE26" s="338"/>
      <c r="AF26" s="338"/>
      <c r="AG26" s="338"/>
      <c r="AH26" s="339">
        <v>2007</v>
      </c>
      <c r="AI26" s="340"/>
      <c r="AJ26" s="340"/>
      <c r="AK26" s="340"/>
      <c r="AL26" s="34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</row>
    <row r="27" spans="1:58" s="71" customFormat="1" ht="14.45" customHeight="1" outlineLevel="1">
      <c r="A27" s="140">
        <v>12</v>
      </c>
      <c r="B27" s="140"/>
      <c r="C27" s="140"/>
      <c r="D27" s="140"/>
      <c r="E27" s="140"/>
      <c r="F27" s="140"/>
      <c r="G27" s="140"/>
      <c r="H27" s="331" t="s">
        <v>134</v>
      </c>
      <c r="I27" s="332"/>
      <c r="J27" s="332"/>
      <c r="K27" s="332"/>
      <c r="L27" s="332"/>
      <c r="M27" s="332"/>
      <c r="N27" s="332"/>
      <c r="O27" s="332"/>
      <c r="P27" s="333"/>
      <c r="Q27" s="334" t="s">
        <v>18</v>
      </c>
      <c r="R27" s="334"/>
      <c r="S27" s="335">
        <v>0.159</v>
      </c>
      <c r="T27" s="336"/>
      <c r="U27" s="336"/>
      <c r="V27" s="336"/>
      <c r="W27" s="337"/>
      <c r="X27" s="335">
        <v>0.15</v>
      </c>
      <c r="Y27" s="336"/>
      <c r="Z27" s="336"/>
      <c r="AA27" s="336"/>
      <c r="AB27" s="337"/>
      <c r="AC27" s="338">
        <v>11</v>
      </c>
      <c r="AD27" s="338"/>
      <c r="AE27" s="338"/>
      <c r="AF27" s="338"/>
      <c r="AG27" s="338"/>
      <c r="AH27" s="339">
        <v>2007</v>
      </c>
      <c r="AI27" s="340"/>
      <c r="AJ27" s="340"/>
      <c r="AK27" s="340"/>
      <c r="AL27" s="34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</row>
    <row r="28" spans="1:58" s="71" customFormat="1" ht="14.45" customHeight="1" outlineLevel="1">
      <c r="A28" s="140"/>
      <c r="B28" s="140"/>
      <c r="C28" s="140"/>
      <c r="D28" s="140"/>
      <c r="E28" s="140"/>
      <c r="F28" s="140"/>
      <c r="G28" s="140"/>
      <c r="H28" s="342"/>
      <c r="I28" s="343"/>
      <c r="J28" s="343"/>
      <c r="K28" s="343"/>
      <c r="L28" s="343"/>
      <c r="M28" s="343"/>
      <c r="N28" s="343"/>
      <c r="O28" s="343"/>
      <c r="P28" s="344"/>
      <c r="Q28" s="334" t="s">
        <v>19</v>
      </c>
      <c r="R28" s="334"/>
      <c r="S28" s="335">
        <v>0.159</v>
      </c>
      <c r="T28" s="336"/>
      <c r="U28" s="336"/>
      <c r="V28" s="336"/>
      <c r="W28" s="337"/>
      <c r="X28" s="339">
        <v>0.15</v>
      </c>
      <c r="Y28" s="340"/>
      <c r="Z28" s="340"/>
      <c r="AA28" s="340"/>
      <c r="AB28" s="341"/>
      <c r="AC28" s="338">
        <v>11</v>
      </c>
      <c r="AD28" s="338"/>
      <c r="AE28" s="338"/>
      <c r="AF28" s="338"/>
      <c r="AG28" s="338"/>
      <c r="AH28" s="339">
        <v>2007</v>
      </c>
      <c r="AI28" s="340"/>
      <c r="AJ28" s="340"/>
      <c r="AK28" s="340"/>
      <c r="AL28" s="34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</row>
    <row r="29" spans="1:58" s="71" customFormat="1" ht="14.45" customHeight="1" outlineLevel="1">
      <c r="A29" s="140">
        <v>13</v>
      </c>
      <c r="B29" s="140"/>
      <c r="C29" s="140"/>
      <c r="D29" s="140"/>
      <c r="E29" s="140"/>
      <c r="F29" s="140"/>
      <c r="G29" s="140"/>
      <c r="H29" s="331" t="s">
        <v>135</v>
      </c>
      <c r="I29" s="332"/>
      <c r="J29" s="332"/>
      <c r="K29" s="332"/>
      <c r="L29" s="332"/>
      <c r="M29" s="332"/>
      <c r="N29" s="332"/>
      <c r="O29" s="332"/>
      <c r="P29" s="333"/>
      <c r="Q29" s="334" t="s">
        <v>18</v>
      </c>
      <c r="R29" s="334"/>
      <c r="S29" s="335">
        <v>0.159</v>
      </c>
      <c r="T29" s="336"/>
      <c r="U29" s="336"/>
      <c r="V29" s="336"/>
      <c r="W29" s="337"/>
      <c r="X29" s="335">
        <v>0.15</v>
      </c>
      <c r="Y29" s="336"/>
      <c r="Z29" s="336"/>
      <c r="AA29" s="336"/>
      <c r="AB29" s="337"/>
      <c r="AC29" s="338">
        <v>127</v>
      </c>
      <c r="AD29" s="338"/>
      <c r="AE29" s="338"/>
      <c r="AF29" s="338"/>
      <c r="AG29" s="338"/>
      <c r="AH29" s="339">
        <v>2005</v>
      </c>
      <c r="AI29" s="340"/>
      <c r="AJ29" s="340"/>
      <c r="AK29" s="340"/>
      <c r="AL29" s="34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</row>
    <row r="30" spans="1:58" s="71" customFormat="1" ht="14.45" customHeight="1" outlineLevel="1" thickBot="1">
      <c r="A30" s="140"/>
      <c r="B30" s="140"/>
      <c r="C30" s="140"/>
      <c r="D30" s="140"/>
      <c r="E30" s="140"/>
      <c r="F30" s="140"/>
      <c r="G30" s="140"/>
      <c r="H30" s="312"/>
      <c r="I30" s="313"/>
      <c r="J30" s="313"/>
      <c r="K30" s="313"/>
      <c r="L30" s="313"/>
      <c r="M30" s="313"/>
      <c r="N30" s="313"/>
      <c r="O30" s="313"/>
      <c r="P30" s="314"/>
      <c r="Q30" s="323" t="s">
        <v>19</v>
      </c>
      <c r="R30" s="323"/>
      <c r="S30" s="324">
        <v>0.159</v>
      </c>
      <c r="T30" s="325"/>
      <c r="U30" s="325"/>
      <c r="V30" s="325"/>
      <c r="W30" s="326"/>
      <c r="X30" s="324">
        <v>0.15</v>
      </c>
      <c r="Y30" s="325"/>
      <c r="Z30" s="325"/>
      <c r="AA30" s="325"/>
      <c r="AB30" s="326"/>
      <c r="AC30" s="327">
        <v>127</v>
      </c>
      <c r="AD30" s="327"/>
      <c r="AE30" s="327"/>
      <c r="AF30" s="327"/>
      <c r="AG30" s="327"/>
      <c r="AH30" s="328">
        <v>2005</v>
      </c>
      <c r="AI30" s="329"/>
      <c r="AJ30" s="329"/>
      <c r="AK30" s="329"/>
      <c r="AL30" s="330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</row>
    <row r="31" spans="1:58" s="71" customFormat="1" ht="14.45" customHeight="1" outlineLevel="1">
      <c r="A31" s="140">
        <v>14</v>
      </c>
      <c r="B31" s="140"/>
      <c r="C31" s="140"/>
      <c r="D31" s="140"/>
      <c r="E31" s="140"/>
      <c r="F31" s="140"/>
      <c r="G31" s="140"/>
      <c r="H31" s="309" t="s">
        <v>136</v>
      </c>
      <c r="I31" s="310"/>
      <c r="J31" s="310"/>
      <c r="K31" s="310"/>
      <c r="L31" s="310"/>
      <c r="M31" s="310"/>
      <c r="N31" s="310"/>
      <c r="O31" s="310"/>
      <c r="P31" s="311"/>
      <c r="Q31" s="315" t="s">
        <v>18</v>
      </c>
      <c r="R31" s="315"/>
      <c r="S31" s="316">
        <v>0.108</v>
      </c>
      <c r="T31" s="317"/>
      <c r="U31" s="317"/>
      <c r="V31" s="317"/>
      <c r="W31" s="318"/>
      <c r="X31" s="316">
        <v>0.1</v>
      </c>
      <c r="Y31" s="317"/>
      <c r="Z31" s="317"/>
      <c r="AA31" s="317"/>
      <c r="AB31" s="318"/>
      <c r="AC31" s="319">
        <v>73</v>
      </c>
      <c r="AD31" s="319"/>
      <c r="AE31" s="319"/>
      <c r="AF31" s="319"/>
      <c r="AG31" s="319"/>
      <c r="AH31" s="320">
        <v>2008</v>
      </c>
      <c r="AI31" s="321"/>
      <c r="AJ31" s="321"/>
      <c r="AK31" s="321"/>
      <c r="AL31" s="322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</row>
    <row r="32" spans="1:58" s="71" customFormat="1" ht="14.45" customHeight="1" outlineLevel="1" thickBot="1">
      <c r="A32" s="140"/>
      <c r="B32" s="140"/>
      <c r="C32" s="140"/>
      <c r="D32" s="140"/>
      <c r="E32" s="140"/>
      <c r="F32" s="140"/>
      <c r="G32" s="140"/>
      <c r="H32" s="312"/>
      <c r="I32" s="313"/>
      <c r="J32" s="313"/>
      <c r="K32" s="313"/>
      <c r="L32" s="313"/>
      <c r="M32" s="313"/>
      <c r="N32" s="313"/>
      <c r="O32" s="313"/>
      <c r="P32" s="314"/>
      <c r="Q32" s="323" t="s">
        <v>19</v>
      </c>
      <c r="R32" s="323"/>
      <c r="S32" s="324">
        <v>0.108</v>
      </c>
      <c r="T32" s="325"/>
      <c r="U32" s="325"/>
      <c r="V32" s="325"/>
      <c r="W32" s="326"/>
      <c r="X32" s="324">
        <v>0.1</v>
      </c>
      <c r="Y32" s="325"/>
      <c r="Z32" s="325"/>
      <c r="AA32" s="325"/>
      <c r="AB32" s="326"/>
      <c r="AC32" s="327">
        <v>73</v>
      </c>
      <c r="AD32" s="327"/>
      <c r="AE32" s="327"/>
      <c r="AF32" s="327"/>
      <c r="AG32" s="327"/>
      <c r="AH32" s="328">
        <v>2008</v>
      </c>
      <c r="AI32" s="329"/>
      <c r="AJ32" s="329"/>
      <c r="AK32" s="329"/>
      <c r="AL32" s="330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</row>
    <row r="33" spans="1:58" s="71" customFormat="1" ht="14.45" customHeight="1" outlineLevel="1">
      <c r="A33" s="140">
        <v>15</v>
      </c>
      <c r="B33" s="140"/>
      <c r="C33" s="140"/>
      <c r="D33" s="140"/>
      <c r="E33" s="140"/>
      <c r="F33" s="140"/>
      <c r="G33" s="140"/>
      <c r="H33" s="301" t="s">
        <v>137</v>
      </c>
      <c r="I33" s="302"/>
      <c r="J33" s="302"/>
      <c r="K33" s="302"/>
      <c r="L33" s="302"/>
      <c r="M33" s="302"/>
      <c r="N33" s="302"/>
      <c r="O33" s="302"/>
      <c r="P33" s="303"/>
      <c r="Q33" s="304" t="s">
        <v>18</v>
      </c>
      <c r="R33" s="304"/>
      <c r="S33" s="298">
        <v>3.7999999999999999E-2</v>
      </c>
      <c r="T33" s="299"/>
      <c r="U33" s="299"/>
      <c r="V33" s="299"/>
      <c r="W33" s="300"/>
      <c r="X33" s="298">
        <v>3.3000000000000002E-2</v>
      </c>
      <c r="Y33" s="299"/>
      <c r="Z33" s="299"/>
      <c r="AA33" s="299"/>
      <c r="AB33" s="300"/>
      <c r="AC33" s="305">
        <v>16</v>
      </c>
      <c r="AD33" s="305"/>
      <c r="AE33" s="305"/>
      <c r="AF33" s="305"/>
      <c r="AG33" s="305"/>
      <c r="AH33" s="306">
        <v>2008</v>
      </c>
      <c r="AI33" s="307"/>
      <c r="AJ33" s="307"/>
      <c r="AK33" s="307"/>
      <c r="AL33" s="308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</row>
    <row r="34" spans="1:58" s="71" customFormat="1" ht="14.45" customHeight="1" outlineLevel="1">
      <c r="A34" s="140"/>
      <c r="B34" s="140"/>
      <c r="C34" s="140"/>
      <c r="D34" s="140"/>
      <c r="E34" s="140"/>
      <c r="F34" s="140"/>
      <c r="G34" s="140"/>
      <c r="H34" s="287"/>
      <c r="I34" s="288"/>
      <c r="J34" s="288"/>
      <c r="K34" s="288"/>
      <c r="L34" s="288"/>
      <c r="M34" s="288"/>
      <c r="N34" s="288"/>
      <c r="O34" s="288"/>
      <c r="P34" s="289"/>
      <c r="Q34" s="290" t="s">
        <v>19</v>
      </c>
      <c r="R34" s="290"/>
      <c r="S34" s="291">
        <v>3.7999999999999999E-2</v>
      </c>
      <c r="T34" s="292"/>
      <c r="U34" s="292"/>
      <c r="V34" s="292"/>
      <c r="W34" s="293"/>
      <c r="X34" s="291">
        <v>3.3000000000000002E-2</v>
      </c>
      <c r="Y34" s="292"/>
      <c r="Z34" s="292"/>
      <c r="AA34" s="292"/>
      <c r="AB34" s="293"/>
      <c r="AC34" s="294">
        <v>16</v>
      </c>
      <c r="AD34" s="294"/>
      <c r="AE34" s="294"/>
      <c r="AF34" s="294"/>
      <c r="AG34" s="294"/>
      <c r="AH34" s="295">
        <v>2008</v>
      </c>
      <c r="AI34" s="296"/>
      <c r="AJ34" s="296"/>
      <c r="AK34" s="296"/>
      <c r="AL34" s="297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</row>
    <row r="35" spans="1:58" s="71" customFormat="1" ht="14.45" customHeight="1" outlineLevel="1">
      <c r="A35" s="140">
        <v>16</v>
      </c>
      <c r="B35" s="140"/>
      <c r="C35" s="140"/>
      <c r="D35" s="140"/>
      <c r="E35" s="140"/>
      <c r="F35" s="140"/>
      <c r="G35" s="140"/>
      <c r="H35" s="284" t="s">
        <v>138</v>
      </c>
      <c r="I35" s="285"/>
      <c r="J35" s="285"/>
      <c r="K35" s="285"/>
      <c r="L35" s="285"/>
      <c r="M35" s="285"/>
      <c r="N35" s="285"/>
      <c r="O35" s="285"/>
      <c r="P35" s="286"/>
      <c r="Q35" s="290" t="s">
        <v>18</v>
      </c>
      <c r="R35" s="290"/>
      <c r="S35" s="291">
        <v>5.7000000000000002E-2</v>
      </c>
      <c r="T35" s="292"/>
      <c r="U35" s="292"/>
      <c r="V35" s="292"/>
      <c r="W35" s="293"/>
      <c r="X35" s="291">
        <v>5.0999999999999997E-2</v>
      </c>
      <c r="Y35" s="292"/>
      <c r="Z35" s="292"/>
      <c r="AA35" s="292"/>
      <c r="AB35" s="293"/>
      <c r="AC35" s="294">
        <v>50</v>
      </c>
      <c r="AD35" s="294"/>
      <c r="AE35" s="294"/>
      <c r="AF35" s="294"/>
      <c r="AG35" s="294"/>
      <c r="AH35" s="295">
        <v>2013</v>
      </c>
      <c r="AI35" s="296"/>
      <c r="AJ35" s="296"/>
      <c r="AK35" s="296"/>
      <c r="AL35" s="297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</row>
    <row r="36" spans="1:58" s="71" customFormat="1" ht="14.45" customHeight="1" outlineLevel="1">
      <c r="A36" s="140"/>
      <c r="B36" s="140"/>
      <c r="C36" s="140"/>
      <c r="D36" s="140"/>
      <c r="E36" s="140"/>
      <c r="F36" s="140"/>
      <c r="G36" s="140"/>
      <c r="H36" s="287"/>
      <c r="I36" s="288"/>
      <c r="J36" s="288"/>
      <c r="K36" s="288"/>
      <c r="L36" s="288"/>
      <c r="M36" s="288"/>
      <c r="N36" s="288"/>
      <c r="O36" s="288"/>
      <c r="P36" s="289"/>
      <c r="Q36" s="290" t="s">
        <v>19</v>
      </c>
      <c r="R36" s="290"/>
      <c r="S36" s="291">
        <v>5.7000000000000002E-2</v>
      </c>
      <c r="T36" s="292"/>
      <c r="U36" s="292"/>
      <c r="V36" s="292"/>
      <c r="W36" s="293"/>
      <c r="X36" s="291">
        <v>5.0999999999999997E-2</v>
      </c>
      <c r="Y36" s="292"/>
      <c r="Z36" s="292"/>
      <c r="AA36" s="292"/>
      <c r="AB36" s="293"/>
      <c r="AC36" s="294">
        <v>50</v>
      </c>
      <c r="AD36" s="294"/>
      <c r="AE36" s="294"/>
      <c r="AF36" s="294"/>
      <c r="AG36" s="294"/>
      <c r="AH36" s="295">
        <v>2013</v>
      </c>
      <c r="AI36" s="296"/>
      <c r="AJ36" s="296"/>
      <c r="AK36" s="296"/>
      <c r="AL36" s="297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</row>
    <row r="37" spans="1:58" s="71" customFormat="1" ht="14.45" customHeight="1" outlineLevel="1">
      <c r="A37" s="140">
        <v>17</v>
      </c>
      <c r="B37" s="140"/>
      <c r="C37" s="140"/>
      <c r="D37" s="140"/>
      <c r="E37" s="140"/>
      <c r="F37" s="140"/>
      <c r="G37" s="140"/>
      <c r="H37" s="284" t="s">
        <v>139</v>
      </c>
      <c r="I37" s="285"/>
      <c r="J37" s="285"/>
      <c r="K37" s="285"/>
      <c r="L37" s="285"/>
      <c r="M37" s="285"/>
      <c r="N37" s="285"/>
      <c r="O37" s="285"/>
      <c r="P37" s="286"/>
      <c r="Q37" s="290" t="s">
        <v>18</v>
      </c>
      <c r="R37" s="290"/>
      <c r="S37" s="291">
        <v>5.7000000000000002E-2</v>
      </c>
      <c r="T37" s="292"/>
      <c r="U37" s="292"/>
      <c r="V37" s="292"/>
      <c r="W37" s="293"/>
      <c r="X37" s="291">
        <v>5.0999999999999997E-2</v>
      </c>
      <c r="Y37" s="292"/>
      <c r="Z37" s="292"/>
      <c r="AA37" s="292"/>
      <c r="AB37" s="293"/>
      <c r="AC37" s="294">
        <v>30</v>
      </c>
      <c r="AD37" s="294"/>
      <c r="AE37" s="294"/>
      <c r="AF37" s="294"/>
      <c r="AG37" s="294"/>
      <c r="AH37" s="295">
        <v>2007</v>
      </c>
      <c r="AI37" s="296"/>
      <c r="AJ37" s="296"/>
      <c r="AK37" s="296"/>
      <c r="AL37" s="297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</row>
    <row r="38" spans="1:58" s="71" customFormat="1" ht="14.45" customHeight="1" outlineLevel="1">
      <c r="A38" s="140"/>
      <c r="B38" s="140"/>
      <c r="C38" s="140"/>
      <c r="D38" s="140"/>
      <c r="E38" s="140"/>
      <c r="F38" s="140"/>
      <c r="G38" s="140"/>
      <c r="H38" s="287"/>
      <c r="I38" s="288"/>
      <c r="J38" s="288"/>
      <c r="K38" s="288"/>
      <c r="L38" s="288"/>
      <c r="M38" s="288"/>
      <c r="N38" s="288"/>
      <c r="O38" s="288"/>
      <c r="P38" s="289"/>
      <c r="Q38" s="290" t="s">
        <v>19</v>
      </c>
      <c r="R38" s="290"/>
      <c r="S38" s="291">
        <v>5.7000000000000002E-2</v>
      </c>
      <c r="T38" s="292"/>
      <c r="U38" s="292"/>
      <c r="V38" s="292"/>
      <c r="W38" s="293"/>
      <c r="X38" s="291">
        <v>5.0999999999999997E-2</v>
      </c>
      <c r="Y38" s="292"/>
      <c r="Z38" s="292"/>
      <c r="AA38" s="292"/>
      <c r="AB38" s="293"/>
      <c r="AC38" s="294">
        <v>30</v>
      </c>
      <c r="AD38" s="294"/>
      <c r="AE38" s="294"/>
      <c r="AF38" s="294"/>
      <c r="AG38" s="294"/>
      <c r="AH38" s="295">
        <v>2007</v>
      </c>
      <c r="AI38" s="296"/>
      <c r="AJ38" s="296"/>
      <c r="AK38" s="296"/>
      <c r="AL38" s="297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</row>
    <row r="39" spans="1:58" s="71" customFormat="1" ht="14.45" customHeight="1" outlineLevel="1">
      <c r="A39" s="140">
        <v>18</v>
      </c>
      <c r="B39" s="140"/>
      <c r="C39" s="140"/>
      <c r="D39" s="140"/>
      <c r="E39" s="140"/>
      <c r="F39" s="140"/>
      <c r="G39" s="140"/>
      <c r="H39" s="284" t="s">
        <v>140</v>
      </c>
      <c r="I39" s="285"/>
      <c r="J39" s="285"/>
      <c r="K39" s="285"/>
      <c r="L39" s="285"/>
      <c r="M39" s="285"/>
      <c r="N39" s="285"/>
      <c r="O39" s="285"/>
      <c r="P39" s="286"/>
      <c r="Q39" s="290" t="s">
        <v>18</v>
      </c>
      <c r="R39" s="290"/>
      <c r="S39" s="291">
        <v>8.8999999999999996E-2</v>
      </c>
      <c r="T39" s="292"/>
      <c r="U39" s="292"/>
      <c r="V39" s="292"/>
      <c r="W39" s="293"/>
      <c r="X39" s="291">
        <v>8.2000000000000003E-2</v>
      </c>
      <c r="Y39" s="292"/>
      <c r="Z39" s="292"/>
      <c r="AA39" s="292"/>
      <c r="AB39" s="293"/>
      <c r="AC39" s="294">
        <v>12</v>
      </c>
      <c r="AD39" s="294"/>
      <c r="AE39" s="294"/>
      <c r="AF39" s="294"/>
      <c r="AG39" s="294"/>
      <c r="AH39" s="295">
        <v>2008</v>
      </c>
      <c r="AI39" s="296"/>
      <c r="AJ39" s="296"/>
      <c r="AK39" s="296"/>
      <c r="AL39" s="297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</row>
    <row r="40" spans="1:58" s="71" customFormat="1" ht="14.45" customHeight="1" outlineLevel="1">
      <c r="A40" s="140"/>
      <c r="B40" s="140"/>
      <c r="C40" s="140"/>
      <c r="D40" s="140"/>
      <c r="E40" s="140"/>
      <c r="F40" s="140"/>
      <c r="G40" s="140"/>
      <c r="H40" s="287"/>
      <c r="I40" s="288"/>
      <c r="J40" s="288"/>
      <c r="K40" s="288"/>
      <c r="L40" s="288"/>
      <c r="M40" s="288"/>
      <c r="N40" s="288"/>
      <c r="O40" s="288"/>
      <c r="P40" s="289"/>
      <c r="Q40" s="290" t="s">
        <v>19</v>
      </c>
      <c r="R40" s="290"/>
      <c r="S40" s="291">
        <v>8.8999999999999996E-2</v>
      </c>
      <c r="T40" s="292"/>
      <c r="U40" s="292"/>
      <c r="V40" s="292"/>
      <c r="W40" s="293"/>
      <c r="X40" s="291">
        <v>8.2000000000000003E-2</v>
      </c>
      <c r="Y40" s="292"/>
      <c r="Z40" s="292"/>
      <c r="AA40" s="292"/>
      <c r="AB40" s="293"/>
      <c r="AC40" s="294">
        <v>12</v>
      </c>
      <c r="AD40" s="294"/>
      <c r="AE40" s="294"/>
      <c r="AF40" s="294"/>
      <c r="AG40" s="294"/>
      <c r="AH40" s="295">
        <v>2008</v>
      </c>
      <c r="AI40" s="296"/>
      <c r="AJ40" s="296"/>
      <c r="AK40" s="296"/>
      <c r="AL40" s="297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</row>
    <row r="41" spans="1:58" s="71" customFormat="1" ht="14.45" customHeight="1" outlineLevel="1">
      <c r="A41" s="140">
        <v>19</v>
      </c>
      <c r="B41" s="140"/>
      <c r="C41" s="140"/>
      <c r="D41" s="140"/>
      <c r="E41" s="140"/>
      <c r="F41" s="140"/>
      <c r="G41" s="140"/>
      <c r="H41" s="284" t="s">
        <v>141</v>
      </c>
      <c r="I41" s="285"/>
      <c r="J41" s="285"/>
      <c r="K41" s="285"/>
      <c r="L41" s="285"/>
      <c r="M41" s="285"/>
      <c r="N41" s="285"/>
      <c r="O41" s="285"/>
      <c r="P41" s="286"/>
      <c r="Q41" s="290" t="s">
        <v>18</v>
      </c>
      <c r="R41" s="290"/>
      <c r="S41" s="291">
        <v>5.7000000000000002E-2</v>
      </c>
      <c r="T41" s="292"/>
      <c r="U41" s="292"/>
      <c r="V41" s="292"/>
      <c r="W41" s="293"/>
      <c r="X41" s="291">
        <v>5.0999999999999997E-2</v>
      </c>
      <c r="Y41" s="292"/>
      <c r="Z41" s="292"/>
      <c r="AA41" s="292"/>
      <c r="AB41" s="293"/>
      <c r="AC41" s="294">
        <v>3</v>
      </c>
      <c r="AD41" s="294"/>
      <c r="AE41" s="294"/>
      <c r="AF41" s="294"/>
      <c r="AG41" s="294"/>
      <c r="AH41" s="295">
        <v>2008</v>
      </c>
      <c r="AI41" s="296"/>
      <c r="AJ41" s="296"/>
      <c r="AK41" s="296"/>
      <c r="AL41" s="297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</row>
    <row r="42" spans="1:58" s="71" customFormat="1" ht="14.45" customHeight="1" outlineLevel="1">
      <c r="A42" s="140"/>
      <c r="B42" s="140"/>
      <c r="C42" s="140"/>
      <c r="D42" s="140"/>
      <c r="E42" s="140"/>
      <c r="F42" s="140"/>
      <c r="G42" s="140"/>
      <c r="H42" s="287"/>
      <c r="I42" s="288"/>
      <c r="J42" s="288"/>
      <c r="K42" s="288"/>
      <c r="L42" s="288"/>
      <c r="M42" s="288"/>
      <c r="N42" s="288"/>
      <c r="O42" s="288"/>
      <c r="P42" s="289"/>
      <c r="Q42" s="290" t="s">
        <v>19</v>
      </c>
      <c r="R42" s="290"/>
      <c r="S42" s="291">
        <v>5.7000000000000002E-2</v>
      </c>
      <c r="T42" s="292"/>
      <c r="U42" s="292"/>
      <c r="V42" s="292"/>
      <c r="W42" s="293"/>
      <c r="X42" s="291">
        <v>5.0999999999999997E-2</v>
      </c>
      <c r="Y42" s="292"/>
      <c r="Z42" s="292"/>
      <c r="AA42" s="292"/>
      <c r="AB42" s="293"/>
      <c r="AC42" s="294">
        <v>3</v>
      </c>
      <c r="AD42" s="294"/>
      <c r="AE42" s="294"/>
      <c r="AF42" s="294"/>
      <c r="AG42" s="294"/>
      <c r="AH42" s="295">
        <v>2008</v>
      </c>
      <c r="AI42" s="296"/>
      <c r="AJ42" s="296"/>
      <c r="AK42" s="296"/>
      <c r="AL42" s="297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</row>
    <row r="43" spans="1:58" s="71" customFormat="1" ht="14.45" customHeight="1" outlineLevel="1">
      <c r="A43" s="140">
        <v>20</v>
      </c>
      <c r="B43" s="140"/>
      <c r="C43" s="140"/>
      <c r="D43" s="140"/>
      <c r="E43" s="140"/>
      <c r="F43" s="140"/>
      <c r="G43" s="140"/>
      <c r="H43" s="284" t="s">
        <v>142</v>
      </c>
      <c r="I43" s="285"/>
      <c r="J43" s="285"/>
      <c r="K43" s="285"/>
      <c r="L43" s="285"/>
      <c r="M43" s="285"/>
      <c r="N43" s="285"/>
      <c r="O43" s="285"/>
      <c r="P43" s="286"/>
      <c r="Q43" s="290" t="s">
        <v>18</v>
      </c>
      <c r="R43" s="290"/>
      <c r="S43" s="291">
        <v>8.8999999999999996E-2</v>
      </c>
      <c r="T43" s="292"/>
      <c r="U43" s="292"/>
      <c r="V43" s="292"/>
      <c r="W43" s="293"/>
      <c r="X43" s="291">
        <v>8.2000000000000003E-2</v>
      </c>
      <c r="Y43" s="292"/>
      <c r="Z43" s="292"/>
      <c r="AA43" s="292"/>
      <c r="AB43" s="293"/>
      <c r="AC43" s="294">
        <v>3</v>
      </c>
      <c r="AD43" s="294"/>
      <c r="AE43" s="294"/>
      <c r="AF43" s="294"/>
      <c r="AG43" s="294"/>
      <c r="AH43" s="295">
        <v>2008</v>
      </c>
      <c r="AI43" s="296"/>
      <c r="AJ43" s="296"/>
      <c r="AK43" s="296"/>
      <c r="AL43" s="297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</row>
    <row r="44" spans="1:58" s="71" customFormat="1" ht="14.45" customHeight="1" outlineLevel="1">
      <c r="A44" s="140"/>
      <c r="B44" s="140"/>
      <c r="C44" s="140"/>
      <c r="D44" s="140"/>
      <c r="E44" s="140"/>
      <c r="F44" s="140"/>
      <c r="G44" s="140"/>
      <c r="H44" s="287"/>
      <c r="I44" s="288"/>
      <c r="J44" s="288"/>
      <c r="K44" s="288"/>
      <c r="L44" s="288"/>
      <c r="M44" s="288"/>
      <c r="N44" s="288"/>
      <c r="O44" s="288"/>
      <c r="P44" s="289"/>
      <c r="Q44" s="290" t="s">
        <v>19</v>
      </c>
      <c r="R44" s="290"/>
      <c r="S44" s="291">
        <v>8.8999999999999996E-2</v>
      </c>
      <c r="T44" s="292"/>
      <c r="U44" s="292"/>
      <c r="V44" s="292"/>
      <c r="W44" s="293"/>
      <c r="X44" s="291">
        <v>8.2000000000000003E-2</v>
      </c>
      <c r="Y44" s="292"/>
      <c r="Z44" s="292"/>
      <c r="AA44" s="292"/>
      <c r="AB44" s="293"/>
      <c r="AC44" s="294">
        <v>3</v>
      </c>
      <c r="AD44" s="294"/>
      <c r="AE44" s="294"/>
      <c r="AF44" s="294"/>
      <c r="AG44" s="294"/>
      <c r="AH44" s="295">
        <v>2008</v>
      </c>
      <c r="AI44" s="296"/>
      <c r="AJ44" s="296"/>
      <c r="AK44" s="296"/>
      <c r="AL44" s="297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</row>
    <row r="45" spans="1:58" s="71" customFormat="1" ht="14.45" customHeight="1" outlineLevel="1">
      <c r="A45" s="140">
        <v>21</v>
      </c>
      <c r="B45" s="140"/>
      <c r="C45" s="140"/>
      <c r="D45" s="140"/>
      <c r="E45" s="140"/>
      <c r="F45" s="140"/>
      <c r="G45" s="140"/>
      <c r="H45" s="284" t="s">
        <v>112</v>
      </c>
      <c r="I45" s="285"/>
      <c r="J45" s="285"/>
      <c r="K45" s="285"/>
      <c r="L45" s="285"/>
      <c r="M45" s="285"/>
      <c r="N45" s="285"/>
      <c r="O45" s="285"/>
      <c r="P45" s="286"/>
      <c r="Q45" s="290" t="s">
        <v>18</v>
      </c>
      <c r="R45" s="290"/>
      <c r="S45" s="291">
        <v>3.7999999999999999E-2</v>
      </c>
      <c r="T45" s="292"/>
      <c r="U45" s="292"/>
      <c r="V45" s="292"/>
      <c r="W45" s="293"/>
      <c r="X45" s="298">
        <v>3.3000000000000002E-2</v>
      </c>
      <c r="Y45" s="299"/>
      <c r="Z45" s="299"/>
      <c r="AA45" s="299"/>
      <c r="AB45" s="300"/>
      <c r="AC45" s="294">
        <v>41</v>
      </c>
      <c r="AD45" s="294"/>
      <c r="AE45" s="294"/>
      <c r="AF45" s="294"/>
      <c r="AG45" s="294"/>
      <c r="AH45" s="295">
        <v>2008</v>
      </c>
      <c r="AI45" s="296"/>
      <c r="AJ45" s="296"/>
      <c r="AK45" s="296"/>
      <c r="AL45" s="297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</row>
    <row r="46" spans="1:58" s="71" customFormat="1" ht="14.45" customHeight="1" outlineLevel="1">
      <c r="A46" s="140"/>
      <c r="B46" s="140"/>
      <c r="C46" s="140"/>
      <c r="D46" s="140"/>
      <c r="E46" s="140"/>
      <c r="F46" s="140"/>
      <c r="G46" s="140"/>
      <c r="H46" s="287"/>
      <c r="I46" s="288"/>
      <c r="J46" s="288"/>
      <c r="K46" s="288"/>
      <c r="L46" s="288"/>
      <c r="M46" s="288"/>
      <c r="N46" s="288"/>
      <c r="O46" s="288"/>
      <c r="P46" s="289"/>
      <c r="Q46" s="290" t="s">
        <v>19</v>
      </c>
      <c r="R46" s="290"/>
      <c r="S46" s="291">
        <v>3.7999999999999999E-2</v>
      </c>
      <c r="T46" s="292"/>
      <c r="U46" s="292"/>
      <c r="V46" s="292"/>
      <c r="W46" s="293"/>
      <c r="X46" s="298">
        <v>3.3000000000000002E-2</v>
      </c>
      <c r="Y46" s="299"/>
      <c r="Z46" s="299"/>
      <c r="AA46" s="299"/>
      <c r="AB46" s="300"/>
      <c r="AC46" s="294">
        <v>41</v>
      </c>
      <c r="AD46" s="294"/>
      <c r="AE46" s="294"/>
      <c r="AF46" s="294"/>
      <c r="AG46" s="294"/>
      <c r="AH46" s="295">
        <v>2008</v>
      </c>
      <c r="AI46" s="296"/>
      <c r="AJ46" s="296"/>
      <c r="AK46" s="296"/>
      <c r="AL46" s="297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</row>
    <row r="47" spans="1:58" s="71" customFormat="1" ht="14.45" customHeight="1" outlineLevel="1">
      <c r="A47" s="140">
        <v>22</v>
      </c>
      <c r="B47" s="140"/>
      <c r="C47" s="140"/>
      <c r="D47" s="140"/>
      <c r="E47" s="140"/>
      <c r="F47" s="140"/>
      <c r="G47" s="140"/>
      <c r="H47" s="284" t="s">
        <v>143</v>
      </c>
      <c r="I47" s="285"/>
      <c r="J47" s="285"/>
      <c r="K47" s="285"/>
      <c r="L47" s="285"/>
      <c r="M47" s="285"/>
      <c r="N47" s="285"/>
      <c r="O47" s="285"/>
      <c r="P47" s="286"/>
      <c r="Q47" s="290" t="s">
        <v>18</v>
      </c>
      <c r="R47" s="290"/>
      <c r="S47" s="291">
        <v>3.7999999999999999E-2</v>
      </c>
      <c r="T47" s="292"/>
      <c r="U47" s="292"/>
      <c r="V47" s="292"/>
      <c r="W47" s="293"/>
      <c r="X47" s="298">
        <v>3.3000000000000002E-2</v>
      </c>
      <c r="Y47" s="299"/>
      <c r="Z47" s="299"/>
      <c r="AA47" s="299"/>
      <c r="AB47" s="300"/>
      <c r="AC47" s="294">
        <v>11</v>
      </c>
      <c r="AD47" s="294"/>
      <c r="AE47" s="294"/>
      <c r="AF47" s="294"/>
      <c r="AG47" s="294"/>
      <c r="AH47" s="295">
        <v>1986</v>
      </c>
      <c r="AI47" s="296"/>
      <c r="AJ47" s="296"/>
      <c r="AK47" s="296"/>
      <c r="AL47" s="297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</row>
    <row r="48" spans="1:58" s="71" customFormat="1" ht="14.45" customHeight="1" outlineLevel="1">
      <c r="A48" s="140"/>
      <c r="B48" s="140"/>
      <c r="C48" s="140"/>
      <c r="D48" s="140"/>
      <c r="E48" s="140"/>
      <c r="F48" s="140"/>
      <c r="G48" s="140"/>
      <c r="H48" s="287"/>
      <c r="I48" s="288"/>
      <c r="J48" s="288"/>
      <c r="K48" s="288"/>
      <c r="L48" s="288"/>
      <c r="M48" s="288"/>
      <c r="N48" s="288"/>
      <c r="O48" s="288"/>
      <c r="P48" s="289"/>
      <c r="Q48" s="290" t="s">
        <v>19</v>
      </c>
      <c r="R48" s="290"/>
      <c r="S48" s="291">
        <v>3.7999999999999999E-2</v>
      </c>
      <c r="T48" s="292"/>
      <c r="U48" s="292"/>
      <c r="V48" s="292"/>
      <c r="W48" s="293"/>
      <c r="X48" s="298">
        <v>3.3000000000000002E-2</v>
      </c>
      <c r="Y48" s="299"/>
      <c r="Z48" s="299"/>
      <c r="AA48" s="299"/>
      <c r="AB48" s="300"/>
      <c r="AC48" s="294">
        <v>11</v>
      </c>
      <c r="AD48" s="294"/>
      <c r="AE48" s="294"/>
      <c r="AF48" s="294"/>
      <c r="AG48" s="294"/>
      <c r="AH48" s="295">
        <v>1986</v>
      </c>
      <c r="AI48" s="296"/>
      <c r="AJ48" s="296"/>
      <c r="AK48" s="296"/>
      <c r="AL48" s="297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</row>
    <row r="49" spans="1:58" s="71" customFormat="1" ht="14.45" customHeight="1" outlineLevel="1">
      <c r="A49" s="140">
        <v>23</v>
      </c>
      <c r="B49" s="140"/>
      <c r="C49" s="140"/>
      <c r="D49" s="140"/>
      <c r="E49" s="140"/>
      <c r="F49" s="140"/>
      <c r="G49" s="140"/>
      <c r="H49" s="284" t="s">
        <v>144</v>
      </c>
      <c r="I49" s="285"/>
      <c r="J49" s="285"/>
      <c r="K49" s="285"/>
      <c r="L49" s="285"/>
      <c r="M49" s="285"/>
      <c r="N49" s="285"/>
      <c r="O49" s="285"/>
      <c r="P49" s="286"/>
      <c r="Q49" s="290" t="s">
        <v>18</v>
      </c>
      <c r="R49" s="290"/>
      <c r="S49" s="291">
        <v>5.7000000000000002E-2</v>
      </c>
      <c r="T49" s="292"/>
      <c r="U49" s="292"/>
      <c r="V49" s="292"/>
      <c r="W49" s="293"/>
      <c r="X49" s="291">
        <v>5.0999999999999997E-2</v>
      </c>
      <c r="Y49" s="292"/>
      <c r="Z49" s="292"/>
      <c r="AA49" s="292"/>
      <c r="AB49" s="293"/>
      <c r="AC49" s="294">
        <v>1</v>
      </c>
      <c r="AD49" s="294"/>
      <c r="AE49" s="294"/>
      <c r="AF49" s="294"/>
      <c r="AG49" s="294"/>
      <c r="AH49" s="295">
        <v>2008</v>
      </c>
      <c r="AI49" s="296"/>
      <c r="AJ49" s="296"/>
      <c r="AK49" s="296"/>
      <c r="AL49" s="297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</row>
    <row r="50" spans="1:58" s="71" customFormat="1" ht="14.45" customHeight="1" outlineLevel="1">
      <c r="A50" s="140"/>
      <c r="B50" s="140"/>
      <c r="C50" s="140"/>
      <c r="D50" s="140"/>
      <c r="E50" s="140"/>
      <c r="F50" s="140"/>
      <c r="G50" s="140"/>
      <c r="H50" s="287"/>
      <c r="I50" s="288"/>
      <c r="J50" s="288"/>
      <c r="K50" s="288"/>
      <c r="L50" s="288"/>
      <c r="M50" s="288"/>
      <c r="N50" s="288"/>
      <c r="O50" s="288"/>
      <c r="P50" s="289"/>
      <c r="Q50" s="290" t="s">
        <v>19</v>
      </c>
      <c r="R50" s="290"/>
      <c r="S50" s="291">
        <v>5.7000000000000002E-2</v>
      </c>
      <c r="T50" s="292"/>
      <c r="U50" s="292"/>
      <c r="V50" s="292"/>
      <c r="W50" s="293"/>
      <c r="X50" s="291">
        <v>5.0999999999999997E-2</v>
      </c>
      <c r="Y50" s="292"/>
      <c r="Z50" s="292"/>
      <c r="AA50" s="292"/>
      <c r="AB50" s="293"/>
      <c r="AC50" s="294">
        <v>1</v>
      </c>
      <c r="AD50" s="294"/>
      <c r="AE50" s="294"/>
      <c r="AF50" s="294"/>
      <c r="AG50" s="294"/>
      <c r="AH50" s="295">
        <v>2008</v>
      </c>
      <c r="AI50" s="296"/>
      <c r="AJ50" s="296"/>
      <c r="AK50" s="296"/>
      <c r="AL50" s="297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</row>
    <row r="51" spans="1:58" s="71" customFormat="1" ht="14.45" customHeight="1" outlineLevel="1">
      <c r="A51" s="140">
        <v>24</v>
      </c>
      <c r="B51" s="140"/>
      <c r="C51" s="140"/>
      <c r="D51" s="140"/>
      <c r="E51" s="140"/>
      <c r="F51" s="140"/>
      <c r="G51" s="140"/>
      <c r="H51" s="284" t="s">
        <v>145</v>
      </c>
      <c r="I51" s="285"/>
      <c r="J51" s="285"/>
      <c r="K51" s="285"/>
      <c r="L51" s="285"/>
      <c r="M51" s="285"/>
      <c r="N51" s="285"/>
      <c r="O51" s="285"/>
      <c r="P51" s="286"/>
      <c r="Q51" s="290" t="s">
        <v>18</v>
      </c>
      <c r="R51" s="290"/>
      <c r="S51" s="291">
        <v>5.7000000000000002E-2</v>
      </c>
      <c r="T51" s="292"/>
      <c r="U51" s="292"/>
      <c r="V51" s="292"/>
      <c r="W51" s="293"/>
      <c r="X51" s="291">
        <v>5.0999999999999997E-2</v>
      </c>
      <c r="Y51" s="292"/>
      <c r="Z51" s="292"/>
      <c r="AA51" s="292"/>
      <c r="AB51" s="293"/>
      <c r="AC51" s="294">
        <v>6</v>
      </c>
      <c r="AD51" s="294"/>
      <c r="AE51" s="294"/>
      <c r="AF51" s="294"/>
      <c r="AG51" s="294"/>
      <c r="AH51" s="295">
        <v>2008</v>
      </c>
      <c r="AI51" s="296"/>
      <c r="AJ51" s="296"/>
      <c r="AK51" s="296"/>
      <c r="AL51" s="297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</row>
    <row r="52" spans="1:58" s="71" customFormat="1" ht="14.45" customHeight="1" outlineLevel="1">
      <c r="A52" s="140"/>
      <c r="B52" s="140"/>
      <c r="C52" s="140"/>
      <c r="D52" s="140"/>
      <c r="E52" s="140"/>
      <c r="F52" s="140"/>
      <c r="G52" s="140"/>
      <c r="H52" s="287"/>
      <c r="I52" s="288"/>
      <c r="J52" s="288"/>
      <c r="K52" s="288"/>
      <c r="L52" s="288"/>
      <c r="M52" s="288"/>
      <c r="N52" s="288"/>
      <c r="O52" s="288"/>
      <c r="P52" s="289"/>
      <c r="Q52" s="290" t="s">
        <v>19</v>
      </c>
      <c r="R52" s="290"/>
      <c r="S52" s="291">
        <v>5.7000000000000002E-2</v>
      </c>
      <c r="T52" s="292"/>
      <c r="U52" s="292"/>
      <c r="V52" s="292"/>
      <c r="W52" s="293"/>
      <c r="X52" s="291">
        <v>5.0999999999999997E-2</v>
      </c>
      <c r="Y52" s="292"/>
      <c r="Z52" s="292"/>
      <c r="AA52" s="292"/>
      <c r="AB52" s="293"/>
      <c r="AC52" s="294">
        <v>6</v>
      </c>
      <c r="AD52" s="294"/>
      <c r="AE52" s="294"/>
      <c r="AF52" s="294"/>
      <c r="AG52" s="294"/>
      <c r="AH52" s="295">
        <v>2008</v>
      </c>
      <c r="AI52" s="296"/>
      <c r="AJ52" s="296"/>
      <c r="AK52" s="296"/>
      <c r="AL52" s="297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</row>
    <row r="53" spans="1:58" s="71" customFormat="1" ht="14.45" customHeight="1" outlineLevel="1">
      <c r="A53" s="140">
        <v>25</v>
      </c>
      <c r="B53" s="140"/>
      <c r="C53" s="140"/>
      <c r="D53" s="140"/>
      <c r="E53" s="140"/>
      <c r="F53" s="140"/>
      <c r="G53" s="140"/>
      <c r="H53" s="284" t="s">
        <v>146</v>
      </c>
      <c r="I53" s="285"/>
      <c r="J53" s="285"/>
      <c r="K53" s="285"/>
      <c r="L53" s="285"/>
      <c r="M53" s="285"/>
      <c r="N53" s="285"/>
      <c r="O53" s="285"/>
      <c r="P53" s="286"/>
      <c r="Q53" s="290" t="s">
        <v>18</v>
      </c>
      <c r="R53" s="290"/>
      <c r="S53" s="291">
        <v>0.159</v>
      </c>
      <c r="T53" s="292"/>
      <c r="U53" s="292"/>
      <c r="V53" s="292"/>
      <c r="W53" s="293"/>
      <c r="X53" s="295">
        <v>0.15</v>
      </c>
      <c r="Y53" s="296"/>
      <c r="Z53" s="296"/>
      <c r="AA53" s="296"/>
      <c r="AB53" s="297"/>
      <c r="AC53" s="294">
        <v>11</v>
      </c>
      <c r="AD53" s="294"/>
      <c r="AE53" s="294"/>
      <c r="AF53" s="294"/>
      <c r="AG53" s="294"/>
      <c r="AH53" s="295">
        <v>2003</v>
      </c>
      <c r="AI53" s="296"/>
      <c r="AJ53" s="296"/>
      <c r="AK53" s="296"/>
      <c r="AL53" s="297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</row>
    <row r="54" spans="1:58" s="71" customFormat="1" ht="14.45" customHeight="1" outlineLevel="1">
      <c r="A54" s="140"/>
      <c r="B54" s="140"/>
      <c r="C54" s="140"/>
      <c r="D54" s="140"/>
      <c r="E54" s="140"/>
      <c r="F54" s="140"/>
      <c r="G54" s="140"/>
      <c r="H54" s="287"/>
      <c r="I54" s="288"/>
      <c r="J54" s="288"/>
      <c r="K54" s="288"/>
      <c r="L54" s="288"/>
      <c r="M54" s="288"/>
      <c r="N54" s="288"/>
      <c r="O54" s="288"/>
      <c r="P54" s="289"/>
      <c r="Q54" s="290" t="s">
        <v>19</v>
      </c>
      <c r="R54" s="290"/>
      <c r="S54" s="291">
        <v>0.159</v>
      </c>
      <c r="T54" s="292"/>
      <c r="U54" s="292"/>
      <c r="V54" s="292"/>
      <c r="W54" s="293"/>
      <c r="X54" s="295">
        <v>0.15</v>
      </c>
      <c r="Y54" s="296"/>
      <c r="Z54" s="296"/>
      <c r="AA54" s="296"/>
      <c r="AB54" s="297"/>
      <c r="AC54" s="294">
        <v>11</v>
      </c>
      <c r="AD54" s="294"/>
      <c r="AE54" s="294"/>
      <c r="AF54" s="294"/>
      <c r="AG54" s="294"/>
      <c r="AH54" s="295">
        <v>2003</v>
      </c>
      <c r="AI54" s="296"/>
      <c r="AJ54" s="296"/>
      <c r="AK54" s="296"/>
      <c r="AL54" s="297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</row>
    <row r="55" spans="1:58" s="71" customFormat="1" ht="14.45" customHeight="1" outlineLevel="1">
      <c r="A55" s="140">
        <v>26</v>
      </c>
      <c r="B55" s="140"/>
      <c r="C55" s="140"/>
      <c r="D55" s="140"/>
      <c r="E55" s="140"/>
      <c r="F55" s="140"/>
      <c r="G55" s="140"/>
      <c r="H55" s="284" t="s">
        <v>147</v>
      </c>
      <c r="I55" s="285"/>
      <c r="J55" s="285"/>
      <c r="K55" s="285"/>
      <c r="L55" s="285"/>
      <c r="M55" s="285"/>
      <c r="N55" s="285"/>
      <c r="O55" s="285"/>
      <c r="P55" s="286"/>
      <c r="Q55" s="290" t="s">
        <v>18</v>
      </c>
      <c r="R55" s="290"/>
      <c r="S55" s="291">
        <v>0.159</v>
      </c>
      <c r="T55" s="292"/>
      <c r="U55" s="292"/>
      <c r="V55" s="292"/>
      <c r="W55" s="293"/>
      <c r="X55" s="295">
        <v>0.15</v>
      </c>
      <c r="Y55" s="296"/>
      <c r="Z55" s="296"/>
      <c r="AA55" s="296"/>
      <c r="AB55" s="297"/>
      <c r="AC55" s="294">
        <v>46</v>
      </c>
      <c r="AD55" s="294"/>
      <c r="AE55" s="294"/>
      <c r="AF55" s="294"/>
      <c r="AG55" s="294"/>
      <c r="AH55" s="295">
        <v>2003</v>
      </c>
      <c r="AI55" s="296"/>
      <c r="AJ55" s="296"/>
      <c r="AK55" s="296"/>
      <c r="AL55" s="297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</row>
    <row r="56" spans="1:58" s="71" customFormat="1" ht="14.45" customHeight="1" outlineLevel="1">
      <c r="A56" s="140"/>
      <c r="B56" s="140"/>
      <c r="C56" s="140"/>
      <c r="D56" s="140"/>
      <c r="E56" s="140"/>
      <c r="F56" s="140"/>
      <c r="G56" s="140"/>
      <c r="H56" s="287"/>
      <c r="I56" s="288"/>
      <c r="J56" s="288"/>
      <c r="K56" s="288"/>
      <c r="L56" s="288"/>
      <c r="M56" s="288"/>
      <c r="N56" s="288"/>
      <c r="O56" s="288"/>
      <c r="P56" s="289"/>
      <c r="Q56" s="290" t="s">
        <v>19</v>
      </c>
      <c r="R56" s="290"/>
      <c r="S56" s="291">
        <v>0.159</v>
      </c>
      <c r="T56" s="292"/>
      <c r="U56" s="292"/>
      <c r="V56" s="292"/>
      <c r="W56" s="293"/>
      <c r="X56" s="295">
        <v>0.15</v>
      </c>
      <c r="Y56" s="296"/>
      <c r="Z56" s="296"/>
      <c r="AA56" s="296"/>
      <c r="AB56" s="297"/>
      <c r="AC56" s="294">
        <v>46</v>
      </c>
      <c r="AD56" s="294"/>
      <c r="AE56" s="294"/>
      <c r="AF56" s="294"/>
      <c r="AG56" s="294"/>
      <c r="AH56" s="295">
        <v>2003</v>
      </c>
      <c r="AI56" s="296"/>
      <c r="AJ56" s="296"/>
      <c r="AK56" s="296"/>
      <c r="AL56" s="297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</row>
    <row r="57" spans="1:58" s="71" customFormat="1" ht="14.45" customHeight="1" outlineLevel="1">
      <c r="A57" s="140">
        <v>27</v>
      </c>
      <c r="B57" s="140"/>
      <c r="C57" s="140"/>
      <c r="D57" s="140"/>
      <c r="E57" s="140"/>
      <c r="F57" s="140"/>
      <c r="G57" s="140"/>
      <c r="H57" s="284" t="s">
        <v>148</v>
      </c>
      <c r="I57" s="285"/>
      <c r="J57" s="285"/>
      <c r="K57" s="285"/>
      <c r="L57" s="285"/>
      <c r="M57" s="285"/>
      <c r="N57" s="285"/>
      <c r="O57" s="285"/>
      <c r="P57" s="286"/>
      <c r="Q57" s="290" t="s">
        <v>18</v>
      </c>
      <c r="R57" s="290"/>
      <c r="S57" s="291">
        <v>5.7000000000000002E-2</v>
      </c>
      <c r="T57" s="292"/>
      <c r="U57" s="292"/>
      <c r="V57" s="292"/>
      <c r="W57" s="293"/>
      <c r="X57" s="291">
        <v>5.0999999999999997E-2</v>
      </c>
      <c r="Y57" s="292"/>
      <c r="Z57" s="292"/>
      <c r="AA57" s="292"/>
      <c r="AB57" s="293"/>
      <c r="AC57" s="294">
        <v>22</v>
      </c>
      <c r="AD57" s="294"/>
      <c r="AE57" s="294"/>
      <c r="AF57" s="294"/>
      <c r="AG57" s="294"/>
      <c r="AH57" s="295">
        <v>2015</v>
      </c>
      <c r="AI57" s="296"/>
      <c r="AJ57" s="296"/>
      <c r="AK57" s="296"/>
      <c r="AL57" s="297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</row>
    <row r="58" spans="1:58" s="71" customFormat="1" ht="14.45" customHeight="1" outlineLevel="1">
      <c r="A58" s="140"/>
      <c r="B58" s="140"/>
      <c r="C58" s="140"/>
      <c r="D58" s="140"/>
      <c r="E58" s="140"/>
      <c r="F58" s="140"/>
      <c r="G58" s="140"/>
      <c r="H58" s="287"/>
      <c r="I58" s="288"/>
      <c r="J58" s="288"/>
      <c r="K58" s="288"/>
      <c r="L58" s="288"/>
      <c r="M58" s="288"/>
      <c r="N58" s="288"/>
      <c r="O58" s="288"/>
      <c r="P58" s="289"/>
      <c r="Q58" s="290" t="s">
        <v>19</v>
      </c>
      <c r="R58" s="290"/>
      <c r="S58" s="291">
        <v>5.7000000000000002E-2</v>
      </c>
      <c r="T58" s="292"/>
      <c r="U58" s="292"/>
      <c r="V58" s="292"/>
      <c r="W58" s="293"/>
      <c r="X58" s="291">
        <v>5.0999999999999997E-2</v>
      </c>
      <c r="Y58" s="292"/>
      <c r="Z58" s="292"/>
      <c r="AA58" s="292"/>
      <c r="AB58" s="293"/>
      <c r="AC58" s="294">
        <v>22</v>
      </c>
      <c r="AD58" s="294"/>
      <c r="AE58" s="294"/>
      <c r="AF58" s="294"/>
      <c r="AG58" s="294"/>
      <c r="AH58" s="295">
        <v>2015</v>
      </c>
      <c r="AI58" s="296"/>
      <c r="AJ58" s="296"/>
      <c r="AK58" s="296"/>
      <c r="AL58" s="297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</row>
    <row r="59" spans="1:58" s="71" customFormat="1" ht="14.45" customHeight="1" outlineLevel="1">
      <c r="A59" s="140">
        <v>28</v>
      </c>
      <c r="B59" s="140"/>
      <c r="C59" s="140"/>
      <c r="D59" s="140"/>
      <c r="E59" s="140"/>
      <c r="F59" s="140"/>
      <c r="G59" s="140"/>
      <c r="H59" s="284" t="s">
        <v>149</v>
      </c>
      <c r="I59" s="285"/>
      <c r="J59" s="285"/>
      <c r="K59" s="285"/>
      <c r="L59" s="285"/>
      <c r="M59" s="285"/>
      <c r="N59" s="285"/>
      <c r="O59" s="285"/>
      <c r="P59" s="286"/>
      <c r="Q59" s="290" t="s">
        <v>18</v>
      </c>
      <c r="R59" s="290"/>
      <c r="S59" s="291">
        <v>5.7000000000000002E-2</v>
      </c>
      <c r="T59" s="292"/>
      <c r="U59" s="292"/>
      <c r="V59" s="292"/>
      <c r="W59" s="293"/>
      <c r="X59" s="291">
        <v>5.0999999999999997E-2</v>
      </c>
      <c r="Y59" s="292"/>
      <c r="Z59" s="292"/>
      <c r="AA59" s="292"/>
      <c r="AB59" s="293"/>
      <c r="AC59" s="294">
        <v>22</v>
      </c>
      <c r="AD59" s="294"/>
      <c r="AE59" s="294"/>
      <c r="AF59" s="294"/>
      <c r="AG59" s="294"/>
      <c r="AH59" s="295">
        <v>2008</v>
      </c>
      <c r="AI59" s="296"/>
      <c r="AJ59" s="296"/>
      <c r="AK59" s="296"/>
      <c r="AL59" s="297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</row>
    <row r="60" spans="1:58" s="71" customFormat="1" ht="14.45" customHeight="1" outlineLevel="1">
      <c r="A60" s="140"/>
      <c r="B60" s="140"/>
      <c r="C60" s="140"/>
      <c r="D60" s="140"/>
      <c r="E60" s="140"/>
      <c r="F60" s="140"/>
      <c r="G60" s="140"/>
      <c r="H60" s="287"/>
      <c r="I60" s="288"/>
      <c r="J60" s="288"/>
      <c r="K60" s="288"/>
      <c r="L60" s="288"/>
      <c r="M60" s="288"/>
      <c r="N60" s="288"/>
      <c r="O60" s="288"/>
      <c r="P60" s="289"/>
      <c r="Q60" s="290" t="s">
        <v>19</v>
      </c>
      <c r="R60" s="290"/>
      <c r="S60" s="291">
        <v>5.7000000000000002E-2</v>
      </c>
      <c r="T60" s="292"/>
      <c r="U60" s="292"/>
      <c r="V60" s="292"/>
      <c r="W60" s="293"/>
      <c r="X60" s="291">
        <v>5.0999999999999997E-2</v>
      </c>
      <c r="Y60" s="292"/>
      <c r="Z60" s="292"/>
      <c r="AA60" s="292"/>
      <c r="AB60" s="293"/>
      <c r="AC60" s="294">
        <v>22</v>
      </c>
      <c r="AD60" s="294"/>
      <c r="AE60" s="294"/>
      <c r="AF60" s="294"/>
      <c r="AG60" s="294"/>
      <c r="AH60" s="295">
        <v>2008</v>
      </c>
      <c r="AI60" s="296"/>
      <c r="AJ60" s="296"/>
      <c r="AK60" s="296"/>
      <c r="AL60" s="297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</row>
    <row r="61" spans="1:58" s="71" customFormat="1" ht="14.45" customHeight="1" outlineLevel="1">
      <c r="A61" s="140">
        <v>29</v>
      </c>
      <c r="B61" s="140"/>
      <c r="C61" s="140"/>
      <c r="D61" s="140"/>
      <c r="E61" s="140"/>
      <c r="F61" s="140"/>
      <c r="G61" s="140"/>
      <c r="H61" s="284" t="s">
        <v>150</v>
      </c>
      <c r="I61" s="285"/>
      <c r="J61" s="285"/>
      <c r="K61" s="285"/>
      <c r="L61" s="285"/>
      <c r="M61" s="285"/>
      <c r="N61" s="285"/>
      <c r="O61" s="285"/>
      <c r="P61" s="286"/>
      <c r="Q61" s="290" t="s">
        <v>18</v>
      </c>
      <c r="R61" s="290"/>
      <c r="S61" s="291">
        <v>5.7000000000000002E-2</v>
      </c>
      <c r="T61" s="292"/>
      <c r="U61" s="292"/>
      <c r="V61" s="292"/>
      <c r="W61" s="293"/>
      <c r="X61" s="291">
        <v>5.0999999999999997E-2</v>
      </c>
      <c r="Y61" s="292"/>
      <c r="Z61" s="292"/>
      <c r="AA61" s="292"/>
      <c r="AB61" s="293"/>
      <c r="AC61" s="294">
        <v>63</v>
      </c>
      <c r="AD61" s="294"/>
      <c r="AE61" s="294"/>
      <c r="AF61" s="294"/>
      <c r="AG61" s="294"/>
      <c r="AH61" s="295">
        <v>2008</v>
      </c>
      <c r="AI61" s="296"/>
      <c r="AJ61" s="296"/>
      <c r="AK61" s="296"/>
      <c r="AL61" s="297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</row>
    <row r="62" spans="1:58" s="71" customFormat="1" ht="14.45" customHeight="1" outlineLevel="1">
      <c r="A62" s="140"/>
      <c r="B62" s="140"/>
      <c r="C62" s="140"/>
      <c r="D62" s="140"/>
      <c r="E62" s="140"/>
      <c r="F62" s="140"/>
      <c r="G62" s="140"/>
      <c r="H62" s="287"/>
      <c r="I62" s="288"/>
      <c r="J62" s="288"/>
      <c r="K62" s="288"/>
      <c r="L62" s="288"/>
      <c r="M62" s="288"/>
      <c r="N62" s="288"/>
      <c r="O62" s="288"/>
      <c r="P62" s="289"/>
      <c r="Q62" s="290" t="s">
        <v>19</v>
      </c>
      <c r="R62" s="290"/>
      <c r="S62" s="291">
        <v>5.7000000000000002E-2</v>
      </c>
      <c r="T62" s="292"/>
      <c r="U62" s="292"/>
      <c r="V62" s="292"/>
      <c r="W62" s="293"/>
      <c r="X62" s="291">
        <v>5.0999999999999997E-2</v>
      </c>
      <c r="Y62" s="292"/>
      <c r="Z62" s="292"/>
      <c r="AA62" s="292"/>
      <c r="AB62" s="293"/>
      <c r="AC62" s="294">
        <v>63</v>
      </c>
      <c r="AD62" s="294"/>
      <c r="AE62" s="294"/>
      <c r="AF62" s="294"/>
      <c r="AG62" s="294"/>
      <c r="AH62" s="295">
        <v>2008</v>
      </c>
      <c r="AI62" s="296"/>
      <c r="AJ62" s="296"/>
      <c r="AK62" s="296"/>
      <c r="AL62" s="297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</row>
    <row r="63" spans="1:58" s="71" customFormat="1" ht="14.45" customHeight="1" outlineLevel="1">
      <c r="A63" s="140">
        <v>30</v>
      </c>
      <c r="B63" s="140"/>
      <c r="C63" s="140"/>
      <c r="D63" s="140"/>
      <c r="E63" s="140"/>
      <c r="F63" s="140"/>
      <c r="G63" s="140"/>
      <c r="H63" s="284" t="s">
        <v>151</v>
      </c>
      <c r="I63" s="285"/>
      <c r="J63" s="285"/>
      <c r="K63" s="285"/>
      <c r="L63" s="285"/>
      <c r="M63" s="285"/>
      <c r="N63" s="285"/>
      <c r="O63" s="285"/>
      <c r="P63" s="286"/>
      <c r="Q63" s="290" t="s">
        <v>18</v>
      </c>
      <c r="R63" s="290"/>
      <c r="S63" s="291">
        <v>0.159</v>
      </c>
      <c r="T63" s="292"/>
      <c r="U63" s="292"/>
      <c r="V63" s="292"/>
      <c r="W63" s="293"/>
      <c r="X63" s="295">
        <v>0.15</v>
      </c>
      <c r="Y63" s="296"/>
      <c r="Z63" s="296"/>
      <c r="AA63" s="296"/>
      <c r="AB63" s="297"/>
      <c r="AC63" s="294">
        <v>42</v>
      </c>
      <c r="AD63" s="294"/>
      <c r="AE63" s="294"/>
      <c r="AF63" s="294"/>
      <c r="AG63" s="294"/>
      <c r="AH63" s="295">
        <v>2007</v>
      </c>
      <c r="AI63" s="296"/>
      <c r="AJ63" s="296"/>
      <c r="AK63" s="296"/>
      <c r="AL63" s="297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</row>
    <row r="64" spans="1:58" s="71" customFormat="1" ht="14.45" customHeight="1" outlineLevel="1">
      <c r="A64" s="140"/>
      <c r="B64" s="140"/>
      <c r="C64" s="140"/>
      <c r="D64" s="140"/>
      <c r="E64" s="140"/>
      <c r="F64" s="140"/>
      <c r="G64" s="140"/>
      <c r="H64" s="287"/>
      <c r="I64" s="288"/>
      <c r="J64" s="288"/>
      <c r="K64" s="288"/>
      <c r="L64" s="288"/>
      <c r="M64" s="288"/>
      <c r="N64" s="288"/>
      <c r="O64" s="288"/>
      <c r="P64" s="289"/>
      <c r="Q64" s="290" t="s">
        <v>19</v>
      </c>
      <c r="R64" s="290"/>
      <c r="S64" s="291">
        <v>0.159</v>
      </c>
      <c r="T64" s="292"/>
      <c r="U64" s="292"/>
      <c r="V64" s="292"/>
      <c r="W64" s="293"/>
      <c r="X64" s="295">
        <v>0.15</v>
      </c>
      <c r="Y64" s="296"/>
      <c r="Z64" s="296"/>
      <c r="AA64" s="296"/>
      <c r="AB64" s="297"/>
      <c r="AC64" s="294">
        <v>42</v>
      </c>
      <c r="AD64" s="294"/>
      <c r="AE64" s="294"/>
      <c r="AF64" s="294"/>
      <c r="AG64" s="294"/>
      <c r="AH64" s="295">
        <v>2007</v>
      </c>
      <c r="AI64" s="296"/>
      <c r="AJ64" s="296"/>
      <c r="AK64" s="296"/>
      <c r="AL64" s="297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</row>
    <row r="65" spans="1:58" s="71" customFormat="1" ht="14.45" customHeight="1" outlineLevel="1">
      <c r="A65" s="140">
        <v>31</v>
      </c>
      <c r="B65" s="140"/>
      <c r="C65" s="140"/>
      <c r="D65" s="140"/>
      <c r="E65" s="140"/>
      <c r="F65" s="140"/>
      <c r="G65" s="140"/>
      <c r="H65" s="284" t="s">
        <v>152</v>
      </c>
      <c r="I65" s="285"/>
      <c r="J65" s="285"/>
      <c r="K65" s="285"/>
      <c r="L65" s="285"/>
      <c r="M65" s="285"/>
      <c r="N65" s="285"/>
      <c r="O65" s="285"/>
      <c r="P65" s="286"/>
      <c r="Q65" s="290" t="s">
        <v>18</v>
      </c>
      <c r="R65" s="290"/>
      <c r="S65" s="291">
        <v>5.7000000000000002E-2</v>
      </c>
      <c r="T65" s="292"/>
      <c r="U65" s="292"/>
      <c r="V65" s="292"/>
      <c r="W65" s="293"/>
      <c r="X65" s="291">
        <v>5.0999999999999997E-2</v>
      </c>
      <c r="Y65" s="292"/>
      <c r="Z65" s="292"/>
      <c r="AA65" s="292"/>
      <c r="AB65" s="293"/>
      <c r="AC65" s="294">
        <v>16</v>
      </c>
      <c r="AD65" s="294"/>
      <c r="AE65" s="294"/>
      <c r="AF65" s="294"/>
      <c r="AG65" s="294"/>
      <c r="AH65" s="295">
        <v>2008</v>
      </c>
      <c r="AI65" s="296"/>
      <c r="AJ65" s="296"/>
      <c r="AK65" s="296"/>
      <c r="AL65" s="297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</row>
    <row r="66" spans="1:58" s="71" customFormat="1" ht="14.45" customHeight="1" outlineLevel="1">
      <c r="A66" s="140"/>
      <c r="B66" s="140"/>
      <c r="C66" s="140"/>
      <c r="D66" s="140"/>
      <c r="E66" s="140"/>
      <c r="F66" s="140"/>
      <c r="G66" s="140"/>
      <c r="H66" s="287"/>
      <c r="I66" s="288"/>
      <c r="J66" s="288"/>
      <c r="K66" s="288"/>
      <c r="L66" s="288"/>
      <c r="M66" s="288"/>
      <c r="N66" s="288"/>
      <c r="O66" s="288"/>
      <c r="P66" s="289"/>
      <c r="Q66" s="290" t="s">
        <v>19</v>
      </c>
      <c r="R66" s="290"/>
      <c r="S66" s="291">
        <v>5.7000000000000002E-2</v>
      </c>
      <c r="T66" s="292"/>
      <c r="U66" s="292"/>
      <c r="V66" s="292"/>
      <c r="W66" s="293"/>
      <c r="X66" s="291">
        <v>5.0999999999999997E-2</v>
      </c>
      <c r="Y66" s="292"/>
      <c r="Z66" s="292"/>
      <c r="AA66" s="292"/>
      <c r="AB66" s="293"/>
      <c r="AC66" s="294">
        <v>16</v>
      </c>
      <c r="AD66" s="294"/>
      <c r="AE66" s="294"/>
      <c r="AF66" s="294"/>
      <c r="AG66" s="294"/>
      <c r="AH66" s="295">
        <v>2008</v>
      </c>
      <c r="AI66" s="296"/>
      <c r="AJ66" s="296"/>
      <c r="AK66" s="296"/>
      <c r="AL66" s="297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</row>
    <row r="67" spans="1:58" s="71" customFormat="1" ht="14.45" customHeight="1" outlineLevel="1">
      <c r="A67" s="140">
        <v>32</v>
      </c>
      <c r="B67" s="140"/>
      <c r="C67" s="140"/>
      <c r="D67" s="140"/>
      <c r="E67" s="140"/>
      <c r="F67" s="140"/>
      <c r="G67" s="140"/>
      <c r="H67" s="284" t="s">
        <v>153</v>
      </c>
      <c r="I67" s="285"/>
      <c r="J67" s="285"/>
      <c r="K67" s="285"/>
      <c r="L67" s="285"/>
      <c r="M67" s="285"/>
      <c r="N67" s="285"/>
      <c r="O67" s="285"/>
      <c r="P67" s="286"/>
      <c r="Q67" s="290" t="s">
        <v>18</v>
      </c>
      <c r="R67" s="290"/>
      <c r="S67" s="291">
        <v>0.159</v>
      </c>
      <c r="T67" s="292"/>
      <c r="U67" s="292"/>
      <c r="V67" s="292"/>
      <c r="W67" s="293"/>
      <c r="X67" s="295">
        <v>0.15</v>
      </c>
      <c r="Y67" s="296"/>
      <c r="Z67" s="296"/>
      <c r="AA67" s="296"/>
      <c r="AB67" s="297"/>
      <c r="AC67" s="294">
        <v>7</v>
      </c>
      <c r="AD67" s="294"/>
      <c r="AE67" s="294"/>
      <c r="AF67" s="294"/>
      <c r="AG67" s="294"/>
      <c r="AH67" s="295">
        <v>2007</v>
      </c>
      <c r="AI67" s="296"/>
      <c r="AJ67" s="296"/>
      <c r="AK67" s="296"/>
      <c r="AL67" s="297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</row>
    <row r="68" spans="1:58" s="71" customFormat="1" ht="14.45" customHeight="1" outlineLevel="1">
      <c r="A68" s="140"/>
      <c r="B68" s="140"/>
      <c r="C68" s="140"/>
      <c r="D68" s="140"/>
      <c r="E68" s="140"/>
      <c r="F68" s="140"/>
      <c r="G68" s="140"/>
      <c r="H68" s="287"/>
      <c r="I68" s="288"/>
      <c r="J68" s="288"/>
      <c r="K68" s="288"/>
      <c r="L68" s="288"/>
      <c r="M68" s="288"/>
      <c r="N68" s="288"/>
      <c r="O68" s="288"/>
      <c r="P68" s="289"/>
      <c r="Q68" s="290" t="s">
        <v>19</v>
      </c>
      <c r="R68" s="290"/>
      <c r="S68" s="291">
        <v>0.159</v>
      </c>
      <c r="T68" s="292"/>
      <c r="U68" s="292"/>
      <c r="V68" s="292"/>
      <c r="W68" s="293"/>
      <c r="X68" s="295">
        <v>0.15</v>
      </c>
      <c r="Y68" s="296"/>
      <c r="Z68" s="296"/>
      <c r="AA68" s="296"/>
      <c r="AB68" s="297"/>
      <c r="AC68" s="294">
        <v>7</v>
      </c>
      <c r="AD68" s="294"/>
      <c r="AE68" s="294"/>
      <c r="AF68" s="294"/>
      <c r="AG68" s="294"/>
      <c r="AH68" s="295">
        <v>2007</v>
      </c>
      <c r="AI68" s="296"/>
      <c r="AJ68" s="296"/>
      <c r="AK68" s="296"/>
      <c r="AL68" s="297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</row>
    <row r="69" spans="1:58" s="71" customFormat="1" ht="14.45" customHeight="1" outlineLevel="1">
      <c r="A69" s="140">
        <v>33</v>
      </c>
      <c r="B69" s="140"/>
      <c r="C69" s="140"/>
      <c r="D69" s="140"/>
      <c r="E69" s="140"/>
      <c r="F69" s="140"/>
      <c r="G69" s="140"/>
      <c r="H69" s="284" t="s">
        <v>154</v>
      </c>
      <c r="I69" s="285"/>
      <c r="J69" s="285"/>
      <c r="K69" s="285"/>
      <c r="L69" s="285"/>
      <c r="M69" s="285"/>
      <c r="N69" s="285"/>
      <c r="O69" s="285"/>
      <c r="P69" s="286"/>
      <c r="Q69" s="290" t="s">
        <v>18</v>
      </c>
      <c r="R69" s="290"/>
      <c r="S69" s="291">
        <v>0.159</v>
      </c>
      <c r="T69" s="292"/>
      <c r="U69" s="292"/>
      <c r="V69" s="292"/>
      <c r="W69" s="293"/>
      <c r="X69" s="295">
        <v>0.15</v>
      </c>
      <c r="Y69" s="296"/>
      <c r="Z69" s="296"/>
      <c r="AA69" s="296"/>
      <c r="AB69" s="297"/>
      <c r="AC69" s="294">
        <v>36</v>
      </c>
      <c r="AD69" s="294"/>
      <c r="AE69" s="294"/>
      <c r="AF69" s="294"/>
      <c r="AG69" s="294"/>
      <c r="AH69" s="295">
        <v>2012</v>
      </c>
      <c r="AI69" s="296"/>
      <c r="AJ69" s="296"/>
      <c r="AK69" s="296"/>
      <c r="AL69" s="297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</row>
    <row r="70" spans="1:58" s="71" customFormat="1" ht="14.45" customHeight="1" outlineLevel="1">
      <c r="A70" s="140"/>
      <c r="B70" s="140"/>
      <c r="C70" s="140"/>
      <c r="D70" s="140"/>
      <c r="E70" s="140"/>
      <c r="F70" s="140"/>
      <c r="G70" s="140"/>
      <c r="H70" s="287"/>
      <c r="I70" s="288"/>
      <c r="J70" s="288"/>
      <c r="K70" s="288"/>
      <c r="L70" s="288"/>
      <c r="M70" s="288"/>
      <c r="N70" s="288"/>
      <c r="O70" s="288"/>
      <c r="P70" s="289"/>
      <c r="Q70" s="290" t="s">
        <v>19</v>
      </c>
      <c r="R70" s="290"/>
      <c r="S70" s="291">
        <v>0.159</v>
      </c>
      <c r="T70" s="292"/>
      <c r="U70" s="292"/>
      <c r="V70" s="292"/>
      <c r="W70" s="293"/>
      <c r="X70" s="295">
        <v>0.15</v>
      </c>
      <c r="Y70" s="296"/>
      <c r="Z70" s="296"/>
      <c r="AA70" s="296"/>
      <c r="AB70" s="297"/>
      <c r="AC70" s="294">
        <v>36</v>
      </c>
      <c r="AD70" s="294"/>
      <c r="AE70" s="294"/>
      <c r="AF70" s="294"/>
      <c r="AG70" s="294"/>
      <c r="AH70" s="295">
        <v>2012</v>
      </c>
      <c r="AI70" s="296"/>
      <c r="AJ70" s="296"/>
      <c r="AK70" s="296"/>
      <c r="AL70" s="297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</row>
    <row r="71" spans="1:58" s="71" customFormat="1" ht="14.45" customHeight="1" outlineLevel="1">
      <c r="A71" s="140">
        <v>34</v>
      </c>
      <c r="B71" s="140"/>
      <c r="C71" s="140"/>
      <c r="D71" s="140"/>
      <c r="E71" s="140"/>
      <c r="F71" s="140"/>
      <c r="G71" s="140"/>
      <c r="H71" s="284" t="s">
        <v>155</v>
      </c>
      <c r="I71" s="285"/>
      <c r="J71" s="285"/>
      <c r="K71" s="285"/>
      <c r="L71" s="285"/>
      <c r="M71" s="285"/>
      <c r="N71" s="285"/>
      <c r="O71" s="285"/>
      <c r="P71" s="286"/>
      <c r="Q71" s="290" t="s">
        <v>18</v>
      </c>
      <c r="R71" s="290"/>
      <c r="S71" s="291">
        <v>0.159</v>
      </c>
      <c r="T71" s="292"/>
      <c r="U71" s="292"/>
      <c r="V71" s="292"/>
      <c r="W71" s="293"/>
      <c r="X71" s="295">
        <v>0.15</v>
      </c>
      <c r="Y71" s="296"/>
      <c r="Z71" s="296"/>
      <c r="AA71" s="296"/>
      <c r="AB71" s="297"/>
      <c r="AC71" s="294">
        <v>31</v>
      </c>
      <c r="AD71" s="294"/>
      <c r="AE71" s="294"/>
      <c r="AF71" s="294"/>
      <c r="AG71" s="294"/>
      <c r="AH71" s="295">
        <v>2012</v>
      </c>
      <c r="AI71" s="296"/>
      <c r="AJ71" s="296"/>
      <c r="AK71" s="296"/>
      <c r="AL71" s="297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</row>
    <row r="72" spans="1:58" s="71" customFormat="1" ht="14.45" customHeight="1" outlineLevel="1">
      <c r="A72" s="140"/>
      <c r="B72" s="140"/>
      <c r="C72" s="140"/>
      <c r="D72" s="140"/>
      <c r="E72" s="140"/>
      <c r="F72" s="140"/>
      <c r="G72" s="140"/>
      <c r="H72" s="287"/>
      <c r="I72" s="288"/>
      <c r="J72" s="288"/>
      <c r="K72" s="288"/>
      <c r="L72" s="288"/>
      <c r="M72" s="288"/>
      <c r="N72" s="288"/>
      <c r="O72" s="288"/>
      <c r="P72" s="289"/>
      <c r="Q72" s="290" t="s">
        <v>19</v>
      </c>
      <c r="R72" s="290"/>
      <c r="S72" s="291">
        <v>0.159</v>
      </c>
      <c r="T72" s="292"/>
      <c r="U72" s="292"/>
      <c r="V72" s="292"/>
      <c r="W72" s="293"/>
      <c r="X72" s="295">
        <v>0.15</v>
      </c>
      <c r="Y72" s="296"/>
      <c r="Z72" s="296"/>
      <c r="AA72" s="296"/>
      <c r="AB72" s="297"/>
      <c r="AC72" s="294">
        <v>31</v>
      </c>
      <c r="AD72" s="294"/>
      <c r="AE72" s="294"/>
      <c r="AF72" s="294"/>
      <c r="AG72" s="294"/>
      <c r="AH72" s="295">
        <v>2012</v>
      </c>
      <c r="AI72" s="296"/>
      <c r="AJ72" s="296"/>
      <c r="AK72" s="296"/>
      <c r="AL72" s="297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</row>
    <row r="73" spans="1:58" s="71" customFormat="1" ht="14.45" customHeight="1" outlineLevel="1">
      <c r="A73" s="140">
        <v>35</v>
      </c>
      <c r="B73" s="140"/>
      <c r="C73" s="140"/>
      <c r="D73" s="140"/>
      <c r="E73" s="140"/>
      <c r="F73" s="140"/>
      <c r="G73" s="140"/>
      <c r="H73" s="284" t="s">
        <v>156</v>
      </c>
      <c r="I73" s="285"/>
      <c r="J73" s="285"/>
      <c r="K73" s="285"/>
      <c r="L73" s="285"/>
      <c r="M73" s="285"/>
      <c r="N73" s="285"/>
      <c r="O73" s="285"/>
      <c r="P73" s="286"/>
      <c r="Q73" s="290" t="s">
        <v>18</v>
      </c>
      <c r="R73" s="290"/>
      <c r="S73" s="291">
        <v>5.7000000000000002E-2</v>
      </c>
      <c r="T73" s="292"/>
      <c r="U73" s="292"/>
      <c r="V73" s="292"/>
      <c r="W73" s="293"/>
      <c r="X73" s="291">
        <v>5.0999999999999997E-2</v>
      </c>
      <c r="Y73" s="292"/>
      <c r="Z73" s="292"/>
      <c r="AA73" s="292"/>
      <c r="AB73" s="293"/>
      <c r="AC73" s="294">
        <v>5</v>
      </c>
      <c r="AD73" s="294"/>
      <c r="AE73" s="294"/>
      <c r="AF73" s="294"/>
      <c r="AG73" s="294"/>
      <c r="AH73" s="295">
        <v>2008</v>
      </c>
      <c r="AI73" s="296"/>
      <c r="AJ73" s="296"/>
      <c r="AK73" s="296"/>
      <c r="AL73" s="297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</row>
    <row r="74" spans="1:58" s="71" customFormat="1" ht="14.45" customHeight="1" outlineLevel="1">
      <c r="A74" s="140"/>
      <c r="B74" s="140"/>
      <c r="C74" s="140"/>
      <c r="D74" s="140"/>
      <c r="E74" s="140"/>
      <c r="F74" s="140"/>
      <c r="G74" s="140"/>
      <c r="H74" s="287"/>
      <c r="I74" s="288"/>
      <c r="J74" s="288"/>
      <c r="K74" s="288"/>
      <c r="L74" s="288"/>
      <c r="M74" s="288"/>
      <c r="N74" s="288"/>
      <c r="O74" s="288"/>
      <c r="P74" s="289"/>
      <c r="Q74" s="290" t="s">
        <v>19</v>
      </c>
      <c r="R74" s="290"/>
      <c r="S74" s="291">
        <v>5.7000000000000002E-2</v>
      </c>
      <c r="T74" s="292"/>
      <c r="U74" s="292"/>
      <c r="V74" s="292"/>
      <c r="W74" s="293"/>
      <c r="X74" s="291">
        <v>5.0999999999999997E-2</v>
      </c>
      <c r="Y74" s="292"/>
      <c r="Z74" s="292"/>
      <c r="AA74" s="292"/>
      <c r="AB74" s="293"/>
      <c r="AC74" s="294">
        <v>5</v>
      </c>
      <c r="AD74" s="294"/>
      <c r="AE74" s="294"/>
      <c r="AF74" s="294"/>
      <c r="AG74" s="294"/>
      <c r="AH74" s="295">
        <v>2008</v>
      </c>
      <c r="AI74" s="296"/>
      <c r="AJ74" s="296"/>
      <c r="AK74" s="296"/>
      <c r="AL74" s="297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</row>
    <row r="75" spans="1:58" s="71" customFormat="1" ht="14.45" customHeight="1" outlineLevel="1">
      <c r="A75" s="140">
        <v>36</v>
      </c>
      <c r="B75" s="140"/>
      <c r="C75" s="140"/>
      <c r="D75" s="140"/>
      <c r="E75" s="140"/>
      <c r="F75" s="140"/>
      <c r="G75" s="140"/>
      <c r="H75" s="284" t="s">
        <v>157</v>
      </c>
      <c r="I75" s="285"/>
      <c r="J75" s="285"/>
      <c r="K75" s="285"/>
      <c r="L75" s="285"/>
      <c r="M75" s="285"/>
      <c r="N75" s="285"/>
      <c r="O75" s="285"/>
      <c r="P75" s="286"/>
      <c r="Q75" s="290" t="s">
        <v>18</v>
      </c>
      <c r="R75" s="290"/>
      <c r="S75" s="291">
        <v>5.7000000000000002E-2</v>
      </c>
      <c r="T75" s="292"/>
      <c r="U75" s="292"/>
      <c r="V75" s="292"/>
      <c r="W75" s="293"/>
      <c r="X75" s="291">
        <v>5.0999999999999997E-2</v>
      </c>
      <c r="Y75" s="292"/>
      <c r="Z75" s="292"/>
      <c r="AA75" s="292"/>
      <c r="AB75" s="293"/>
      <c r="AC75" s="294">
        <v>5</v>
      </c>
      <c r="AD75" s="294"/>
      <c r="AE75" s="294"/>
      <c r="AF75" s="294"/>
      <c r="AG75" s="294"/>
      <c r="AH75" s="295">
        <v>2008</v>
      </c>
      <c r="AI75" s="296"/>
      <c r="AJ75" s="296"/>
      <c r="AK75" s="296"/>
      <c r="AL75" s="297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</row>
    <row r="76" spans="1:58" s="71" customFormat="1" ht="14.45" customHeight="1" outlineLevel="1">
      <c r="A76" s="140"/>
      <c r="B76" s="140"/>
      <c r="C76" s="140"/>
      <c r="D76" s="140"/>
      <c r="E76" s="140"/>
      <c r="F76" s="140"/>
      <c r="G76" s="140"/>
      <c r="H76" s="287"/>
      <c r="I76" s="288"/>
      <c r="J76" s="288"/>
      <c r="K76" s="288"/>
      <c r="L76" s="288"/>
      <c r="M76" s="288"/>
      <c r="N76" s="288"/>
      <c r="O76" s="288"/>
      <c r="P76" s="289"/>
      <c r="Q76" s="290" t="s">
        <v>19</v>
      </c>
      <c r="R76" s="290"/>
      <c r="S76" s="291">
        <v>5.7000000000000002E-2</v>
      </c>
      <c r="T76" s="292"/>
      <c r="U76" s="292"/>
      <c r="V76" s="292"/>
      <c r="W76" s="293"/>
      <c r="X76" s="291">
        <v>5.0999999999999997E-2</v>
      </c>
      <c r="Y76" s="292"/>
      <c r="Z76" s="292"/>
      <c r="AA76" s="292"/>
      <c r="AB76" s="293"/>
      <c r="AC76" s="294">
        <v>5</v>
      </c>
      <c r="AD76" s="294"/>
      <c r="AE76" s="294"/>
      <c r="AF76" s="294"/>
      <c r="AG76" s="294"/>
      <c r="AH76" s="295">
        <v>2008</v>
      </c>
      <c r="AI76" s="296"/>
      <c r="AJ76" s="296"/>
      <c r="AK76" s="296"/>
      <c r="AL76" s="297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</row>
    <row r="77" spans="1:58" s="71" customFormat="1" ht="14.45" customHeight="1" outlineLevel="1">
      <c r="A77" s="140">
        <v>37</v>
      </c>
      <c r="B77" s="140"/>
      <c r="C77" s="140"/>
      <c r="D77" s="140"/>
      <c r="E77" s="140"/>
      <c r="F77" s="140"/>
      <c r="G77" s="140"/>
      <c r="H77" s="284" t="s">
        <v>158</v>
      </c>
      <c r="I77" s="285"/>
      <c r="J77" s="285"/>
      <c r="K77" s="285"/>
      <c r="L77" s="285"/>
      <c r="M77" s="285"/>
      <c r="N77" s="285"/>
      <c r="O77" s="285"/>
      <c r="P77" s="286"/>
      <c r="Q77" s="290" t="s">
        <v>18</v>
      </c>
      <c r="R77" s="290"/>
      <c r="S77" s="291">
        <v>8.8999999999999996E-2</v>
      </c>
      <c r="T77" s="292"/>
      <c r="U77" s="292"/>
      <c r="V77" s="292"/>
      <c r="W77" s="293"/>
      <c r="X77" s="291">
        <v>8.2000000000000003E-2</v>
      </c>
      <c r="Y77" s="292"/>
      <c r="Z77" s="292"/>
      <c r="AA77" s="292"/>
      <c r="AB77" s="293"/>
      <c r="AC77" s="294">
        <v>5</v>
      </c>
      <c r="AD77" s="294"/>
      <c r="AE77" s="294"/>
      <c r="AF77" s="294"/>
      <c r="AG77" s="294"/>
      <c r="AH77" s="295">
        <v>2007</v>
      </c>
      <c r="AI77" s="296"/>
      <c r="AJ77" s="296"/>
      <c r="AK77" s="296"/>
      <c r="AL77" s="297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</row>
    <row r="78" spans="1:58" s="71" customFormat="1" ht="14.45" customHeight="1" outlineLevel="1">
      <c r="A78" s="140"/>
      <c r="B78" s="140"/>
      <c r="C78" s="140"/>
      <c r="D78" s="140"/>
      <c r="E78" s="140"/>
      <c r="F78" s="140"/>
      <c r="G78" s="140"/>
      <c r="H78" s="287"/>
      <c r="I78" s="288"/>
      <c r="J78" s="288"/>
      <c r="K78" s="288"/>
      <c r="L78" s="288"/>
      <c r="M78" s="288"/>
      <c r="N78" s="288"/>
      <c r="O78" s="288"/>
      <c r="P78" s="289"/>
      <c r="Q78" s="290" t="s">
        <v>19</v>
      </c>
      <c r="R78" s="290"/>
      <c r="S78" s="291">
        <v>8.8999999999999996E-2</v>
      </c>
      <c r="T78" s="292"/>
      <c r="U78" s="292"/>
      <c r="V78" s="292"/>
      <c r="W78" s="293"/>
      <c r="X78" s="291">
        <v>8.2000000000000003E-2</v>
      </c>
      <c r="Y78" s="292"/>
      <c r="Z78" s="292"/>
      <c r="AA78" s="292"/>
      <c r="AB78" s="293"/>
      <c r="AC78" s="294">
        <v>5</v>
      </c>
      <c r="AD78" s="294"/>
      <c r="AE78" s="294"/>
      <c r="AF78" s="294"/>
      <c r="AG78" s="294"/>
      <c r="AH78" s="295">
        <v>2007</v>
      </c>
      <c r="AI78" s="296"/>
      <c r="AJ78" s="296"/>
      <c r="AK78" s="296"/>
      <c r="AL78" s="297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</row>
    <row r="79" spans="1:58" s="71" customFormat="1" ht="14.45" customHeight="1" outlineLevel="1">
      <c r="A79" s="140">
        <v>38</v>
      </c>
      <c r="B79" s="140"/>
      <c r="C79" s="140"/>
      <c r="D79" s="140"/>
      <c r="E79" s="140"/>
      <c r="F79" s="140"/>
      <c r="G79" s="140"/>
      <c r="H79" s="284" t="s">
        <v>159</v>
      </c>
      <c r="I79" s="285"/>
      <c r="J79" s="285"/>
      <c r="K79" s="285"/>
      <c r="L79" s="285"/>
      <c r="M79" s="285"/>
      <c r="N79" s="285"/>
      <c r="O79" s="285"/>
      <c r="P79" s="286"/>
      <c r="Q79" s="290" t="s">
        <v>18</v>
      </c>
      <c r="R79" s="290"/>
      <c r="S79" s="291">
        <v>5.7000000000000002E-2</v>
      </c>
      <c r="T79" s="292"/>
      <c r="U79" s="292"/>
      <c r="V79" s="292"/>
      <c r="W79" s="293"/>
      <c r="X79" s="291">
        <v>5.0999999999999997E-2</v>
      </c>
      <c r="Y79" s="292"/>
      <c r="Z79" s="292"/>
      <c r="AA79" s="292"/>
      <c r="AB79" s="293"/>
      <c r="AC79" s="294">
        <v>29</v>
      </c>
      <c r="AD79" s="294"/>
      <c r="AE79" s="294"/>
      <c r="AF79" s="294"/>
      <c r="AG79" s="294"/>
      <c r="AH79" s="295">
        <v>1988</v>
      </c>
      <c r="AI79" s="296"/>
      <c r="AJ79" s="296"/>
      <c r="AK79" s="296"/>
      <c r="AL79" s="297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</row>
    <row r="80" spans="1:58" s="71" customFormat="1" ht="14.45" customHeight="1" outlineLevel="1">
      <c r="A80" s="140"/>
      <c r="B80" s="140"/>
      <c r="C80" s="140"/>
      <c r="D80" s="140"/>
      <c r="E80" s="140"/>
      <c r="F80" s="140"/>
      <c r="G80" s="140"/>
      <c r="H80" s="287"/>
      <c r="I80" s="288"/>
      <c r="J80" s="288"/>
      <c r="K80" s="288"/>
      <c r="L80" s="288"/>
      <c r="M80" s="288"/>
      <c r="N80" s="288"/>
      <c r="O80" s="288"/>
      <c r="P80" s="289"/>
      <c r="Q80" s="290" t="s">
        <v>19</v>
      </c>
      <c r="R80" s="290"/>
      <c r="S80" s="291">
        <v>5.7000000000000002E-2</v>
      </c>
      <c r="T80" s="292"/>
      <c r="U80" s="292"/>
      <c r="V80" s="292"/>
      <c r="W80" s="293"/>
      <c r="X80" s="291">
        <v>5.0999999999999997E-2</v>
      </c>
      <c r="Y80" s="292"/>
      <c r="Z80" s="292"/>
      <c r="AA80" s="292"/>
      <c r="AB80" s="293"/>
      <c r="AC80" s="294">
        <v>29</v>
      </c>
      <c r="AD80" s="294"/>
      <c r="AE80" s="294"/>
      <c r="AF80" s="294"/>
      <c r="AG80" s="294"/>
      <c r="AH80" s="295">
        <v>1988</v>
      </c>
      <c r="AI80" s="296"/>
      <c r="AJ80" s="296"/>
      <c r="AK80" s="296"/>
      <c r="AL80" s="297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</row>
    <row r="81" spans="1:58" s="71" customFormat="1" ht="14.45" customHeight="1" outlineLevel="1">
      <c r="A81" s="140">
        <v>39</v>
      </c>
      <c r="B81" s="140"/>
      <c r="C81" s="140"/>
      <c r="D81" s="140"/>
      <c r="E81" s="140"/>
      <c r="F81" s="140"/>
      <c r="G81" s="140"/>
      <c r="H81" s="284" t="s">
        <v>160</v>
      </c>
      <c r="I81" s="285"/>
      <c r="J81" s="285"/>
      <c r="K81" s="285"/>
      <c r="L81" s="285"/>
      <c r="M81" s="285"/>
      <c r="N81" s="285"/>
      <c r="O81" s="285"/>
      <c r="P81" s="286"/>
      <c r="Q81" s="290" t="s">
        <v>18</v>
      </c>
      <c r="R81" s="290"/>
      <c r="S81" s="291">
        <v>5.7000000000000002E-2</v>
      </c>
      <c r="T81" s="292"/>
      <c r="U81" s="292"/>
      <c r="V81" s="292"/>
      <c r="W81" s="293"/>
      <c r="X81" s="291">
        <v>5.0999999999999997E-2</v>
      </c>
      <c r="Y81" s="292"/>
      <c r="Z81" s="292"/>
      <c r="AA81" s="292"/>
      <c r="AB81" s="293"/>
      <c r="AC81" s="294">
        <v>32</v>
      </c>
      <c r="AD81" s="294"/>
      <c r="AE81" s="294"/>
      <c r="AF81" s="294"/>
      <c r="AG81" s="294"/>
      <c r="AH81" s="295">
        <v>2014</v>
      </c>
      <c r="AI81" s="296"/>
      <c r="AJ81" s="296"/>
      <c r="AK81" s="296"/>
      <c r="AL81" s="297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</row>
    <row r="82" spans="1:58" s="71" customFormat="1" ht="14.45" customHeight="1" outlineLevel="1">
      <c r="A82" s="140"/>
      <c r="B82" s="140"/>
      <c r="C82" s="140"/>
      <c r="D82" s="140"/>
      <c r="E82" s="140"/>
      <c r="F82" s="140"/>
      <c r="G82" s="140"/>
      <c r="H82" s="287"/>
      <c r="I82" s="288"/>
      <c r="J82" s="288"/>
      <c r="K82" s="288"/>
      <c r="L82" s="288"/>
      <c r="M82" s="288"/>
      <c r="N82" s="288"/>
      <c r="O82" s="288"/>
      <c r="P82" s="289"/>
      <c r="Q82" s="290" t="s">
        <v>19</v>
      </c>
      <c r="R82" s="290"/>
      <c r="S82" s="291">
        <v>5.7000000000000002E-2</v>
      </c>
      <c r="T82" s="292"/>
      <c r="U82" s="292"/>
      <c r="V82" s="292"/>
      <c r="W82" s="293"/>
      <c r="X82" s="291">
        <v>5.0999999999999997E-2</v>
      </c>
      <c r="Y82" s="292"/>
      <c r="Z82" s="292"/>
      <c r="AA82" s="292"/>
      <c r="AB82" s="293"/>
      <c r="AC82" s="294">
        <v>32</v>
      </c>
      <c r="AD82" s="294"/>
      <c r="AE82" s="294"/>
      <c r="AF82" s="294"/>
      <c r="AG82" s="294"/>
      <c r="AH82" s="295">
        <v>2014</v>
      </c>
      <c r="AI82" s="296"/>
      <c r="AJ82" s="296"/>
      <c r="AK82" s="296"/>
      <c r="AL82" s="297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</row>
    <row r="83" spans="1:58" s="71" customFormat="1" ht="14.45" customHeight="1" outlineLevel="1">
      <c r="A83" s="140">
        <v>40</v>
      </c>
      <c r="B83" s="140"/>
      <c r="C83" s="140"/>
      <c r="D83" s="140"/>
      <c r="E83" s="140"/>
      <c r="F83" s="140"/>
      <c r="G83" s="140"/>
      <c r="H83" s="284" t="s">
        <v>161</v>
      </c>
      <c r="I83" s="285"/>
      <c r="J83" s="285"/>
      <c r="K83" s="285"/>
      <c r="L83" s="285"/>
      <c r="M83" s="285"/>
      <c r="N83" s="285"/>
      <c r="O83" s="285"/>
      <c r="P83" s="286"/>
      <c r="Q83" s="290" t="s">
        <v>18</v>
      </c>
      <c r="R83" s="290"/>
      <c r="S83" s="291">
        <v>5.7000000000000002E-2</v>
      </c>
      <c r="T83" s="292"/>
      <c r="U83" s="292"/>
      <c r="V83" s="292"/>
      <c r="W83" s="293"/>
      <c r="X83" s="291">
        <v>5.0999999999999997E-2</v>
      </c>
      <c r="Y83" s="292"/>
      <c r="Z83" s="292"/>
      <c r="AA83" s="292"/>
      <c r="AB83" s="293"/>
      <c r="AC83" s="294">
        <v>24</v>
      </c>
      <c r="AD83" s="294"/>
      <c r="AE83" s="294"/>
      <c r="AF83" s="294"/>
      <c r="AG83" s="294"/>
      <c r="AH83" s="295">
        <v>2007</v>
      </c>
      <c r="AI83" s="296"/>
      <c r="AJ83" s="296"/>
      <c r="AK83" s="296"/>
      <c r="AL83" s="297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</row>
    <row r="84" spans="1:58" s="71" customFormat="1" ht="14.45" customHeight="1" outlineLevel="1">
      <c r="A84" s="140"/>
      <c r="B84" s="140"/>
      <c r="C84" s="140"/>
      <c r="D84" s="140"/>
      <c r="E84" s="140"/>
      <c r="F84" s="140"/>
      <c r="G84" s="140"/>
      <c r="H84" s="287"/>
      <c r="I84" s="288"/>
      <c r="J84" s="288"/>
      <c r="K84" s="288"/>
      <c r="L84" s="288"/>
      <c r="M84" s="288"/>
      <c r="N84" s="288"/>
      <c r="O84" s="288"/>
      <c r="P84" s="289"/>
      <c r="Q84" s="290" t="s">
        <v>19</v>
      </c>
      <c r="R84" s="290"/>
      <c r="S84" s="291">
        <v>5.7000000000000002E-2</v>
      </c>
      <c r="T84" s="292"/>
      <c r="U84" s="292"/>
      <c r="V84" s="292"/>
      <c r="W84" s="293"/>
      <c r="X84" s="291">
        <v>5.0999999999999997E-2</v>
      </c>
      <c r="Y84" s="292"/>
      <c r="Z84" s="292"/>
      <c r="AA84" s="292"/>
      <c r="AB84" s="293"/>
      <c r="AC84" s="294">
        <v>24</v>
      </c>
      <c r="AD84" s="294"/>
      <c r="AE84" s="294"/>
      <c r="AF84" s="294"/>
      <c r="AG84" s="294"/>
      <c r="AH84" s="295">
        <v>2007</v>
      </c>
      <c r="AI84" s="296"/>
      <c r="AJ84" s="296"/>
      <c r="AK84" s="296"/>
      <c r="AL84" s="297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</row>
    <row r="85" spans="1:58" s="71" customFormat="1" ht="14.45" customHeight="1" outlineLevel="1">
      <c r="A85" s="140">
        <v>41</v>
      </c>
      <c r="B85" s="140"/>
      <c r="C85" s="140"/>
      <c r="D85" s="140"/>
      <c r="E85" s="140"/>
      <c r="F85" s="140"/>
      <c r="G85" s="140"/>
      <c r="H85" s="284" t="s">
        <v>162</v>
      </c>
      <c r="I85" s="285"/>
      <c r="J85" s="285"/>
      <c r="K85" s="285"/>
      <c r="L85" s="285"/>
      <c r="M85" s="285"/>
      <c r="N85" s="285"/>
      <c r="O85" s="285"/>
      <c r="P85" s="286"/>
      <c r="Q85" s="290" t="s">
        <v>18</v>
      </c>
      <c r="R85" s="290"/>
      <c r="S85" s="291">
        <v>5.7000000000000002E-2</v>
      </c>
      <c r="T85" s="292"/>
      <c r="U85" s="292"/>
      <c r="V85" s="292"/>
      <c r="W85" s="293"/>
      <c r="X85" s="291">
        <v>5.0999999999999997E-2</v>
      </c>
      <c r="Y85" s="292"/>
      <c r="Z85" s="292"/>
      <c r="AA85" s="292"/>
      <c r="AB85" s="293"/>
      <c r="AC85" s="294">
        <v>3</v>
      </c>
      <c r="AD85" s="294"/>
      <c r="AE85" s="294"/>
      <c r="AF85" s="294"/>
      <c r="AG85" s="294"/>
      <c r="AH85" s="295">
        <v>2007</v>
      </c>
      <c r="AI85" s="296"/>
      <c r="AJ85" s="296"/>
      <c r="AK85" s="296"/>
      <c r="AL85" s="297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</row>
    <row r="86" spans="1:58" s="71" customFormat="1" ht="14.45" customHeight="1" outlineLevel="1">
      <c r="A86" s="140"/>
      <c r="B86" s="140"/>
      <c r="C86" s="140"/>
      <c r="D86" s="140"/>
      <c r="E86" s="140"/>
      <c r="F86" s="140"/>
      <c r="G86" s="140"/>
      <c r="H86" s="287"/>
      <c r="I86" s="288"/>
      <c r="J86" s="288"/>
      <c r="K86" s="288"/>
      <c r="L86" s="288"/>
      <c r="M86" s="288"/>
      <c r="N86" s="288"/>
      <c r="O86" s="288"/>
      <c r="P86" s="289"/>
      <c r="Q86" s="290" t="s">
        <v>19</v>
      </c>
      <c r="R86" s="290"/>
      <c r="S86" s="291">
        <v>5.7000000000000002E-2</v>
      </c>
      <c r="T86" s="292"/>
      <c r="U86" s="292"/>
      <c r="V86" s="292"/>
      <c r="W86" s="293"/>
      <c r="X86" s="291">
        <v>5.0999999999999997E-2</v>
      </c>
      <c r="Y86" s="292"/>
      <c r="Z86" s="292"/>
      <c r="AA86" s="292"/>
      <c r="AB86" s="293"/>
      <c r="AC86" s="294">
        <v>3</v>
      </c>
      <c r="AD86" s="294"/>
      <c r="AE86" s="294"/>
      <c r="AF86" s="294"/>
      <c r="AG86" s="294"/>
      <c r="AH86" s="295">
        <v>2007</v>
      </c>
      <c r="AI86" s="296"/>
      <c r="AJ86" s="296"/>
      <c r="AK86" s="296"/>
      <c r="AL86" s="297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</row>
    <row r="87" spans="1:58" s="71" customFormat="1" ht="14.45" customHeight="1" outlineLevel="1">
      <c r="A87" s="140">
        <v>42</v>
      </c>
      <c r="B87" s="140"/>
      <c r="C87" s="140"/>
      <c r="D87" s="140"/>
      <c r="E87" s="140"/>
      <c r="F87" s="140"/>
      <c r="G87" s="140"/>
      <c r="H87" s="284" t="s">
        <v>163</v>
      </c>
      <c r="I87" s="285"/>
      <c r="J87" s="285"/>
      <c r="K87" s="285"/>
      <c r="L87" s="285"/>
      <c r="M87" s="285"/>
      <c r="N87" s="285"/>
      <c r="O87" s="285"/>
      <c r="P87" s="286"/>
      <c r="Q87" s="290" t="s">
        <v>18</v>
      </c>
      <c r="R87" s="290"/>
      <c r="S87" s="291">
        <v>5.7000000000000002E-2</v>
      </c>
      <c r="T87" s="292"/>
      <c r="U87" s="292"/>
      <c r="V87" s="292"/>
      <c r="W87" s="293"/>
      <c r="X87" s="291">
        <v>5.0999999999999997E-2</v>
      </c>
      <c r="Y87" s="292"/>
      <c r="Z87" s="292"/>
      <c r="AA87" s="292"/>
      <c r="AB87" s="293"/>
      <c r="AC87" s="294">
        <v>15</v>
      </c>
      <c r="AD87" s="294"/>
      <c r="AE87" s="294"/>
      <c r="AF87" s="294"/>
      <c r="AG87" s="294"/>
      <c r="AH87" s="295">
        <v>2007</v>
      </c>
      <c r="AI87" s="296"/>
      <c r="AJ87" s="296"/>
      <c r="AK87" s="296"/>
      <c r="AL87" s="297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</row>
    <row r="88" spans="1:58" s="71" customFormat="1" ht="14.45" customHeight="1" outlineLevel="1">
      <c r="A88" s="140"/>
      <c r="B88" s="140"/>
      <c r="C88" s="140"/>
      <c r="D88" s="140"/>
      <c r="E88" s="140"/>
      <c r="F88" s="140"/>
      <c r="G88" s="140"/>
      <c r="H88" s="287"/>
      <c r="I88" s="288"/>
      <c r="J88" s="288"/>
      <c r="K88" s="288"/>
      <c r="L88" s="288"/>
      <c r="M88" s="288"/>
      <c r="N88" s="288"/>
      <c r="O88" s="288"/>
      <c r="P88" s="289"/>
      <c r="Q88" s="290" t="s">
        <v>19</v>
      </c>
      <c r="R88" s="290"/>
      <c r="S88" s="291">
        <v>5.7000000000000002E-2</v>
      </c>
      <c r="T88" s="292"/>
      <c r="U88" s="292"/>
      <c r="V88" s="292"/>
      <c r="W88" s="293"/>
      <c r="X88" s="291">
        <v>5.0999999999999997E-2</v>
      </c>
      <c r="Y88" s="292"/>
      <c r="Z88" s="292"/>
      <c r="AA88" s="292"/>
      <c r="AB88" s="293"/>
      <c r="AC88" s="294">
        <v>15</v>
      </c>
      <c r="AD88" s="294"/>
      <c r="AE88" s="294"/>
      <c r="AF88" s="294"/>
      <c r="AG88" s="294"/>
      <c r="AH88" s="295">
        <v>2007</v>
      </c>
      <c r="AI88" s="296"/>
      <c r="AJ88" s="296"/>
      <c r="AK88" s="296"/>
      <c r="AL88" s="297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</row>
    <row r="89" spans="1:58" s="71" customFormat="1" ht="14.45" customHeight="1" outlineLevel="1">
      <c r="A89" s="140">
        <v>43</v>
      </c>
      <c r="B89" s="140"/>
      <c r="C89" s="140"/>
      <c r="D89" s="140"/>
      <c r="E89" s="140"/>
      <c r="F89" s="140"/>
      <c r="G89" s="140"/>
      <c r="H89" s="284" t="s">
        <v>164</v>
      </c>
      <c r="I89" s="285"/>
      <c r="J89" s="285"/>
      <c r="K89" s="285"/>
      <c r="L89" s="285"/>
      <c r="M89" s="285"/>
      <c r="N89" s="285"/>
      <c r="O89" s="285"/>
      <c r="P89" s="286"/>
      <c r="Q89" s="290" t="s">
        <v>18</v>
      </c>
      <c r="R89" s="290"/>
      <c r="S89" s="291">
        <v>5.7000000000000002E-2</v>
      </c>
      <c r="T89" s="292"/>
      <c r="U89" s="292"/>
      <c r="V89" s="292"/>
      <c r="W89" s="293"/>
      <c r="X89" s="291">
        <v>5.0999999999999997E-2</v>
      </c>
      <c r="Y89" s="292"/>
      <c r="Z89" s="292"/>
      <c r="AA89" s="292"/>
      <c r="AB89" s="293"/>
      <c r="AC89" s="294">
        <v>5</v>
      </c>
      <c r="AD89" s="294"/>
      <c r="AE89" s="294"/>
      <c r="AF89" s="294"/>
      <c r="AG89" s="294"/>
      <c r="AH89" s="295">
        <v>2007</v>
      </c>
      <c r="AI89" s="296"/>
      <c r="AJ89" s="296"/>
      <c r="AK89" s="296"/>
      <c r="AL89" s="297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</row>
    <row r="90" spans="1:58" s="71" customFormat="1" ht="14.45" customHeight="1" outlineLevel="1">
      <c r="A90" s="140"/>
      <c r="B90" s="140"/>
      <c r="C90" s="140"/>
      <c r="D90" s="140"/>
      <c r="E90" s="140"/>
      <c r="F90" s="140"/>
      <c r="G90" s="140"/>
      <c r="H90" s="287"/>
      <c r="I90" s="288"/>
      <c r="J90" s="288"/>
      <c r="K90" s="288"/>
      <c r="L90" s="288"/>
      <c r="M90" s="288"/>
      <c r="N90" s="288"/>
      <c r="O90" s="288"/>
      <c r="P90" s="289"/>
      <c r="Q90" s="290" t="s">
        <v>19</v>
      </c>
      <c r="R90" s="290"/>
      <c r="S90" s="291">
        <v>5.7000000000000002E-2</v>
      </c>
      <c r="T90" s="292"/>
      <c r="U90" s="292"/>
      <c r="V90" s="292"/>
      <c r="W90" s="293"/>
      <c r="X90" s="291">
        <v>5.0999999999999997E-2</v>
      </c>
      <c r="Y90" s="292"/>
      <c r="Z90" s="292"/>
      <c r="AA90" s="292"/>
      <c r="AB90" s="293"/>
      <c r="AC90" s="294">
        <v>5</v>
      </c>
      <c r="AD90" s="294"/>
      <c r="AE90" s="294"/>
      <c r="AF90" s="294"/>
      <c r="AG90" s="294"/>
      <c r="AH90" s="295">
        <v>2007</v>
      </c>
      <c r="AI90" s="296"/>
      <c r="AJ90" s="296"/>
      <c r="AK90" s="296"/>
      <c r="AL90" s="297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</row>
    <row r="91" spans="1:58" s="71" customFormat="1" ht="14.45" customHeight="1" outlineLevel="1">
      <c r="A91" s="140">
        <v>44</v>
      </c>
      <c r="B91" s="140"/>
      <c r="C91" s="140"/>
      <c r="D91" s="140"/>
      <c r="E91" s="140"/>
      <c r="F91" s="140"/>
      <c r="G91" s="140"/>
      <c r="H91" s="284" t="s">
        <v>165</v>
      </c>
      <c r="I91" s="285"/>
      <c r="J91" s="285"/>
      <c r="K91" s="285"/>
      <c r="L91" s="285"/>
      <c r="M91" s="285"/>
      <c r="N91" s="285"/>
      <c r="O91" s="285"/>
      <c r="P91" s="286"/>
      <c r="Q91" s="290" t="s">
        <v>18</v>
      </c>
      <c r="R91" s="290"/>
      <c r="S91" s="291">
        <v>8.8999999999999996E-2</v>
      </c>
      <c r="T91" s="292"/>
      <c r="U91" s="292"/>
      <c r="V91" s="292"/>
      <c r="W91" s="293"/>
      <c r="X91" s="291">
        <v>8.2000000000000003E-2</v>
      </c>
      <c r="Y91" s="292"/>
      <c r="Z91" s="292"/>
      <c r="AA91" s="292"/>
      <c r="AB91" s="293"/>
      <c r="AC91" s="294">
        <v>26</v>
      </c>
      <c r="AD91" s="294"/>
      <c r="AE91" s="294"/>
      <c r="AF91" s="294"/>
      <c r="AG91" s="294"/>
      <c r="AH91" s="295">
        <v>2008</v>
      </c>
      <c r="AI91" s="296"/>
      <c r="AJ91" s="296"/>
      <c r="AK91" s="296"/>
      <c r="AL91" s="297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</row>
    <row r="92" spans="1:58" s="71" customFormat="1" ht="14.45" customHeight="1" outlineLevel="1">
      <c r="A92" s="140"/>
      <c r="B92" s="140"/>
      <c r="C92" s="140"/>
      <c r="D92" s="140"/>
      <c r="E92" s="140"/>
      <c r="F92" s="140"/>
      <c r="G92" s="140"/>
      <c r="H92" s="287"/>
      <c r="I92" s="288"/>
      <c r="J92" s="288"/>
      <c r="K92" s="288"/>
      <c r="L92" s="288"/>
      <c r="M92" s="288"/>
      <c r="N92" s="288"/>
      <c r="O92" s="288"/>
      <c r="P92" s="289"/>
      <c r="Q92" s="290" t="s">
        <v>19</v>
      </c>
      <c r="R92" s="290"/>
      <c r="S92" s="291">
        <v>8.8999999999999996E-2</v>
      </c>
      <c r="T92" s="292"/>
      <c r="U92" s="292"/>
      <c r="V92" s="292"/>
      <c r="W92" s="293"/>
      <c r="X92" s="291">
        <v>8.2000000000000003E-2</v>
      </c>
      <c r="Y92" s="292"/>
      <c r="Z92" s="292"/>
      <c r="AA92" s="292"/>
      <c r="AB92" s="293"/>
      <c r="AC92" s="294">
        <v>26</v>
      </c>
      <c r="AD92" s="294"/>
      <c r="AE92" s="294"/>
      <c r="AF92" s="294"/>
      <c r="AG92" s="294"/>
      <c r="AH92" s="295">
        <v>2008</v>
      </c>
      <c r="AI92" s="296"/>
      <c r="AJ92" s="296"/>
      <c r="AK92" s="296"/>
      <c r="AL92" s="297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</row>
    <row r="93" spans="1:58" s="71" customFormat="1" ht="14.45" customHeight="1" outlineLevel="1">
      <c r="A93" s="140">
        <v>45</v>
      </c>
      <c r="B93" s="140"/>
      <c r="C93" s="140"/>
      <c r="D93" s="140"/>
      <c r="E93" s="140"/>
      <c r="F93" s="140"/>
      <c r="G93" s="140"/>
      <c r="H93" s="284" t="s">
        <v>166</v>
      </c>
      <c r="I93" s="285"/>
      <c r="J93" s="285"/>
      <c r="K93" s="285"/>
      <c r="L93" s="285"/>
      <c r="M93" s="285"/>
      <c r="N93" s="285"/>
      <c r="O93" s="285"/>
      <c r="P93" s="286"/>
      <c r="Q93" s="290" t="s">
        <v>18</v>
      </c>
      <c r="R93" s="290"/>
      <c r="S93" s="291">
        <v>7.5999999999999998E-2</v>
      </c>
      <c r="T93" s="292"/>
      <c r="U93" s="292"/>
      <c r="V93" s="292"/>
      <c r="W93" s="293"/>
      <c r="X93" s="291">
        <v>7.0999999999999994E-2</v>
      </c>
      <c r="Y93" s="292"/>
      <c r="Z93" s="292"/>
      <c r="AA93" s="292"/>
      <c r="AB93" s="293"/>
      <c r="AC93" s="294">
        <v>21</v>
      </c>
      <c r="AD93" s="294"/>
      <c r="AE93" s="294"/>
      <c r="AF93" s="294"/>
      <c r="AG93" s="294"/>
      <c r="AH93" s="295">
        <v>2008</v>
      </c>
      <c r="AI93" s="296"/>
      <c r="AJ93" s="296"/>
      <c r="AK93" s="296"/>
      <c r="AL93" s="297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</row>
    <row r="94" spans="1:58" s="71" customFormat="1" ht="14.45" customHeight="1" outlineLevel="1">
      <c r="A94" s="140"/>
      <c r="B94" s="140"/>
      <c r="C94" s="140"/>
      <c r="D94" s="140"/>
      <c r="E94" s="140"/>
      <c r="F94" s="140"/>
      <c r="G94" s="140"/>
      <c r="H94" s="287"/>
      <c r="I94" s="288"/>
      <c r="J94" s="288"/>
      <c r="K94" s="288"/>
      <c r="L94" s="288"/>
      <c r="M94" s="288"/>
      <c r="N94" s="288"/>
      <c r="O94" s="288"/>
      <c r="P94" s="289"/>
      <c r="Q94" s="290" t="s">
        <v>19</v>
      </c>
      <c r="R94" s="290"/>
      <c r="S94" s="291">
        <v>7.5999999999999998E-2</v>
      </c>
      <c r="T94" s="292"/>
      <c r="U94" s="292"/>
      <c r="V94" s="292"/>
      <c r="W94" s="293"/>
      <c r="X94" s="291">
        <v>7.0999999999999994E-2</v>
      </c>
      <c r="Y94" s="292"/>
      <c r="Z94" s="292"/>
      <c r="AA94" s="292"/>
      <c r="AB94" s="293"/>
      <c r="AC94" s="294">
        <v>21</v>
      </c>
      <c r="AD94" s="294"/>
      <c r="AE94" s="294"/>
      <c r="AF94" s="294"/>
      <c r="AG94" s="294"/>
      <c r="AH94" s="295">
        <v>2008</v>
      </c>
      <c r="AI94" s="296"/>
      <c r="AJ94" s="296"/>
      <c r="AK94" s="296"/>
      <c r="AL94" s="297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</row>
    <row r="95" spans="1:58" s="71" customFormat="1" ht="14.45" customHeight="1" outlineLevel="1">
      <c r="A95" s="140">
        <v>46</v>
      </c>
      <c r="B95" s="140"/>
      <c r="C95" s="140"/>
      <c r="D95" s="140"/>
      <c r="E95" s="140"/>
      <c r="F95" s="140"/>
      <c r="G95" s="140"/>
      <c r="H95" s="284" t="s">
        <v>167</v>
      </c>
      <c r="I95" s="285"/>
      <c r="J95" s="285"/>
      <c r="K95" s="285"/>
      <c r="L95" s="285"/>
      <c r="M95" s="285"/>
      <c r="N95" s="285"/>
      <c r="O95" s="285"/>
      <c r="P95" s="286"/>
      <c r="Q95" s="290" t="s">
        <v>18</v>
      </c>
      <c r="R95" s="290"/>
      <c r="S95" s="291">
        <v>7.5999999999999998E-2</v>
      </c>
      <c r="T95" s="292"/>
      <c r="U95" s="292"/>
      <c r="V95" s="292"/>
      <c r="W95" s="293"/>
      <c r="X95" s="291">
        <v>7.0999999999999994E-2</v>
      </c>
      <c r="Y95" s="292"/>
      <c r="Z95" s="292"/>
      <c r="AA95" s="292"/>
      <c r="AB95" s="293"/>
      <c r="AC95" s="294">
        <v>5</v>
      </c>
      <c r="AD95" s="294"/>
      <c r="AE95" s="294"/>
      <c r="AF95" s="294"/>
      <c r="AG95" s="294"/>
      <c r="AH95" s="295">
        <v>2008</v>
      </c>
      <c r="AI95" s="296"/>
      <c r="AJ95" s="296"/>
      <c r="AK95" s="296"/>
      <c r="AL95" s="297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</row>
    <row r="96" spans="1:58" s="71" customFormat="1" ht="14.45" customHeight="1" outlineLevel="1">
      <c r="A96" s="140"/>
      <c r="B96" s="140"/>
      <c r="C96" s="140"/>
      <c r="D96" s="140"/>
      <c r="E96" s="140"/>
      <c r="F96" s="140"/>
      <c r="G96" s="140"/>
      <c r="H96" s="287"/>
      <c r="I96" s="288"/>
      <c r="J96" s="288"/>
      <c r="K96" s="288"/>
      <c r="L96" s="288"/>
      <c r="M96" s="288"/>
      <c r="N96" s="288"/>
      <c r="O96" s="288"/>
      <c r="P96" s="289"/>
      <c r="Q96" s="290" t="s">
        <v>19</v>
      </c>
      <c r="R96" s="290"/>
      <c r="S96" s="291">
        <v>7.5999999999999998E-2</v>
      </c>
      <c r="T96" s="292"/>
      <c r="U96" s="292"/>
      <c r="V96" s="292"/>
      <c r="W96" s="293"/>
      <c r="X96" s="291">
        <v>7.0999999999999994E-2</v>
      </c>
      <c r="Y96" s="292"/>
      <c r="Z96" s="292"/>
      <c r="AA96" s="292"/>
      <c r="AB96" s="293"/>
      <c r="AC96" s="294">
        <v>5</v>
      </c>
      <c r="AD96" s="294"/>
      <c r="AE96" s="294"/>
      <c r="AF96" s="294"/>
      <c r="AG96" s="294"/>
      <c r="AH96" s="295">
        <v>2008</v>
      </c>
      <c r="AI96" s="296"/>
      <c r="AJ96" s="296"/>
      <c r="AK96" s="296"/>
      <c r="AL96" s="297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</row>
    <row r="97" spans="1:58" s="71" customFormat="1" ht="14.45" customHeight="1" outlineLevel="1">
      <c r="A97" s="140">
        <v>47</v>
      </c>
      <c r="B97" s="140"/>
      <c r="C97" s="140"/>
      <c r="D97" s="140"/>
      <c r="E97" s="140"/>
      <c r="F97" s="140"/>
      <c r="G97" s="140"/>
      <c r="H97" s="284" t="s">
        <v>168</v>
      </c>
      <c r="I97" s="285"/>
      <c r="J97" s="285"/>
      <c r="K97" s="285"/>
      <c r="L97" s="285"/>
      <c r="M97" s="285"/>
      <c r="N97" s="285"/>
      <c r="O97" s="285"/>
      <c r="P97" s="286"/>
      <c r="Q97" s="290" t="s">
        <v>18</v>
      </c>
      <c r="R97" s="290"/>
      <c r="S97" s="291">
        <v>7.5999999999999998E-2</v>
      </c>
      <c r="T97" s="292"/>
      <c r="U97" s="292"/>
      <c r="V97" s="292"/>
      <c r="W97" s="293"/>
      <c r="X97" s="291">
        <v>7.0999999999999994E-2</v>
      </c>
      <c r="Y97" s="292"/>
      <c r="Z97" s="292"/>
      <c r="AA97" s="292"/>
      <c r="AB97" s="293"/>
      <c r="AC97" s="294">
        <v>15</v>
      </c>
      <c r="AD97" s="294"/>
      <c r="AE97" s="294"/>
      <c r="AF97" s="294"/>
      <c r="AG97" s="294"/>
      <c r="AH97" s="295">
        <v>2008</v>
      </c>
      <c r="AI97" s="296"/>
      <c r="AJ97" s="296"/>
      <c r="AK97" s="296"/>
      <c r="AL97" s="297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</row>
    <row r="98" spans="1:58" s="71" customFormat="1" ht="14.45" customHeight="1" outlineLevel="1">
      <c r="A98" s="140"/>
      <c r="B98" s="140"/>
      <c r="C98" s="140"/>
      <c r="D98" s="140"/>
      <c r="E98" s="140"/>
      <c r="F98" s="140"/>
      <c r="G98" s="140"/>
      <c r="H98" s="287"/>
      <c r="I98" s="288"/>
      <c r="J98" s="288"/>
      <c r="K98" s="288"/>
      <c r="L98" s="288"/>
      <c r="M98" s="288"/>
      <c r="N98" s="288"/>
      <c r="O98" s="288"/>
      <c r="P98" s="289"/>
      <c r="Q98" s="290" t="s">
        <v>19</v>
      </c>
      <c r="R98" s="290"/>
      <c r="S98" s="291">
        <v>7.5999999999999998E-2</v>
      </c>
      <c r="T98" s="292"/>
      <c r="U98" s="292"/>
      <c r="V98" s="292"/>
      <c r="W98" s="293"/>
      <c r="X98" s="291">
        <v>7.0999999999999994E-2</v>
      </c>
      <c r="Y98" s="292"/>
      <c r="Z98" s="292"/>
      <c r="AA98" s="292"/>
      <c r="AB98" s="293"/>
      <c r="AC98" s="294">
        <v>15</v>
      </c>
      <c r="AD98" s="294"/>
      <c r="AE98" s="294"/>
      <c r="AF98" s="294"/>
      <c r="AG98" s="294"/>
      <c r="AH98" s="295">
        <v>2008</v>
      </c>
      <c r="AI98" s="296"/>
      <c r="AJ98" s="296"/>
      <c r="AK98" s="296"/>
      <c r="AL98" s="297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</row>
    <row r="99" spans="1:58" s="71" customFormat="1" ht="14.45" customHeight="1" outlineLevel="1">
      <c r="A99" s="140">
        <v>48</v>
      </c>
      <c r="B99" s="140"/>
      <c r="C99" s="140"/>
      <c r="D99" s="140"/>
      <c r="E99" s="140"/>
      <c r="F99" s="140"/>
      <c r="G99" s="140"/>
      <c r="H99" s="284" t="s">
        <v>169</v>
      </c>
      <c r="I99" s="285"/>
      <c r="J99" s="285"/>
      <c r="K99" s="285"/>
      <c r="L99" s="285"/>
      <c r="M99" s="285"/>
      <c r="N99" s="285"/>
      <c r="O99" s="285"/>
      <c r="P99" s="286"/>
      <c r="Q99" s="290" t="s">
        <v>18</v>
      </c>
      <c r="R99" s="290"/>
      <c r="S99" s="291">
        <v>5.7000000000000002E-2</v>
      </c>
      <c r="T99" s="292"/>
      <c r="U99" s="292"/>
      <c r="V99" s="292"/>
      <c r="W99" s="293"/>
      <c r="X99" s="291">
        <v>5.0999999999999997E-2</v>
      </c>
      <c r="Y99" s="292"/>
      <c r="Z99" s="292"/>
      <c r="AA99" s="292"/>
      <c r="AB99" s="293"/>
      <c r="AC99" s="294">
        <v>28</v>
      </c>
      <c r="AD99" s="294"/>
      <c r="AE99" s="294"/>
      <c r="AF99" s="294"/>
      <c r="AG99" s="294"/>
      <c r="AH99" s="295">
        <v>2008</v>
      </c>
      <c r="AI99" s="296"/>
      <c r="AJ99" s="296"/>
      <c r="AK99" s="296"/>
      <c r="AL99" s="297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</row>
    <row r="100" spans="1:58" s="71" customFormat="1" ht="14.45" customHeight="1" outlineLevel="1">
      <c r="A100" s="140"/>
      <c r="B100" s="140"/>
      <c r="C100" s="140"/>
      <c r="D100" s="140"/>
      <c r="E100" s="140"/>
      <c r="F100" s="140"/>
      <c r="G100" s="140"/>
      <c r="H100" s="287"/>
      <c r="I100" s="288"/>
      <c r="J100" s="288"/>
      <c r="K100" s="288"/>
      <c r="L100" s="288"/>
      <c r="M100" s="288"/>
      <c r="N100" s="288"/>
      <c r="O100" s="288"/>
      <c r="P100" s="289"/>
      <c r="Q100" s="290" t="s">
        <v>19</v>
      </c>
      <c r="R100" s="290"/>
      <c r="S100" s="291">
        <v>5.7000000000000002E-2</v>
      </c>
      <c r="T100" s="292"/>
      <c r="U100" s="292"/>
      <c r="V100" s="292"/>
      <c r="W100" s="293"/>
      <c r="X100" s="291">
        <v>5.0999999999999997E-2</v>
      </c>
      <c r="Y100" s="292"/>
      <c r="Z100" s="292"/>
      <c r="AA100" s="292"/>
      <c r="AB100" s="293"/>
      <c r="AC100" s="294">
        <v>28</v>
      </c>
      <c r="AD100" s="294"/>
      <c r="AE100" s="294"/>
      <c r="AF100" s="294"/>
      <c r="AG100" s="294"/>
      <c r="AH100" s="295">
        <v>2008</v>
      </c>
      <c r="AI100" s="296"/>
      <c r="AJ100" s="296"/>
      <c r="AK100" s="296"/>
      <c r="AL100" s="297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</row>
    <row r="101" spans="1:58" s="71" customFormat="1" ht="14.45" customHeight="1" outlineLevel="1">
      <c r="A101" s="140">
        <v>49</v>
      </c>
      <c r="B101" s="140"/>
      <c r="C101" s="140"/>
      <c r="D101" s="140"/>
      <c r="E101" s="140"/>
      <c r="F101" s="140"/>
      <c r="G101" s="140"/>
      <c r="H101" s="284" t="s">
        <v>170</v>
      </c>
      <c r="I101" s="285"/>
      <c r="J101" s="285"/>
      <c r="K101" s="285"/>
      <c r="L101" s="285"/>
      <c r="M101" s="285"/>
      <c r="N101" s="285"/>
      <c r="O101" s="285"/>
      <c r="P101" s="286"/>
      <c r="Q101" s="290" t="s">
        <v>18</v>
      </c>
      <c r="R101" s="290"/>
      <c r="S101" s="291">
        <v>5.7000000000000002E-2</v>
      </c>
      <c r="T101" s="292"/>
      <c r="U101" s="292"/>
      <c r="V101" s="292"/>
      <c r="W101" s="293"/>
      <c r="X101" s="291">
        <v>5.0999999999999997E-2</v>
      </c>
      <c r="Y101" s="292"/>
      <c r="Z101" s="292"/>
      <c r="AA101" s="292"/>
      <c r="AB101" s="293"/>
      <c r="AC101" s="294">
        <v>6</v>
      </c>
      <c r="AD101" s="294"/>
      <c r="AE101" s="294"/>
      <c r="AF101" s="294"/>
      <c r="AG101" s="294"/>
      <c r="AH101" s="295">
        <v>2008</v>
      </c>
      <c r="AI101" s="296"/>
      <c r="AJ101" s="296"/>
      <c r="AK101" s="296"/>
      <c r="AL101" s="297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</row>
    <row r="102" spans="1:58" s="71" customFormat="1" ht="14.45" customHeight="1" outlineLevel="1">
      <c r="A102" s="140"/>
      <c r="B102" s="140"/>
      <c r="C102" s="140"/>
      <c r="D102" s="140"/>
      <c r="E102" s="140"/>
      <c r="F102" s="140"/>
      <c r="G102" s="140"/>
      <c r="H102" s="287"/>
      <c r="I102" s="288"/>
      <c r="J102" s="288"/>
      <c r="K102" s="288"/>
      <c r="L102" s="288"/>
      <c r="M102" s="288"/>
      <c r="N102" s="288"/>
      <c r="O102" s="288"/>
      <c r="P102" s="289"/>
      <c r="Q102" s="290" t="s">
        <v>19</v>
      </c>
      <c r="R102" s="290"/>
      <c r="S102" s="291">
        <v>5.7000000000000002E-2</v>
      </c>
      <c r="T102" s="292"/>
      <c r="U102" s="292"/>
      <c r="V102" s="292"/>
      <c r="W102" s="293"/>
      <c r="X102" s="291">
        <v>5.0999999999999997E-2</v>
      </c>
      <c r="Y102" s="292"/>
      <c r="Z102" s="292"/>
      <c r="AA102" s="292"/>
      <c r="AB102" s="293"/>
      <c r="AC102" s="294">
        <v>6</v>
      </c>
      <c r="AD102" s="294"/>
      <c r="AE102" s="294"/>
      <c r="AF102" s="294"/>
      <c r="AG102" s="294"/>
      <c r="AH102" s="295">
        <v>2008</v>
      </c>
      <c r="AI102" s="296"/>
      <c r="AJ102" s="296"/>
      <c r="AK102" s="296"/>
      <c r="AL102" s="297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</row>
    <row r="103" spans="1:58" s="71" customFormat="1" ht="14.45" customHeight="1" outlineLevel="1">
      <c r="A103" s="140">
        <v>50</v>
      </c>
      <c r="B103" s="140"/>
      <c r="C103" s="140"/>
      <c r="D103" s="140"/>
      <c r="E103" s="140"/>
      <c r="F103" s="140"/>
      <c r="G103" s="140"/>
      <c r="H103" s="284" t="s">
        <v>171</v>
      </c>
      <c r="I103" s="285"/>
      <c r="J103" s="285"/>
      <c r="K103" s="285"/>
      <c r="L103" s="285"/>
      <c r="M103" s="285"/>
      <c r="N103" s="285"/>
      <c r="O103" s="285"/>
      <c r="P103" s="286"/>
      <c r="Q103" s="290" t="s">
        <v>18</v>
      </c>
      <c r="R103" s="290"/>
      <c r="S103" s="291">
        <v>5.7000000000000002E-2</v>
      </c>
      <c r="T103" s="292"/>
      <c r="U103" s="292"/>
      <c r="V103" s="292"/>
      <c r="W103" s="293"/>
      <c r="X103" s="291">
        <v>5.0999999999999997E-2</v>
      </c>
      <c r="Y103" s="292"/>
      <c r="Z103" s="292"/>
      <c r="AA103" s="292"/>
      <c r="AB103" s="293"/>
      <c r="AC103" s="294">
        <v>39</v>
      </c>
      <c r="AD103" s="294"/>
      <c r="AE103" s="294"/>
      <c r="AF103" s="294"/>
      <c r="AG103" s="294"/>
      <c r="AH103" s="295">
        <v>2008</v>
      </c>
      <c r="AI103" s="296"/>
      <c r="AJ103" s="296"/>
      <c r="AK103" s="296"/>
      <c r="AL103" s="297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</row>
    <row r="104" spans="1:58" s="71" customFormat="1" ht="14.45" customHeight="1" outlineLevel="1">
      <c r="A104" s="140"/>
      <c r="B104" s="140"/>
      <c r="C104" s="140"/>
      <c r="D104" s="140"/>
      <c r="E104" s="140"/>
      <c r="F104" s="140"/>
      <c r="G104" s="140"/>
      <c r="H104" s="287"/>
      <c r="I104" s="288"/>
      <c r="J104" s="288"/>
      <c r="K104" s="288"/>
      <c r="L104" s="288"/>
      <c r="M104" s="288"/>
      <c r="N104" s="288"/>
      <c r="O104" s="288"/>
      <c r="P104" s="289"/>
      <c r="Q104" s="290" t="s">
        <v>19</v>
      </c>
      <c r="R104" s="290"/>
      <c r="S104" s="291">
        <v>5.7000000000000002E-2</v>
      </c>
      <c r="T104" s="292"/>
      <c r="U104" s="292"/>
      <c r="V104" s="292"/>
      <c r="W104" s="293"/>
      <c r="X104" s="291">
        <v>5.0999999999999997E-2</v>
      </c>
      <c r="Y104" s="292"/>
      <c r="Z104" s="292"/>
      <c r="AA104" s="292"/>
      <c r="AB104" s="293"/>
      <c r="AC104" s="294">
        <v>39</v>
      </c>
      <c r="AD104" s="294"/>
      <c r="AE104" s="294"/>
      <c r="AF104" s="294"/>
      <c r="AG104" s="294"/>
      <c r="AH104" s="295">
        <v>2008</v>
      </c>
      <c r="AI104" s="296"/>
      <c r="AJ104" s="296"/>
      <c r="AK104" s="296"/>
      <c r="AL104" s="297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</row>
    <row r="105" spans="1:58" s="71" customFormat="1" ht="14.45" customHeight="1" outlineLevel="1">
      <c r="A105" s="140">
        <v>51</v>
      </c>
      <c r="B105" s="140"/>
      <c r="C105" s="140"/>
      <c r="D105" s="140"/>
      <c r="E105" s="140"/>
      <c r="F105" s="140"/>
      <c r="G105" s="140"/>
      <c r="H105" s="284" t="s">
        <v>172</v>
      </c>
      <c r="I105" s="285"/>
      <c r="J105" s="285"/>
      <c r="K105" s="285"/>
      <c r="L105" s="285"/>
      <c r="M105" s="285"/>
      <c r="N105" s="285"/>
      <c r="O105" s="285"/>
      <c r="P105" s="286"/>
      <c r="Q105" s="290" t="s">
        <v>18</v>
      </c>
      <c r="R105" s="290"/>
      <c r="S105" s="291">
        <v>8.8999999999999996E-2</v>
      </c>
      <c r="T105" s="292"/>
      <c r="U105" s="292"/>
      <c r="V105" s="292"/>
      <c r="W105" s="293"/>
      <c r="X105" s="291">
        <v>8.2000000000000003E-2</v>
      </c>
      <c r="Y105" s="292"/>
      <c r="Z105" s="292"/>
      <c r="AA105" s="292"/>
      <c r="AB105" s="293"/>
      <c r="AC105" s="294">
        <v>35</v>
      </c>
      <c r="AD105" s="294"/>
      <c r="AE105" s="294"/>
      <c r="AF105" s="294"/>
      <c r="AG105" s="294"/>
      <c r="AH105" s="295">
        <v>2008</v>
      </c>
      <c r="AI105" s="296"/>
      <c r="AJ105" s="296"/>
      <c r="AK105" s="296"/>
      <c r="AL105" s="297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</row>
    <row r="106" spans="1:58" s="71" customFormat="1" ht="14.45" customHeight="1" outlineLevel="1">
      <c r="A106" s="140"/>
      <c r="B106" s="140"/>
      <c r="C106" s="140"/>
      <c r="D106" s="140"/>
      <c r="E106" s="140"/>
      <c r="F106" s="140"/>
      <c r="G106" s="140"/>
      <c r="H106" s="287"/>
      <c r="I106" s="288"/>
      <c r="J106" s="288"/>
      <c r="K106" s="288"/>
      <c r="L106" s="288"/>
      <c r="M106" s="288"/>
      <c r="N106" s="288"/>
      <c r="O106" s="288"/>
      <c r="P106" s="289"/>
      <c r="Q106" s="290" t="s">
        <v>19</v>
      </c>
      <c r="R106" s="290"/>
      <c r="S106" s="291">
        <v>8.8999999999999996E-2</v>
      </c>
      <c r="T106" s="292"/>
      <c r="U106" s="292"/>
      <c r="V106" s="292"/>
      <c r="W106" s="293"/>
      <c r="X106" s="291">
        <v>8.2000000000000003E-2</v>
      </c>
      <c r="Y106" s="292"/>
      <c r="Z106" s="292"/>
      <c r="AA106" s="292"/>
      <c r="AB106" s="293"/>
      <c r="AC106" s="294">
        <v>35</v>
      </c>
      <c r="AD106" s="294"/>
      <c r="AE106" s="294"/>
      <c r="AF106" s="294"/>
      <c r="AG106" s="294"/>
      <c r="AH106" s="295">
        <v>2008</v>
      </c>
      <c r="AI106" s="296"/>
      <c r="AJ106" s="296"/>
      <c r="AK106" s="296"/>
      <c r="AL106" s="297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</row>
    <row r="107" spans="1:58" s="71" customFormat="1" ht="14.45" customHeight="1" outlineLevel="1">
      <c r="A107" s="140">
        <v>52</v>
      </c>
      <c r="B107" s="140"/>
      <c r="C107" s="140"/>
      <c r="D107" s="140"/>
      <c r="E107" s="140"/>
      <c r="F107" s="140"/>
      <c r="G107" s="140"/>
      <c r="H107" s="284" t="s">
        <v>173</v>
      </c>
      <c r="I107" s="285"/>
      <c r="J107" s="285"/>
      <c r="K107" s="285"/>
      <c r="L107" s="285"/>
      <c r="M107" s="285"/>
      <c r="N107" s="285"/>
      <c r="O107" s="285"/>
      <c r="P107" s="286"/>
      <c r="Q107" s="290" t="s">
        <v>18</v>
      </c>
      <c r="R107" s="290"/>
      <c r="S107" s="291">
        <v>7.5999999999999998E-2</v>
      </c>
      <c r="T107" s="292"/>
      <c r="U107" s="292"/>
      <c r="V107" s="292"/>
      <c r="W107" s="293"/>
      <c r="X107" s="291">
        <v>7.0999999999999994E-2</v>
      </c>
      <c r="Y107" s="292"/>
      <c r="Z107" s="292"/>
      <c r="AA107" s="292"/>
      <c r="AB107" s="293"/>
      <c r="AC107" s="294">
        <v>3</v>
      </c>
      <c r="AD107" s="294"/>
      <c r="AE107" s="294"/>
      <c r="AF107" s="294"/>
      <c r="AG107" s="294"/>
      <c r="AH107" s="295">
        <v>2008</v>
      </c>
      <c r="AI107" s="296"/>
      <c r="AJ107" s="296"/>
      <c r="AK107" s="296"/>
      <c r="AL107" s="297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</row>
    <row r="108" spans="1:58" s="71" customFormat="1" ht="14.45" customHeight="1" outlineLevel="1">
      <c r="A108" s="140"/>
      <c r="B108" s="140"/>
      <c r="C108" s="140"/>
      <c r="D108" s="140"/>
      <c r="E108" s="140"/>
      <c r="F108" s="140"/>
      <c r="G108" s="140"/>
      <c r="H108" s="287"/>
      <c r="I108" s="288"/>
      <c r="J108" s="288"/>
      <c r="K108" s="288"/>
      <c r="L108" s="288"/>
      <c r="M108" s="288"/>
      <c r="N108" s="288"/>
      <c r="O108" s="288"/>
      <c r="P108" s="289"/>
      <c r="Q108" s="290" t="s">
        <v>19</v>
      </c>
      <c r="R108" s="290"/>
      <c r="S108" s="291">
        <v>7.5999999999999998E-2</v>
      </c>
      <c r="T108" s="292"/>
      <c r="U108" s="292"/>
      <c r="V108" s="292"/>
      <c r="W108" s="293"/>
      <c r="X108" s="291">
        <v>7.0999999999999994E-2</v>
      </c>
      <c r="Y108" s="292"/>
      <c r="Z108" s="292"/>
      <c r="AA108" s="292"/>
      <c r="AB108" s="293"/>
      <c r="AC108" s="294">
        <v>3</v>
      </c>
      <c r="AD108" s="294"/>
      <c r="AE108" s="294"/>
      <c r="AF108" s="294"/>
      <c r="AG108" s="294"/>
      <c r="AH108" s="295">
        <v>2008</v>
      </c>
      <c r="AI108" s="296"/>
      <c r="AJ108" s="296"/>
      <c r="AK108" s="296"/>
      <c r="AL108" s="297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</row>
    <row r="109" spans="1:58" s="71" customFormat="1" ht="14.45" customHeight="1" outlineLevel="1">
      <c r="A109" s="140">
        <v>53</v>
      </c>
      <c r="B109" s="140"/>
      <c r="C109" s="140"/>
      <c r="D109" s="140"/>
      <c r="E109" s="140"/>
      <c r="F109" s="140"/>
      <c r="G109" s="140"/>
      <c r="H109" s="284" t="s">
        <v>174</v>
      </c>
      <c r="I109" s="285"/>
      <c r="J109" s="285"/>
      <c r="K109" s="285"/>
      <c r="L109" s="285"/>
      <c r="M109" s="285"/>
      <c r="N109" s="285"/>
      <c r="O109" s="285"/>
      <c r="P109" s="286"/>
      <c r="Q109" s="290" t="s">
        <v>18</v>
      </c>
      <c r="R109" s="290"/>
      <c r="S109" s="291">
        <v>0.108</v>
      </c>
      <c r="T109" s="292"/>
      <c r="U109" s="292"/>
      <c r="V109" s="292"/>
      <c r="W109" s="293"/>
      <c r="X109" s="291">
        <v>0.1</v>
      </c>
      <c r="Y109" s="292"/>
      <c r="Z109" s="292"/>
      <c r="AA109" s="292"/>
      <c r="AB109" s="293"/>
      <c r="AC109" s="294">
        <v>24</v>
      </c>
      <c r="AD109" s="294"/>
      <c r="AE109" s="294"/>
      <c r="AF109" s="294"/>
      <c r="AG109" s="294"/>
      <c r="AH109" s="295">
        <v>2008</v>
      </c>
      <c r="AI109" s="296"/>
      <c r="AJ109" s="296"/>
      <c r="AK109" s="296"/>
      <c r="AL109" s="297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</row>
    <row r="110" spans="1:58" s="71" customFormat="1" ht="14.45" customHeight="1" outlineLevel="1">
      <c r="A110" s="140"/>
      <c r="B110" s="140"/>
      <c r="C110" s="140"/>
      <c r="D110" s="140"/>
      <c r="E110" s="140"/>
      <c r="F110" s="140"/>
      <c r="G110" s="140"/>
      <c r="H110" s="287"/>
      <c r="I110" s="288"/>
      <c r="J110" s="288"/>
      <c r="K110" s="288"/>
      <c r="L110" s="288"/>
      <c r="M110" s="288"/>
      <c r="N110" s="288"/>
      <c r="O110" s="288"/>
      <c r="P110" s="289"/>
      <c r="Q110" s="290" t="s">
        <v>19</v>
      </c>
      <c r="R110" s="290"/>
      <c r="S110" s="291">
        <v>0.108</v>
      </c>
      <c r="T110" s="292"/>
      <c r="U110" s="292"/>
      <c r="V110" s="292"/>
      <c r="W110" s="293"/>
      <c r="X110" s="291">
        <v>0.1</v>
      </c>
      <c r="Y110" s="292"/>
      <c r="Z110" s="292"/>
      <c r="AA110" s="292"/>
      <c r="AB110" s="293"/>
      <c r="AC110" s="294">
        <v>24</v>
      </c>
      <c r="AD110" s="294"/>
      <c r="AE110" s="294"/>
      <c r="AF110" s="294"/>
      <c r="AG110" s="294"/>
      <c r="AH110" s="295">
        <v>2008</v>
      </c>
      <c r="AI110" s="296"/>
      <c r="AJ110" s="296"/>
      <c r="AK110" s="296"/>
      <c r="AL110" s="297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</row>
    <row r="111" spans="1:58" s="71" customFormat="1" ht="14.45" customHeight="1" outlineLevel="1">
      <c r="A111" s="140">
        <v>54</v>
      </c>
      <c r="B111" s="140"/>
      <c r="C111" s="140"/>
      <c r="D111" s="140"/>
      <c r="E111" s="140"/>
      <c r="F111" s="140"/>
      <c r="G111" s="140"/>
      <c r="H111" s="284" t="s">
        <v>175</v>
      </c>
      <c r="I111" s="285"/>
      <c r="J111" s="285"/>
      <c r="K111" s="285"/>
      <c r="L111" s="285"/>
      <c r="M111" s="285"/>
      <c r="N111" s="285"/>
      <c r="O111" s="285"/>
      <c r="P111" s="286"/>
      <c r="Q111" s="290" t="s">
        <v>18</v>
      </c>
      <c r="R111" s="290"/>
      <c r="S111" s="291">
        <v>7.5999999999999998E-2</v>
      </c>
      <c r="T111" s="292"/>
      <c r="U111" s="292"/>
      <c r="V111" s="292"/>
      <c r="W111" s="293"/>
      <c r="X111" s="291">
        <v>7.0999999999999994E-2</v>
      </c>
      <c r="Y111" s="292"/>
      <c r="Z111" s="292"/>
      <c r="AA111" s="292"/>
      <c r="AB111" s="293"/>
      <c r="AC111" s="294">
        <v>45</v>
      </c>
      <c r="AD111" s="294"/>
      <c r="AE111" s="294"/>
      <c r="AF111" s="294"/>
      <c r="AG111" s="294"/>
      <c r="AH111" s="295">
        <v>2008</v>
      </c>
      <c r="AI111" s="296"/>
      <c r="AJ111" s="296"/>
      <c r="AK111" s="296"/>
      <c r="AL111" s="297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</row>
    <row r="112" spans="1:58" s="71" customFormat="1" ht="14.45" customHeight="1" outlineLevel="1">
      <c r="A112" s="140"/>
      <c r="B112" s="140"/>
      <c r="C112" s="140"/>
      <c r="D112" s="140"/>
      <c r="E112" s="140"/>
      <c r="F112" s="140"/>
      <c r="G112" s="140"/>
      <c r="H112" s="287"/>
      <c r="I112" s="288"/>
      <c r="J112" s="288"/>
      <c r="K112" s="288"/>
      <c r="L112" s="288"/>
      <c r="M112" s="288"/>
      <c r="N112" s="288"/>
      <c r="O112" s="288"/>
      <c r="P112" s="289"/>
      <c r="Q112" s="290" t="s">
        <v>19</v>
      </c>
      <c r="R112" s="290"/>
      <c r="S112" s="291">
        <v>7.5999999999999998E-2</v>
      </c>
      <c r="T112" s="292"/>
      <c r="U112" s="292"/>
      <c r="V112" s="292"/>
      <c r="W112" s="293"/>
      <c r="X112" s="291">
        <v>7.0999999999999994E-2</v>
      </c>
      <c r="Y112" s="292"/>
      <c r="Z112" s="292"/>
      <c r="AA112" s="292"/>
      <c r="AB112" s="293"/>
      <c r="AC112" s="294">
        <v>45</v>
      </c>
      <c r="AD112" s="294"/>
      <c r="AE112" s="294"/>
      <c r="AF112" s="294"/>
      <c r="AG112" s="294"/>
      <c r="AH112" s="295">
        <v>2008</v>
      </c>
      <c r="AI112" s="296"/>
      <c r="AJ112" s="296"/>
      <c r="AK112" s="296"/>
      <c r="AL112" s="297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</row>
    <row r="113" spans="1:58" s="71" customFormat="1" ht="14.45" customHeight="1" outlineLevel="1">
      <c r="A113" s="140">
        <v>55</v>
      </c>
      <c r="B113" s="140"/>
      <c r="C113" s="140"/>
      <c r="D113" s="140"/>
      <c r="E113" s="140"/>
      <c r="F113" s="140"/>
      <c r="G113" s="140"/>
      <c r="H113" s="284" t="s">
        <v>176</v>
      </c>
      <c r="I113" s="285"/>
      <c r="J113" s="285"/>
      <c r="K113" s="285"/>
      <c r="L113" s="285"/>
      <c r="M113" s="285"/>
      <c r="N113" s="285"/>
      <c r="O113" s="285"/>
      <c r="P113" s="286"/>
      <c r="Q113" s="290" t="s">
        <v>18</v>
      </c>
      <c r="R113" s="290"/>
      <c r="S113" s="291">
        <v>7.5999999999999998E-2</v>
      </c>
      <c r="T113" s="292"/>
      <c r="U113" s="292"/>
      <c r="V113" s="292"/>
      <c r="W113" s="293"/>
      <c r="X113" s="291">
        <v>7.0999999999999994E-2</v>
      </c>
      <c r="Y113" s="292"/>
      <c r="Z113" s="292"/>
      <c r="AA113" s="292"/>
      <c r="AB113" s="293"/>
      <c r="AC113" s="294">
        <v>13</v>
      </c>
      <c r="AD113" s="294"/>
      <c r="AE113" s="294"/>
      <c r="AF113" s="294"/>
      <c r="AG113" s="294"/>
      <c r="AH113" s="295">
        <v>2008</v>
      </c>
      <c r="AI113" s="296"/>
      <c r="AJ113" s="296"/>
      <c r="AK113" s="296"/>
      <c r="AL113" s="297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</row>
    <row r="114" spans="1:58" s="71" customFormat="1" ht="14.45" customHeight="1" outlineLevel="1">
      <c r="A114" s="140"/>
      <c r="B114" s="140"/>
      <c r="C114" s="140"/>
      <c r="D114" s="140"/>
      <c r="E114" s="140"/>
      <c r="F114" s="140"/>
      <c r="G114" s="140"/>
      <c r="H114" s="287"/>
      <c r="I114" s="288"/>
      <c r="J114" s="288"/>
      <c r="K114" s="288"/>
      <c r="L114" s="288"/>
      <c r="M114" s="288"/>
      <c r="N114" s="288"/>
      <c r="O114" s="288"/>
      <c r="P114" s="289"/>
      <c r="Q114" s="290" t="s">
        <v>19</v>
      </c>
      <c r="R114" s="290"/>
      <c r="S114" s="291">
        <v>7.5999999999999998E-2</v>
      </c>
      <c r="T114" s="292"/>
      <c r="U114" s="292"/>
      <c r="V114" s="292"/>
      <c r="W114" s="293"/>
      <c r="X114" s="291">
        <v>7.0999999999999994E-2</v>
      </c>
      <c r="Y114" s="292"/>
      <c r="Z114" s="292"/>
      <c r="AA114" s="292"/>
      <c r="AB114" s="293"/>
      <c r="AC114" s="294">
        <v>13</v>
      </c>
      <c r="AD114" s="294"/>
      <c r="AE114" s="294"/>
      <c r="AF114" s="294"/>
      <c r="AG114" s="294"/>
      <c r="AH114" s="295">
        <v>2008</v>
      </c>
      <c r="AI114" s="296"/>
      <c r="AJ114" s="296"/>
      <c r="AK114" s="296"/>
      <c r="AL114" s="297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</row>
    <row r="115" spans="1:58" s="71" customFormat="1" ht="14.45" customHeight="1" outlineLevel="1">
      <c r="A115" s="140">
        <v>56</v>
      </c>
      <c r="B115" s="140"/>
      <c r="C115" s="140"/>
      <c r="D115" s="140"/>
      <c r="E115" s="140"/>
      <c r="F115" s="140"/>
      <c r="G115" s="140"/>
      <c r="H115" s="284" t="s">
        <v>177</v>
      </c>
      <c r="I115" s="285"/>
      <c r="J115" s="285"/>
      <c r="K115" s="285"/>
      <c r="L115" s="285"/>
      <c r="M115" s="285"/>
      <c r="N115" s="285"/>
      <c r="O115" s="285"/>
      <c r="P115" s="286"/>
      <c r="Q115" s="290" t="s">
        <v>18</v>
      </c>
      <c r="R115" s="290"/>
      <c r="S115" s="291">
        <v>7.5999999999999998E-2</v>
      </c>
      <c r="T115" s="292"/>
      <c r="U115" s="292"/>
      <c r="V115" s="292"/>
      <c r="W115" s="293"/>
      <c r="X115" s="291">
        <v>7.0999999999999994E-2</v>
      </c>
      <c r="Y115" s="292"/>
      <c r="Z115" s="292"/>
      <c r="AA115" s="292"/>
      <c r="AB115" s="293"/>
      <c r="AC115" s="294">
        <v>15</v>
      </c>
      <c r="AD115" s="294"/>
      <c r="AE115" s="294"/>
      <c r="AF115" s="294"/>
      <c r="AG115" s="294"/>
      <c r="AH115" s="295">
        <v>2008</v>
      </c>
      <c r="AI115" s="296"/>
      <c r="AJ115" s="296"/>
      <c r="AK115" s="296"/>
      <c r="AL115" s="297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</row>
    <row r="116" spans="1:58" s="71" customFormat="1" ht="14.45" customHeight="1" outlineLevel="1">
      <c r="A116" s="140"/>
      <c r="B116" s="140"/>
      <c r="C116" s="140"/>
      <c r="D116" s="140"/>
      <c r="E116" s="140"/>
      <c r="F116" s="140"/>
      <c r="G116" s="140"/>
      <c r="H116" s="287"/>
      <c r="I116" s="288"/>
      <c r="J116" s="288"/>
      <c r="K116" s="288"/>
      <c r="L116" s="288"/>
      <c r="M116" s="288"/>
      <c r="N116" s="288"/>
      <c r="O116" s="288"/>
      <c r="P116" s="289"/>
      <c r="Q116" s="290" t="s">
        <v>19</v>
      </c>
      <c r="R116" s="290"/>
      <c r="S116" s="291">
        <v>7.5999999999999998E-2</v>
      </c>
      <c r="T116" s="292"/>
      <c r="U116" s="292"/>
      <c r="V116" s="292"/>
      <c r="W116" s="293"/>
      <c r="X116" s="291">
        <v>7.0999999999999994E-2</v>
      </c>
      <c r="Y116" s="292"/>
      <c r="Z116" s="292"/>
      <c r="AA116" s="292"/>
      <c r="AB116" s="293"/>
      <c r="AC116" s="294">
        <v>15</v>
      </c>
      <c r="AD116" s="294"/>
      <c r="AE116" s="294"/>
      <c r="AF116" s="294"/>
      <c r="AG116" s="294"/>
      <c r="AH116" s="295">
        <v>2008</v>
      </c>
      <c r="AI116" s="296"/>
      <c r="AJ116" s="296"/>
      <c r="AK116" s="296"/>
      <c r="AL116" s="297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</row>
    <row r="117" spans="1:58" s="71" customFormat="1" ht="14.45" customHeight="1" outlineLevel="1">
      <c r="A117" s="140">
        <v>57</v>
      </c>
      <c r="B117" s="140"/>
      <c r="C117" s="140"/>
      <c r="D117" s="140"/>
      <c r="E117" s="140"/>
      <c r="F117" s="140"/>
      <c r="G117" s="140"/>
      <c r="H117" s="284" t="s">
        <v>178</v>
      </c>
      <c r="I117" s="285"/>
      <c r="J117" s="285"/>
      <c r="K117" s="285"/>
      <c r="L117" s="285"/>
      <c r="M117" s="285"/>
      <c r="N117" s="285"/>
      <c r="O117" s="285"/>
      <c r="P117" s="286"/>
      <c r="Q117" s="290" t="s">
        <v>18</v>
      </c>
      <c r="R117" s="290"/>
      <c r="S117" s="291">
        <v>7.5999999999999998E-2</v>
      </c>
      <c r="T117" s="292"/>
      <c r="U117" s="292"/>
      <c r="V117" s="292"/>
      <c r="W117" s="293"/>
      <c r="X117" s="291">
        <v>7.0999999999999994E-2</v>
      </c>
      <c r="Y117" s="292"/>
      <c r="Z117" s="292"/>
      <c r="AA117" s="292"/>
      <c r="AB117" s="293"/>
      <c r="AC117" s="294">
        <v>18</v>
      </c>
      <c r="AD117" s="294"/>
      <c r="AE117" s="294"/>
      <c r="AF117" s="294"/>
      <c r="AG117" s="294"/>
      <c r="AH117" s="295">
        <v>2005</v>
      </c>
      <c r="AI117" s="296"/>
      <c r="AJ117" s="296"/>
      <c r="AK117" s="296"/>
      <c r="AL117" s="297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</row>
    <row r="118" spans="1:58" s="71" customFormat="1" ht="14.45" customHeight="1" outlineLevel="1">
      <c r="A118" s="140"/>
      <c r="B118" s="140"/>
      <c r="C118" s="140"/>
      <c r="D118" s="140"/>
      <c r="E118" s="140"/>
      <c r="F118" s="140"/>
      <c r="G118" s="140"/>
      <c r="H118" s="287"/>
      <c r="I118" s="288"/>
      <c r="J118" s="288"/>
      <c r="K118" s="288"/>
      <c r="L118" s="288"/>
      <c r="M118" s="288"/>
      <c r="N118" s="288"/>
      <c r="O118" s="288"/>
      <c r="P118" s="289"/>
      <c r="Q118" s="290" t="s">
        <v>19</v>
      </c>
      <c r="R118" s="290"/>
      <c r="S118" s="291">
        <v>7.5999999999999998E-2</v>
      </c>
      <c r="T118" s="292"/>
      <c r="U118" s="292"/>
      <c r="V118" s="292"/>
      <c r="W118" s="293"/>
      <c r="X118" s="291">
        <v>7.0999999999999994E-2</v>
      </c>
      <c r="Y118" s="292"/>
      <c r="Z118" s="292"/>
      <c r="AA118" s="292"/>
      <c r="AB118" s="293"/>
      <c r="AC118" s="294">
        <v>18</v>
      </c>
      <c r="AD118" s="294"/>
      <c r="AE118" s="294"/>
      <c r="AF118" s="294"/>
      <c r="AG118" s="294"/>
      <c r="AH118" s="295">
        <v>2005</v>
      </c>
      <c r="AI118" s="296"/>
      <c r="AJ118" s="296"/>
      <c r="AK118" s="296"/>
      <c r="AL118" s="297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</row>
    <row r="119" spans="1:58" s="71" customFormat="1" ht="14.45" customHeight="1" outlineLevel="1">
      <c r="A119" s="140">
        <v>58</v>
      </c>
      <c r="B119" s="140"/>
      <c r="C119" s="140"/>
      <c r="D119" s="140"/>
      <c r="E119" s="140"/>
      <c r="F119" s="140"/>
      <c r="G119" s="140"/>
      <c r="H119" s="284" t="s">
        <v>179</v>
      </c>
      <c r="I119" s="285"/>
      <c r="J119" s="285"/>
      <c r="K119" s="285"/>
      <c r="L119" s="285"/>
      <c r="M119" s="285"/>
      <c r="N119" s="285"/>
      <c r="O119" s="285"/>
      <c r="P119" s="286"/>
      <c r="Q119" s="290" t="s">
        <v>18</v>
      </c>
      <c r="R119" s="290"/>
      <c r="S119" s="291">
        <v>8.8999999999999996E-2</v>
      </c>
      <c r="T119" s="292"/>
      <c r="U119" s="292"/>
      <c r="V119" s="292"/>
      <c r="W119" s="293"/>
      <c r="X119" s="291">
        <v>8.2000000000000003E-2</v>
      </c>
      <c r="Y119" s="292"/>
      <c r="Z119" s="292"/>
      <c r="AA119" s="292"/>
      <c r="AB119" s="293"/>
      <c r="AC119" s="294">
        <v>148</v>
      </c>
      <c r="AD119" s="294"/>
      <c r="AE119" s="294"/>
      <c r="AF119" s="294"/>
      <c r="AG119" s="294"/>
      <c r="AH119" s="295">
        <v>2005</v>
      </c>
      <c r="AI119" s="296"/>
      <c r="AJ119" s="296"/>
      <c r="AK119" s="296"/>
      <c r="AL119" s="297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</row>
    <row r="120" spans="1:58" s="71" customFormat="1" ht="14.45" customHeight="1" outlineLevel="1">
      <c r="A120" s="140"/>
      <c r="B120" s="140"/>
      <c r="C120" s="140"/>
      <c r="D120" s="140"/>
      <c r="E120" s="140"/>
      <c r="F120" s="140"/>
      <c r="G120" s="140"/>
      <c r="H120" s="287"/>
      <c r="I120" s="288"/>
      <c r="J120" s="288"/>
      <c r="K120" s="288"/>
      <c r="L120" s="288"/>
      <c r="M120" s="288"/>
      <c r="N120" s="288"/>
      <c r="O120" s="288"/>
      <c r="P120" s="289"/>
      <c r="Q120" s="290" t="s">
        <v>19</v>
      </c>
      <c r="R120" s="290"/>
      <c r="S120" s="291">
        <v>8.8999999999999996E-2</v>
      </c>
      <c r="T120" s="292"/>
      <c r="U120" s="292"/>
      <c r="V120" s="292"/>
      <c r="W120" s="293"/>
      <c r="X120" s="291">
        <v>8.2000000000000003E-2</v>
      </c>
      <c r="Y120" s="292"/>
      <c r="Z120" s="292"/>
      <c r="AA120" s="292"/>
      <c r="AB120" s="293"/>
      <c r="AC120" s="294">
        <v>148</v>
      </c>
      <c r="AD120" s="294"/>
      <c r="AE120" s="294"/>
      <c r="AF120" s="294"/>
      <c r="AG120" s="294"/>
      <c r="AH120" s="295">
        <v>2005</v>
      </c>
      <c r="AI120" s="296"/>
      <c r="AJ120" s="296"/>
      <c r="AK120" s="296"/>
      <c r="AL120" s="297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</row>
    <row r="121" spans="1:58" s="71" customFormat="1" ht="14.45" customHeight="1" outlineLevel="1">
      <c r="A121" s="140">
        <v>59</v>
      </c>
      <c r="B121" s="140"/>
      <c r="C121" s="140"/>
      <c r="D121" s="140"/>
      <c r="E121" s="140"/>
      <c r="F121" s="140"/>
      <c r="G121" s="140"/>
      <c r="H121" s="284" t="s">
        <v>180</v>
      </c>
      <c r="I121" s="285"/>
      <c r="J121" s="285"/>
      <c r="K121" s="285"/>
      <c r="L121" s="285"/>
      <c r="M121" s="285"/>
      <c r="N121" s="285"/>
      <c r="O121" s="285"/>
      <c r="P121" s="286"/>
      <c r="Q121" s="290" t="s">
        <v>18</v>
      </c>
      <c r="R121" s="290"/>
      <c r="S121" s="291">
        <v>7.5999999999999998E-2</v>
      </c>
      <c r="T121" s="292"/>
      <c r="U121" s="292"/>
      <c r="V121" s="292"/>
      <c r="W121" s="293"/>
      <c r="X121" s="291">
        <v>7.0999999999999994E-2</v>
      </c>
      <c r="Y121" s="292"/>
      <c r="Z121" s="292"/>
      <c r="AA121" s="292"/>
      <c r="AB121" s="293"/>
      <c r="AC121" s="294">
        <v>42</v>
      </c>
      <c r="AD121" s="294"/>
      <c r="AE121" s="294"/>
      <c r="AF121" s="294"/>
      <c r="AG121" s="294"/>
      <c r="AH121" s="295">
        <v>2009</v>
      </c>
      <c r="AI121" s="296"/>
      <c r="AJ121" s="296"/>
      <c r="AK121" s="296"/>
      <c r="AL121" s="297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</row>
    <row r="122" spans="1:58" s="71" customFormat="1" ht="14.45" customHeight="1" outlineLevel="1">
      <c r="A122" s="140"/>
      <c r="B122" s="140"/>
      <c r="C122" s="140"/>
      <c r="D122" s="140"/>
      <c r="E122" s="140"/>
      <c r="F122" s="140"/>
      <c r="G122" s="140"/>
      <c r="H122" s="287"/>
      <c r="I122" s="288"/>
      <c r="J122" s="288"/>
      <c r="K122" s="288"/>
      <c r="L122" s="288"/>
      <c r="M122" s="288"/>
      <c r="N122" s="288"/>
      <c r="O122" s="288"/>
      <c r="P122" s="289"/>
      <c r="Q122" s="290" t="s">
        <v>19</v>
      </c>
      <c r="R122" s="290"/>
      <c r="S122" s="291">
        <v>7.5999999999999998E-2</v>
      </c>
      <c r="T122" s="292"/>
      <c r="U122" s="292"/>
      <c r="V122" s="292"/>
      <c r="W122" s="293"/>
      <c r="X122" s="291">
        <v>7.0999999999999994E-2</v>
      </c>
      <c r="Y122" s="292"/>
      <c r="Z122" s="292"/>
      <c r="AA122" s="292"/>
      <c r="AB122" s="293"/>
      <c r="AC122" s="294">
        <v>42</v>
      </c>
      <c r="AD122" s="294"/>
      <c r="AE122" s="294"/>
      <c r="AF122" s="294"/>
      <c r="AG122" s="294"/>
      <c r="AH122" s="295">
        <v>2009</v>
      </c>
      <c r="AI122" s="296"/>
      <c r="AJ122" s="296"/>
      <c r="AK122" s="296"/>
      <c r="AL122" s="297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</row>
    <row r="123" spans="1:58" s="71" customFormat="1" ht="14.45" customHeight="1" outlineLevel="1">
      <c r="A123" s="140">
        <v>60</v>
      </c>
      <c r="B123" s="140"/>
      <c r="C123" s="140"/>
      <c r="D123" s="140"/>
      <c r="E123" s="140"/>
      <c r="F123" s="140"/>
      <c r="G123" s="140"/>
      <c r="H123" s="284" t="s">
        <v>181</v>
      </c>
      <c r="I123" s="285"/>
      <c r="J123" s="285"/>
      <c r="K123" s="285"/>
      <c r="L123" s="285"/>
      <c r="M123" s="285"/>
      <c r="N123" s="285"/>
      <c r="O123" s="285"/>
      <c r="P123" s="286"/>
      <c r="Q123" s="290" t="s">
        <v>18</v>
      </c>
      <c r="R123" s="290"/>
      <c r="S123" s="291">
        <v>5.7000000000000002E-2</v>
      </c>
      <c r="T123" s="292"/>
      <c r="U123" s="292"/>
      <c r="V123" s="292"/>
      <c r="W123" s="293"/>
      <c r="X123" s="291">
        <v>5.0999999999999997E-2</v>
      </c>
      <c r="Y123" s="292"/>
      <c r="Z123" s="292"/>
      <c r="AA123" s="292"/>
      <c r="AB123" s="293"/>
      <c r="AC123" s="294">
        <v>9</v>
      </c>
      <c r="AD123" s="294"/>
      <c r="AE123" s="294"/>
      <c r="AF123" s="294"/>
      <c r="AG123" s="294"/>
      <c r="AH123" s="295">
        <v>2010</v>
      </c>
      <c r="AI123" s="296"/>
      <c r="AJ123" s="296"/>
      <c r="AK123" s="296"/>
      <c r="AL123" s="297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</row>
    <row r="124" spans="1:58" s="71" customFormat="1" ht="14.45" customHeight="1" outlineLevel="1">
      <c r="A124" s="140"/>
      <c r="B124" s="140"/>
      <c r="C124" s="140"/>
      <c r="D124" s="140"/>
      <c r="E124" s="140"/>
      <c r="F124" s="140"/>
      <c r="G124" s="140"/>
      <c r="H124" s="287"/>
      <c r="I124" s="288"/>
      <c r="J124" s="288"/>
      <c r="K124" s="288"/>
      <c r="L124" s="288"/>
      <c r="M124" s="288"/>
      <c r="N124" s="288"/>
      <c r="O124" s="288"/>
      <c r="P124" s="289"/>
      <c r="Q124" s="290" t="s">
        <v>19</v>
      </c>
      <c r="R124" s="290"/>
      <c r="S124" s="291">
        <v>5.7000000000000002E-2</v>
      </c>
      <c r="T124" s="292"/>
      <c r="U124" s="292"/>
      <c r="V124" s="292"/>
      <c r="W124" s="293"/>
      <c r="X124" s="291">
        <v>5.0999999999999997E-2</v>
      </c>
      <c r="Y124" s="292"/>
      <c r="Z124" s="292"/>
      <c r="AA124" s="292"/>
      <c r="AB124" s="293"/>
      <c r="AC124" s="294">
        <v>9</v>
      </c>
      <c r="AD124" s="294"/>
      <c r="AE124" s="294"/>
      <c r="AF124" s="294"/>
      <c r="AG124" s="294"/>
      <c r="AH124" s="295">
        <v>2010</v>
      </c>
      <c r="AI124" s="296"/>
      <c r="AJ124" s="296"/>
      <c r="AK124" s="296"/>
      <c r="AL124" s="297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</row>
    <row r="125" spans="1:58" ht="14.45" customHeight="1" outlineLevel="1"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</row>
    <row r="126" spans="1:58">
      <c r="AC126" s="18"/>
      <c r="AD126" s="18"/>
      <c r="AE126" s="18"/>
      <c r="AF126" s="18"/>
      <c r="AG126" s="18"/>
      <c r="AO126" s="10"/>
      <c r="AP126" s="7"/>
      <c r="AQ126" s="7"/>
    </row>
    <row r="127" spans="1:58" s="36" customFormat="1">
      <c r="B127" s="489" t="s">
        <v>100</v>
      </c>
      <c r="C127" s="489"/>
      <c r="D127" s="489"/>
      <c r="E127" s="489"/>
      <c r="F127" s="489"/>
      <c r="G127" s="489"/>
      <c r="H127" s="489"/>
      <c r="I127" s="489"/>
      <c r="J127" s="489"/>
      <c r="K127" s="489"/>
      <c r="L127" s="489"/>
      <c r="M127" s="489"/>
      <c r="N127" s="489"/>
      <c r="O127" s="489"/>
      <c r="P127" s="489"/>
      <c r="Q127" s="489"/>
      <c r="R127" s="489"/>
      <c r="S127" s="489"/>
      <c r="T127" s="489"/>
      <c r="U127" s="489"/>
      <c r="V127" s="489"/>
      <c r="W127" s="489"/>
      <c r="X127" s="489"/>
      <c r="Y127" s="489"/>
      <c r="Z127" s="489"/>
      <c r="AA127" s="489"/>
      <c r="AB127" s="489"/>
      <c r="AC127" s="489"/>
      <c r="AD127" s="489"/>
      <c r="AE127" s="489"/>
      <c r="AF127" s="18"/>
      <c r="AG127" s="18"/>
      <c r="AO127" s="10"/>
      <c r="AP127" s="7"/>
      <c r="AQ127" s="7"/>
    </row>
    <row r="128" spans="1:58" s="36" customFormat="1" ht="15.75" thickBot="1">
      <c r="AC128" s="18"/>
      <c r="AD128" s="18"/>
      <c r="AE128" s="18"/>
      <c r="AF128" s="18"/>
      <c r="AG128" s="18"/>
      <c r="AO128" s="10"/>
      <c r="AP128" s="7"/>
      <c r="AQ128" s="7"/>
      <c r="AS128" s="10"/>
    </row>
    <row r="129" spans="1:52" s="36" customFormat="1">
      <c r="A129" s="677" t="s">
        <v>101</v>
      </c>
      <c r="B129" s="136"/>
      <c r="C129" s="136"/>
      <c r="D129" s="136"/>
      <c r="E129" s="136"/>
      <c r="F129" s="136"/>
      <c r="G129" s="136"/>
      <c r="H129" s="136" t="s">
        <v>102</v>
      </c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 t="s">
        <v>104</v>
      </c>
      <c r="T129" s="136"/>
      <c r="U129" s="136"/>
      <c r="V129" s="136"/>
      <c r="W129" s="136"/>
      <c r="X129" s="136" t="s">
        <v>103</v>
      </c>
      <c r="Y129" s="136"/>
      <c r="Z129" s="136"/>
      <c r="AA129" s="136"/>
      <c r="AB129" s="674"/>
      <c r="AC129" s="43"/>
      <c r="AD129" s="43"/>
      <c r="AE129" s="43"/>
      <c r="AF129" s="43"/>
      <c r="AG129" s="43"/>
      <c r="AH129" s="44"/>
      <c r="AI129" s="44"/>
      <c r="AJ129" s="44"/>
      <c r="AK129" s="44"/>
      <c r="AL129" s="44"/>
      <c r="AO129" s="10"/>
      <c r="AP129" s="7"/>
      <c r="AQ129" s="7"/>
      <c r="AS129" s="10"/>
    </row>
    <row r="130" spans="1:52" s="36" customFormat="1" ht="15.75" thickBot="1">
      <c r="A130" s="678"/>
      <c r="B130" s="510"/>
      <c r="C130" s="510"/>
      <c r="D130" s="510"/>
      <c r="E130" s="146"/>
      <c r="F130" s="146"/>
      <c r="G130" s="146"/>
      <c r="H130" s="510"/>
      <c r="I130" s="510"/>
      <c r="J130" s="510"/>
      <c r="K130" s="510"/>
      <c r="L130" s="510"/>
      <c r="M130" s="510"/>
      <c r="N130" s="510"/>
      <c r="O130" s="510"/>
      <c r="P130" s="510"/>
      <c r="Q130" s="510"/>
      <c r="R130" s="510"/>
      <c r="S130" s="510"/>
      <c r="T130" s="510"/>
      <c r="U130" s="510"/>
      <c r="V130" s="510"/>
      <c r="W130" s="510"/>
      <c r="X130" s="510"/>
      <c r="Y130" s="510"/>
      <c r="Z130" s="510"/>
      <c r="AA130" s="510"/>
      <c r="AB130" s="675"/>
      <c r="AC130" s="43"/>
      <c r="AD130" s="43"/>
      <c r="AE130" s="43"/>
      <c r="AF130" s="43"/>
      <c r="AG130" s="43"/>
      <c r="AH130" s="44"/>
      <c r="AI130" s="44"/>
      <c r="AJ130" s="44"/>
      <c r="AK130" s="44"/>
      <c r="AL130" s="44"/>
      <c r="AO130" s="10"/>
      <c r="AP130" s="7"/>
      <c r="AQ130" s="7"/>
      <c r="AS130" s="10"/>
    </row>
    <row r="131" spans="1:52" s="36" customFormat="1" ht="14.45" customHeight="1">
      <c r="A131" s="99">
        <v>1</v>
      </c>
      <c r="B131" s="100"/>
      <c r="C131" s="100"/>
      <c r="D131" s="100"/>
      <c r="E131" s="88">
        <v>1</v>
      </c>
      <c r="F131" s="86">
        <v>2</v>
      </c>
      <c r="G131" s="87">
        <v>3</v>
      </c>
      <c r="H131" s="126" t="s">
        <v>194</v>
      </c>
      <c r="I131" s="127"/>
      <c r="J131" s="127"/>
      <c r="K131" s="127"/>
      <c r="L131" s="127"/>
      <c r="M131" s="127"/>
      <c r="N131" s="127"/>
      <c r="O131" s="127"/>
      <c r="P131" s="127"/>
      <c r="Q131" s="135" t="s">
        <v>18</v>
      </c>
      <c r="R131" s="135"/>
      <c r="S131" s="136">
        <v>71</v>
      </c>
      <c r="T131" s="136"/>
      <c r="U131" s="136"/>
      <c r="V131" s="136"/>
      <c r="W131" s="136"/>
      <c r="X131" s="137">
        <v>2.4500000000000002</v>
      </c>
      <c r="Y131" s="137"/>
      <c r="Z131" s="137"/>
      <c r="AA131" s="137"/>
      <c r="AB131" s="138"/>
      <c r="AC131" s="45"/>
      <c r="AD131" s="45"/>
      <c r="AE131" s="45"/>
      <c r="AF131" s="45"/>
      <c r="AG131" s="62"/>
      <c r="AH131" s="62"/>
      <c r="AI131" s="62"/>
      <c r="AJ131" s="62"/>
      <c r="AK131" s="62"/>
      <c r="AL131" s="62"/>
      <c r="AO131" s="10"/>
      <c r="AP131" s="7"/>
      <c r="AQ131" s="7"/>
      <c r="AS131" s="10"/>
      <c r="AV131" s="84"/>
      <c r="AX131" s="80"/>
      <c r="AZ131" s="80"/>
    </row>
    <row r="132" spans="1:52" s="36" customFormat="1" ht="14.45" customHeight="1" thickBot="1">
      <c r="A132" s="101"/>
      <c r="B132" s="102"/>
      <c r="C132" s="102"/>
      <c r="D132" s="102"/>
      <c r="E132" s="110"/>
      <c r="F132" s="113"/>
      <c r="G132" s="116"/>
      <c r="H132" s="128"/>
      <c r="I132" s="129"/>
      <c r="J132" s="129"/>
      <c r="K132" s="129"/>
      <c r="L132" s="129"/>
      <c r="M132" s="129"/>
      <c r="N132" s="129"/>
      <c r="O132" s="129"/>
      <c r="P132" s="129"/>
      <c r="Q132" s="139" t="s">
        <v>19</v>
      </c>
      <c r="R132" s="139"/>
      <c r="S132" s="140">
        <v>71</v>
      </c>
      <c r="T132" s="140"/>
      <c r="U132" s="140"/>
      <c r="V132" s="140"/>
      <c r="W132" s="140"/>
      <c r="X132" s="141">
        <v>2.4500000000000002</v>
      </c>
      <c r="Y132" s="141"/>
      <c r="Z132" s="141"/>
      <c r="AA132" s="141"/>
      <c r="AB132" s="142"/>
      <c r="AC132" s="45"/>
      <c r="AD132" s="45"/>
      <c r="AE132" s="45"/>
      <c r="AF132" s="45"/>
      <c r="AG132" s="63"/>
      <c r="AH132" s="63"/>
      <c r="AI132" s="63"/>
      <c r="AJ132" s="63"/>
      <c r="AK132" s="63"/>
      <c r="AL132" s="63"/>
      <c r="AO132" s="10"/>
      <c r="AP132" s="7"/>
      <c r="AQ132" s="7"/>
      <c r="AS132" s="10"/>
      <c r="AV132" s="84"/>
      <c r="AX132" s="80"/>
      <c r="AY132" s="84"/>
      <c r="AZ132" s="80"/>
    </row>
    <row r="133" spans="1:52" s="81" customFormat="1" ht="14.45" customHeight="1">
      <c r="A133" s="99">
        <v>2</v>
      </c>
      <c r="B133" s="100"/>
      <c r="C133" s="100"/>
      <c r="D133" s="100"/>
      <c r="E133" s="111"/>
      <c r="F133" s="114"/>
      <c r="G133" s="117"/>
      <c r="H133" s="126" t="s">
        <v>113</v>
      </c>
      <c r="I133" s="127"/>
      <c r="J133" s="127"/>
      <c r="K133" s="127"/>
      <c r="L133" s="127"/>
      <c r="M133" s="127"/>
      <c r="N133" s="127"/>
      <c r="O133" s="127"/>
      <c r="P133" s="127"/>
      <c r="Q133" s="135" t="s">
        <v>18</v>
      </c>
      <c r="R133" s="135"/>
      <c r="S133" s="136">
        <v>71</v>
      </c>
      <c r="T133" s="136"/>
      <c r="U133" s="136"/>
      <c r="V133" s="136"/>
      <c r="W133" s="136"/>
      <c r="X133" s="137">
        <v>2.4500000000000002</v>
      </c>
      <c r="Y133" s="137"/>
      <c r="Z133" s="137"/>
      <c r="AA133" s="137"/>
      <c r="AB133" s="138"/>
      <c r="AC133" s="45"/>
      <c r="AD133" s="45"/>
      <c r="AE133" s="45"/>
      <c r="AF133" s="45"/>
      <c r="AG133" s="63"/>
      <c r="AH133" s="63"/>
      <c r="AI133" s="63"/>
      <c r="AJ133" s="63"/>
      <c r="AK133" s="63"/>
      <c r="AL133" s="63"/>
      <c r="AO133" s="10"/>
      <c r="AP133" s="7"/>
      <c r="AQ133" s="7"/>
      <c r="AS133" s="10"/>
      <c r="AV133" s="84"/>
      <c r="AX133" s="80"/>
      <c r="AY133" s="84"/>
      <c r="AZ133" s="80"/>
    </row>
    <row r="134" spans="1:52" s="81" customFormat="1" ht="14.45" customHeight="1" thickBot="1">
      <c r="A134" s="101"/>
      <c r="B134" s="102"/>
      <c r="C134" s="102"/>
      <c r="D134" s="102"/>
      <c r="E134" s="111"/>
      <c r="F134" s="114"/>
      <c r="G134" s="117"/>
      <c r="H134" s="128"/>
      <c r="I134" s="129"/>
      <c r="J134" s="129"/>
      <c r="K134" s="129"/>
      <c r="L134" s="129"/>
      <c r="M134" s="129"/>
      <c r="N134" s="129"/>
      <c r="O134" s="129"/>
      <c r="P134" s="129"/>
      <c r="Q134" s="139" t="s">
        <v>19</v>
      </c>
      <c r="R134" s="139"/>
      <c r="S134" s="140">
        <v>71</v>
      </c>
      <c r="T134" s="140"/>
      <c r="U134" s="140"/>
      <c r="V134" s="140"/>
      <c r="W134" s="140"/>
      <c r="X134" s="141">
        <v>2.4500000000000002</v>
      </c>
      <c r="Y134" s="141"/>
      <c r="Z134" s="141"/>
      <c r="AA134" s="141"/>
      <c r="AB134" s="142"/>
      <c r="AC134" s="45"/>
      <c r="AD134" s="45"/>
      <c r="AE134" s="45"/>
      <c r="AF134" s="45"/>
      <c r="AG134" s="63"/>
      <c r="AH134" s="63"/>
      <c r="AI134" s="63"/>
      <c r="AJ134" s="63"/>
      <c r="AK134" s="63"/>
      <c r="AL134" s="63"/>
      <c r="AO134" s="10"/>
      <c r="AP134" s="7"/>
      <c r="AQ134" s="7"/>
      <c r="AS134" s="10"/>
      <c r="AV134" s="84"/>
      <c r="AX134" s="80"/>
      <c r="AY134" s="84"/>
      <c r="AZ134" s="80"/>
    </row>
    <row r="135" spans="1:52" s="81" customFormat="1" ht="14.45" customHeight="1">
      <c r="A135" s="99">
        <v>3</v>
      </c>
      <c r="B135" s="100"/>
      <c r="C135" s="100"/>
      <c r="D135" s="100"/>
      <c r="E135" s="111"/>
      <c r="F135" s="114"/>
      <c r="G135" s="117"/>
      <c r="H135" s="126" t="s">
        <v>190</v>
      </c>
      <c r="I135" s="127"/>
      <c r="J135" s="127"/>
      <c r="K135" s="127"/>
      <c r="L135" s="127"/>
      <c r="M135" s="127"/>
      <c r="N135" s="127"/>
      <c r="O135" s="127"/>
      <c r="P135" s="127"/>
      <c r="Q135" s="135" t="s">
        <v>18</v>
      </c>
      <c r="R135" s="135"/>
      <c r="S135" s="136">
        <v>71</v>
      </c>
      <c r="T135" s="136"/>
      <c r="U135" s="136"/>
      <c r="V135" s="136"/>
      <c r="W135" s="136"/>
      <c r="X135" s="137">
        <v>2.2999999999999998</v>
      </c>
      <c r="Y135" s="137"/>
      <c r="Z135" s="137"/>
      <c r="AA135" s="137"/>
      <c r="AB135" s="138"/>
      <c r="AC135" s="45"/>
      <c r="AD135" s="45"/>
      <c r="AE135" s="45"/>
      <c r="AF135" s="45"/>
      <c r="AG135" s="63"/>
      <c r="AH135" s="63"/>
      <c r="AI135" s="63"/>
      <c r="AJ135" s="63"/>
      <c r="AK135" s="63"/>
      <c r="AL135" s="63"/>
      <c r="AO135" s="10"/>
      <c r="AP135" s="7"/>
      <c r="AQ135" s="7"/>
      <c r="AS135" s="10"/>
      <c r="AV135" s="84"/>
      <c r="AX135" s="80"/>
      <c r="AY135" s="84"/>
      <c r="AZ135" s="80"/>
    </row>
    <row r="136" spans="1:52" s="81" customFormat="1" ht="14.45" customHeight="1" thickBot="1">
      <c r="A136" s="101"/>
      <c r="B136" s="102"/>
      <c r="C136" s="102"/>
      <c r="D136" s="102"/>
      <c r="E136" s="112"/>
      <c r="F136" s="115"/>
      <c r="G136" s="117"/>
      <c r="H136" s="128"/>
      <c r="I136" s="129"/>
      <c r="J136" s="129"/>
      <c r="K136" s="129"/>
      <c r="L136" s="129"/>
      <c r="M136" s="129"/>
      <c r="N136" s="129"/>
      <c r="O136" s="129"/>
      <c r="P136" s="129"/>
      <c r="Q136" s="139" t="s">
        <v>19</v>
      </c>
      <c r="R136" s="139"/>
      <c r="S136" s="140">
        <v>71</v>
      </c>
      <c r="T136" s="140"/>
      <c r="U136" s="140"/>
      <c r="V136" s="140"/>
      <c r="W136" s="140"/>
      <c r="X136" s="141">
        <v>2.2999999999999998</v>
      </c>
      <c r="Y136" s="141"/>
      <c r="Z136" s="141"/>
      <c r="AA136" s="141"/>
      <c r="AB136" s="142"/>
      <c r="AC136" s="45"/>
      <c r="AD136" s="45"/>
      <c r="AE136" s="45"/>
      <c r="AF136" s="45"/>
      <c r="AG136" s="63"/>
      <c r="AH136" s="63"/>
      <c r="AI136" s="63"/>
      <c r="AJ136" s="63"/>
      <c r="AK136" s="63"/>
      <c r="AL136" s="63"/>
      <c r="AO136" s="10"/>
      <c r="AP136" s="7"/>
      <c r="AQ136" s="7"/>
      <c r="AS136" s="10"/>
      <c r="AV136" s="84"/>
      <c r="AX136" s="80"/>
      <c r="AY136" s="84"/>
      <c r="AZ136" s="80"/>
    </row>
    <row r="137" spans="1:52" s="81" customFormat="1" ht="14.45" customHeight="1">
      <c r="A137" s="103">
        <v>4</v>
      </c>
      <c r="B137" s="104"/>
      <c r="C137" s="104"/>
      <c r="D137" s="104"/>
      <c r="E137" s="119"/>
      <c r="F137" s="131"/>
      <c r="G137" s="117"/>
      <c r="H137" s="126" t="s">
        <v>191</v>
      </c>
      <c r="I137" s="127"/>
      <c r="J137" s="127"/>
      <c r="K137" s="127"/>
      <c r="L137" s="127"/>
      <c r="M137" s="127"/>
      <c r="N137" s="127"/>
      <c r="O137" s="127"/>
      <c r="P137" s="127"/>
      <c r="Q137" s="135" t="s">
        <v>18</v>
      </c>
      <c r="R137" s="135"/>
      <c r="S137" s="136">
        <v>71</v>
      </c>
      <c r="T137" s="136"/>
      <c r="U137" s="136"/>
      <c r="V137" s="136"/>
      <c r="W137" s="136"/>
      <c r="X137" s="137">
        <v>2.4500000000000002</v>
      </c>
      <c r="Y137" s="137"/>
      <c r="Z137" s="137"/>
      <c r="AA137" s="137"/>
      <c r="AB137" s="138"/>
      <c r="AC137" s="45"/>
      <c r="AD137" s="45"/>
      <c r="AE137" s="45"/>
      <c r="AF137" s="45"/>
      <c r="AG137" s="63"/>
      <c r="AH137" s="63"/>
      <c r="AI137" s="63"/>
      <c r="AJ137" s="63"/>
      <c r="AK137" s="63"/>
      <c r="AL137" s="63"/>
      <c r="AO137" s="10"/>
      <c r="AP137" s="7"/>
      <c r="AQ137" s="7"/>
      <c r="AS137" s="10"/>
      <c r="AV137" s="84"/>
      <c r="AX137" s="80"/>
      <c r="AY137" s="84"/>
      <c r="AZ137" s="80"/>
    </row>
    <row r="138" spans="1:52" s="81" customFormat="1" ht="14.45" customHeight="1" thickBot="1">
      <c r="A138" s="105"/>
      <c r="B138" s="106"/>
      <c r="C138" s="106"/>
      <c r="D138" s="106"/>
      <c r="E138" s="120"/>
      <c r="F138" s="132"/>
      <c r="G138" s="118"/>
      <c r="H138" s="128"/>
      <c r="I138" s="129"/>
      <c r="J138" s="129"/>
      <c r="K138" s="129"/>
      <c r="L138" s="129"/>
      <c r="M138" s="129"/>
      <c r="N138" s="129"/>
      <c r="O138" s="129"/>
      <c r="P138" s="129"/>
      <c r="Q138" s="139" t="s">
        <v>19</v>
      </c>
      <c r="R138" s="139"/>
      <c r="S138" s="140">
        <v>71</v>
      </c>
      <c r="T138" s="140"/>
      <c r="U138" s="140"/>
      <c r="V138" s="140"/>
      <c r="W138" s="140"/>
      <c r="X138" s="141">
        <v>2.4500000000000002</v>
      </c>
      <c r="Y138" s="141"/>
      <c r="Z138" s="141"/>
      <c r="AA138" s="141"/>
      <c r="AB138" s="142"/>
      <c r="AC138" s="45"/>
      <c r="AD138" s="45"/>
      <c r="AE138" s="45"/>
      <c r="AF138" s="45"/>
      <c r="AG138" s="63"/>
      <c r="AH138" s="63"/>
      <c r="AI138" s="63"/>
      <c r="AJ138" s="63"/>
      <c r="AK138" s="63"/>
      <c r="AL138" s="63"/>
      <c r="AO138" s="10"/>
      <c r="AP138" s="7"/>
      <c r="AQ138" s="7"/>
      <c r="AS138" s="10"/>
      <c r="AV138" s="84"/>
      <c r="AX138" s="80"/>
      <c r="AY138" s="84"/>
      <c r="AZ138" s="80"/>
    </row>
    <row r="139" spans="1:52" s="81" customFormat="1" ht="14.45" customHeight="1">
      <c r="A139" s="103">
        <v>5</v>
      </c>
      <c r="B139" s="104"/>
      <c r="C139" s="104"/>
      <c r="D139" s="104"/>
      <c r="E139" s="120"/>
      <c r="F139" s="113"/>
      <c r="G139" s="107"/>
      <c r="H139" s="126" t="s">
        <v>192</v>
      </c>
      <c r="I139" s="127"/>
      <c r="J139" s="127"/>
      <c r="K139" s="127"/>
      <c r="L139" s="127"/>
      <c r="M139" s="127"/>
      <c r="N139" s="127"/>
      <c r="O139" s="127"/>
      <c r="P139" s="127"/>
      <c r="Q139" s="135" t="s">
        <v>18</v>
      </c>
      <c r="R139" s="135"/>
      <c r="S139" s="136">
        <v>71</v>
      </c>
      <c r="T139" s="136"/>
      <c r="U139" s="136"/>
      <c r="V139" s="136"/>
      <c r="W139" s="136"/>
      <c r="X139" s="137">
        <v>2.4700000000000002</v>
      </c>
      <c r="Y139" s="137"/>
      <c r="Z139" s="137"/>
      <c r="AA139" s="137"/>
      <c r="AB139" s="138"/>
      <c r="AC139" s="45"/>
      <c r="AD139" s="45"/>
      <c r="AE139" s="45"/>
      <c r="AF139" s="45"/>
      <c r="AG139" s="63"/>
      <c r="AH139" s="63"/>
      <c r="AI139" s="63"/>
      <c r="AJ139" s="63"/>
      <c r="AK139" s="63"/>
      <c r="AL139" s="63"/>
      <c r="AO139" s="10"/>
      <c r="AP139" s="7"/>
      <c r="AQ139" s="7"/>
      <c r="AS139" s="10"/>
      <c r="AV139" s="84"/>
      <c r="AX139" s="80"/>
      <c r="AY139" s="84"/>
      <c r="AZ139" s="80"/>
    </row>
    <row r="140" spans="1:52" s="81" customFormat="1" ht="14.45" customHeight="1" thickBot="1">
      <c r="A140" s="105"/>
      <c r="B140" s="106"/>
      <c r="C140" s="106"/>
      <c r="D140" s="106"/>
      <c r="E140" s="120"/>
      <c r="F140" s="130"/>
      <c r="G140" s="107"/>
      <c r="H140" s="143"/>
      <c r="I140" s="144"/>
      <c r="J140" s="144"/>
      <c r="K140" s="144"/>
      <c r="L140" s="144"/>
      <c r="M140" s="144"/>
      <c r="N140" s="144"/>
      <c r="O140" s="144"/>
      <c r="P140" s="144"/>
      <c r="Q140" s="145" t="s">
        <v>19</v>
      </c>
      <c r="R140" s="145"/>
      <c r="S140" s="146">
        <v>71</v>
      </c>
      <c r="T140" s="146"/>
      <c r="U140" s="146"/>
      <c r="V140" s="146"/>
      <c r="W140" s="146"/>
      <c r="X140" s="147">
        <v>2.4700000000000002</v>
      </c>
      <c r="Y140" s="147"/>
      <c r="Z140" s="147"/>
      <c r="AA140" s="147"/>
      <c r="AB140" s="148"/>
      <c r="AC140" s="45"/>
      <c r="AD140" s="45"/>
      <c r="AE140" s="45"/>
      <c r="AF140" s="45"/>
      <c r="AG140" s="63"/>
      <c r="AH140" s="63"/>
      <c r="AI140" s="63"/>
      <c r="AJ140" s="63"/>
      <c r="AK140" s="63"/>
      <c r="AL140" s="63"/>
      <c r="AO140" s="10"/>
      <c r="AP140" s="7"/>
      <c r="AQ140" s="7"/>
      <c r="AS140" s="10"/>
      <c r="AV140" s="84"/>
      <c r="AX140" s="80"/>
      <c r="AY140" s="84"/>
      <c r="AZ140" s="80"/>
    </row>
    <row r="141" spans="1:52" s="49" customFormat="1" ht="14.45" customHeight="1">
      <c r="A141" s="103">
        <v>6</v>
      </c>
      <c r="B141" s="104"/>
      <c r="C141" s="104"/>
      <c r="D141" s="104"/>
      <c r="E141" s="120"/>
      <c r="F141" s="133"/>
      <c r="G141" s="122"/>
      <c r="H141" s="126" t="s">
        <v>193</v>
      </c>
      <c r="I141" s="127"/>
      <c r="J141" s="127"/>
      <c r="K141" s="127"/>
      <c r="L141" s="127"/>
      <c r="M141" s="127"/>
      <c r="N141" s="127"/>
      <c r="O141" s="127"/>
      <c r="P141" s="127"/>
      <c r="Q141" s="135" t="s">
        <v>18</v>
      </c>
      <c r="R141" s="135"/>
      <c r="S141" s="136">
        <v>71</v>
      </c>
      <c r="T141" s="136"/>
      <c r="U141" s="136"/>
      <c r="V141" s="136"/>
      <c r="W141" s="136"/>
      <c r="X141" s="137">
        <v>2.2999999999999998</v>
      </c>
      <c r="Y141" s="137"/>
      <c r="Z141" s="137"/>
      <c r="AA141" s="137"/>
      <c r="AB141" s="138"/>
      <c r="AC141" s="45"/>
      <c r="AS141" s="10"/>
      <c r="AV141" s="84"/>
      <c r="AX141" s="80"/>
      <c r="AY141" s="84"/>
      <c r="AZ141" s="80"/>
    </row>
    <row r="142" spans="1:52" s="49" customFormat="1" ht="14.45" customHeight="1" thickBot="1">
      <c r="A142" s="105"/>
      <c r="B142" s="106"/>
      <c r="C142" s="106"/>
      <c r="D142" s="106"/>
      <c r="E142" s="120"/>
      <c r="F142" s="134"/>
      <c r="G142" s="123"/>
      <c r="H142" s="640"/>
      <c r="I142" s="641"/>
      <c r="J142" s="641"/>
      <c r="K142" s="641"/>
      <c r="L142" s="641"/>
      <c r="M142" s="641"/>
      <c r="N142" s="641"/>
      <c r="O142" s="641"/>
      <c r="P142" s="641"/>
      <c r="Q142" s="595" t="s">
        <v>19</v>
      </c>
      <c r="R142" s="595"/>
      <c r="S142" s="510">
        <v>71</v>
      </c>
      <c r="T142" s="510"/>
      <c r="U142" s="510"/>
      <c r="V142" s="510"/>
      <c r="W142" s="510"/>
      <c r="X142" s="618">
        <v>2.2999999999999998</v>
      </c>
      <c r="Y142" s="618"/>
      <c r="Z142" s="618"/>
      <c r="AA142" s="618"/>
      <c r="AB142" s="619"/>
      <c r="AC142" s="45"/>
      <c r="AS142" s="10"/>
      <c r="AV142" s="84"/>
      <c r="AX142" s="80"/>
      <c r="AY142" s="84"/>
      <c r="AZ142" s="80"/>
    </row>
    <row r="143" spans="1:52" s="49" customFormat="1" ht="14.45" customHeight="1">
      <c r="A143" s="103">
        <v>7</v>
      </c>
      <c r="B143" s="104"/>
      <c r="C143" s="104"/>
      <c r="D143" s="104"/>
      <c r="E143" s="120"/>
      <c r="F143" s="124"/>
      <c r="G143" s="108"/>
      <c r="H143" s="645" t="s">
        <v>195</v>
      </c>
      <c r="I143" s="646"/>
      <c r="J143" s="646"/>
      <c r="K143" s="646"/>
      <c r="L143" s="646"/>
      <c r="M143" s="646"/>
      <c r="N143" s="646"/>
      <c r="O143" s="646"/>
      <c r="P143" s="646"/>
      <c r="Q143" s="639" t="s">
        <v>18</v>
      </c>
      <c r="R143" s="639"/>
      <c r="S143" s="679">
        <v>71</v>
      </c>
      <c r="T143" s="679"/>
      <c r="U143" s="679"/>
      <c r="V143" s="679"/>
      <c r="W143" s="679"/>
      <c r="X143" s="620">
        <v>2.4</v>
      </c>
      <c r="Y143" s="620"/>
      <c r="Z143" s="620"/>
      <c r="AA143" s="620"/>
      <c r="AB143" s="621"/>
      <c r="AC143" s="45"/>
      <c r="AD143" s="45"/>
      <c r="AE143" s="45"/>
      <c r="AF143" s="45"/>
      <c r="AG143" s="63"/>
      <c r="AH143" s="63"/>
      <c r="AI143" s="63"/>
      <c r="AJ143" s="63"/>
      <c r="AK143" s="63"/>
      <c r="AL143" s="63"/>
      <c r="AO143" s="10"/>
      <c r="AP143" s="7"/>
      <c r="AQ143" s="7"/>
      <c r="AS143" s="10"/>
      <c r="AV143" s="84"/>
      <c r="AX143" s="80"/>
      <c r="AY143" s="84"/>
      <c r="AZ143" s="80"/>
    </row>
    <row r="144" spans="1:52" s="49" customFormat="1" ht="14.45" customHeight="1" thickBot="1">
      <c r="A144" s="105"/>
      <c r="B144" s="106"/>
      <c r="C144" s="106"/>
      <c r="D144" s="106"/>
      <c r="E144" s="121"/>
      <c r="F144" s="125"/>
      <c r="G144" s="109"/>
      <c r="H144" s="640"/>
      <c r="I144" s="641"/>
      <c r="J144" s="641"/>
      <c r="K144" s="641"/>
      <c r="L144" s="641"/>
      <c r="M144" s="641"/>
      <c r="N144" s="641"/>
      <c r="O144" s="641"/>
      <c r="P144" s="641"/>
      <c r="Q144" s="595" t="s">
        <v>19</v>
      </c>
      <c r="R144" s="595"/>
      <c r="S144" s="510">
        <v>71</v>
      </c>
      <c r="T144" s="510"/>
      <c r="U144" s="510"/>
      <c r="V144" s="510"/>
      <c r="W144" s="510"/>
      <c r="X144" s="618">
        <v>2.4</v>
      </c>
      <c r="Y144" s="618"/>
      <c r="Z144" s="618"/>
      <c r="AA144" s="618"/>
      <c r="AB144" s="619"/>
      <c r="AC144" s="45"/>
      <c r="AD144" s="45"/>
      <c r="AE144" s="45"/>
      <c r="AF144" s="45"/>
      <c r="AG144" s="62"/>
      <c r="AH144" s="62"/>
      <c r="AI144" s="62"/>
      <c r="AJ144" s="62"/>
      <c r="AK144" s="62"/>
      <c r="AL144" s="62"/>
      <c r="AO144" s="10"/>
      <c r="AP144" s="7"/>
      <c r="AQ144" s="7"/>
      <c r="AS144" s="10"/>
      <c r="AV144" s="84"/>
      <c r="AX144" s="80"/>
      <c r="AY144" s="84"/>
      <c r="AZ144" s="80"/>
    </row>
    <row r="145" spans="1:45">
      <c r="B145" s="489" t="s">
        <v>7</v>
      </c>
      <c r="C145" s="489"/>
      <c r="D145" s="489"/>
      <c r="E145" s="489"/>
      <c r="F145" s="489"/>
      <c r="G145" s="489"/>
      <c r="H145" s="489"/>
      <c r="I145" s="489"/>
      <c r="J145" s="489"/>
      <c r="K145" s="489"/>
      <c r="L145" s="489"/>
      <c r="M145" s="489"/>
      <c r="N145" s="489"/>
      <c r="O145" s="489"/>
      <c r="P145" s="489"/>
      <c r="Q145" s="489"/>
      <c r="R145" s="489"/>
      <c r="S145" s="489"/>
      <c r="T145" s="489"/>
      <c r="U145" s="489"/>
      <c r="V145" s="489"/>
      <c r="W145" s="489"/>
      <c r="X145" s="489"/>
      <c r="Y145" s="489"/>
      <c r="Z145" s="489"/>
      <c r="AA145" s="489"/>
      <c r="AB145" s="489"/>
      <c r="AC145" s="489"/>
      <c r="AD145" s="489"/>
      <c r="AE145" s="489"/>
      <c r="AO145" s="10"/>
      <c r="AP145" s="10"/>
      <c r="AS145" s="10"/>
    </row>
    <row r="146" spans="1:45" outlineLevel="1">
      <c r="AO146" s="10"/>
      <c r="AP146" s="10"/>
      <c r="AS146" s="10"/>
    </row>
    <row r="147" spans="1:45" ht="31.5" customHeight="1" outlineLevel="1">
      <c r="A147" s="526" t="s">
        <v>114</v>
      </c>
      <c r="B147" s="527"/>
      <c r="C147" s="527"/>
      <c r="D147" s="528"/>
      <c r="E147" s="140" t="s">
        <v>1</v>
      </c>
      <c r="F147" s="140"/>
      <c r="G147" s="140"/>
      <c r="H147" s="140"/>
      <c r="I147" s="140"/>
      <c r="J147" s="140"/>
      <c r="K147" s="140"/>
      <c r="L147" s="140"/>
      <c r="M147" s="140"/>
      <c r="N147" s="140" t="s">
        <v>2</v>
      </c>
      <c r="O147" s="140"/>
      <c r="P147" s="140"/>
      <c r="Q147" s="140"/>
      <c r="R147" s="140"/>
      <c r="S147" s="140"/>
      <c r="T147" s="140"/>
      <c r="U147" s="140"/>
      <c r="V147" s="140"/>
      <c r="W147" s="140"/>
      <c r="X147" s="140" t="s">
        <v>6</v>
      </c>
      <c r="Y147" s="140"/>
      <c r="Z147" s="140"/>
      <c r="AA147" s="140"/>
      <c r="AB147" s="140" t="s">
        <v>38</v>
      </c>
      <c r="AC147" s="140"/>
      <c r="AD147" s="140"/>
      <c r="AE147" s="140"/>
      <c r="AF147" s="140"/>
      <c r="AG147" s="140"/>
      <c r="AH147" s="140"/>
      <c r="AI147" s="140"/>
      <c r="AJ147" s="140"/>
      <c r="AK147" s="140"/>
      <c r="AO147" s="10"/>
      <c r="AP147" s="10"/>
      <c r="AS147" s="10"/>
    </row>
    <row r="148" spans="1:45" ht="30" customHeight="1" outlineLevel="1">
      <c r="A148" s="529"/>
      <c r="B148" s="530"/>
      <c r="C148" s="530"/>
      <c r="D148" s="531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 t="s">
        <v>3</v>
      </c>
      <c r="O148" s="140"/>
      <c r="P148" s="140"/>
      <c r="Q148" s="140"/>
      <c r="R148" s="140"/>
      <c r="S148" s="140" t="s">
        <v>5</v>
      </c>
      <c r="T148" s="140"/>
      <c r="U148" s="140"/>
      <c r="V148" s="140"/>
      <c r="W148" s="140"/>
      <c r="X148" s="140"/>
      <c r="Y148" s="140"/>
      <c r="Z148" s="140"/>
      <c r="AA148" s="140"/>
      <c r="AB148" s="140" t="s">
        <v>8</v>
      </c>
      <c r="AC148" s="140"/>
      <c r="AD148" s="140"/>
      <c r="AE148" s="140"/>
      <c r="AF148" s="140"/>
      <c r="AG148" s="539" t="s">
        <v>9</v>
      </c>
      <c r="AH148" s="539"/>
      <c r="AI148" s="539"/>
      <c r="AJ148" s="539"/>
      <c r="AK148" s="539"/>
      <c r="AS148" s="10"/>
    </row>
    <row r="149" spans="1:45" s="84" customFormat="1" ht="30" customHeight="1" outlineLevel="1">
      <c r="A149" s="692">
        <v>1</v>
      </c>
      <c r="B149" s="160"/>
      <c r="C149" s="160"/>
      <c r="D149" s="693"/>
      <c r="E149" s="633" t="s">
        <v>196</v>
      </c>
      <c r="F149" s="634"/>
      <c r="G149" s="634"/>
      <c r="H149" s="634"/>
      <c r="I149" s="634"/>
      <c r="J149" s="634"/>
      <c r="K149" s="635"/>
      <c r="L149" s="139" t="s">
        <v>18</v>
      </c>
      <c r="M149" s="139"/>
      <c r="N149" s="523">
        <v>0.159</v>
      </c>
      <c r="O149" s="524"/>
      <c r="P149" s="524"/>
      <c r="Q149" s="524"/>
      <c r="R149" s="525"/>
      <c r="S149" s="540">
        <v>0.15</v>
      </c>
      <c r="T149" s="541"/>
      <c r="U149" s="541"/>
      <c r="V149" s="541"/>
      <c r="W149" s="542"/>
      <c r="X149" s="642">
        <f>AC5+AC7+AC9</f>
        <v>274</v>
      </c>
      <c r="Y149" s="643"/>
      <c r="Z149" s="643"/>
      <c r="AA149" s="644"/>
      <c r="AB149" s="538">
        <v>0</v>
      </c>
      <c r="AC149" s="538"/>
      <c r="AD149" s="538"/>
      <c r="AE149" s="538"/>
      <c r="AF149" s="538"/>
      <c r="AG149" s="538">
        <v>0</v>
      </c>
      <c r="AH149" s="538"/>
      <c r="AI149" s="538"/>
      <c r="AJ149" s="538"/>
      <c r="AK149" s="538"/>
      <c r="AS149" s="10"/>
    </row>
    <row r="150" spans="1:45" s="84" customFormat="1" ht="30" customHeight="1" outlineLevel="1">
      <c r="A150" s="694"/>
      <c r="B150" s="377"/>
      <c r="C150" s="377"/>
      <c r="D150" s="378"/>
      <c r="E150" s="636"/>
      <c r="F150" s="637"/>
      <c r="G150" s="637"/>
      <c r="H150" s="637"/>
      <c r="I150" s="637"/>
      <c r="J150" s="637"/>
      <c r="K150" s="638"/>
      <c r="L150" s="139" t="s">
        <v>19</v>
      </c>
      <c r="M150" s="139"/>
      <c r="N150" s="523">
        <v>0.159</v>
      </c>
      <c r="O150" s="524"/>
      <c r="P150" s="524"/>
      <c r="Q150" s="524"/>
      <c r="R150" s="525"/>
      <c r="S150" s="540">
        <v>0.15</v>
      </c>
      <c r="T150" s="541"/>
      <c r="U150" s="541"/>
      <c r="V150" s="541"/>
      <c r="W150" s="542"/>
      <c r="X150" s="642">
        <f>X149</f>
        <v>274</v>
      </c>
      <c r="Y150" s="643"/>
      <c r="Z150" s="643"/>
      <c r="AA150" s="644"/>
      <c r="AB150" s="538">
        <v>0</v>
      </c>
      <c r="AC150" s="538"/>
      <c r="AD150" s="538"/>
      <c r="AE150" s="538"/>
      <c r="AF150" s="538"/>
      <c r="AG150" s="538">
        <v>0</v>
      </c>
      <c r="AH150" s="538"/>
      <c r="AI150" s="538"/>
      <c r="AJ150" s="538"/>
      <c r="AK150" s="538"/>
      <c r="AS150" s="10"/>
    </row>
    <row r="151" spans="1:45" ht="14.45" customHeight="1" outlineLevel="1">
      <c r="A151" s="694"/>
      <c r="B151" s="377"/>
      <c r="C151" s="377"/>
      <c r="D151" s="378"/>
      <c r="E151" s="633" t="s">
        <v>197</v>
      </c>
      <c r="F151" s="634"/>
      <c r="G151" s="634"/>
      <c r="H151" s="634"/>
      <c r="I151" s="634"/>
      <c r="J151" s="634"/>
      <c r="K151" s="635"/>
      <c r="L151" s="139" t="s">
        <v>18</v>
      </c>
      <c r="M151" s="139"/>
      <c r="N151" s="523">
        <v>0.108</v>
      </c>
      <c r="O151" s="524"/>
      <c r="P151" s="524"/>
      <c r="Q151" s="524"/>
      <c r="R151" s="525"/>
      <c r="S151" s="540">
        <v>0.1</v>
      </c>
      <c r="T151" s="541"/>
      <c r="U151" s="541"/>
      <c r="V151" s="541"/>
      <c r="W151" s="542"/>
      <c r="X151" s="642">
        <f>AC11+AC13+AC15</f>
        <v>91</v>
      </c>
      <c r="Y151" s="643"/>
      <c r="Z151" s="643"/>
      <c r="AA151" s="644"/>
      <c r="AB151" s="538">
        <v>0</v>
      </c>
      <c r="AC151" s="538"/>
      <c r="AD151" s="538"/>
      <c r="AE151" s="538"/>
      <c r="AF151" s="538"/>
      <c r="AG151" s="538">
        <v>1.54</v>
      </c>
      <c r="AH151" s="538"/>
      <c r="AI151" s="538"/>
      <c r="AJ151" s="538"/>
      <c r="AK151" s="538"/>
      <c r="AS151" s="10"/>
    </row>
    <row r="152" spans="1:45" ht="14.45" customHeight="1" outlineLevel="1">
      <c r="A152" s="682"/>
      <c r="B152" s="178"/>
      <c r="C152" s="178"/>
      <c r="D152" s="683"/>
      <c r="E152" s="636"/>
      <c r="F152" s="637"/>
      <c r="G152" s="637"/>
      <c r="H152" s="637"/>
      <c r="I152" s="637"/>
      <c r="J152" s="637"/>
      <c r="K152" s="638"/>
      <c r="L152" s="139" t="s">
        <v>19</v>
      </c>
      <c r="M152" s="139"/>
      <c r="N152" s="523">
        <v>0.108</v>
      </c>
      <c r="O152" s="524"/>
      <c r="P152" s="524"/>
      <c r="Q152" s="524"/>
      <c r="R152" s="525"/>
      <c r="S152" s="540">
        <v>0.1</v>
      </c>
      <c r="T152" s="541"/>
      <c r="U152" s="541"/>
      <c r="V152" s="541"/>
      <c r="W152" s="542"/>
      <c r="X152" s="642">
        <f>X151</f>
        <v>91</v>
      </c>
      <c r="Y152" s="643"/>
      <c r="Z152" s="643"/>
      <c r="AA152" s="644"/>
      <c r="AB152" s="538">
        <v>0</v>
      </c>
      <c r="AC152" s="538"/>
      <c r="AD152" s="538"/>
      <c r="AE152" s="538"/>
      <c r="AF152" s="538"/>
      <c r="AG152" s="538">
        <v>1.54</v>
      </c>
      <c r="AH152" s="538"/>
      <c r="AI152" s="538"/>
      <c r="AJ152" s="538"/>
      <c r="AK152" s="538"/>
      <c r="AS152" s="10"/>
    </row>
    <row r="153" spans="1:45" s="49" customFormat="1" ht="24.6" customHeight="1" outlineLevel="1">
      <c r="A153" s="711">
        <v>2</v>
      </c>
      <c r="B153" s="711"/>
      <c r="C153" s="711"/>
      <c r="D153" s="711"/>
      <c r="E153" s="633" t="s">
        <v>198</v>
      </c>
      <c r="F153" s="634"/>
      <c r="G153" s="634"/>
      <c r="H153" s="634"/>
      <c r="I153" s="634"/>
      <c r="J153" s="634"/>
      <c r="K153" s="635"/>
      <c r="L153" s="139" t="s">
        <v>18</v>
      </c>
      <c r="M153" s="139"/>
      <c r="N153" s="523">
        <v>0.159</v>
      </c>
      <c r="O153" s="524"/>
      <c r="P153" s="524"/>
      <c r="Q153" s="524"/>
      <c r="R153" s="525"/>
      <c r="S153" s="540">
        <v>0.15</v>
      </c>
      <c r="T153" s="541"/>
      <c r="U153" s="541"/>
      <c r="V153" s="541"/>
      <c r="W153" s="542"/>
      <c r="X153" s="642">
        <f>AC19+AC21+AC23+AC25+AC27+AC29</f>
        <v>534</v>
      </c>
      <c r="Y153" s="643"/>
      <c r="Z153" s="643"/>
      <c r="AA153" s="644"/>
      <c r="AB153" s="538">
        <v>0</v>
      </c>
      <c r="AC153" s="538"/>
      <c r="AD153" s="538"/>
      <c r="AE153" s="538"/>
      <c r="AF153" s="538"/>
      <c r="AG153" s="538">
        <v>1.54</v>
      </c>
      <c r="AH153" s="538"/>
      <c r="AI153" s="538"/>
      <c r="AJ153" s="538"/>
      <c r="AK153" s="538"/>
      <c r="AS153" s="10"/>
    </row>
    <row r="154" spans="1:45" s="49" customFormat="1" ht="20.45" customHeight="1" outlineLevel="1">
      <c r="A154" s="711"/>
      <c r="B154" s="711"/>
      <c r="C154" s="711"/>
      <c r="D154" s="711"/>
      <c r="E154" s="636"/>
      <c r="F154" s="637"/>
      <c r="G154" s="637"/>
      <c r="H154" s="637"/>
      <c r="I154" s="637"/>
      <c r="J154" s="637"/>
      <c r="K154" s="638"/>
      <c r="L154" s="139" t="s">
        <v>19</v>
      </c>
      <c r="M154" s="139"/>
      <c r="N154" s="523">
        <v>0.159</v>
      </c>
      <c r="O154" s="524"/>
      <c r="P154" s="524"/>
      <c r="Q154" s="524"/>
      <c r="R154" s="525"/>
      <c r="S154" s="540">
        <v>0.15</v>
      </c>
      <c r="T154" s="541"/>
      <c r="U154" s="541"/>
      <c r="V154" s="541"/>
      <c r="W154" s="542"/>
      <c r="X154" s="642">
        <f>X153</f>
        <v>534</v>
      </c>
      <c r="Y154" s="643"/>
      <c r="Z154" s="643"/>
      <c r="AA154" s="644"/>
      <c r="AB154" s="538">
        <v>0</v>
      </c>
      <c r="AC154" s="538"/>
      <c r="AD154" s="538"/>
      <c r="AE154" s="538"/>
      <c r="AF154" s="538"/>
      <c r="AG154" s="538">
        <v>1.54</v>
      </c>
      <c r="AH154" s="538"/>
      <c r="AI154" s="538"/>
      <c r="AJ154" s="538"/>
      <c r="AK154" s="538"/>
      <c r="AS154" s="10"/>
    </row>
    <row r="155" spans="1:45" s="49" customFormat="1" ht="14.45" customHeight="1" outlineLevel="1">
      <c r="A155" s="711">
        <v>3</v>
      </c>
      <c r="B155" s="711"/>
      <c r="C155" s="711"/>
      <c r="D155" s="711"/>
      <c r="E155" s="633" t="s">
        <v>199</v>
      </c>
      <c r="F155" s="634"/>
      <c r="G155" s="634"/>
      <c r="H155" s="634"/>
      <c r="I155" s="634"/>
      <c r="J155" s="634"/>
      <c r="K155" s="635"/>
      <c r="L155" s="139" t="s">
        <v>18</v>
      </c>
      <c r="M155" s="139"/>
      <c r="N155" s="523">
        <v>0.108</v>
      </c>
      <c r="O155" s="524"/>
      <c r="P155" s="524"/>
      <c r="Q155" s="524"/>
      <c r="R155" s="525"/>
      <c r="S155" s="540">
        <v>0.1</v>
      </c>
      <c r="T155" s="541"/>
      <c r="U155" s="541"/>
      <c r="V155" s="541"/>
      <c r="W155" s="542"/>
      <c r="X155" s="642">
        <f>AC31</f>
        <v>73</v>
      </c>
      <c r="Y155" s="643"/>
      <c r="Z155" s="643"/>
      <c r="AA155" s="644"/>
      <c r="AB155" s="538">
        <v>2.5</v>
      </c>
      <c r="AC155" s="538"/>
      <c r="AD155" s="538"/>
      <c r="AE155" s="538"/>
      <c r="AF155" s="538"/>
      <c r="AG155" s="538">
        <v>0.51</v>
      </c>
      <c r="AH155" s="538"/>
      <c r="AI155" s="538"/>
      <c r="AJ155" s="538"/>
      <c r="AK155" s="538"/>
      <c r="AS155" s="10"/>
    </row>
    <row r="156" spans="1:45" s="49" customFormat="1" ht="14.45" customHeight="1" outlineLevel="1">
      <c r="A156" s="711"/>
      <c r="B156" s="711"/>
      <c r="C156" s="711"/>
      <c r="D156" s="711"/>
      <c r="E156" s="636"/>
      <c r="F156" s="637"/>
      <c r="G156" s="637"/>
      <c r="H156" s="637"/>
      <c r="I156" s="637"/>
      <c r="J156" s="637"/>
      <c r="K156" s="638"/>
      <c r="L156" s="139" t="s">
        <v>19</v>
      </c>
      <c r="M156" s="139"/>
      <c r="N156" s="523">
        <v>0.108</v>
      </c>
      <c r="O156" s="524"/>
      <c r="P156" s="524"/>
      <c r="Q156" s="524"/>
      <c r="R156" s="525"/>
      <c r="S156" s="540">
        <v>0.1</v>
      </c>
      <c r="T156" s="541"/>
      <c r="U156" s="541"/>
      <c r="V156" s="541"/>
      <c r="W156" s="542"/>
      <c r="X156" s="642">
        <f>AC32</f>
        <v>73</v>
      </c>
      <c r="Y156" s="643"/>
      <c r="Z156" s="643"/>
      <c r="AA156" s="644"/>
      <c r="AB156" s="538">
        <v>2.5</v>
      </c>
      <c r="AC156" s="538"/>
      <c r="AD156" s="538"/>
      <c r="AE156" s="538"/>
      <c r="AF156" s="538"/>
      <c r="AG156" s="538">
        <v>0.51</v>
      </c>
      <c r="AH156" s="538"/>
      <c r="AI156" s="538"/>
      <c r="AJ156" s="538"/>
      <c r="AK156" s="538"/>
      <c r="AS156" s="10"/>
    </row>
    <row r="157" spans="1:45" outlineLevel="1">
      <c r="AP157" s="5"/>
      <c r="AQ157" s="5"/>
      <c r="AS157" s="10"/>
    </row>
    <row r="158" spans="1:45" outlineLevel="1">
      <c r="AP158" s="5"/>
      <c r="AQ158" s="5"/>
      <c r="AS158" s="10"/>
    </row>
    <row r="159" spans="1:45">
      <c r="B159" s="489" t="s">
        <v>10</v>
      </c>
      <c r="C159" s="489"/>
      <c r="D159" s="489"/>
      <c r="E159" s="489"/>
      <c r="F159" s="489"/>
      <c r="G159" s="489"/>
      <c r="H159" s="489"/>
      <c r="I159" s="489"/>
      <c r="J159" s="489"/>
      <c r="K159" s="489"/>
      <c r="L159" s="489"/>
      <c r="M159" s="489"/>
      <c r="N159" s="489"/>
      <c r="O159" s="489"/>
      <c r="P159" s="489"/>
      <c r="Q159" s="489"/>
      <c r="R159" s="489"/>
      <c r="S159" s="489"/>
      <c r="T159" s="489"/>
      <c r="U159" s="489"/>
      <c r="V159" s="489"/>
      <c r="W159" s="489"/>
      <c r="X159" s="489"/>
      <c r="Y159" s="489"/>
      <c r="Z159" s="489"/>
      <c r="AA159" s="489"/>
      <c r="AB159" s="489"/>
      <c r="AC159" s="489"/>
      <c r="AD159" s="489"/>
      <c r="AE159" s="489"/>
      <c r="AF159" s="489"/>
      <c r="AG159" s="489"/>
      <c r="AH159" s="489"/>
      <c r="AI159" s="489"/>
      <c r="AJ159" s="489"/>
      <c r="AK159" s="489"/>
      <c r="AL159" s="489"/>
      <c r="AM159" s="489"/>
      <c r="AP159" s="5"/>
      <c r="AQ159" s="5"/>
      <c r="AS159" s="10"/>
    </row>
    <row r="160" spans="1:45" outlineLevel="1">
      <c r="AP160" s="5"/>
      <c r="AQ160" s="5"/>
      <c r="AS160" s="10"/>
    </row>
    <row r="161" spans="1:61" outlineLevel="1">
      <c r="A161" s="140" t="s">
        <v>11</v>
      </c>
      <c r="B161" s="140"/>
      <c r="C161" s="140"/>
      <c r="D161" s="140"/>
      <c r="E161" s="140"/>
      <c r="F161" s="140"/>
      <c r="G161" s="501" t="s">
        <v>12</v>
      </c>
      <c r="H161" s="502"/>
      <c r="I161" s="502"/>
      <c r="J161" s="502"/>
      <c r="K161" s="502"/>
      <c r="L161" s="503"/>
      <c r="M161" s="501" t="s">
        <v>13</v>
      </c>
      <c r="N161" s="502"/>
      <c r="O161" s="502"/>
      <c r="P161" s="502"/>
      <c r="Q161" s="502"/>
      <c r="R161" s="503"/>
      <c r="S161" s="501" t="s">
        <v>14</v>
      </c>
      <c r="T161" s="502"/>
      <c r="U161" s="502"/>
      <c r="V161" s="502"/>
      <c r="W161" s="502"/>
      <c r="X161" s="503"/>
      <c r="Y161" s="501" t="s">
        <v>15</v>
      </c>
      <c r="Z161" s="502"/>
      <c r="AA161" s="502"/>
      <c r="AB161" s="502"/>
      <c r="AC161" s="502"/>
      <c r="AD161" s="503"/>
      <c r="AE161" s="501" t="s">
        <v>37</v>
      </c>
      <c r="AF161" s="502"/>
      <c r="AG161" s="502"/>
      <c r="AH161" s="502"/>
      <c r="AI161" s="502"/>
      <c r="AJ161" s="503"/>
      <c r="AK161" s="504" t="s">
        <v>59</v>
      </c>
      <c r="AL161" s="505"/>
      <c r="AM161" s="505"/>
      <c r="AN161" s="506"/>
      <c r="AS161" s="10"/>
    </row>
    <row r="162" spans="1:61" ht="35.25" customHeight="1" outlineLevel="1">
      <c r="A162" s="140"/>
      <c r="B162" s="140"/>
      <c r="C162" s="140"/>
      <c r="D162" s="140"/>
      <c r="E162" s="140"/>
      <c r="F162" s="140"/>
      <c r="G162" s="517" t="s">
        <v>16</v>
      </c>
      <c r="H162" s="518"/>
      <c r="I162" s="519"/>
      <c r="J162" s="712" t="s">
        <v>17</v>
      </c>
      <c r="K162" s="518"/>
      <c r="L162" s="519"/>
      <c r="M162" s="517" t="s">
        <v>16</v>
      </c>
      <c r="N162" s="518"/>
      <c r="O162" s="519"/>
      <c r="P162" s="517" t="s">
        <v>17</v>
      </c>
      <c r="Q162" s="518"/>
      <c r="R162" s="519"/>
      <c r="S162" s="517" t="s">
        <v>16</v>
      </c>
      <c r="T162" s="518"/>
      <c r="U162" s="519"/>
      <c r="V162" s="517" t="s">
        <v>17</v>
      </c>
      <c r="W162" s="518"/>
      <c r="X162" s="519"/>
      <c r="Y162" s="517" t="s">
        <v>16</v>
      </c>
      <c r="Z162" s="518"/>
      <c r="AA162" s="519"/>
      <c r="AB162" s="517" t="s">
        <v>17</v>
      </c>
      <c r="AC162" s="518"/>
      <c r="AD162" s="519"/>
      <c r="AE162" s="517" t="s">
        <v>16</v>
      </c>
      <c r="AF162" s="518"/>
      <c r="AG162" s="519"/>
      <c r="AH162" s="517" t="s">
        <v>17</v>
      </c>
      <c r="AI162" s="518"/>
      <c r="AJ162" s="519"/>
      <c r="AK162" s="507"/>
      <c r="AL162" s="508"/>
      <c r="AM162" s="508"/>
      <c r="AN162" s="509"/>
      <c r="AS162" s="10"/>
    </row>
    <row r="163" spans="1:61" ht="15" customHeight="1" outlineLevel="1">
      <c r="A163" s="622">
        <v>1</v>
      </c>
      <c r="B163" s="627" t="str">
        <f>E149</f>
        <v>1-2-5-6-7-9-11-13-15 т.1-т.2</v>
      </c>
      <c r="C163" s="628"/>
      <c r="D163" s="629"/>
      <c r="E163" s="139" t="s">
        <v>18</v>
      </c>
      <c r="F163" s="139"/>
      <c r="G163" s="495">
        <v>14</v>
      </c>
      <c r="H163" s="496"/>
      <c r="I163" s="497"/>
      <c r="J163" s="495">
        <v>1</v>
      </c>
      <c r="K163" s="496"/>
      <c r="L163" s="497"/>
      <c r="M163" s="495"/>
      <c r="N163" s="496"/>
      <c r="O163" s="497"/>
      <c r="P163" s="495">
        <v>2.7</v>
      </c>
      <c r="Q163" s="496"/>
      <c r="R163" s="497"/>
      <c r="S163" s="495">
        <v>2</v>
      </c>
      <c r="T163" s="496"/>
      <c r="U163" s="497"/>
      <c r="V163" s="495">
        <v>0.5</v>
      </c>
      <c r="W163" s="496"/>
      <c r="X163" s="497"/>
      <c r="Y163" s="495"/>
      <c r="Z163" s="496"/>
      <c r="AA163" s="497"/>
      <c r="AB163" s="495">
        <v>0.2</v>
      </c>
      <c r="AC163" s="496"/>
      <c r="AD163" s="497"/>
      <c r="AE163" s="495">
        <v>6</v>
      </c>
      <c r="AF163" s="496"/>
      <c r="AG163" s="497"/>
      <c r="AH163" s="495">
        <v>0.1</v>
      </c>
      <c r="AI163" s="496"/>
      <c r="AJ163" s="497"/>
      <c r="AK163" s="498">
        <f t="shared" ref="AK163:AK168" si="0">G163*J163+M163*P163+S163*V163+Y163*AB163+AE163*AH163</f>
        <v>15.6</v>
      </c>
      <c r="AL163" s="499"/>
      <c r="AM163" s="499"/>
      <c r="AN163" s="500"/>
      <c r="AS163" s="10"/>
    </row>
    <row r="164" spans="1:61" ht="15" customHeight="1" outlineLevel="1">
      <c r="A164" s="680"/>
      <c r="B164" s="630"/>
      <c r="C164" s="631"/>
      <c r="D164" s="632"/>
      <c r="E164" s="139" t="s">
        <v>19</v>
      </c>
      <c r="F164" s="139"/>
      <c r="G164" s="495">
        <v>14</v>
      </c>
      <c r="H164" s="496"/>
      <c r="I164" s="497"/>
      <c r="J164" s="495">
        <v>1</v>
      </c>
      <c r="K164" s="496"/>
      <c r="L164" s="497"/>
      <c r="M164" s="495"/>
      <c r="N164" s="496"/>
      <c r="O164" s="497"/>
      <c r="P164" s="495">
        <v>2.7</v>
      </c>
      <c r="Q164" s="496"/>
      <c r="R164" s="497"/>
      <c r="S164" s="495">
        <v>2</v>
      </c>
      <c r="T164" s="496"/>
      <c r="U164" s="497"/>
      <c r="V164" s="495">
        <v>0.5</v>
      </c>
      <c r="W164" s="496"/>
      <c r="X164" s="497"/>
      <c r="Y164" s="495"/>
      <c r="Z164" s="496"/>
      <c r="AA164" s="497"/>
      <c r="AB164" s="495">
        <v>0.2</v>
      </c>
      <c r="AC164" s="496"/>
      <c r="AD164" s="497"/>
      <c r="AE164" s="495">
        <v>6</v>
      </c>
      <c r="AF164" s="496"/>
      <c r="AG164" s="497"/>
      <c r="AH164" s="495">
        <v>0.1</v>
      </c>
      <c r="AI164" s="496"/>
      <c r="AJ164" s="497"/>
      <c r="AK164" s="498">
        <f t="shared" si="0"/>
        <v>15.6</v>
      </c>
      <c r="AL164" s="499"/>
      <c r="AM164" s="499"/>
      <c r="AN164" s="500"/>
      <c r="AS164" s="10"/>
    </row>
    <row r="165" spans="1:61" s="49" customFormat="1" ht="14.45" customHeight="1" outlineLevel="1">
      <c r="A165" s="680"/>
      <c r="B165" s="627" t="str">
        <f>E151</f>
        <v>15-19-21-23-24 т.2-т.3</v>
      </c>
      <c r="C165" s="628"/>
      <c r="D165" s="629"/>
      <c r="E165" s="139" t="s">
        <v>18</v>
      </c>
      <c r="F165" s="139"/>
      <c r="G165" s="495">
        <v>6</v>
      </c>
      <c r="H165" s="496"/>
      <c r="I165" s="497"/>
      <c r="J165" s="495">
        <v>1</v>
      </c>
      <c r="K165" s="496"/>
      <c r="L165" s="497"/>
      <c r="M165" s="495"/>
      <c r="N165" s="496"/>
      <c r="O165" s="497"/>
      <c r="P165" s="495">
        <v>2.7</v>
      </c>
      <c r="Q165" s="496"/>
      <c r="R165" s="497"/>
      <c r="S165" s="495"/>
      <c r="T165" s="496"/>
      <c r="U165" s="497"/>
      <c r="V165" s="495">
        <v>0.5</v>
      </c>
      <c r="W165" s="496"/>
      <c r="X165" s="497"/>
      <c r="Y165" s="495">
        <v>1</v>
      </c>
      <c r="Z165" s="496"/>
      <c r="AA165" s="497"/>
      <c r="AB165" s="495">
        <v>0.2</v>
      </c>
      <c r="AC165" s="496"/>
      <c r="AD165" s="497"/>
      <c r="AE165" s="495">
        <v>2</v>
      </c>
      <c r="AF165" s="496"/>
      <c r="AG165" s="497"/>
      <c r="AH165" s="495">
        <v>0.1</v>
      </c>
      <c r="AI165" s="496"/>
      <c r="AJ165" s="497"/>
      <c r="AK165" s="498">
        <f t="shared" ref="AK165:AK166" si="1">G165*J165+M165*P165+S165*V165+Y165*AB165+AE165*AH165</f>
        <v>6.4</v>
      </c>
      <c r="AL165" s="499"/>
      <c r="AM165" s="499"/>
      <c r="AN165" s="500"/>
      <c r="AS165" s="10"/>
    </row>
    <row r="166" spans="1:61" s="49" customFormat="1" ht="14.45" customHeight="1" outlineLevel="1">
      <c r="A166" s="623"/>
      <c r="B166" s="630"/>
      <c r="C166" s="631"/>
      <c r="D166" s="632"/>
      <c r="E166" s="139" t="s">
        <v>19</v>
      </c>
      <c r="F166" s="139"/>
      <c r="G166" s="495">
        <v>6</v>
      </c>
      <c r="H166" s="496"/>
      <c r="I166" s="497"/>
      <c r="J166" s="495">
        <v>1</v>
      </c>
      <c r="K166" s="496"/>
      <c r="L166" s="497"/>
      <c r="M166" s="495"/>
      <c r="N166" s="496"/>
      <c r="O166" s="497"/>
      <c r="P166" s="495">
        <v>2.7</v>
      </c>
      <c r="Q166" s="496"/>
      <c r="R166" s="497"/>
      <c r="S166" s="495"/>
      <c r="T166" s="496"/>
      <c r="U166" s="497"/>
      <c r="V166" s="495">
        <v>0.5</v>
      </c>
      <c r="W166" s="496"/>
      <c r="X166" s="497"/>
      <c r="Y166" s="495">
        <v>1</v>
      </c>
      <c r="Z166" s="496"/>
      <c r="AA166" s="497"/>
      <c r="AB166" s="495">
        <v>0.2</v>
      </c>
      <c r="AC166" s="496"/>
      <c r="AD166" s="497"/>
      <c r="AE166" s="495">
        <v>2</v>
      </c>
      <c r="AF166" s="496"/>
      <c r="AG166" s="497"/>
      <c r="AH166" s="495">
        <v>0.1</v>
      </c>
      <c r="AI166" s="496"/>
      <c r="AJ166" s="497"/>
      <c r="AK166" s="498">
        <f t="shared" si="1"/>
        <v>6.4</v>
      </c>
      <c r="AL166" s="499"/>
      <c r="AM166" s="499"/>
      <c r="AN166" s="500"/>
      <c r="AS166" s="10"/>
    </row>
    <row r="167" spans="1:61" ht="22.15" customHeight="1" outlineLevel="1">
      <c r="A167" s="622">
        <v>2</v>
      </c>
      <c r="B167" s="627" t="str">
        <f>E153</f>
        <v>29-30-33-39-41-43-52-57-75 т.4-т.6</v>
      </c>
      <c r="C167" s="628"/>
      <c r="D167" s="629"/>
      <c r="E167" s="139" t="s">
        <v>18</v>
      </c>
      <c r="F167" s="139"/>
      <c r="G167" s="495">
        <v>15</v>
      </c>
      <c r="H167" s="496"/>
      <c r="I167" s="497"/>
      <c r="J167" s="495">
        <v>1</v>
      </c>
      <c r="K167" s="496"/>
      <c r="L167" s="497"/>
      <c r="M167" s="495"/>
      <c r="N167" s="496"/>
      <c r="O167" s="497"/>
      <c r="P167" s="495">
        <v>2.7</v>
      </c>
      <c r="Q167" s="496"/>
      <c r="R167" s="497"/>
      <c r="S167" s="495"/>
      <c r="T167" s="496"/>
      <c r="U167" s="497"/>
      <c r="V167" s="495">
        <v>0.5</v>
      </c>
      <c r="W167" s="496"/>
      <c r="X167" s="497"/>
      <c r="Y167" s="495"/>
      <c r="Z167" s="496"/>
      <c r="AA167" s="497"/>
      <c r="AB167" s="495">
        <v>0.2</v>
      </c>
      <c r="AC167" s="496"/>
      <c r="AD167" s="497"/>
      <c r="AE167" s="495">
        <v>12</v>
      </c>
      <c r="AF167" s="496"/>
      <c r="AG167" s="497"/>
      <c r="AH167" s="495">
        <v>0.1</v>
      </c>
      <c r="AI167" s="496"/>
      <c r="AJ167" s="497"/>
      <c r="AK167" s="498">
        <f t="shared" si="0"/>
        <v>16.2</v>
      </c>
      <c r="AL167" s="499"/>
      <c r="AM167" s="499"/>
      <c r="AN167" s="500"/>
      <c r="AS167" s="10"/>
    </row>
    <row r="168" spans="1:61" ht="22.9" customHeight="1" outlineLevel="1">
      <c r="A168" s="623"/>
      <c r="B168" s="630"/>
      <c r="C168" s="631"/>
      <c r="D168" s="632"/>
      <c r="E168" s="139" t="s">
        <v>19</v>
      </c>
      <c r="F168" s="139"/>
      <c r="G168" s="495">
        <v>15</v>
      </c>
      <c r="H168" s="496"/>
      <c r="I168" s="497"/>
      <c r="J168" s="495">
        <v>1</v>
      </c>
      <c r="K168" s="496"/>
      <c r="L168" s="497"/>
      <c r="M168" s="495"/>
      <c r="N168" s="496"/>
      <c r="O168" s="497"/>
      <c r="P168" s="495">
        <v>2.7</v>
      </c>
      <c r="Q168" s="496"/>
      <c r="R168" s="497"/>
      <c r="S168" s="495"/>
      <c r="T168" s="496"/>
      <c r="U168" s="497"/>
      <c r="V168" s="495">
        <v>0.5</v>
      </c>
      <c r="W168" s="496"/>
      <c r="X168" s="497"/>
      <c r="Y168" s="495"/>
      <c r="Z168" s="496"/>
      <c r="AA168" s="497"/>
      <c r="AB168" s="495">
        <v>0.2</v>
      </c>
      <c r="AC168" s="496"/>
      <c r="AD168" s="497"/>
      <c r="AE168" s="495">
        <v>12</v>
      </c>
      <c r="AF168" s="496"/>
      <c r="AG168" s="497"/>
      <c r="AH168" s="495">
        <v>0.1</v>
      </c>
      <c r="AI168" s="496"/>
      <c r="AJ168" s="497"/>
      <c r="AK168" s="498">
        <f t="shared" si="0"/>
        <v>16.2</v>
      </c>
      <c r="AL168" s="499"/>
      <c r="AM168" s="499"/>
      <c r="AN168" s="500"/>
      <c r="AS168" s="10"/>
    </row>
    <row r="169" spans="1:61" outlineLevel="1">
      <c r="A169" s="622">
        <v>3</v>
      </c>
      <c r="B169" s="627" t="str">
        <f>E155</f>
        <v>57-58 т.5-т.7</v>
      </c>
      <c r="C169" s="628"/>
      <c r="D169" s="629"/>
      <c r="E169" s="139" t="s">
        <v>18</v>
      </c>
      <c r="F169" s="139"/>
      <c r="G169" s="495">
        <v>3</v>
      </c>
      <c r="H169" s="496"/>
      <c r="I169" s="497"/>
      <c r="J169" s="495">
        <v>1</v>
      </c>
      <c r="K169" s="496"/>
      <c r="L169" s="497"/>
      <c r="M169" s="495"/>
      <c r="N169" s="496"/>
      <c r="O169" s="497"/>
      <c r="P169" s="495">
        <v>2.7</v>
      </c>
      <c r="Q169" s="496"/>
      <c r="R169" s="497"/>
      <c r="S169" s="495"/>
      <c r="T169" s="496"/>
      <c r="U169" s="497"/>
      <c r="V169" s="495">
        <v>0.5</v>
      </c>
      <c r="W169" s="496"/>
      <c r="X169" s="497"/>
      <c r="Y169" s="495"/>
      <c r="Z169" s="496"/>
      <c r="AA169" s="497"/>
      <c r="AB169" s="495">
        <v>0.2</v>
      </c>
      <c r="AC169" s="496"/>
      <c r="AD169" s="497"/>
      <c r="AE169" s="495">
        <v>1</v>
      </c>
      <c r="AF169" s="496"/>
      <c r="AG169" s="497"/>
      <c r="AH169" s="495">
        <v>0.1</v>
      </c>
      <c r="AI169" s="496"/>
      <c r="AJ169" s="497"/>
      <c r="AK169" s="498">
        <f t="shared" ref="AK169:AK170" si="2">G169*J169+M169*P169+S169*V169+Y169*AB169+AE169*AH169</f>
        <v>3.1</v>
      </c>
      <c r="AL169" s="499"/>
      <c r="AM169" s="499"/>
      <c r="AN169" s="500"/>
      <c r="AS169" s="10"/>
    </row>
    <row r="170" spans="1:61" s="84" customFormat="1" outlineLevel="1">
      <c r="A170" s="623"/>
      <c r="B170" s="630"/>
      <c r="C170" s="631"/>
      <c r="D170" s="632"/>
      <c r="E170" s="139" t="s">
        <v>19</v>
      </c>
      <c r="F170" s="139"/>
      <c r="G170" s="495">
        <v>3</v>
      </c>
      <c r="H170" s="496"/>
      <c r="I170" s="497"/>
      <c r="J170" s="495">
        <v>1</v>
      </c>
      <c r="K170" s="496"/>
      <c r="L170" s="497"/>
      <c r="M170" s="495"/>
      <c r="N170" s="496"/>
      <c r="O170" s="497"/>
      <c r="P170" s="495">
        <v>2.7</v>
      </c>
      <c r="Q170" s="496"/>
      <c r="R170" s="497"/>
      <c r="S170" s="495"/>
      <c r="T170" s="496"/>
      <c r="U170" s="497"/>
      <c r="V170" s="495">
        <v>0.5</v>
      </c>
      <c r="W170" s="496"/>
      <c r="X170" s="497"/>
      <c r="Y170" s="495"/>
      <c r="Z170" s="496"/>
      <c r="AA170" s="497"/>
      <c r="AB170" s="495">
        <v>0.2</v>
      </c>
      <c r="AC170" s="496"/>
      <c r="AD170" s="497"/>
      <c r="AE170" s="495">
        <v>1</v>
      </c>
      <c r="AF170" s="496"/>
      <c r="AG170" s="497"/>
      <c r="AH170" s="495">
        <v>0.1</v>
      </c>
      <c r="AI170" s="496"/>
      <c r="AJ170" s="497"/>
      <c r="AK170" s="498">
        <f t="shared" si="2"/>
        <v>3.1</v>
      </c>
      <c r="AL170" s="499"/>
      <c r="AM170" s="499"/>
      <c r="AN170" s="500"/>
      <c r="AS170" s="10"/>
    </row>
    <row r="171" spans="1:61" s="84" customFormat="1" outlineLevel="1">
      <c r="AS171" s="10"/>
    </row>
    <row r="172" spans="1:61" outlineLevel="1">
      <c r="AS172" s="10"/>
    </row>
    <row r="173" spans="1:61" ht="14.45" customHeight="1">
      <c r="A173" s="624" t="s">
        <v>20</v>
      </c>
      <c r="B173" s="624"/>
      <c r="C173" s="624"/>
      <c r="D173" s="624"/>
      <c r="E173" s="624"/>
      <c r="F173" s="624"/>
      <c r="G173" s="624"/>
      <c r="H173" s="624"/>
      <c r="I173" s="624"/>
      <c r="J173" s="624"/>
      <c r="K173" s="624"/>
      <c r="L173" s="624"/>
      <c r="M173" s="624"/>
      <c r="N173" s="624"/>
      <c r="O173" s="624"/>
      <c r="P173" s="624"/>
      <c r="Q173" s="624"/>
      <c r="R173" s="624"/>
      <c r="S173" s="624"/>
      <c r="T173" s="624"/>
      <c r="U173" s="624"/>
      <c r="V173" s="624"/>
      <c r="W173" s="624"/>
      <c r="X173" s="624"/>
      <c r="Y173" s="624"/>
      <c r="Z173" s="624"/>
      <c r="AA173" s="624"/>
      <c r="AB173" s="624"/>
      <c r="AC173" s="624"/>
      <c r="AD173" s="624"/>
      <c r="AE173" s="624"/>
      <c r="AF173" s="624"/>
      <c r="AG173" s="624"/>
      <c r="AH173" s="624"/>
      <c r="AI173" s="624"/>
      <c r="AJ173" s="624"/>
      <c r="AK173" s="624"/>
      <c r="AL173" s="624"/>
      <c r="AM173" s="624"/>
      <c r="AN173" s="624"/>
      <c r="AS173" s="10"/>
    </row>
    <row r="174" spans="1:61" ht="15.75" outlineLevel="1" thickBot="1">
      <c r="AS174" s="10"/>
    </row>
    <row r="175" spans="1:61" ht="54" customHeight="1" outlineLevel="1">
      <c r="A175" s="532" t="s">
        <v>0</v>
      </c>
      <c r="B175" s="533"/>
      <c r="C175" s="534"/>
      <c r="D175" s="136" t="s">
        <v>28</v>
      </c>
      <c r="E175" s="136"/>
      <c r="F175" s="136"/>
      <c r="G175" s="136"/>
      <c r="H175" s="136"/>
      <c r="I175" s="136"/>
      <c r="J175" s="136"/>
      <c r="K175" s="136" t="s">
        <v>21</v>
      </c>
      <c r="L175" s="136"/>
      <c r="M175" s="136"/>
      <c r="N175" s="136"/>
      <c r="O175" s="136" t="s">
        <v>29</v>
      </c>
      <c r="P175" s="136"/>
      <c r="Q175" s="136"/>
      <c r="R175" s="136"/>
      <c r="S175" s="136" t="s">
        <v>27</v>
      </c>
      <c r="T175" s="136"/>
      <c r="U175" s="136"/>
      <c r="V175" s="136"/>
      <c r="W175" s="136" t="s">
        <v>22</v>
      </c>
      <c r="X175" s="136"/>
      <c r="Y175" s="136"/>
      <c r="Z175" s="136"/>
      <c r="AA175" s="136"/>
      <c r="AB175" s="136"/>
      <c r="AC175" s="136"/>
      <c r="AD175" s="136"/>
      <c r="AE175" s="398" t="s">
        <v>25</v>
      </c>
      <c r="AF175" s="399"/>
      <c r="AG175" s="400"/>
      <c r="AH175" s="404" t="s">
        <v>26</v>
      </c>
      <c r="AI175" s="104"/>
      <c r="AJ175" s="405"/>
      <c r="AK175" s="404" t="s">
        <v>107</v>
      </c>
      <c r="AL175" s="104"/>
      <c r="AM175" s="104"/>
      <c r="AN175" s="408"/>
      <c r="AP175" s="46"/>
      <c r="AQ175" s="46"/>
      <c r="AR175" s="46"/>
      <c r="AS175" s="98"/>
    </row>
    <row r="176" spans="1:61" ht="29.45" customHeight="1" outlineLevel="1" thickBot="1">
      <c r="A176" s="535"/>
      <c r="B176" s="536"/>
      <c r="C176" s="537"/>
      <c r="D176" s="510"/>
      <c r="E176" s="510"/>
      <c r="F176" s="510"/>
      <c r="G176" s="510"/>
      <c r="H176" s="510"/>
      <c r="I176" s="510"/>
      <c r="J176" s="510"/>
      <c r="K176" s="510"/>
      <c r="L176" s="510"/>
      <c r="M176" s="510"/>
      <c r="N176" s="510"/>
      <c r="O176" s="510"/>
      <c r="P176" s="510"/>
      <c r="Q176" s="510"/>
      <c r="R176" s="510"/>
      <c r="S176" s="510"/>
      <c r="T176" s="510"/>
      <c r="U176" s="510"/>
      <c r="V176" s="510"/>
      <c r="W176" s="510" t="s">
        <v>23</v>
      </c>
      <c r="X176" s="510"/>
      <c r="Y176" s="510"/>
      <c r="Z176" s="510"/>
      <c r="AA176" s="510" t="s">
        <v>24</v>
      </c>
      <c r="AB176" s="510"/>
      <c r="AC176" s="510"/>
      <c r="AD176" s="510"/>
      <c r="AE176" s="401"/>
      <c r="AF176" s="402"/>
      <c r="AG176" s="403"/>
      <c r="AH176" s="406"/>
      <c r="AI176" s="106"/>
      <c r="AJ176" s="407"/>
      <c r="AK176" s="406"/>
      <c r="AL176" s="106"/>
      <c r="AM176" s="106"/>
      <c r="AN176" s="409"/>
      <c r="AS176" s="10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</row>
    <row r="177" spans="1:61" ht="22.9" customHeight="1" outlineLevel="1">
      <c r="A177" s="183">
        <v>1</v>
      </c>
      <c r="B177" s="184"/>
      <c r="C177" s="241"/>
      <c r="D177" s="511" t="str">
        <f>B163</f>
        <v>1-2-5-6-7-9-11-13-15 т.1-т.2</v>
      </c>
      <c r="E177" s="512"/>
      <c r="F177" s="512"/>
      <c r="G177" s="512"/>
      <c r="H177" s="513"/>
      <c r="I177" s="135" t="s">
        <v>18</v>
      </c>
      <c r="J177" s="135"/>
      <c r="K177" s="609">
        <f t="shared" ref="K177:K184" si="3">X149</f>
        <v>274</v>
      </c>
      <c r="L177" s="609"/>
      <c r="M177" s="609"/>
      <c r="N177" s="610"/>
      <c r="O177" s="417">
        <f t="shared" ref="O177:O184" si="4">S149</f>
        <v>0.15</v>
      </c>
      <c r="P177" s="248"/>
      <c r="Q177" s="248"/>
      <c r="R177" s="418"/>
      <c r="S177" s="520">
        <f t="shared" ref="S177:S184" si="5">AK163</f>
        <v>15.6</v>
      </c>
      <c r="T177" s="520"/>
      <c r="U177" s="520"/>
      <c r="V177" s="520"/>
      <c r="W177" s="413">
        <v>3.8</v>
      </c>
      <c r="X177" s="413"/>
      <c r="Y177" s="413"/>
      <c r="Z177" s="413"/>
      <c r="AA177" s="415">
        <v>3.5</v>
      </c>
      <c r="AB177" s="415"/>
      <c r="AC177" s="415"/>
      <c r="AD177" s="415"/>
      <c r="AE177" s="413">
        <v>45.4</v>
      </c>
      <c r="AF177" s="413"/>
      <c r="AG177" s="413"/>
      <c r="AH177" s="416">
        <v>70</v>
      </c>
      <c r="AI177" s="416"/>
      <c r="AJ177" s="416"/>
      <c r="AK177" s="416">
        <v>2.69E-2</v>
      </c>
      <c r="AL177" s="416"/>
      <c r="AM177" s="416"/>
      <c r="AN177" s="608"/>
      <c r="AQ177" s="10"/>
      <c r="AR177" s="41"/>
      <c r="AS177" s="10"/>
      <c r="AV177" s="44"/>
      <c r="AW177" s="44"/>
      <c r="AX177" s="44"/>
      <c r="AY177" s="96"/>
      <c r="AZ177" s="96"/>
      <c r="BA177" s="96"/>
      <c r="BB177" s="96"/>
      <c r="BC177" s="97"/>
      <c r="BD177" s="97"/>
      <c r="BE177" s="97"/>
      <c r="BF177" s="97"/>
      <c r="BG177" s="96"/>
      <c r="BH177" s="96"/>
      <c r="BI177" s="96"/>
    </row>
    <row r="178" spans="1:61" ht="21.6" customHeight="1" outlineLevel="1" thickBot="1">
      <c r="A178" s="376"/>
      <c r="B178" s="377"/>
      <c r="C178" s="378"/>
      <c r="D178" s="514"/>
      <c r="E178" s="515"/>
      <c r="F178" s="515"/>
      <c r="G178" s="515"/>
      <c r="H178" s="516"/>
      <c r="I178" s="595" t="s">
        <v>19</v>
      </c>
      <c r="J178" s="595"/>
      <c r="K178" s="521">
        <f t="shared" si="3"/>
        <v>274</v>
      </c>
      <c r="L178" s="521"/>
      <c r="M178" s="521"/>
      <c r="N178" s="522"/>
      <c r="O178" s="596">
        <f t="shared" si="4"/>
        <v>0.15</v>
      </c>
      <c r="P178" s="597"/>
      <c r="Q178" s="597"/>
      <c r="R178" s="598"/>
      <c r="S178" s="488">
        <f t="shared" si="5"/>
        <v>15.6</v>
      </c>
      <c r="T178" s="488"/>
      <c r="U178" s="488"/>
      <c r="V178" s="488"/>
      <c r="W178" s="611">
        <v>1.05</v>
      </c>
      <c r="X178" s="611"/>
      <c r="Y178" s="611"/>
      <c r="Z178" s="611"/>
      <c r="AA178" s="414">
        <v>1.3</v>
      </c>
      <c r="AB178" s="414"/>
      <c r="AC178" s="414"/>
      <c r="AD178" s="414"/>
      <c r="AE178" s="414">
        <f>AE177</f>
        <v>45.4</v>
      </c>
      <c r="AF178" s="414"/>
      <c r="AG178" s="414"/>
      <c r="AH178" s="396">
        <v>69</v>
      </c>
      <c r="AI178" s="396"/>
      <c r="AJ178" s="396"/>
      <c r="AK178" s="396">
        <v>2.69E-2</v>
      </c>
      <c r="AL178" s="396"/>
      <c r="AM178" s="396"/>
      <c r="AN178" s="397"/>
      <c r="AP178" s="42"/>
      <c r="AQ178" s="10"/>
      <c r="AR178" s="41"/>
      <c r="AS178" s="10"/>
      <c r="AV178" s="44"/>
      <c r="AW178" s="44"/>
      <c r="AX178" s="44"/>
      <c r="AY178" s="96"/>
      <c r="AZ178" s="96"/>
      <c r="BA178" s="96"/>
      <c r="BB178" s="96"/>
      <c r="BC178" s="97"/>
      <c r="BD178" s="97"/>
      <c r="BE178" s="97"/>
      <c r="BF178" s="97"/>
      <c r="BG178" s="97"/>
      <c r="BH178" s="97"/>
      <c r="BI178" s="97"/>
    </row>
    <row r="179" spans="1:61" s="49" customFormat="1" ht="15" customHeight="1" outlineLevel="1">
      <c r="A179" s="376"/>
      <c r="B179" s="377"/>
      <c r="C179" s="378"/>
      <c r="D179" s="511" t="str">
        <f>B165</f>
        <v>15-19-21-23-24 т.2-т.3</v>
      </c>
      <c r="E179" s="512"/>
      <c r="F179" s="512"/>
      <c r="G179" s="512"/>
      <c r="H179" s="513"/>
      <c r="I179" s="135" t="s">
        <v>18</v>
      </c>
      <c r="J179" s="135"/>
      <c r="K179" s="609">
        <f t="shared" si="3"/>
        <v>91</v>
      </c>
      <c r="L179" s="609"/>
      <c r="M179" s="609"/>
      <c r="N179" s="610"/>
      <c r="O179" s="417">
        <f t="shared" si="4"/>
        <v>0.1</v>
      </c>
      <c r="P179" s="248"/>
      <c r="Q179" s="248"/>
      <c r="R179" s="418"/>
      <c r="S179" s="520">
        <f t="shared" si="5"/>
        <v>6.4</v>
      </c>
      <c r="T179" s="520"/>
      <c r="U179" s="520"/>
      <c r="V179" s="520"/>
      <c r="W179" s="413">
        <v>3.5</v>
      </c>
      <c r="X179" s="413"/>
      <c r="Y179" s="413"/>
      <c r="Z179" s="413"/>
      <c r="AA179" s="415">
        <v>2.2999999999999998</v>
      </c>
      <c r="AB179" s="415"/>
      <c r="AC179" s="415"/>
      <c r="AD179" s="415"/>
      <c r="AE179" s="413">
        <v>45.4</v>
      </c>
      <c r="AF179" s="413"/>
      <c r="AG179" s="413"/>
      <c r="AH179" s="416">
        <v>70</v>
      </c>
      <c r="AI179" s="416"/>
      <c r="AJ179" s="416"/>
      <c r="AK179" s="416">
        <v>3.0099999999999998E-2</v>
      </c>
      <c r="AL179" s="416"/>
      <c r="AM179" s="416"/>
      <c r="AN179" s="608"/>
      <c r="AQ179" s="10"/>
      <c r="AR179" s="41"/>
      <c r="AS179" s="10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</row>
    <row r="180" spans="1:61" s="49" customFormat="1" ht="15" customHeight="1" outlineLevel="1" thickBot="1">
      <c r="A180" s="162"/>
      <c r="B180" s="163"/>
      <c r="C180" s="242"/>
      <c r="D180" s="514"/>
      <c r="E180" s="515"/>
      <c r="F180" s="515"/>
      <c r="G180" s="515"/>
      <c r="H180" s="516"/>
      <c r="I180" s="595" t="s">
        <v>19</v>
      </c>
      <c r="J180" s="595"/>
      <c r="K180" s="521">
        <f t="shared" si="3"/>
        <v>91</v>
      </c>
      <c r="L180" s="521"/>
      <c r="M180" s="521"/>
      <c r="N180" s="522"/>
      <c r="O180" s="596">
        <f t="shared" si="4"/>
        <v>0.1</v>
      </c>
      <c r="P180" s="597"/>
      <c r="Q180" s="597"/>
      <c r="R180" s="598"/>
      <c r="S180" s="488">
        <f t="shared" si="5"/>
        <v>6.4</v>
      </c>
      <c r="T180" s="488"/>
      <c r="U180" s="488"/>
      <c r="V180" s="488"/>
      <c r="W180" s="611">
        <v>1.3</v>
      </c>
      <c r="X180" s="611"/>
      <c r="Y180" s="611"/>
      <c r="Z180" s="611"/>
      <c r="AA180" s="414">
        <v>2.1</v>
      </c>
      <c r="AB180" s="414"/>
      <c r="AC180" s="414"/>
      <c r="AD180" s="414"/>
      <c r="AE180" s="414">
        <v>45.4</v>
      </c>
      <c r="AF180" s="414"/>
      <c r="AG180" s="414"/>
      <c r="AH180" s="396">
        <v>70</v>
      </c>
      <c r="AI180" s="396"/>
      <c r="AJ180" s="396"/>
      <c r="AK180" s="396">
        <v>3.0099999999999998E-2</v>
      </c>
      <c r="AL180" s="396"/>
      <c r="AM180" s="396"/>
      <c r="AN180" s="397"/>
      <c r="AQ180" s="10"/>
      <c r="AR180" s="41"/>
      <c r="AS180" s="10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</row>
    <row r="181" spans="1:61" ht="21.6" customHeight="1" outlineLevel="1">
      <c r="A181" s="183">
        <v>2</v>
      </c>
      <c r="B181" s="184"/>
      <c r="C181" s="241"/>
      <c r="D181" s="511" t="str">
        <f>B167</f>
        <v>29-30-33-39-41-43-52-57-75 т.4-т.6</v>
      </c>
      <c r="E181" s="512"/>
      <c r="F181" s="512"/>
      <c r="G181" s="512"/>
      <c r="H181" s="513"/>
      <c r="I181" s="135" t="s">
        <v>18</v>
      </c>
      <c r="J181" s="135"/>
      <c r="K181" s="609">
        <f t="shared" si="3"/>
        <v>534</v>
      </c>
      <c r="L181" s="609"/>
      <c r="M181" s="609"/>
      <c r="N181" s="610"/>
      <c r="O181" s="417">
        <f t="shared" si="4"/>
        <v>0.15</v>
      </c>
      <c r="P181" s="248"/>
      <c r="Q181" s="248"/>
      <c r="R181" s="418"/>
      <c r="S181" s="520">
        <f t="shared" si="5"/>
        <v>16.2</v>
      </c>
      <c r="T181" s="520"/>
      <c r="U181" s="520"/>
      <c r="V181" s="520"/>
      <c r="W181" s="612">
        <v>3.2</v>
      </c>
      <c r="X181" s="613"/>
      <c r="Y181" s="613"/>
      <c r="Z181" s="614"/>
      <c r="AA181" s="482">
        <v>2.2000000000000002</v>
      </c>
      <c r="AB181" s="483"/>
      <c r="AC181" s="483"/>
      <c r="AD181" s="484"/>
      <c r="AE181" s="415">
        <v>55.8</v>
      </c>
      <c r="AF181" s="415"/>
      <c r="AG181" s="415"/>
      <c r="AH181" s="416">
        <v>70</v>
      </c>
      <c r="AI181" s="416"/>
      <c r="AJ181" s="416"/>
      <c r="AK181" s="416">
        <v>2.69E-2</v>
      </c>
      <c r="AL181" s="416"/>
      <c r="AM181" s="416"/>
      <c r="AN181" s="608"/>
      <c r="AP181" s="42"/>
      <c r="AQ181" s="10"/>
      <c r="AR181" s="41"/>
      <c r="AS181" s="10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</row>
    <row r="182" spans="1:61" ht="21.6" customHeight="1" outlineLevel="1" thickBot="1">
      <c r="A182" s="162"/>
      <c r="B182" s="163"/>
      <c r="C182" s="242"/>
      <c r="D182" s="514"/>
      <c r="E182" s="515"/>
      <c r="F182" s="515"/>
      <c r="G182" s="515"/>
      <c r="H182" s="516"/>
      <c r="I182" s="595" t="s">
        <v>19</v>
      </c>
      <c r="J182" s="595"/>
      <c r="K182" s="521">
        <f t="shared" si="3"/>
        <v>534</v>
      </c>
      <c r="L182" s="521"/>
      <c r="M182" s="521"/>
      <c r="N182" s="522"/>
      <c r="O182" s="596">
        <f t="shared" si="4"/>
        <v>0.15</v>
      </c>
      <c r="P182" s="597"/>
      <c r="Q182" s="597"/>
      <c r="R182" s="598"/>
      <c r="S182" s="488">
        <f t="shared" si="5"/>
        <v>16.2</v>
      </c>
      <c r="T182" s="488"/>
      <c r="U182" s="488"/>
      <c r="V182" s="488"/>
      <c r="W182" s="548">
        <v>1.5</v>
      </c>
      <c r="X182" s="549"/>
      <c r="Y182" s="549"/>
      <c r="Z182" s="550"/>
      <c r="AA182" s="485">
        <v>2.1</v>
      </c>
      <c r="AB182" s="486"/>
      <c r="AC182" s="486"/>
      <c r="AD182" s="487"/>
      <c r="AE182" s="414">
        <f>AE181</f>
        <v>55.8</v>
      </c>
      <c r="AF182" s="414"/>
      <c r="AG182" s="414"/>
      <c r="AH182" s="396">
        <v>69</v>
      </c>
      <c r="AI182" s="396"/>
      <c r="AJ182" s="396"/>
      <c r="AK182" s="396">
        <v>2.69E-2</v>
      </c>
      <c r="AL182" s="396"/>
      <c r="AM182" s="396"/>
      <c r="AN182" s="397"/>
      <c r="AP182" s="42"/>
      <c r="AQ182" s="10"/>
      <c r="AR182" s="41"/>
      <c r="AS182" s="10"/>
    </row>
    <row r="183" spans="1:61" s="84" customFormat="1" outlineLevel="1">
      <c r="A183" s="183">
        <v>3</v>
      </c>
      <c r="B183" s="184"/>
      <c r="C183" s="241"/>
      <c r="D183" s="511" t="str">
        <f>B169</f>
        <v>57-58 т.5-т.7</v>
      </c>
      <c r="E183" s="512"/>
      <c r="F183" s="512"/>
      <c r="G183" s="512"/>
      <c r="H183" s="513"/>
      <c r="I183" s="135" t="s">
        <v>18</v>
      </c>
      <c r="J183" s="135"/>
      <c r="K183" s="609">
        <f t="shared" si="3"/>
        <v>73</v>
      </c>
      <c r="L183" s="609"/>
      <c r="M183" s="609"/>
      <c r="N183" s="610"/>
      <c r="O183" s="417">
        <f t="shared" si="4"/>
        <v>0.1</v>
      </c>
      <c r="P183" s="248"/>
      <c r="Q183" s="248"/>
      <c r="R183" s="418"/>
      <c r="S183" s="520">
        <f t="shared" si="5"/>
        <v>3.1</v>
      </c>
      <c r="T183" s="520"/>
      <c r="U183" s="520"/>
      <c r="V183" s="520"/>
      <c r="W183" s="612">
        <v>3.3</v>
      </c>
      <c r="X183" s="613"/>
      <c r="Y183" s="613"/>
      <c r="Z183" s="614"/>
      <c r="AA183" s="482">
        <v>3</v>
      </c>
      <c r="AB183" s="483"/>
      <c r="AC183" s="483"/>
      <c r="AD183" s="484"/>
      <c r="AE183" s="415">
        <v>36.6</v>
      </c>
      <c r="AF183" s="415"/>
      <c r="AG183" s="415"/>
      <c r="AH183" s="416">
        <v>70</v>
      </c>
      <c r="AI183" s="416"/>
      <c r="AJ183" s="416"/>
      <c r="AK183" s="416">
        <v>3.0099999999999998E-2</v>
      </c>
      <c r="AL183" s="416"/>
      <c r="AM183" s="416"/>
      <c r="AN183" s="608"/>
      <c r="AQ183" s="10"/>
      <c r="AR183" s="41"/>
      <c r="AS183" s="10"/>
    </row>
    <row r="184" spans="1:61" s="84" customFormat="1" ht="15.75" outlineLevel="1" thickBot="1">
      <c r="A184" s="162"/>
      <c r="B184" s="163"/>
      <c r="C184" s="242"/>
      <c r="D184" s="514"/>
      <c r="E184" s="515"/>
      <c r="F184" s="515"/>
      <c r="G184" s="515"/>
      <c r="H184" s="516"/>
      <c r="I184" s="595" t="s">
        <v>19</v>
      </c>
      <c r="J184" s="595"/>
      <c r="K184" s="521">
        <f t="shared" si="3"/>
        <v>73</v>
      </c>
      <c r="L184" s="521"/>
      <c r="M184" s="521"/>
      <c r="N184" s="522"/>
      <c r="O184" s="596">
        <f t="shared" si="4"/>
        <v>0.1</v>
      </c>
      <c r="P184" s="597"/>
      <c r="Q184" s="597"/>
      <c r="R184" s="598"/>
      <c r="S184" s="488">
        <f t="shared" si="5"/>
        <v>3.1</v>
      </c>
      <c r="T184" s="488"/>
      <c r="U184" s="488"/>
      <c r="V184" s="488"/>
      <c r="W184" s="548">
        <v>2.25</v>
      </c>
      <c r="X184" s="549"/>
      <c r="Y184" s="549"/>
      <c r="Z184" s="550"/>
      <c r="AA184" s="485">
        <v>2.9</v>
      </c>
      <c r="AB184" s="486"/>
      <c r="AC184" s="486"/>
      <c r="AD184" s="487"/>
      <c r="AE184" s="414">
        <v>36.6</v>
      </c>
      <c r="AF184" s="414"/>
      <c r="AG184" s="414"/>
      <c r="AH184" s="396">
        <v>70</v>
      </c>
      <c r="AI184" s="396"/>
      <c r="AJ184" s="396"/>
      <c r="AK184" s="396">
        <v>3.0099999999999998E-2</v>
      </c>
      <c r="AL184" s="396"/>
      <c r="AM184" s="396"/>
      <c r="AN184" s="397"/>
      <c r="AQ184" s="10"/>
      <c r="AR184" s="41"/>
      <c r="AS184" s="10"/>
    </row>
    <row r="185" spans="1:61" outlineLevel="1">
      <c r="A185" s="15"/>
      <c r="B185" s="15"/>
      <c r="C185" s="15"/>
      <c r="D185" s="21"/>
      <c r="E185" s="21"/>
      <c r="F185" s="21"/>
      <c r="G185" s="21"/>
      <c r="H185" s="21"/>
      <c r="I185" s="21"/>
      <c r="J185" s="21"/>
      <c r="K185" s="20"/>
      <c r="L185" s="20"/>
      <c r="M185" s="20"/>
      <c r="N185" s="20"/>
      <c r="O185" s="15"/>
      <c r="P185" s="15"/>
      <c r="Q185" s="15"/>
      <c r="R185" s="15"/>
      <c r="S185" s="24"/>
      <c r="T185" s="24"/>
      <c r="U185" s="24"/>
      <c r="V185" s="24"/>
      <c r="W185" s="22"/>
      <c r="X185" s="22"/>
      <c r="Y185" s="22"/>
      <c r="Z185" s="22"/>
      <c r="AA185" s="14"/>
      <c r="AB185" s="14"/>
      <c r="AC185" s="14"/>
      <c r="AD185" s="14"/>
      <c r="AE185" s="22"/>
      <c r="AF185" s="22"/>
      <c r="AG185" s="22"/>
      <c r="AH185" s="22"/>
      <c r="AI185" s="14"/>
      <c r="AJ185" s="14"/>
      <c r="AK185" s="14"/>
      <c r="AL185" s="14"/>
      <c r="AP185" s="42"/>
      <c r="AQ185" s="42"/>
      <c r="AR185" s="41"/>
      <c r="AS185" s="10"/>
    </row>
    <row r="186" spans="1:61" outlineLevel="1">
      <c r="AS186" s="10"/>
    </row>
    <row r="187" spans="1:61">
      <c r="B187" s="489" t="s">
        <v>30</v>
      </c>
      <c r="C187" s="489"/>
      <c r="D187" s="489"/>
      <c r="E187" s="489"/>
      <c r="F187" s="489"/>
      <c r="G187" s="489"/>
      <c r="H187" s="489"/>
      <c r="I187" s="489"/>
      <c r="J187" s="489"/>
      <c r="K187" s="489"/>
      <c r="L187" s="489"/>
      <c r="M187" s="489"/>
      <c r="N187" s="489"/>
      <c r="O187" s="489"/>
      <c r="P187" s="489"/>
      <c r="Q187" s="489"/>
      <c r="R187" s="489"/>
      <c r="S187" s="489"/>
      <c r="T187" s="489"/>
      <c r="U187" s="489"/>
      <c r="V187" s="489"/>
      <c r="W187" s="489"/>
      <c r="X187" s="489"/>
      <c r="Y187" s="489"/>
      <c r="Z187" s="489"/>
      <c r="AA187" s="489"/>
      <c r="AB187" s="489"/>
      <c r="AC187" s="489"/>
      <c r="AD187" s="489"/>
      <c r="AE187" s="489"/>
      <c r="AF187" s="489"/>
      <c r="AG187" s="489"/>
      <c r="AH187" s="489"/>
      <c r="AI187" s="489"/>
      <c r="AJ187" s="489"/>
      <c r="AK187" s="489"/>
      <c r="AS187" s="10"/>
    </row>
    <row r="188" spans="1:61" ht="15.75" outlineLevel="1" thickBot="1">
      <c r="AS188" s="10"/>
    </row>
    <row r="189" spans="1:61" ht="14.45" customHeight="1" outlineLevel="1">
      <c r="A189" s="532" t="s">
        <v>0</v>
      </c>
      <c r="B189" s="533"/>
      <c r="C189" s="534"/>
      <c r="D189" s="404" t="s">
        <v>28</v>
      </c>
      <c r="E189" s="104"/>
      <c r="F189" s="104"/>
      <c r="G189" s="104"/>
      <c r="H189" s="104"/>
      <c r="I189" s="104"/>
      <c r="J189" s="405"/>
      <c r="K189" s="136" t="s">
        <v>31</v>
      </c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 t="s">
        <v>32</v>
      </c>
      <c r="X189" s="136"/>
      <c r="Y189" s="136"/>
      <c r="Z189" s="136"/>
      <c r="AA189" s="136"/>
      <c r="AB189" s="136"/>
      <c r="AC189" s="136"/>
      <c r="AD189" s="136"/>
      <c r="AE189" s="136"/>
      <c r="AF189" s="136"/>
      <c r="AG189" s="136"/>
      <c r="AH189" s="136"/>
      <c r="AI189" s="604" t="s">
        <v>80</v>
      </c>
      <c r="AJ189" s="533"/>
      <c r="AK189" s="533"/>
      <c r="AL189" s="605"/>
      <c r="AS189" s="10"/>
    </row>
    <row r="190" spans="1:61" ht="24" customHeight="1" outlineLevel="1" thickBot="1">
      <c r="A190" s="535"/>
      <c r="B190" s="536"/>
      <c r="C190" s="537"/>
      <c r="D190" s="406"/>
      <c r="E190" s="106"/>
      <c r="F190" s="106"/>
      <c r="G190" s="106"/>
      <c r="H190" s="106"/>
      <c r="I190" s="106"/>
      <c r="J190" s="407"/>
      <c r="K190" s="625" t="s">
        <v>76</v>
      </c>
      <c r="L190" s="625"/>
      <c r="M190" s="625"/>
      <c r="N190" s="625"/>
      <c r="O190" s="625" t="s">
        <v>77</v>
      </c>
      <c r="P190" s="625"/>
      <c r="Q190" s="625"/>
      <c r="R190" s="625"/>
      <c r="S190" s="625" t="s">
        <v>78</v>
      </c>
      <c r="T190" s="625"/>
      <c r="U190" s="625"/>
      <c r="V190" s="625"/>
      <c r="W190" s="676" t="s">
        <v>79</v>
      </c>
      <c r="X190" s="676"/>
      <c r="Y190" s="676"/>
      <c r="Z190" s="676"/>
      <c r="AA190" s="602" t="s">
        <v>77</v>
      </c>
      <c r="AB190" s="603"/>
      <c r="AC190" s="603"/>
      <c r="AD190" s="603"/>
      <c r="AE190" s="676" t="s">
        <v>78</v>
      </c>
      <c r="AF190" s="676"/>
      <c r="AG190" s="676"/>
      <c r="AH190" s="676"/>
      <c r="AI190" s="606"/>
      <c r="AJ190" s="536"/>
      <c r="AK190" s="536"/>
      <c r="AL190" s="607"/>
      <c r="AS190" s="10"/>
    </row>
    <row r="191" spans="1:61" outlineLevel="1">
      <c r="A191" s="183">
        <v>1</v>
      </c>
      <c r="B191" s="184"/>
      <c r="C191" s="241"/>
      <c r="D191" s="604" t="str">
        <f>D177</f>
        <v>1-2-5-6-7-9-11-13-15 т.1-т.2</v>
      </c>
      <c r="E191" s="533"/>
      <c r="F191" s="533"/>
      <c r="G191" s="533"/>
      <c r="H191" s="534"/>
      <c r="I191" s="135" t="s">
        <v>18</v>
      </c>
      <c r="J191" s="135"/>
      <c r="K191" s="547">
        <f>W177/G201*10000</f>
        <v>38.882635833418604</v>
      </c>
      <c r="L191" s="547"/>
      <c r="M191" s="547"/>
      <c r="N191" s="547"/>
      <c r="O191" s="547">
        <f t="shared" ref="O191:O198" si="6">AB149</f>
        <v>0</v>
      </c>
      <c r="P191" s="547"/>
      <c r="Q191" s="547"/>
      <c r="R191" s="547"/>
      <c r="S191" s="547">
        <f>K191+O191</f>
        <v>38.882635833418604</v>
      </c>
      <c r="T191" s="547"/>
      <c r="U191" s="547"/>
      <c r="V191" s="547"/>
      <c r="W191" s="420">
        <f>AA177*10000/G201</f>
        <v>35.812954057096086</v>
      </c>
      <c r="X191" s="420"/>
      <c r="Y191" s="420"/>
      <c r="Z191" s="420"/>
      <c r="AA191" s="420">
        <f t="shared" ref="AA191:AA198" si="7">AG149</f>
        <v>0</v>
      </c>
      <c r="AB191" s="420"/>
      <c r="AC191" s="420"/>
      <c r="AD191" s="420"/>
      <c r="AE191" s="420">
        <f>W191+AA191</f>
        <v>35.812954057096086</v>
      </c>
      <c r="AF191" s="420"/>
      <c r="AG191" s="420"/>
      <c r="AH191" s="420"/>
      <c r="AI191" s="420">
        <f>S191-AE191</f>
        <v>3.0696817763225184</v>
      </c>
      <c r="AJ191" s="420"/>
      <c r="AK191" s="420"/>
      <c r="AL191" s="421"/>
      <c r="AP191" s="36"/>
      <c r="AQ191" s="25"/>
      <c r="AS191" s="10"/>
      <c r="AV191" s="80"/>
    </row>
    <row r="192" spans="1:61" ht="15.75" outlineLevel="1" thickBot="1">
      <c r="A192" s="376"/>
      <c r="B192" s="377"/>
      <c r="C192" s="378"/>
      <c r="D192" s="606"/>
      <c r="E192" s="536"/>
      <c r="F192" s="536"/>
      <c r="G192" s="536"/>
      <c r="H192" s="537"/>
      <c r="I192" s="626" t="s">
        <v>19</v>
      </c>
      <c r="J192" s="626"/>
      <c r="K192" s="481">
        <f>W178*10000/G201</f>
        <v>10.743886217128825</v>
      </c>
      <c r="L192" s="481"/>
      <c r="M192" s="481"/>
      <c r="N192" s="481"/>
      <c r="O192" s="481">
        <f t="shared" si="6"/>
        <v>0</v>
      </c>
      <c r="P192" s="481"/>
      <c r="Q192" s="481"/>
      <c r="R192" s="481"/>
      <c r="S192" s="481">
        <f>K192+O192</f>
        <v>10.743886217128825</v>
      </c>
      <c r="T192" s="481"/>
      <c r="U192" s="481"/>
      <c r="V192" s="481"/>
      <c r="W192" s="480">
        <f>AA178*10000/G201</f>
        <v>13.30195436406426</v>
      </c>
      <c r="X192" s="480"/>
      <c r="Y192" s="480"/>
      <c r="Z192" s="480"/>
      <c r="AA192" s="546">
        <f t="shared" si="7"/>
        <v>0</v>
      </c>
      <c r="AB192" s="546"/>
      <c r="AC192" s="546"/>
      <c r="AD192" s="546"/>
      <c r="AE192" s="480">
        <f t="shared" ref="AE192:AE196" si="8">W192+AA192</f>
        <v>13.30195436406426</v>
      </c>
      <c r="AF192" s="480"/>
      <c r="AG192" s="480"/>
      <c r="AH192" s="480"/>
      <c r="AI192" s="615">
        <f>AE192-S192</f>
        <v>2.5580681469354349</v>
      </c>
      <c r="AJ192" s="616"/>
      <c r="AK192" s="616"/>
      <c r="AL192" s="617"/>
      <c r="AP192" s="36"/>
      <c r="AQ192" s="25"/>
      <c r="AS192" s="10"/>
    </row>
    <row r="193" spans="1:45" s="49" customFormat="1" outlineLevel="1">
      <c r="A193" s="376"/>
      <c r="B193" s="377"/>
      <c r="C193" s="378"/>
      <c r="D193" s="604" t="str">
        <f>D179</f>
        <v>15-19-21-23-24 т.2-т.3</v>
      </c>
      <c r="E193" s="533"/>
      <c r="F193" s="533"/>
      <c r="G193" s="533"/>
      <c r="H193" s="534"/>
      <c r="I193" s="135" t="s">
        <v>18</v>
      </c>
      <c r="J193" s="135"/>
      <c r="K193" s="547">
        <f>W179/G201*10000</f>
        <v>35.812954057096086</v>
      </c>
      <c r="L193" s="547"/>
      <c r="M193" s="547"/>
      <c r="N193" s="547"/>
      <c r="O193" s="547">
        <f t="shared" si="6"/>
        <v>0</v>
      </c>
      <c r="P193" s="547"/>
      <c r="Q193" s="547"/>
      <c r="R193" s="547"/>
      <c r="S193" s="547">
        <f>K193+O193</f>
        <v>35.812954057096086</v>
      </c>
      <c r="T193" s="547"/>
      <c r="U193" s="547"/>
      <c r="V193" s="547"/>
      <c r="W193" s="420">
        <f>AA179*10000/G201</f>
        <v>23.534226951805998</v>
      </c>
      <c r="X193" s="420"/>
      <c r="Y193" s="420"/>
      <c r="Z193" s="420"/>
      <c r="AA193" s="420">
        <f t="shared" si="7"/>
        <v>1.54</v>
      </c>
      <c r="AB193" s="420"/>
      <c r="AC193" s="420"/>
      <c r="AD193" s="420"/>
      <c r="AE193" s="420">
        <f>W193+AA193</f>
        <v>25.074226951805997</v>
      </c>
      <c r="AF193" s="420"/>
      <c r="AG193" s="420"/>
      <c r="AH193" s="420"/>
      <c r="AI193" s="420">
        <f>S193-AE193</f>
        <v>10.738727105290089</v>
      </c>
      <c r="AJ193" s="420"/>
      <c r="AK193" s="420"/>
      <c r="AL193" s="421"/>
      <c r="AS193" s="10"/>
    </row>
    <row r="194" spans="1:45" s="49" customFormat="1" ht="15.75" outlineLevel="1" thickBot="1">
      <c r="A194" s="162"/>
      <c r="B194" s="163"/>
      <c r="C194" s="242"/>
      <c r="D194" s="606"/>
      <c r="E194" s="536"/>
      <c r="F194" s="536"/>
      <c r="G194" s="536"/>
      <c r="H194" s="537"/>
      <c r="I194" s="626" t="s">
        <v>19</v>
      </c>
      <c r="J194" s="626"/>
      <c r="K194" s="481">
        <f>W180*10000/G201</f>
        <v>13.30195436406426</v>
      </c>
      <c r="L194" s="481"/>
      <c r="M194" s="481"/>
      <c r="N194" s="481"/>
      <c r="O194" s="481">
        <f t="shared" si="6"/>
        <v>0</v>
      </c>
      <c r="P194" s="481"/>
      <c r="Q194" s="481"/>
      <c r="R194" s="481"/>
      <c r="S194" s="481">
        <f>K194+O194</f>
        <v>13.30195436406426</v>
      </c>
      <c r="T194" s="481"/>
      <c r="U194" s="481"/>
      <c r="V194" s="481"/>
      <c r="W194" s="480">
        <f>AA180*10000/G201</f>
        <v>21.48777243425765</v>
      </c>
      <c r="X194" s="480"/>
      <c r="Y194" s="480"/>
      <c r="Z194" s="480"/>
      <c r="AA194" s="546">
        <f t="shared" si="7"/>
        <v>1.54</v>
      </c>
      <c r="AB194" s="546"/>
      <c r="AC194" s="546"/>
      <c r="AD194" s="546"/>
      <c r="AE194" s="480">
        <f t="shared" ref="AE194" si="9">W194+AA194</f>
        <v>23.027772434257649</v>
      </c>
      <c r="AF194" s="480"/>
      <c r="AG194" s="480"/>
      <c r="AH194" s="480"/>
      <c r="AI194" s="615">
        <f>AE194-S194</f>
        <v>9.7258180701933892</v>
      </c>
      <c r="AJ194" s="616"/>
      <c r="AK194" s="616"/>
      <c r="AL194" s="617"/>
      <c r="AS194" s="10"/>
    </row>
    <row r="195" spans="1:45" outlineLevel="1">
      <c r="A195" s="183">
        <v>2</v>
      </c>
      <c r="B195" s="184"/>
      <c r="C195" s="241"/>
      <c r="D195" s="604" t="str">
        <f>D181</f>
        <v>29-30-33-39-41-43-52-57-75 т.4-т.6</v>
      </c>
      <c r="E195" s="533"/>
      <c r="F195" s="533"/>
      <c r="G195" s="533"/>
      <c r="H195" s="534"/>
      <c r="I195" s="135" t="s">
        <v>18</v>
      </c>
      <c r="J195" s="135"/>
      <c r="K195" s="599">
        <f>W181*10000/G201</f>
        <v>32.74327228077356</v>
      </c>
      <c r="L195" s="600"/>
      <c r="M195" s="600"/>
      <c r="N195" s="601"/>
      <c r="O195" s="547">
        <f t="shared" si="6"/>
        <v>0</v>
      </c>
      <c r="P195" s="547"/>
      <c r="Q195" s="547"/>
      <c r="R195" s="547"/>
      <c r="S195" s="547">
        <f t="shared" ref="S195:S196" si="10">K195+O195</f>
        <v>32.74327228077356</v>
      </c>
      <c r="T195" s="547"/>
      <c r="U195" s="547"/>
      <c r="V195" s="547"/>
      <c r="W195" s="420">
        <f>AA181*10000/G201</f>
        <v>22.510999693031824</v>
      </c>
      <c r="X195" s="420"/>
      <c r="Y195" s="420"/>
      <c r="Z195" s="420"/>
      <c r="AA195" s="420">
        <f t="shared" si="7"/>
        <v>1.54</v>
      </c>
      <c r="AB195" s="420"/>
      <c r="AC195" s="420"/>
      <c r="AD195" s="420"/>
      <c r="AE195" s="420">
        <f t="shared" si="8"/>
        <v>24.050999693031823</v>
      </c>
      <c r="AF195" s="420"/>
      <c r="AG195" s="420"/>
      <c r="AH195" s="420"/>
      <c r="AI195" s="543">
        <f>S195-AE195</f>
        <v>8.6922725877417371</v>
      </c>
      <c r="AJ195" s="544"/>
      <c r="AK195" s="544"/>
      <c r="AL195" s="545"/>
      <c r="AP195" s="36"/>
      <c r="AQ195" s="25"/>
      <c r="AS195" s="10"/>
    </row>
    <row r="196" spans="1:45" ht="15.75" outlineLevel="1" thickBot="1">
      <c r="A196" s="162"/>
      <c r="B196" s="163"/>
      <c r="C196" s="242"/>
      <c r="D196" s="606"/>
      <c r="E196" s="536"/>
      <c r="F196" s="536"/>
      <c r="G196" s="536"/>
      <c r="H196" s="537"/>
      <c r="I196" s="595" t="s">
        <v>19</v>
      </c>
      <c r="J196" s="595"/>
      <c r="K196" s="653">
        <f>W182*10000/G201</f>
        <v>15.348408881612606</v>
      </c>
      <c r="L196" s="653"/>
      <c r="M196" s="653"/>
      <c r="N196" s="654"/>
      <c r="O196" s="481">
        <f t="shared" si="6"/>
        <v>0</v>
      </c>
      <c r="P196" s="481"/>
      <c r="Q196" s="481"/>
      <c r="R196" s="481"/>
      <c r="S196" s="481">
        <f t="shared" si="10"/>
        <v>15.348408881612606</v>
      </c>
      <c r="T196" s="481"/>
      <c r="U196" s="481"/>
      <c r="V196" s="481"/>
      <c r="W196" s="480">
        <f>AA182*10000/G201</f>
        <v>21.48777243425765</v>
      </c>
      <c r="X196" s="480"/>
      <c r="Y196" s="480"/>
      <c r="Z196" s="480"/>
      <c r="AA196" s="546">
        <f t="shared" si="7"/>
        <v>1.54</v>
      </c>
      <c r="AB196" s="546"/>
      <c r="AC196" s="546"/>
      <c r="AD196" s="546"/>
      <c r="AE196" s="480">
        <f t="shared" si="8"/>
        <v>23.027772434257649</v>
      </c>
      <c r="AF196" s="480"/>
      <c r="AG196" s="480"/>
      <c r="AH196" s="480"/>
      <c r="AI196" s="615">
        <f>AE196-S196</f>
        <v>7.679363552645043</v>
      </c>
      <c r="AJ196" s="616"/>
      <c r="AK196" s="616"/>
      <c r="AL196" s="617"/>
      <c r="AP196" s="36"/>
      <c r="AQ196" s="25"/>
      <c r="AS196" s="10"/>
    </row>
    <row r="197" spans="1:45" s="84" customFormat="1" outlineLevel="1">
      <c r="A197" s="183">
        <v>3</v>
      </c>
      <c r="B197" s="184"/>
      <c r="C197" s="241"/>
      <c r="D197" s="604" t="str">
        <f>D183</f>
        <v>57-58 т.5-т.7</v>
      </c>
      <c r="E197" s="533"/>
      <c r="F197" s="533"/>
      <c r="G197" s="533"/>
      <c r="H197" s="534"/>
      <c r="I197" s="135" t="s">
        <v>18</v>
      </c>
      <c r="J197" s="135"/>
      <c r="K197" s="599">
        <f>W183*10000/G201</f>
        <v>33.766499539547738</v>
      </c>
      <c r="L197" s="600"/>
      <c r="M197" s="600"/>
      <c r="N197" s="601"/>
      <c r="O197" s="547">
        <f t="shared" si="6"/>
        <v>2.5</v>
      </c>
      <c r="P197" s="547"/>
      <c r="Q197" s="547"/>
      <c r="R197" s="547"/>
      <c r="S197" s="547">
        <f t="shared" ref="S197:S198" si="11">K197+O197</f>
        <v>36.266499539547738</v>
      </c>
      <c r="T197" s="547"/>
      <c r="U197" s="547"/>
      <c r="V197" s="547"/>
      <c r="W197" s="420">
        <f>AA183*10000/G201</f>
        <v>30.696817763225212</v>
      </c>
      <c r="X197" s="420"/>
      <c r="Y197" s="420"/>
      <c r="Z197" s="420"/>
      <c r="AA197" s="420">
        <f t="shared" si="7"/>
        <v>0.51</v>
      </c>
      <c r="AB197" s="420"/>
      <c r="AC197" s="420"/>
      <c r="AD197" s="420"/>
      <c r="AE197" s="420">
        <f t="shared" ref="AE197:AE198" si="12">W197+AA197</f>
        <v>31.206817763225214</v>
      </c>
      <c r="AF197" s="420"/>
      <c r="AG197" s="420"/>
      <c r="AH197" s="420"/>
      <c r="AI197" s="543">
        <f>S197-AE197</f>
        <v>5.0596817763225239</v>
      </c>
      <c r="AJ197" s="544"/>
      <c r="AK197" s="544"/>
      <c r="AL197" s="545"/>
      <c r="AS197" s="10"/>
    </row>
    <row r="198" spans="1:45" s="84" customFormat="1" ht="15.75" outlineLevel="1" thickBot="1">
      <c r="A198" s="162"/>
      <c r="B198" s="163"/>
      <c r="C198" s="242"/>
      <c r="D198" s="606"/>
      <c r="E198" s="536"/>
      <c r="F198" s="536"/>
      <c r="G198" s="536"/>
      <c r="H198" s="537"/>
      <c r="I198" s="595" t="s">
        <v>19</v>
      </c>
      <c r="J198" s="595"/>
      <c r="K198" s="653">
        <f>W184*10000/G201</f>
        <v>23.022613322418909</v>
      </c>
      <c r="L198" s="653"/>
      <c r="M198" s="653"/>
      <c r="N198" s="654"/>
      <c r="O198" s="481">
        <f t="shared" si="6"/>
        <v>2.5</v>
      </c>
      <c r="P198" s="481"/>
      <c r="Q198" s="481"/>
      <c r="R198" s="481"/>
      <c r="S198" s="481">
        <f t="shared" si="11"/>
        <v>25.522613322418909</v>
      </c>
      <c r="T198" s="481"/>
      <c r="U198" s="481"/>
      <c r="V198" s="481"/>
      <c r="W198" s="480">
        <f>AA184*10000/G201</f>
        <v>29.673590504451038</v>
      </c>
      <c r="X198" s="480"/>
      <c r="Y198" s="480"/>
      <c r="Z198" s="480"/>
      <c r="AA198" s="480">
        <f t="shared" si="7"/>
        <v>0.51</v>
      </c>
      <c r="AB198" s="480"/>
      <c r="AC198" s="480"/>
      <c r="AD198" s="480"/>
      <c r="AE198" s="480">
        <f t="shared" si="12"/>
        <v>30.18359050445104</v>
      </c>
      <c r="AF198" s="480"/>
      <c r="AG198" s="480"/>
      <c r="AH198" s="480"/>
      <c r="AI198" s="615">
        <f>AE198-S198</f>
        <v>4.6609771820321306</v>
      </c>
      <c r="AJ198" s="616"/>
      <c r="AK198" s="616"/>
      <c r="AL198" s="617"/>
      <c r="AS198" s="10"/>
    </row>
    <row r="199" spans="1:45" s="84" customFormat="1" outlineLevel="1">
      <c r="A199" s="82"/>
      <c r="B199" s="82"/>
      <c r="C199" s="82"/>
      <c r="D199" s="89"/>
      <c r="E199" s="89"/>
      <c r="F199" s="89"/>
      <c r="G199" s="89"/>
      <c r="H199" s="89"/>
      <c r="I199" s="83"/>
      <c r="J199" s="83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  <c r="AH199" s="90"/>
      <c r="AI199" s="90"/>
      <c r="AJ199" s="90"/>
      <c r="AK199" s="90"/>
      <c r="AL199" s="90"/>
      <c r="AS199" s="10"/>
    </row>
    <row r="200" spans="1:45" ht="15.75" customHeight="1" outlineLevel="1">
      <c r="AQ200" s="12"/>
      <c r="AS200" s="10"/>
    </row>
    <row r="201" spans="1:45" ht="15.75" customHeight="1" outlineLevel="1">
      <c r="E201" s="9" t="s">
        <v>55</v>
      </c>
      <c r="F201" s="9"/>
      <c r="G201" s="658">
        <v>977.3</v>
      </c>
      <c r="H201" s="658"/>
      <c r="I201" s="658"/>
      <c r="J201" t="s">
        <v>39</v>
      </c>
      <c r="AS201" s="10"/>
    </row>
    <row r="202" spans="1:45" outlineLevel="1">
      <c r="AS202" s="10"/>
    </row>
    <row r="203" spans="1:45" ht="15.75" thickBot="1">
      <c r="A203" s="15"/>
      <c r="B203" s="422" t="s">
        <v>84</v>
      </c>
      <c r="C203" s="422"/>
      <c r="D203" s="422"/>
      <c r="E203" s="422"/>
      <c r="F203" s="422"/>
      <c r="G203" s="422"/>
      <c r="H203" s="422"/>
      <c r="I203" s="422"/>
      <c r="J203" s="422"/>
      <c r="K203" s="422"/>
      <c r="L203" s="422"/>
      <c r="M203" s="422"/>
      <c r="N203" s="422"/>
      <c r="O203" s="422"/>
      <c r="P203" s="422"/>
      <c r="Q203" s="422"/>
      <c r="R203" s="422"/>
      <c r="S203" s="422"/>
      <c r="T203" s="422"/>
      <c r="U203" s="422"/>
      <c r="V203" s="422"/>
      <c r="W203" s="422"/>
      <c r="X203" s="422"/>
      <c r="Y203" s="422"/>
      <c r="Z203" s="422"/>
      <c r="AA203" s="422"/>
      <c r="AB203" s="422"/>
      <c r="AC203" s="422"/>
      <c r="AD203" s="422"/>
      <c r="AE203" s="422"/>
      <c r="AF203" s="422"/>
      <c r="AG203" s="422"/>
      <c r="AH203" s="422"/>
      <c r="AI203" s="422"/>
      <c r="AJ203" s="422"/>
      <c r="AK203" s="422"/>
      <c r="AL203" s="422"/>
      <c r="AM203" s="422"/>
    </row>
    <row r="204" spans="1:45" ht="15.75" outlineLevel="1" thickBot="1">
      <c r="A204" s="269" t="s">
        <v>43</v>
      </c>
      <c r="B204" s="270"/>
      <c r="C204" s="270"/>
      <c r="D204" s="271"/>
      <c r="E204" s="275" t="s">
        <v>83</v>
      </c>
      <c r="F204" s="655"/>
      <c r="G204" s="258" t="s">
        <v>115</v>
      </c>
      <c r="H204" s="259"/>
      <c r="I204" s="260"/>
      <c r="J204" s="155" t="s">
        <v>44</v>
      </c>
      <c r="K204" s="155"/>
      <c r="L204" s="155"/>
      <c r="M204" s="155"/>
      <c r="N204" s="155"/>
      <c r="O204" s="155"/>
      <c r="P204" s="155"/>
      <c r="Q204" s="155"/>
      <c r="R204" s="155"/>
      <c r="S204" s="155"/>
      <c r="T204" s="155"/>
      <c r="U204" s="155"/>
      <c r="V204" s="155"/>
      <c r="W204" s="155"/>
      <c r="X204" s="155"/>
      <c r="Y204" s="155"/>
      <c r="Z204" s="155"/>
      <c r="AA204" s="155"/>
      <c r="AB204" s="155"/>
      <c r="AC204" s="155"/>
      <c r="AD204" s="155"/>
      <c r="AE204" s="155"/>
      <c r="AF204" s="155"/>
      <c r="AG204" s="155"/>
      <c r="AH204" s="155"/>
      <c r="AI204" s="155"/>
      <c r="AJ204" s="155"/>
      <c r="AK204" s="155"/>
      <c r="AL204" s="155"/>
      <c r="AM204" s="155"/>
      <c r="AN204" s="155"/>
      <c r="AO204" s="155"/>
      <c r="AP204" s="156"/>
    </row>
    <row r="205" spans="1:45" ht="28.15" customHeight="1" outlineLevel="1">
      <c r="A205" s="272"/>
      <c r="B205" s="273"/>
      <c r="C205" s="273"/>
      <c r="D205" s="274"/>
      <c r="E205" s="277"/>
      <c r="F205" s="656"/>
      <c r="G205" s="261"/>
      <c r="H205" s="262"/>
      <c r="I205" s="263"/>
      <c r="J205" s="268" t="s">
        <v>60</v>
      </c>
      <c r="K205" s="268"/>
      <c r="L205" s="268"/>
      <c r="M205" s="268"/>
      <c r="N205" s="268"/>
      <c r="O205" s="268"/>
      <c r="P205" s="268"/>
      <c r="Q205" s="268"/>
      <c r="R205" s="268"/>
      <c r="S205" s="268"/>
      <c r="T205" s="268"/>
      <c r="U205" s="268"/>
      <c r="V205" s="268"/>
      <c r="W205" s="268"/>
      <c r="X205" s="268"/>
      <c r="Y205" s="268"/>
      <c r="Z205" s="268"/>
      <c r="AA205" s="268"/>
      <c r="AB205" s="268"/>
      <c r="AC205" s="268"/>
      <c r="AD205" s="268"/>
      <c r="AE205" s="247" t="s">
        <v>47</v>
      </c>
      <c r="AF205" s="248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9"/>
    </row>
    <row r="206" spans="1:45" ht="15.75" outlineLevel="1" thickBot="1">
      <c r="A206" s="272"/>
      <c r="B206" s="273"/>
      <c r="C206" s="273"/>
      <c r="D206" s="274"/>
      <c r="E206" s="279"/>
      <c r="F206" s="657"/>
      <c r="G206" s="264"/>
      <c r="H206" s="265"/>
      <c r="I206" s="266"/>
      <c r="J206" s="199">
        <v>0.159</v>
      </c>
      <c r="K206" s="201"/>
      <c r="L206" s="201"/>
      <c r="M206" s="201">
        <v>0.108</v>
      </c>
      <c r="N206" s="201"/>
      <c r="O206" s="201"/>
      <c r="P206" s="201">
        <v>8.8999999999999996E-2</v>
      </c>
      <c r="Q206" s="201"/>
      <c r="R206" s="201"/>
      <c r="S206" s="201">
        <v>7.5999999999999998E-2</v>
      </c>
      <c r="T206" s="201"/>
      <c r="U206" s="201"/>
      <c r="V206" s="201">
        <v>5.7000000000000002E-2</v>
      </c>
      <c r="W206" s="201"/>
      <c r="X206" s="201"/>
      <c r="Y206" s="201">
        <v>3.7999999999999999E-2</v>
      </c>
      <c r="Z206" s="201"/>
      <c r="AA206" s="200"/>
      <c r="AB206" s="201"/>
      <c r="AC206" s="201"/>
      <c r="AD206" s="200"/>
      <c r="AE206" s="207">
        <v>0.159</v>
      </c>
      <c r="AF206" s="201"/>
      <c r="AG206" s="201"/>
      <c r="AH206" s="201">
        <v>0.108</v>
      </c>
      <c r="AI206" s="201"/>
      <c r="AJ206" s="201"/>
      <c r="AK206" s="201"/>
      <c r="AL206" s="201"/>
      <c r="AM206" s="201"/>
      <c r="AN206" s="201"/>
      <c r="AO206" s="201"/>
      <c r="AP206" s="250"/>
    </row>
    <row r="207" spans="1:45" s="71" customFormat="1" ht="15.75" outlineLevel="1" thickBot="1">
      <c r="A207" s="183">
        <v>1986</v>
      </c>
      <c r="B207" s="184"/>
      <c r="C207" s="184"/>
      <c r="D207" s="241"/>
      <c r="E207" s="170" t="s">
        <v>45</v>
      </c>
      <c r="F207" s="171"/>
      <c r="G207" s="223" t="s">
        <v>182</v>
      </c>
      <c r="H207" s="224"/>
      <c r="I207" s="225"/>
      <c r="J207" s="19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  <c r="AA207" s="171"/>
      <c r="AB207" s="170"/>
      <c r="AC207" s="170"/>
      <c r="AD207" s="171"/>
      <c r="AE207" s="169"/>
      <c r="AF207" s="170"/>
      <c r="AG207" s="170"/>
      <c r="AH207" s="170"/>
      <c r="AI207" s="170"/>
      <c r="AJ207" s="170"/>
      <c r="AK207" s="170"/>
      <c r="AL207" s="170"/>
      <c r="AM207" s="170"/>
      <c r="AN207" s="170"/>
      <c r="AO207" s="170"/>
      <c r="AP207" s="172"/>
    </row>
    <row r="208" spans="1:45" s="71" customFormat="1" ht="15.75" outlineLevel="1" thickBot="1">
      <c r="A208" s="162"/>
      <c r="B208" s="163"/>
      <c r="C208" s="163"/>
      <c r="D208" s="242"/>
      <c r="E208" s="170" t="s">
        <v>45</v>
      </c>
      <c r="F208" s="171"/>
      <c r="G208" s="223" t="s">
        <v>183</v>
      </c>
      <c r="H208" s="224"/>
      <c r="I208" s="225"/>
      <c r="J208" s="19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>
        <f>AC47</f>
        <v>11</v>
      </c>
      <c r="Z208" s="170"/>
      <c r="AA208" s="171"/>
      <c r="AB208" s="170"/>
      <c r="AC208" s="170"/>
      <c r="AD208" s="171"/>
      <c r="AE208" s="169"/>
      <c r="AF208" s="170"/>
      <c r="AG208" s="170"/>
      <c r="AH208" s="170"/>
      <c r="AI208" s="170"/>
      <c r="AJ208" s="170"/>
      <c r="AK208" s="170"/>
      <c r="AL208" s="170"/>
      <c r="AM208" s="170"/>
      <c r="AN208" s="170"/>
      <c r="AO208" s="170"/>
      <c r="AP208" s="172"/>
    </row>
    <row r="209" spans="1:42" s="71" customFormat="1" ht="15.75" outlineLevel="1" thickBot="1">
      <c r="A209" s="183">
        <v>1988</v>
      </c>
      <c r="B209" s="184"/>
      <c r="C209" s="184"/>
      <c r="D209" s="241"/>
      <c r="E209" s="170" t="s">
        <v>45</v>
      </c>
      <c r="F209" s="171"/>
      <c r="G209" s="223" t="s">
        <v>182</v>
      </c>
      <c r="H209" s="224"/>
      <c r="I209" s="225"/>
      <c r="J209" s="19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>
        <f>AC79</f>
        <v>29</v>
      </c>
      <c r="W209" s="170"/>
      <c r="X209" s="170"/>
      <c r="Y209" s="170"/>
      <c r="Z209" s="170"/>
      <c r="AA209" s="171"/>
      <c r="AB209" s="170"/>
      <c r="AC209" s="170"/>
      <c r="AD209" s="171"/>
      <c r="AE209" s="169"/>
      <c r="AF209" s="170"/>
      <c r="AG209" s="170"/>
      <c r="AH209" s="170"/>
      <c r="AI209" s="170"/>
      <c r="AJ209" s="170"/>
      <c r="AK209" s="170"/>
      <c r="AL209" s="170"/>
      <c r="AM209" s="170"/>
      <c r="AN209" s="170"/>
      <c r="AO209" s="170"/>
      <c r="AP209" s="172"/>
    </row>
    <row r="210" spans="1:42" s="71" customFormat="1" ht="15.75" outlineLevel="1" thickBot="1">
      <c r="A210" s="162"/>
      <c r="B210" s="163"/>
      <c r="C210" s="163"/>
      <c r="D210" s="242"/>
      <c r="E210" s="170" t="s">
        <v>45</v>
      </c>
      <c r="F210" s="171"/>
      <c r="G210" s="223" t="s">
        <v>183</v>
      </c>
      <c r="H210" s="224"/>
      <c r="I210" s="225"/>
      <c r="J210" s="19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  <c r="AA210" s="171"/>
      <c r="AB210" s="170"/>
      <c r="AC210" s="170"/>
      <c r="AD210" s="171"/>
      <c r="AE210" s="169"/>
      <c r="AF210" s="170"/>
      <c r="AG210" s="170"/>
      <c r="AH210" s="170"/>
      <c r="AI210" s="170"/>
      <c r="AJ210" s="170"/>
      <c r="AK210" s="170"/>
      <c r="AL210" s="170"/>
      <c r="AM210" s="170"/>
      <c r="AN210" s="170"/>
      <c r="AO210" s="170"/>
      <c r="AP210" s="172"/>
    </row>
    <row r="211" spans="1:42" s="71" customFormat="1" ht="15.75" outlineLevel="1" thickBot="1">
      <c r="A211" s="183">
        <v>2003</v>
      </c>
      <c r="B211" s="184"/>
      <c r="C211" s="184"/>
      <c r="D211" s="241"/>
      <c r="E211" s="170" t="s">
        <v>45</v>
      </c>
      <c r="F211" s="171"/>
      <c r="G211" s="223" t="s">
        <v>182</v>
      </c>
      <c r="H211" s="224"/>
      <c r="I211" s="225"/>
      <c r="J211" s="19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  <c r="AA211" s="171"/>
      <c r="AB211" s="170"/>
      <c r="AC211" s="170"/>
      <c r="AD211" s="171"/>
      <c r="AE211" s="169"/>
      <c r="AF211" s="170"/>
      <c r="AG211" s="170"/>
      <c r="AH211" s="170"/>
      <c r="AI211" s="170"/>
      <c r="AJ211" s="170"/>
      <c r="AK211" s="170"/>
      <c r="AL211" s="170"/>
      <c r="AM211" s="170"/>
      <c r="AN211" s="170"/>
      <c r="AO211" s="170"/>
      <c r="AP211" s="172"/>
    </row>
    <row r="212" spans="1:42" s="71" customFormat="1" ht="15.75" outlineLevel="1" thickBot="1">
      <c r="A212" s="162"/>
      <c r="B212" s="163"/>
      <c r="C212" s="163"/>
      <c r="D212" s="242"/>
      <c r="E212" s="170" t="s">
        <v>45</v>
      </c>
      <c r="F212" s="171"/>
      <c r="G212" s="223" t="s">
        <v>183</v>
      </c>
      <c r="H212" s="224"/>
      <c r="I212" s="225"/>
      <c r="J212" s="190">
        <f>AC17+AC53+AC55</f>
        <v>114</v>
      </c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  <c r="AA212" s="171"/>
      <c r="AB212" s="170"/>
      <c r="AC212" s="170"/>
      <c r="AD212" s="171"/>
      <c r="AE212" s="169"/>
      <c r="AF212" s="170"/>
      <c r="AG212" s="170"/>
      <c r="AH212" s="170"/>
      <c r="AI212" s="170"/>
      <c r="AJ212" s="170"/>
      <c r="AK212" s="170"/>
      <c r="AL212" s="170"/>
      <c r="AM212" s="170"/>
      <c r="AN212" s="170"/>
      <c r="AO212" s="170"/>
      <c r="AP212" s="172"/>
    </row>
    <row r="213" spans="1:42" s="71" customFormat="1" ht="15.75" outlineLevel="1" thickBot="1">
      <c r="A213" s="183">
        <v>2005</v>
      </c>
      <c r="B213" s="184"/>
      <c r="C213" s="184"/>
      <c r="D213" s="241"/>
      <c r="E213" s="170" t="s">
        <v>45</v>
      </c>
      <c r="F213" s="171"/>
      <c r="G213" s="223" t="s">
        <v>182</v>
      </c>
      <c r="H213" s="224"/>
      <c r="I213" s="225"/>
      <c r="J213" s="19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  <c r="AA213" s="171"/>
      <c r="AB213" s="170"/>
      <c r="AC213" s="170"/>
      <c r="AD213" s="171"/>
      <c r="AE213" s="169"/>
      <c r="AF213" s="170"/>
      <c r="AG213" s="170"/>
      <c r="AH213" s="170"/>
      <c r="AI213" s="170"/>
      <c r="AJ213" s="170"/>
      <c r="AK213" s="170"/>
      <c r="AL213" s="170"/>
      <c r="AM213" s="170"/>
      <c r="AN213" s="170"/>
      <c r="AO213" s="170"/>
      <c r="AP213" s="172"/>
    </row>
    <row r="214" spans="1:42" s="71" customFormat="1" ht="15.75" outlineLevel="1" thickBot="1">
      <c r="A214" s="162"/>
      <c r="B214" s="163"/>
      <c r="C214" s="163"/>
      <c r="D214" s="242"/>
      <c r="E214" s="170" t="s">
        <v>45</v>
      </c>
      <c r="F214" s="171"/>
      <c r="G214" s="223" t="s">
        <v>183</v>
      </c>
      <c r="H214" s="224"/>
      <c r="I214" s="225"/>
      <c r="J214" s="190">
        <f>AC29</f>
        <v>127</v>
      </c>
      <c r="K214" s="170"/>
      <c r="L214" s="170"/>
      <c r="M214" s="170"/>
      <c r="N214" s="170"/>
      <c r="O214" s="170"/>
      <c r="P214" s="170"/>
      <c r="Q214" s="170"/>
      <c r="R214" s="170"/>
      <c r="S214" s="170">
        <f>AC117+AC119</f>
        <v>166</v>
      </c>
      <c r="T214" s="170"/>
      <c r="U214" s="170"/>
      <c r="V214" s="170"/>
      <c r="W214" s="170"/>
      <c r="X214" s="170"/>
      <c r="Y214" s="170"/>
      <c r="Z214" s="170"/>
      <c r="AA214" s="171"/>
      <c r="AB214" s="170"/>
      <c r="AC214" s="170"/>
      <c r="AD214" s="171"/>
      <c r="AE214" s="169">
        <f>AC29</f>
        <v>127</v>
      </c>
      <c r="AF214" s="170"/>
      <c r="AG214" s="170"/>
      <c r="AH214" s="170"/>
      <c r="AI214" s="170"/>
      <c r="AJ214" s="170"/>
      <c r="AK214" s="170"/>
      <c r="AL214" s="170"/>
      <c r="AM214" s="170"/>
      <c r="AN214" s="170"/>
      <c r="AO214" s="170"/>
      <c r="AP214" s="172"/>
    </row>
    <row r="215" spans="1:42" s="71" customFormat="1" ht="15.75" outlineLevel="1" thickBot="1">
      <c r="A215" s="183">
        <v>2006</v>
      </c>
      <c r="B215" s="184"/>
      <c r="C215" s="184"/>
      <c r="D215" s="241"/>
      <c r="E215" s="170" t="s">
        <v>45</v>
      </c>
      <c r="F215" s="171"/>
      <c r="G215" s="223" t="s">
        <v>182</v>
      </c>
      <c r="H215" s="224"/>
      <c r="I215" s="225"/>
      <c r="J215" s="190">
        <f>AC5+AC19</f>
        <v>174</v>
      </c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  <c r="AA215" s="171"/>
      <c r="AB215" s="170"/>
      <c r="AC215" s="170"/>
      <c r="AD215" s="171"/>
      <c r="AE215" s="169">
        <f>AC5+AC19</f>
        <v>174</v>
      </c>
      <c r="AF215" s="170"/>
      <c r="AG215" s="170"/>
      <c r="AH215" s="170"/>
      <c r="AI215" s="170"/>
      <c r="AJ215" s="170"/>
      <c r="AK215" s="170"/>
      <c r="AL215" s="170"/>
      <c r="AM215" s="170"/>
      <c r="AN215" s="170"/>
      <c r="AO215" s="170"/>
      <c r="AP215" s="172"/>
    </row>
    <row r="216" spans="1:42" s="71" customFormat="1" ht="15.75" outlineLevel="1" thickBot="1">
      <c r="A216" s="162"/>
      <c r="B216" s="163"/>
      <c r="C216" s="163"/>
      <c r="D216" s="242"/>
      <c r="E216" s="170" t="s">
        <v>45</v>
      </c>
      <c r="F216" s="171"/>
      <c r="G216" s="223" t="s">
        <v>183</v>
      </c>
      <c r="H216" s="224"/>
      <c r="I216" s="225"/>
      <c r="J216" s="19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  <c r="AA216" s="171"/>
      <c r="AB216" s="170"/>
      <c r="AC216" s="170"/>
      <c r="AD216" s="171"/>
      <c r="AE216" s="169"/>
      <c r="AF216" s="170"/>
      <c r="AG216" s="170"/>
      <c r="AH216" s="170"/>
      <c r="AI216" s="170"/>
      <c r="AJ216" s="170"/>
      <c r="AK216" s="170"/>
      <c r="AL216" s="170"/>
      <c r="AM216" s="170"/>
      <c r="AN216" s="170"/>
      <c r="AO216" s="170"/>
      <c r="AP216" s="172"/>
    </row>
    <row r="217" spans="1:42" s="71" customFormat="1" ht="15.75" outlineLevel="1" thickBot="1">
      <c r="A217" s="183">
        <v>2007</v>
      </c>
      <c r="B217" s="184"/>
      <c r="C217" s="184"/>
      <c r="D217" s="241"/>
      <c r="E217" s="170" t="s">
        <v>45</v>
      </c>
      <c r="F217" s="171"/>
      <c r="G217" s="223" t="s">
        <v>182</v>
      </c>
      <c r="H217" s="224"/>
      <c r="I217" s="225"/>
      <c r="J217" s="190">
        <f>AC7+AC27</f>
        <v>45</v>
      </c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>
        <f>AC83+AC87+AC89</f>
        <v>44</v>
      </c>
      <c r="W217" s="170"/>
      <c r="X217" s="170"/>
      <c r="Y217" s="170"/>
      <c r="Z217" s="170"/>
      <c r="AA217" s="171"/>
      <c r="AB217" s="170"/>
      <c r="AC217" s="170"/>
      <c r="AD217" s="171"/>
      <c r="AE217" s="169">
        <f>AC7+AC27</f>
        <v>45</v>
      </c>
      <c r="AF217" s="170"/>
      <c r="AG217" s="170"/>
      <c r="AH217" s="170"/>
      <c r="AI217" s="170"/>
      <c r="AJ217" s="170"/>
      <c r="AK217" s="170"/>
      <c r="AL217" s="170"/>
      <c r="AM217" s="170"/>
      <c r="AN217" s="170"/>
      <c r="AO217" s="170"/>
      <c r="AP217" s="172"/>
    </row>
    <row r="218" spans="1:42" s="71" customFormat="1" ht="15.75" outlineLevel="1" thickBot="1">
      <c r="A218" s="162"/>
      <c r="B218" s="163"/>
      <c r="C218" s="163"/>
      <c r="D218" s="242"/>
      <c r="E218" s="170" t="s">
        <v>45</v>
      </c>
      <c r="F218" s="171"/>
      <c r="G218" s="223" t="s">
        <v>183</v>
      </c>
      <c r="H218" s="224"/>
      <c r="I218" s="225"/>
      <c r="J218" s="190">
        <f>AC25+AC63+AC67</f>
        <v>172</v>
      </c>
      <c r="K218" s="170"/>
      <c r="L218" s="170"/>
      <c r="M218" s="170"/>
      <c r="N218" s="170"/>
      <c r="O218" s="170"/>
      <c r="P218" s="170">
        <f>AC77</f>
        <v>5</v>
      </c>
      <c r="Q218" s="170"/>
      <c r="R218" s="170"/>
      <c r="S218" s="170"/>
      <c r="T218" s="170"/>
      <c r="U218" s="170"/>
      <c r="V218" s="170">
        <f>AC37+AC85</f>
        <v>33</v>
      </c>
      <c r="W218" s="170"/>
      <c r="X218" s="170"/>
      <c r="Y218" s="170"/>
      <c r="Z218" s="170"/>
      <c r="AA218" s="171"/>
      <c r="AB218" s="170"/>
      <c r="AC218" s="170"/>
      <c r="AD218" s="171"/>
      <c r="AE218" s="169">
        <f>AC25</f>
        <v>123</v>
      </c>
      <c r="AF218" s="170"/>
      <c r="AG218" s="170"/>
      <c r="AH218" s="170"/>
      <c r="AI218" s="170"/>
      <c r="AJ218" s="170"/>
      <c r="AK218" s="170"/>
      <c r="AL218" s="170"/>
      <c r="AM218" s="170"/>
      <c r="AN218" s="170"/>
      <c r="AO218" s="170"/>
      <c r="AP218" s="172"/>
    </row>
    <row r="219" spans="1:42" s="71" customFormat="1" ht="15.75" outlineLevel="1" thickBot="1">
      <c r="A219" s="183">
        <v>2008</v>
      </c>
      <c r="B219" s="184"/>
      <c r="C219" s="184"/>
      <c r="D219" s="241"/>
      <c r="E219" s="170" t="s">
        <v>45</v>
      </c>
      <c r="F219" s="171"/>
      <c r="G219" s="223" t="s">
        <v>182</v>
      </c>
      <c r="H219" s="224"/>
      <c r="I219" s="225"/>
      <c r="J219" s="283"/>
      <c r="K219" s="281"/>
      <c r="L219" s="281"/>
      <c r="M219" s="281">
        <f>AC11+AC15</f>
        <v>57</v>
      </c>
      <c r="N219" s="281"/>
      <c r="O219" s="281"/>
      <c r="P219" s="281"/>
      <c r="Q219" s="281"/>
      <c r="R219" s="281"/>
      <c r="S219" s="281">
        <f>AC115</f>
        <v>15</v>
      </c>
      <c r="T219" s="281"/>
      <c r="U219" s="281"/>
      <c r="V219" s="281">
        <f>AC73+AC75</f>
        <v>10</v>
      </c>
      <c r="W219" s="281"/>
      <c r="X219" s="281"/>
      <c r="Y219" s="281">
        <f>AC33</f>
        <v>16</v>
      </c>
      <c r="Z219" s="281"/>
      <c r="AA219" s="282"/>
      <c r="AB219" s="281"/>
      <c r="AC219" s="281"/>
      <c r="AD219" s="282"/>
      <c r="AE219" s="169"/>
      <c r="AF219" s="170"/>
      <c r="AG219" s="170"/>
      <c r="AH219" s="170">
        <f>AC11+AC15</f>
        <v>57</v>
      </c>
      <c r="AI219" s="170"/>
      <c r="AJ219" s="170"/>
      <c r="AK219" s="170"/>
      <c r="AL219" s="170"/>
      <c r="AM219" s="170"/>
      <c r="AN219" s="170"/>
      <c r="AO219" s="170"/>
      <c r="AP219" s="172"/>
    </row>
    <row r="220" spans="1:42" s="71" customFormat="1" ht="15.75" outlineLevel="1" thickBot="1">
      <c r="A220" s="162"/>
      <c r="B220" s="163"/>
      <c r="C220" s="163"/>
      <c r="D220" s="242"/>
      <c r="E220" s="170" t="s">
        <v>45</v>
      </c>
      <c r="F220" s="171"/>
      <c r="G220" s="223" t="s">
        <v>183</v>
      </c>
      <c r="H220" s="224"/>
      <c r="I220" s="225"/>
      <c r="J220" s="283">
        <f>AC9+AC21</f>
        <v>250</v>
      </c>
      <c r="K220" s="281"/>
      <c r="L220" s="281"/>
      <c r="M220" s="281">
        <f>AC13+AC31+AC109</f>
        <v>131</v>
      </c>
      <c r="N220" s="281"/>
      <c r="O220" s="281"/>
      <c r="P220" s="281">
        <f>AC39+AC43+AC91+AC105</f>
        <v>76</v>
      </c>
      <c r="Q220" s="281"/>
      <c r="R220" s="281"/>
      <c r="S220" s="281">
        <f>AC93+AC95+AC97+AC107+AC111+AC113</f>
        <v>102</v>
      </c>
      <c r="T220" s="281"/>
      <c r="U220" s="281"/>
      <c r="V220" s="281">
        <f>AC41+AC49+AC51+AC59+AC61+AC65+AC99+AC101+AC103</f>
        <v>184</v>
      </c>
      <c r="W220" s="281"/>
      <c r="X220" s="281"/>
      <c r="Y220" s="281">
        <f>AC45</f>
        <v>41</v>
      </c>
      <c r="Z220" s="281"/>
      <c r="AA220" s="282"/>
      <c r="AB220" s="281"/>
      <c r="AC220" s="281"/>
      <c r="AD220" s="282"/>
      <c r="AE220" s="169">
        <f>AC9+AC21</f>
        <v>250</v>
      </c>
      <c r="AF220" s="170"/>
      <c r="AG220" s="170"/>
      <c r="AH220" s="170">
        <f>AC13+AC31</f>
        <v>107</v>
      </c>
      <c r="AI220" s="170"/>
      <c r="AJ220" s="170"/>
      <c r="AK220" s="170"/>
      <c r="AL220" s="170"/>
      <c r="AM220" s="170"/>
      <c r="AN220" s="170"/>
      <c r="AO220" s="170"/>
      <c r="AP220" s="172"/>
    </row>
    <row r="221" spans="1:42" s="71" customFormat="1" ht="15.75" outlineLevel="1" thickBot="1">
      <c r="A221" s="183">
        <v>2009</v>
      </c>
      <c r="B221" s="184"/>
      <c r="C221" s="184"/>
      <c r="D221" s="241"/>
      <c r="E221" s="170" t="s">
        <v>45</v>
      </c>
      <c r="F221" s="171"/>
      <c r="G221" s="223" t="s">
        <v>182</v>
      </c>
      <c r="H221" s="224"/>
      <c r="I221" s="225"/>
      <c r="J221" s="190">
        <f>AC23</f>
        <v>89</v>
      </c>
      <c r="K221" s="170"/>
      <c r="L221" s="170"/>
      <c r="M221" s="170"/>
      <c r="N221" s="170"/>
      <c r="O221" s="170"/>
      <c r="P221" s="170"/>
      <c r="Q221" s="170"/>
      <c r="R221" s="170"/>
      <c r="S221" s="170">
        <f>AC121</f>
        <v>42</v>
      </c>
      <c r="T221" s="170"/>
      <c r="U221" s="170"/>
      <c r="V221" s="170"/>
      <c r="W221" s="170"/>
      <c r="X221" s="170"/>
      <c r="Y221" s="170"/>
      <c r="Z221" s="170"/>
      <c r="AA221" s="171"/>
      <c r="AB221" s="170"/>
      <c r="AC221" s="170"/>
      <c r="AD221" s="171"/>
      <c r="AE221" s="169">
        <f>AC23</f>
        <v>89</v>
      </c>
      <c r="AF221" s="170"/>
      <c r="AG221" s="170"/>
      <c r="AH221" s="170"/>
      <c r="AI221" s="170"/>
      <c r="AJ221" s="170"/>
      <c r="AK221" s="170"/>
      <c r="AL221" s="170"/>
      <c r="AM221" s="170"/>
      <c r="AN221" s="170"/>
      <c r="AO221" s="170"/>
      <c r="AP221" s="172"/>
    </row>
    <row r="222" spans="1:42" s="71" customFormat="1" ht="15.75" outlineLevel="1" thickBot="1">
      <c r="A222" s="162"/>
      <c r="B222" s="163"/>
      <c r="C222" s="163"/>
      <c r="D222" s="242"/>
      <c r="E222" s="170" t="s">
        <v>45</v>
      </c>
      <c r="F222" s="171"/>
      <c r="G222" s="223" t="s">
        <v>183</v>
      </c>
      <c r="H222" s="224"/>
      <c r="I222" s="225"/>
      <c r="J222" s="19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  <c r="AA222" s="171"/>
      <c r="AB222" s="170"/>
      <c r="AC222" s="170"/>
      <c r="AD222" s="171"/>
      <c r="AE222" s="169"/>
      <c r="AF222" s="170"/>
      <c r="AG222" s="170"/>
      <c r="AH222" s="170"/>
      <c r="AI222" s="170"/>
      <c r="AJ222" s="170"/>
      <c r="AK222" s="170"/>
      <c r="AL222" s="170"/>
      <c r="AM222" s="170"/>
      <c r="AN222" s="170"/>
      <c r="AO222" s="170"/>
      <c r="AP222" s="172"/>
    </row>
    <row r="223" spans="1:42" s="71" customFormat="1" ht="15.75" outlineLevel="1" thickBot="1">
      <c r="A223" s="183">
        <v>2010</v>
      </c>
      <c r="B223" s="184"/>
      <c r="C223" s="184"/>
      <c r="D223" s="241"/>
      <c r="E223" s="170" t="s">
        <v>45</v>
      </c>
      <c r="F223" s="171"/>
      <c r="G223" s="223" t="s">
        <v>182</v>
      </c>
      <c r="H223" s="224"/>
      <c r="I223" s="225"/>
      <c r="J223" s="19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  <c r="AA223" s="171"/>
      <c r="AB223" s="170"/>
      <c r="AC223" s="170"/>
      <c r="AD223" s="171"/>
      <c r="AE223" s="169"/>
      <c r="AF223" s="170"/>
      <c r="AG223" s="170"/>
      <c r="AH223" s="170"/>
      <c r="AI223" s="170"/>
      <c r="AJ223" s="170"/>
      <c r="AK223" s="170"/>
      <c r="AL223" s="170"/>
      <c r="AM223" s="170"/>
      <c r="AN223" s="170"/>
      <c r="AO223" s="170"/>
      <c r="AP223" s="172"/>
    </row>
    <row r="224" spans="1:42" s="71" customFormat="1" ht="15.75" outlineLevel="1" thickBot="1">
      <c r="A224" s="162"/>
      <c r="B224" s="163"/>
      <c r="C224" s="163"/>
      <c r="D224" s="242"/>
      <c r="E224" s="170" t="s">
        <v>45</v>
      </c>
      <c r="F224" s="171"/>
      <c r="G224" s="223" t="s">
        <v>183</v>
      </c>
      <c r="H224" s="224"/>
      <c r="I224" s="225"/>
      <c r="J224" s="19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>
        <f>AC123</f>
        <v>9</v>
      </c>
      <c r="W224" s="170"/>
      <c r="X224" s="170"/>
      <c r="Y224" s="170"/>
      <c r="Z224" s="170"/>
      <c r="AA224" s="171"/>
      <c r="AB224" s="170"/>
      <c r="AC224" s="170"/>
      <c r="AD224" s="171"/>
      <c r="AE224" s="169"/>
      <c r="AF224" s="170"/>
      <c r="AG224" s="170"/>
      <c r="AH224" s="170"/>
      <c r="AI224" s="170"/>
      <c r="AJ224" s="170"/>
      <c r="AK224" s="170"/>
      <c r="AL224" s="170"/>
      <c r="AM224" s="170"/>
      <c r="AN224" s="170"/>
      <c r="AO224" s="170"/>
      <c r="AP224" s="172"/>
    </row>
    <row r="225" spans="1:42" s="71" customFormat="1" ht="15.75" outlineLevel="1" thickBot="1">
      <c r="A225" s="183">
        <v>2012</v>
      </c>
      <c r="B225" s="184"/>
      <c r="C225" s="184"/>
      <c r="D225" s="241"/>
      <c r="E225" s="170" t="s">
        <v>45</v>
      </c>
      <c r="F225" s="171"/>
      <c r="G225" s="223" t="s">
        <v>182</v>
      </c>
      <c r="H225" s="224"/>
      <c r="I225" s="225"/>
      <c r="J225" s="190">
        <f>AC71</f>
        <v>31</v>
      </c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  <c r="AA225" s="171"/>
      <c r="AB225" s="170"/>
      <c r="AC225" s="170"/>
      <c r="AD225" s="171"/>
      <c r="AE225" s="169"/>
      <c r="AF225" s="170"/>
      <c r="AG225" s="170"/>
      <c r="AH225" s="170"/>
      <c r="AI225" s="170"/>
      <c r="AJ225" s="170"/>
      <c r="AK225" s="170"/>
      <c r="AL225" s="170"/>
      <c r="AM225" s="170"/>
      <c r="AN225" s="170"/>
      <c r="AO225" s="170"/>
      <c r="AP225" s="172"/>
    </row>
    <row r="226" spans="1:42" s="71" customFormat="1" ht="15.75" outlineLevel="1" thickBot="1">
      <c r="A226" s="162"/>
      <c r="B226" s="163"/>
      <c r="C226" s="163"/>
      <c r="D226" s="242"/>
      <c r="E226" s="170" t="s">
        <v>45</v>
      </c>
      <c r="F226" s="171"/>
      <c r="G226" s="223" t="s">
        <v>183</v>
      </c>
      <c r="H226" s="224"/>
      <c r="I226" s="225"/>
      <c r="J226" s="190">
        <f>AC69</f>
        <v>36</v>
      </c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  <c r="AA226" s="171"/>
      <c r="AB226" s="170"/>
      <c r="AC226" s="170"/>
      <c r="AD226" s="171"/>
      <c r="AE226" s="169"/>
      <c r="AF226" s="170"/>
      <c r="AG226" s="170"/>
      <c r="AH226" s="170"/>
      <c r="AI226" s="170"/>
      <c r="AJ226" s="170"/>
      <c r="AK226" s="170"/>
      <c r="AL226" s="170"/>
      <c r="AM226" s="170"/>
      <c r="AN226" s="170"/>
      <c r="AO226" s="170"/>
      <c r="AP226" s="172"/>
    </row>
    <row r="227" spans="1:42" s="71" customFormat="1" ht="15.75" outlineLevel="1" thickBot="1">
      <c r="A227" s="183">
        <v>2013</v>
      </c>
      <c r="B227" s="184"/>
      <c r="C227" s="184"/>
      <c r="D227" s="241"/>
      <c r="E227" s="170" t="s">
        <v>45</v>
      </c>
      <c r="F227" s="171"/>
      <c r="G227" s="223" t="s">
        <v>182</v>
      </c>
      <c r="H227" s="224"/>
      <c r="I227" s="225"/>
      <c r="J227" s="19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  <c r="AA227" s="171"/>
      <c r="AB227" s="170"/>
      <c r="AC227" s="170"/>
      <c r="AD227" s="171"/>
      <c r="AE227" s="169"/>
      <c r="AF227" s="170"/>
      <c r="AG227" s="170"/>
      <c r="AH227" s="170"/>
      <c r="AI227" s="170"/>
      <c r="AJ227" s="170"/>
      <c r="AK227" s="170"/>
      <c r="AL227" s="170"/>
      <c r="AM227" s="170"/>
      <c r="AN227" s="170"/>
      <c r="AO227" s="170"/>
      <c r="AP227" s="172"/>
    </row>
    <row r="228" spans="1:42" s="71" customFormat="1" ht="15.75" outlineLevel="1" thickBot="1">
      <c r="A228" s="162"/>
      <c r="B228" s="163"/>
      <c r="C228" s="163"/>
      <c r="D228" s="242"/>
      <c r="E228" s="170" t="s">
        <v>45</v>
      </c>
      <c r="F228" s="171"/>
      <c r="G228" s="223" t="s">
        <v>183</v>
      </c>
      <c r="H228" s="224"/>
      <c r="I228" s="225"/>
      <c r="J228" s="19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>
        <f>AC35</f>
        <v>50</v>
      </c>
      <c r="W228" s="170"/>
      <c r="X228" s="170"/>
      <c r="Y228" s="170"/>
      <c r="Z228" s="170"/>
      <c r="AA228" s="171"/>
      <c r="AB228" s="170"/>
      <c r="AC228" s="170"/>
      <c r="AD228" s="171"/>
      <c r="AE228" s="169"/>
      <c r="AF228" s="170"/>
      <c r="AG228" s="170"/>
      <c r="AH228" s="170"/>
      <c r="AI228" s="170"/>
      <c r="AJ228" s="170"/>
      <c r="AK228" s="170"/>
      <c r="AL228" s="170"/>
      <c r="AM228" s="170"/>
      <c r="AN228" s="170"/>
      <c r="AO228" s="170"/>
      <c r="AP228" s="172"/>
    </row>
    <row r="229" spans="1:42" s="71" customFormat="1" ht="15.75" outlineLevel="1" thickBot="1">
      <c r="A229" s="183">
        <v>2014</v>
      </c>
      <c r="B229" s="184"/>
      <c r="C229" s="184"/>
      <c r="D229" s="241"/>
      <c r="E229" s="170" t="s">
        <v>45</v>
      </c>
      <c r="F229" s="171"/>
      <c r="G229" s="223" t="s">
        <v>182</v>
      </c>
      <c r="H229" s="224"/>
      <c r="I229" s="225"/>
      <c r="J229" s="19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  <c r="AA229" s="171"/>
      <c r="AB229" s="170"/>
      <c r="AC229" s="170"/>
      <c r="AD229" s="171"/>
      <c r="AE229" s="169"/>
      <c r="AF229" s="170"/>
      <c r="AG229" s="170"/>
      <c r="AH229" s="170"/>
      <c r="AI229" s="170"/>
      <c r="AJ229" s="170"/>
      <c r="AK229" s="170"/>
      <c r="AL229" s="170"/>
      <c r="AM229" s="170"/>
      <c r="AN229" s="170"/>
      <c r="AO229" s="170"/>
      <c r="AP229" s="172"/>
    </row>
    <row r="230" spans="1:42" s="71" customFormat="1" ht="15.75" outlineLevel="1" thickBot="1">
      <c r="A230" s="162"/>
      <c r="B230" s="163"/>
      <c r="C230" s="163"/>
      <c r="D230" s="242"/>
      <c r="E230" s="170" t="s">
        <v>45</v>
      </c>
      <c r="F230" s="171"/>
      <c r="G230" s="223" t="s">
        <v>183</v>
      </c>
      <c r="H230" s="224"/>
      <c r="I230" s="225"/>
      <c r="J230" s="19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>
        <f>AC81</f>
        <v>32</v>
      </c>
      <c r="W230" s="170"/>
      <c r="X230" s="170"/>
      <c r="Y230" s="170"/>
      <c r="Z230" s="170"/>
      <c r="AA230" s="171"/>
      <c r="AB230" s="170"/>
      <c r="AC230" s="170"/>
      <c r="AD230" s="171"/>
      <c r="AE230" s="169"/>
      <c r="AF230" s="170"/>
      <c r="AG230" s="170"/>
      <c r="AH230" s="170"/>
      <c r="AI230" s="170"/>
      <c r="AJ230" s="170"/>
      <c r="AK230" s="170"/>
      <c r="AL230" s="170"/>
      <c r="AM230" s="170"/>
      <c r="AN230" s="170"/>
      <c r="AO230" s="170"/>
      <c r="AP230" s="172"/>
    </row>
    <row r="231" spans="1:42" s="71" customFormat="1" ht="15.75" outlineLevel="1" thickBot="1">
      <c r="A231" s="183">
        <v>2015</v>
      </c>
      <c r="B231" s="184"/>
      <c r="C231" s="184"/>
      <c r="D231" s="241"/>
      <c r="E231" s="170" t="s">
        <v>45</v>
      </c>
      <c r="F231" s="171"/>
      <c r="G231" s="223" t="s">
        <v>182</v>
      </c>
      <c r="H231" s="224"/>
      <c r="I231" s="225"/>
      <c r="J231" s="19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>
        <f>AC57</f>
        <v>22</v>
      </c>
      <c r="W231" s="170"/>
      <c r="X231" s="170"/>
      <c r="Y231" s="170"/>
      <c r="Z231" s="170"/>
      <c r="AA231" s="171"/>
      <c r="AB231" s="170"/>
      <c r="AC231" s="170"/>
      <c r="AD231" s="171"/>
      <c r="AE231" s="169"/>
      <c r="AF231" s="170"/>
      <c r="AG231" s="170"/>
      <c r="AH231" s="170"/>
      <c r="AI231" s="170"/>
      <c r="AJ231" s="170"/>
      <c r="AK231" s="170"/>
      <c r="AL231" s="170"/>
      <c r="AM231" s="170"/>
      <c r="AN231" s="170"/>
      <c r="AO231" s="170"/>
      <c r="AP231" s="172"/>
    </row>
    <row r="232" spans="1:42" s="71" customFormat="1" ht="15.75" outlineLevel="1" thickBot="1">
      <c r="A232" s="162"/>
      <c r="B232" s="163"/>
      <c r="C232" s="163"/>
      <c r="D232" s="242"/>
      <c r="E232" s="170" t="s">
        <v>45</v>
      </c>
      <c r="F232" s="171"/>
      <c r="G232" s="223" t="s">
        <v>183</v>
      </c>
      <c r="H232" s="224"/>
      <c r="I232" s="225"/>
      <c r="J232" s="19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  <c r="AA232" s="171"/>
      <c r="AB232" s="170"/>
      <c r="AC232" s="170"/>
      <c r="AD232" s="171"/>
      <c r="AE232" s="169"/>
      <c r="AF232" s="170"/>
      <c r="AG232" s="170"/>
      <c r="AH232" s="170"/>
      <c r="AI232" s="170"/>
      <c r="AJ232" s="170"/>
      <c r="AK232" s="170"/>
      <c r="AL232" s="170"/>
      <c r="AM232" s="170"/>
      <c r="AN232" s="170"/>
      <c r="AO232" s="170"/>
      <c r="AP232" s="172"/>
    </row>
    <row r="233" spans="1:42" s="71" customFormat="1" ht="15.75" outlineLevel="1" thickBot="1">
      <c r="A233" s="251" t="s">
        <v>117</v>
      </c>
      <c r="B233" s="252"/>
      <c r="C233" s="252"/>
      <c r="D233" s="252"/>
      <c r="E233" s="252"/>
      <c r="F233" s="253"/>
      <c r="G233" s="254"/>
      <c r="H233" s="255"/>
      <c r="I233" s="256"/>
      <c r="J233" s="257">
        <f>SUM(J212:J232)</f>
        <v>1038</v>
      </c>
      <c r="K233" s="244"/>
      <c r="L233" s="244"/>
      <c r="M233" s="244">
        <f>SUM(M219:M232)</f>
        <v>188</v>
      </c>
      <c r="N233" s="244"/>
      <c r="O233" s="244"/>
      <c r="P233" s="244">
        <f>SUM(P218:P232)</f>
        <v>81</v>
      </c>
      <c r="Q233" s="244"/>
      <c r="R233" s="244"/>
      <c r="S233" s="244">
        <f>SUM(S208:S232)</f>
        <v>325</v>
      </c>
      <c r="T233" s="244"/>
      <c r="U233" s="244"/>
      <c r="V233" s="244">
        <f>SUM(V208:V232)</f>
        <v>413</v>
      </c>
      <c r="W233" s="244"/>
      <c r="X233" s="244"/>
      <c r="Y233" s="244">
        <f>SUM(Y208:Y232)</f>
        <v>68</v>
      </c>
      <c r="Z233" s="244"/>
      <c r="AA233" s="244"/>
      <c r="AB233" s="244"/>
      <c r="AC233" s="244"/>
      <c r="AD233" s="245"/>
      <c r="AE233" s="246">
        <f>SUM(AE212:AE232)</f>
        <v>808</v>
      </c>
      <c r="AF233" s="244"/>
      <c r="AG233" s="244"/>
      <c r="AH233" s="244">
        <f>SUM(AH219:AH232)</f>
        <v>164</v>
      </c>
      <c r="AI233" s="244"/>
      <c r="AJ233" s="244"/>
      <c r="AK233" s="244"/>
      <c r="AL233" s="244"/>
      <c r="AM233" s="244"/>
      <c r="AN233" s="244"/>
      <c r="AO233" s="244"/>
      <c r="AP233" s="245"/>
    </row>
    <row r="234" spans="1:42" s="36" customFormat="1" outlineLevel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</row>
    <row r="235" spans="1:42" ht="15.75" thickBot="1">
      <c r="A235" s="15"/>
      <c r="B235" s="422" t="s">
        <v>85</v>
      </c>
      <c r="C235" s="422"/>
      <c r="D235" s="422"/>
      <c r="E235" s="422"/>
      <c r="F235" s="422"/>
      <c r="G235" s="422"/>
      <c r="H235" s="422"/>
      <c r="I235" s="422"/>
      <c r="J235" s="422"/>
      <c r="K235" s="422"/>
      <c r="L235" s="422"/>
      <c r="M235" s="422"/>
      <c r="N235" s="422"/>
      <c r="O235" s="422"/>
      <c r="P235" s="422"/>
      <c r="Q235" s="422"/>
      <c r="R235" s="422"/>
      <c r="S235" s="422"/>
      <c r="T235" s="422"/>
      <c r="U235" s="422"/>
      <c r="V235" s="422"/>
      <c r="W235" s="422"/>
      <c r="X235" s="422"/>
      <c r="Y235" s="422"/>
      <c r="Z235" s="422"/>
      <c r="AA235" s="422"/>
      <c r="AB235" s="422"/>
      <c r="AC235" s="422"/>
      <c r="AD235" s="422"/>
      <c r="AE235" s="422"/>
      <c r="AF235" s="422"/>
      <c r="AG235" s="422"/>
      <c r="AH235" s="422"/>
      <c r="AI235" s="422"/>
      <c r="AJ235" s="422"/>
      <c r="AK235" s="422"/>
      <c r="AL235" s="422"/>
      <c r="AM235" s="422"/>
    </row>
    <row r="236" spans="1:42" s="38" customFormat="1" ht="15" customHeight="1" outlineLevel="1" thickBot="1">
      <c r="A236" s="269" t="s">
        <v>43</v>
      </c>
      <c r="B236" s="270"/>
      <c r="C236" s="270"/>
      <c r="D236" s="271"/>
      <c r="E236" s="275" t="s">
        <v>83</v>
      </c>
      <c r="F236" s="276"/>
      <c r="G236" s="258" t="s">
        <v>115</v>
      </c>
      <c r="H236" s="259"/>
      <c r="I236" s="260"/>
      <c r="J236" s="155" t="s">
        <v>44</v>
      </c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  <c r="AA236" s="155"/>
      <c r="AB236" s="155"/>
      <c r="AC236" s="155"/>
      <c r="AD236" s="155"/>
      <c r="AE236" s="155"/>
      <c r="AF236" s="155"/>
      <c r="AG236" s="155"/>
      <c r="AH236" s="155"/>
      <c r="AI236" s="155"/>
      <c r="AJ236" s="155"/>
      <c r="AK236" s="155"/>
      <c r="AL236" s="155"/>
      <c r="AM236" s="155"/>
      <c r="AN236" s="155"/>
      <c r="AO236" s="155"/>
      <c r="AP236" s="156"/>
    </row>
    <row r="237" spans="1:42" s="38" customFormat="1" ht="30" customHeight="1" outlineLevel="1">
      <c r="A237" s="272"/>
      <c r="B237" s="273"/>
      <c r="C237" s="273"/>
      <c r="D237" s="274"/>
      <c r="E237" s="277"/>
      <c r="F237" s="278"/>
      <c r="G237" s="261"/>
      <c r="H237" s="262"/>
      <c r="I237" s="263"/>
      <c r="J237" s="267" t="s">
        <v>60</v>
      </c>
      <c r="K237" s="268"/>
      <c r="L237" s="268"/>
      <c r="M237" s="268"/>
      <c r="N237" s="268"/>
      <c r="O237" s="268"/>
      <c r="P237" s="268"/>
      <c r="Q237" s="268"/>
      <c r="R237" s="268"/>
      <c r="S237" s="268"/>
      <c r="T237" s="268"/>
      <c r="U237" s="268"/>
      <c r="V237" s="268"/>
      <c r="W237" s="268"/>
      <c r="X237" s="268"/>
      <c r="Y237" s="268"/>
      <c r="Z237" s="268"/>
      <c r="AA237" s="268"/>
      <c r="AB237" s="268"/>
      <c r="AC237" s="268"/>
      <c r="AD237" s="268"/>
      <c r="AE237" s="247" t="s">
        <v>47</v>
      </c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9"/>
    </row>
    <row r="238" spans="1:42" s="38" customFormat="1" ht="15.75" outlineLevel="1" thickBot="1">
      <c r="A238" s="272"/>
      <c r="B238" s="273"/>
      <c r="C238" s="273"/>
      <c r="D238" s="274"/>
      <c r="E238" s="279"/>
      <c r="F238" s="280"/>
      <c r="G238" s="264"/>
      <c r="H238" s="265"/>
      <c r="I238" s="266"/>
      <c r="J238" s="199">
        <v>0.159</v>
      </c>
      <c r="K238" s="201"/>
      <c r="L238" s="201"/>
      <c r="M238" s="201">
        <v>0.108</v>
      </c>
      <c r="N238" s="201"/>
      <c r="O238" s="201"/>
      <c r="P238" s="201">
        <v>8.8999999999999996E-2</v>
      </c>
      <c r="Q238" s="201"/>
      <c r="R238" s="201"/>
      <c r="S238" s="201">
        <v>7.5999999999999998E-2</v>
      </c>
      <c r="T238" s="201"/>
      <c r="U238" s="201"/>
      <c r="V238" s="201">
        <v>5.7000000000000002E-2</v>
      </c>
      <c r="W238" s="201"/>
      <c r="X238" s="201"/>
      <c r="Y238" s="201">
        <v>3.7999999999999999E-2</v>
      </c>
      <c r="Z238" s="201"/>
      <c r="AA238" s="200"/>
      <c r="AB238" s="201"/>
      <c r="AC238" s="201"/>
      <c r="AD238" s="200"/>
      <c r="AE238" s="207">
        <v>0.159</v>
      </c>
      <c r="AF238" s="201"/>
      <c r="AG238" s="201"/>
      <c r="AH238" s="201">
        <v>0.108</v>
      </c>
      <c r="AI238" s="201"/>
      <c r="AJ238" s="201"/>
      <c r="AK238" s="201"/>
      <c r="AL238" s="201"/>
      <c r="AM238" s="201"/>
      <c r="AN238" s="201"/>
      <c r="AO238" s="201"/>
      <c r="AP238" s="250"/>
    </row>
    <row r="239" spans="1:42" s="71" customFormat="1" ht="15.75" outlineLevel="1" thickBot="1">
      <c r="A239" s="183">
        <v>1986</v>
      </c>
      <c r="B239" s="184"/>
      <c r="C239" s="184"/>
      <c r="D239" s="241"/>
      <c r="E239" s="170" t="s">
        <v>45</v>
      </c>
      <c r="F239" s="171"/>
      <c r="G239" s="223" t="s">
        <v>182</v>
      </c>
      <c r="H239" s="224"/>
      <c r="I239" s="225"/>
      <c r="J239" s="243"/>
      <c r="K239" s="221"/>
      <c r="L239" s="221"/>
      <c r="M239" s="221"/>
      <c r="N239" s="221"/>
      <c r="O239" s="221"/>
      <c r="P239" s="221"/>
      <c r="Q239" s="221"/>
      <c r="R239" s="221"/>
      <c r="S239" s="221"/>
      <c r="T239" s="221"/>
      <c r="U239" s="221"/>
      <c r="V239" s="221"/>
      <c r="W239" s="221"/>
      <c r="X239" s="221"/>
      <c r="Y239" s="221"/>
      <c r="Z239" s="221"/>
      <c r="AA239" s="237"/>
      <c r="AB239" s="221"/>
      <c r="AC239" s="221"/>
      <c r="AD239" s="237"/>
      <c r="AE239" s="220"/>
      <c r="AF239" s="221"/>
      <c r="AG239" s="221"/>
      <c r="AH239" s="221"/>
      <c r="AI239" s="221"/>
      <c r="AJ239" s="221"/>
      <c r="AK239" s="221"/>
      <c r="AL239" s="221"/>
      <c r="AM239" s="221"/>
      <c r="AN239" s="221"/>
      <c r="AO239" s="221"/>
      <c r="AP239" s="222"/>
    </row>
    <row r="240" spans="1:42" s="71" customFormat="1" ht="15.75" outlineLevel="1" thickBot="1">
      <c r="A240" s="162"/>
      <c r="B240" s="163"/>
      <c r="C240" s="163"/>
      <c r="D240" s="242"/>
      <c r="E240" s="170" t="s">
        <v>45</v>
      </c>
      <c r="F240" s="171"/>
      <c r="G240" s="223" t="s">
        <v>183</v>
      </c>
      <c r="H240" s="224"/>
      <c r="I240" s="225"/>
      <c r="J240" s="19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>
        <f>Y208*Y206*2</f>
        <v>0.83599999999999997</v>
      </c>
      <c r="Z240" s="170"/>
      <c r="AA240" s="171"/>
      <c r="AB240" s="170"/>
      <c r="AC240" s="170"/>
      <c r="AD240" s="171"/>
      <c r="AE240" s="169"/>
      <c r="AF240" s="170"/>
      <c r="AG240" s="170"/>
      <c r="AH240" s="170"/>
      <c r="AI240" s="170"/>
      <c r="AJ240" s="170"/>
      <c r="AK240" s="170"/>
      <c r="AL240" s="170"/>
      <c r="AM240" s="170"/>
      <c r="AN240" s="170"/>
      <c r="AO240" s="170"/>
      <c r="AP240" s="172"/>
    </row>
    <row r="241" spans="1:42" s="71" customFormat="1" ht="15.75" outlineLevel="1" thickBot="1">
      <c r="A241" s="183">
        <v>1988</v>
      </c>
      <c r="B241" s="184"/>
      <c r="C241" s="184"/>
      <c r="D241" s="241"/>
      <c r="E241" s="170" t="s">
        <v>45</v>
      </c>
      <c r="F241" s="171"/>
      <c r="G241" s="223" t="s">
        <v>182</v>
      </c>
      <c r="H241" s="224"/>
      <c r="I241" s="225"/>
      <c r="J241" s="243"/>
      <c r="K241" s="221"/>
      <c r="L241" s="221"/>
      <c r="M241" s="221"/>
      <c r="N241" s="221"/>
      <c r="O241" s="221"/>
      <c r="P241" s="221"/>
      <c r="Q241" s="221"/>
      <c r="R241" s="221"/>
      <c r="S241" s="221"/>
      <c r="T241" s="221"/>
      <c r="U241" s="221"/>
      <c r="V241" s="221">
        <f>V206*V209*2</f>
        <v>3.306</v>
      </c>
      <c r="W241" s="221"/>
      <c r="X241" s="221"/>
      <c r="Y241" s="221"/>
      <c r="Z241" s="221"/>
      <c r="AA241" s="237"/>
      <c r="AB241" s="221"/>
      <c r="AC241" s="221"/>
      <c r="AD241" s="237"/>
      <c r="AE241" s="220"/>
      <c r="AF241" s="221"/>
      <c r="AG241" s="221"/>
      <c r="AH241" s="221"/>
      <c r="AI241" s="221"/>
      <c r="AJ241" s="221"/>
      <c r="AK241" s="221"/>
      <c r="AL241" s="221"/>
      <c r="AM241" s="221"/>
      <c r="AN241" s="221"/>
      <c r="AO241" s="221"/>
      <c r="AP241" s="222"/>
    </row>
    <row r="242" spans="1:42" s="71" customFormat="1" ht="15.75" outlineLevel="1" thickBot="1">
      <c r="A242" s="162"/>
      <c r="B242" s="163"/>
      <c r="C242" s="163"/>
      <c r="D242" s="242"/>
      <c r="E242" s="170" t="s">
        <v>45</v>
      </c>
      <c r="F242" s="171"/>
      <c r="G242" s="223" t="s">
        <v>183</v>
      </c>
      <c r="H242" s="224"/>
      <c r="I242" s="225"/>
      <c r="J242" s="19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  <c r="AA242" s="171"/>
      <c r="AB242" s="170"/>
      <c r="AC242" s="170"/>
      <c r="AD242" s="171"/>
      <c r="AE242" s="169"/>
      <c r="AF242" s="170"/>
      <c r="AG242" s="170"/>
      <c r="AH242" s="170"/>
      <c r="AI242" s="170"/>
      <c r="AJ242" s="170"/>
      <c r="AK242" s="170"/>
      <c r="AL242" s="170"/>
      <c r="AM242" s="170"/>
      <c r="AN242" s="170"/>
      <c r="AO242" s="170"/>
      <c r="AP242" s="172"/>
    </row>
    <row r="243" spans="1:42" s="71" customFormat="1" ht="15.75" outlineLevel="1" thickBot="1">
      <c r="A243" s="183">
        <v>2003</v>
      </c>
      <c r="B243" s="184"/>
      <c r="C243" s="184"/>
      <c r="D243" s="241"/>
      <c r="E243" s="170" t="s">
        <v>45</v>
      </c>
      <c r="F243" s="171"/>
      <c r="G243" s="223" t="s">
        <v>182</v>
      </c>
      <c r="H243" s="224"/>
      <c r="I243" s="225"/>
      <c r="J243" s="243"/>
      <c r="K243" s="221"/>
      <c r="L243" s="221"/>
      <c r="M243" s="221"/>
      <c r="N243" s="221"/>
      <c r="O243" s="221"/>
      <c r="P243" s="221"/>
      <c r="Q243" s="221"/>
      <c r="R243" s="221"/>
      <c r="S243" s="221"/>
      <c r="T243" s="221"/>
      <c r="U243" s="221"/>
      <c r="V243" s="221"/>
      <c r="W243" s="221"/>
      <c r="X243" s="221"/>
      <c r="Y243" s="221"/>
      <c r="Z243" s="221"/>
      <c r="AA243" s="237"/>
      <c r="AB243" s="221"/>
      <c r="AC243" s="221"/>
      <c r="AD243" s="237"/>
      <c r="AE243" s="220"/>
      <c r="AF243" s="221"/>
      <c r="AG243" s="221"/>
      <c r="AH243" s="221"/>
      <c r="AI243" s="221"/>
      <c r="AJ243" s="221"/>
      <c r="AK243" s="221"/>
      <c r="AL243" s="221"/>
      <c r="AM243" s="221"/>
      <c r="AN243" s="221"/>
      <c r="AO243" s="221"/>
      <c r="AP243" s="222"/>
    </row>
    <row r="244" spans="1:42" s="71" customFormat="1" ht="15.75" outlineLevel="1" thickBot="1">
      <c r="A244" s="162"/>
      <c r="B244" s="163"/>
      <c r="C244" s="163"/>
      <c r="D244" s="242"/>
      <c r="E244" s="170" t="s">
        <v>45</v>
      </c>
      <c r="F244" s="171"/>
      <c r="G244" s="223" t="s">
        <v>183</v>
      </c>
      <c r="H244" s="224"/>
      <c r="I244" s="225"/>
      <c r="J244" s="190">
        <f>J206*J212*2</f>
        <v>36.252000000000002</v>
      </c>
      <c r="K244" s="170"/>
      <c r="L244" s="170"/>
      <c r="M244" s="170"/>
      <c r="N244" s="170"/>
      <c r="O244" s="170"/>
      <c r="P244" s="170"/>
      <c r="Q244" s="170"/>
      <c r="R244" s="170"/>
      <c r="S244" s="170"/>
      <c r="T244" s="170"/>
      <c r="U244" s="170"/>
      <c r="V244" s="170"/>
      <c r="W244" s="170"/>
      <c r="X244" s="170"/>
      <c r="Y244" s="170"/>
      <c r="Z244" s="170"/>
      <c r="AA244" s="171"/>
      <c r="AB244" s="170"/>
      <c r="AC244" s="170"/>
      <c r="AD244" s="171"/>
      <c r="AE244" s="169"/>
      <c r="AF244" s="170"/>
      <c r="AG244" s="170"/>
      <c r="AH244" s="170"/>
      <c r="AI244" s="170"/>
      <c r="AJ244" s="170"/>
      <c r="AK244" s="170"/>
      <c r="AL244" s="170"/>
      <c r="AM244" s="170"/>
      <c r="AN244" s="170"/>
      <c r="AO244" s="170"/>
      <c r="AP244" s="172"/>
    </row>
    <row r="245" spans="1:42" s="71" customFormat="1" ht="15.75" outlineLevel="1" thickBot="1">
      <c r="A245" s="183">
        <v>2005</v>
      </c>
      <c r="B245" s="184"/>
      <c r="C245" s="184"/>
      <c r="D245" s="241"/>
      <c r="E245" s="170" t="s">
        <v>45</v>
      </c>
      <c r="F245" s="171"/>
      <c r="G245" s="223" t="s">
        <v>182</v>
      </c>
      <c r="H245" s="224"/>
      <c r="I245" s="225"/>
      <c r="J245" s="243"/>
      <c r="K245" s="221"/>
      <c r="L245" s="221"/>
      <c r="M245" s="221"/>
      <c r="N245" s="221"/>
      <c r="O245" s="221"/>
      <c r="P245" s="221"/>
      <c r="Q245" s="221"/>
      <c r="R245" s="221"/>
      <c r="S245" s="221"/>
      <c r="T245" s="221"/>
      <c r="U245" s="221"/>
      <c r="V245" s="221"/>
      <c r="W245" s="221"/>
      <c r="X245" s="221"/>
      <c r="Y245" s="221"/>
      <c r="Z245" s="221"/>
      <c r="AA245" s="237"/>
      <c r="AB245" s="221"/>
      <c r="AC245" s="221"/>
      <c r="AD245" s="237"/>
      <c r="AE245" s="220"/>
      <c r="AF245" s="221"/>
      <c r="AG245" s="221"/>
      <c r="AH245" s="221"/>
      <c r="AI245" s="221"/>
      <c r="AJ245" s="221"/>
      <c r="AK245" s="221"/>
      <c r="AL245" s="221"/>
      <c r="AM245" s="221"/>
      <c r="AN245" s="221"/>
      <c r="AO245" s="221"/>
      <c r="AP245" s="222"/>
    </row>
    <row r="246" spans="1:42" s="71" customFormat="1" ht="15.75" outlineLevel="1" thickBot="1">
      <c r="A246" s="162"/>
      <c r="B246" s="163"/>
      <c r="C246" s="163"/>
      <c r="D246" s="242"/>
      <c r="E246" s="170" t="s">
        <v>45</v>
      </c>
      <c r="F246" s="171"/>
      <c r="G246" s="223" t="s">
        <v>183</v>
      </c>
      <c r="H246" s="224"/>
      <c r="I246" s="225"/>
      <c r="J246" s="190">
        <f>J206*J214*2</f>
        <v>40.386000000000003</v>
      </c>
      <c r="K246" s="170"/>
      <c r="L246" s="170"/>
      <c r="M246" s="170"/>
      <c r="N246" s="170"/>
      <c r="O246" s="170"/>
      <c r="P246" s="170"/>
      <c r="Q246" s="170"/>
      <c r="R246" s="170"/>
      <c r="S246" s="170">
        <f>S238*S214*2</f>
        <v>25.231999999999999</v>
      </c>
      <c r="T246" s="170"/>
      <c r="U246" s="170"/>
      <c r="V246" s="170"/>
      <c r="W246" s="170"/>
      <c r="X246" s="170"/>
      <c r="Y246" s="170"/>
      <c r="Z246" s="170"/>
      <c r="AA246" s="171"/>
      <c r="AB246" s="170"/>
      <c r="AC246" s="170"/>
      <c r="AD246" s="171"/>
      <c r="AE246" s="169">
        <f>AE214*AE238*2</f>
        <v>40.386000000000003</v>
      </c>
      <c r="AF246" s="170"/>
      <c r="AG246" s="170"/>
      <c r="AH246" s="170"/>
      <c r="AI246" s="170"/>
      <c r="AJ246" s="170"/>
      <c r="AK246" s="170"/>
      <c r="AL246" s="170"/>
      <c r="AM246" s="170"/>
      <c r="AN246" s="170"/>
      <c r="AO246" s="170"/>
      <c r="AP246" s="172"/>
    </row>
    <row r="247" spans="1:42" s="71" customFormat="1" ht="15.75" outlineLevel="1" thickBot="1">
      <c r="A247" s="183">
        <v>2006</v>
      </c>
      <c r="B247" s="184"/>
      <c r="C247" s="184"/>
      <c r="D247" s="241"/>
      <c r="E247" s="170" t="s">
        <v>45</v>
      </c>
      <c r="F247" s="171"/>
      <c r="G247" s="223" t="s">
        <v>182</v>
      </c>
      <c r="H247" s="224"/>
      <c r="I247" s="225"/>
      <c r="J247" s="243">
        <f>J206*J215*2</f>
        <v>55.332000000000001</v>
      </c>
      <c r="K247" s="221"/>
      <c r="L247" s="221"/>
      <c r="M247" s="221"/>
      <c r="N247" s="221"/>
      <c r="O247" s="221"/>
      <c r="P247" s="221"/>
      <c r="Q247" s="221"/>
      <c r="R247" s="221"/>
      <c r="S247" s="221"/>
      <c r="T247" s="221"/>
      <c r="U247" s="221"/>
      <c r="V247" s="221"/>
      <c r="W247" s="221"/>
      <c r="X247" s="221"/>
      <c r="Y247" s="221"/>
      <c r="Z247" s="221"/>
      <c r="AA247" s="237"/>
      <c r="AB247" s="221"/>
      <c r="AC247" s="221"/>
      <c r="AD247" s="237"/>
      <c r="AE247" s="220">
        <f>AE215*AE238*2</f>
        <v>55.332000000000001</v>
      </c>
      <c r="AF247" s="221"/>
      <c r="AG247" s="221"/>
      <c r="AH247" s="221"/>
      <c r="AI247" s="221"/>
      <c r="AJ247" s="221"/>
      <c r="AK247" s="221"/>
      <c r="AL247" s="221"/>
      <c r="AM247" s="221"/>
      <c r="AN247" s="221"/>
      <c r="AO247" s="221"/>
      <c r="AP247" s="222"/>
    </row>
    <row r="248" spans="1:42" s="71" customFormat="1" ht="15.75" outlineLevel="1" thickBot="1">
      <c r="A248" s="162"/>
      <c r="B248" s="163"/>
      <c r="C248" s="163"/>
      <c r="D248" s="242"/>
      <c r="E248" s="170" t="s">
        <v>45</v>
      </c>
      <c r="F248" s="171"/>
      <c r="G248" s="223" t="s">
        <v>183</v>
      </c>
      <c r="H248" s="224"/>
      <c r="I248" s="225"/>
      <c r="J248" s="149"/>
      <c r="K248" s="150"/>
      <c r="L248" s="226"/>
      <c r="M248" s="170"/>
      <c r="N248" s="170"/>
      <c r="O248" s="170"/>
      <c r="P248" s="170"/>
      <c r="Q248" s="170"/>
      <c r="R248" s="170"/>
      <c r="S248" s="170"/>
      <c r="T248" s="170"/>
      <c r="U248" s="170"/>
      <c r="V248" s="170"/>
      <c r="W248" s="170"/>
      <c r="X248" s="170"/>
      <c r="Y248" s="170"/>
      <c r="Z248" s="170"/>
      <c r="AA248" s="171"/>
      <c r="AB248" s="170"/>
      <c r="AC248" s="170"/>
      <c r="AD248" s="171"/>
      <c r="AE248" s="169"/>
      <c r="AF248" s="170"/>
      <c r="AG248" s="170"/>
      <c r="AH248" s="170"/>
      <c r="AI248" s="170"/>
      <c r="AJ248" s="170"/>
      <c r="AK248" s="170"/>
      <c r="AL248" s="170"/>
      <c r="AM248" s="170"/>
      <c r="AN248" s="170"/>
      <c r="AO248" s="170"/>
      <c r="AP248" s="172"/>
    </row>
    <row r="249" spans="1:42" s="71" customFormat="1" ht="15.75" outlineLevel="1" thickBot="1">
      <c r="A249" s="183">
        <v>2007</v>
      </c>
      <c r="B249" s="184"/>
      <c r="C249" s="184"/>
      <c r="D249" s="241"/>
      <c r="E249" s="170" t="s">
        <v>45</v>
      </c>
      <c r="F249" s="171"/>
      <c r="G249" s="223" t="s">
        <v>182</v>
      </c>
      <c r="H249" s="224"/>
      <c r="I249" s="225"/>
      <c r="J249" s="233">
        <f>J238*J217*2</f>
        <v>14.31</v>
      </c>
      <c r="K249" s="234"/>
      <c r="L249" s="235"/>
      <c r="M249" s="221"/>
      <c r="N249" s="221"/>
      <c r="O249" s="221"/>
      <c r="P249" s="221"/>
      <c r="Q249" s="221"/>
      <c r="R249" s="221"/>
      <c r="S249" s="221"/>
      <c r="T249" s="221"/>
      <c r="U249" s="221"/>
      <c r="V249" s="221">
        <f>V238*V217*2</f>
        <v>5.016</v>
      </c>
      <c r="W249" s="221"/>
      <c r="X249" s="221"/>
      <c r="Y249" s="221"/>
      <c r="Z249" s="221"/>
      <c r="AA249" s="237"/>
      <c r="AB249" s="221"/>
      <c r="AC249" s="221"/>
      <c r="AD249" s="237"/>
      <c r="AE249" s="220">
        <f>AE217*AE238*2</f>
        <v>14.31</v>
      </c>
      <c r="AF249" s="221"/>
      <c r="AG249" s="221"/>
      <c r="AH249" s="221"/>
      <c r="AI249" s="221"/>
      <c r="AJ249" s="221"/>
      <c r="AK249" s="221"/>
      <c r="AL249" s="221"/>
      <c r="AM249" s="221"/>
      <c r="AN249" s="221"/>
      <c r="AO249" s="221"/>
      <c r="AP249" s="222"/>
    </row>
    <row r="250" spans="1:42" s="71" customFormat="1" ht="15.75" outlineLevel="1" thickBot="1">
      <c r="A250" s="162"/>
      <c r="B250" s="163"/>
      <c r="C250" s="163"/>
      <c r="D250" s="242"/>
      <c r="E250" s="170" t="s">
        <v>45</v>
      </c>
      <c r="F250" s="171"/>
      <c r="G250" s="223" t="s">
        <v>183</v>
      </c>
      <c r="H250" s="224"/>
      <c r="I250" s="225"/>
      <c r="J250" s="149">
        <f>J238*J218*2</f>
        <v>54.695999999999998</v>
      </c>
      <c r="K250" s="150"/>
      <c r="L250" s="226"/>
      <c r="M250" s="170"/>
      <c r="N250" s="170"/>
      <c r="O250" s="170"/>
      <c r="P250" s="170">
        <f>P238*P218*2</f>
        <v>0.8899999999999999</v>
      </c>
      <c r="Q250" s="170"/>
      <c r="R250" s="170"/>
      <c r="S250" s="170"/>
      <c r="T250" s="170"/>
      <c r="U250" s="170"/>
      <c r="V250" s="170">
        <f>V218*V238*2</f>
        <v>3.762</v>
      </c>
      <c r="W250" s="170"/>
      <c r="X250" s="170"/>
      <c r="Y250" s="170"/>
      <c r="Z250" s="170"/>
      <c r="AA250" s="171"/>
      <c r="AB250" s="170"/>
      <c r="AC250" s="170"/>
      <c r="AD250" s="171"/>
      <c r="AE250" s="169">
        <f>AE218*AE238*2</f>
        <v>39.113999999999997</v>
      </c>
      <c r="AF250" s="170"/>
      <c r="AG250" s="170"/>
      <c r="AH250" s="170"/>
      <c r="AI250" s="170"/>
      <c r="AJ250" s="170"/>
      <c r="AK250" s="170"/>
      <c r="AL250" s="170"/>
      <c r="AM250" s="170"/>
      <c r="AN250" s="170"/>
      <c r="AO250" s="170"/>
      <c r="AP250" s="172"/>
    </row>
    <row r="251" spans="1:42" s="71" customFormat="1" ht="15.75" outlineLevel="1" thickBot="1">
      <c r="A251" s="183">
        <v>2008</v>
      </c>
      <c r="B251" s="184"/>
      <c r="C251" s="184"/>
      <c r="D251" s="241"/>
      <c r="E251" s="170" t="s">
        <v>45</v>
      </c>
      <c r="F251" s="171"/>
      <c r="G251" s="223" t="s">
        <v>182</v>
      </c>
      <c r="H251" s="224"/>
      <c r="I251" s="225"/>
      <c r="J251" s="233"/>
      <c r="K251" s="234"/>
      <c r="L251" s="235"/>
      <c r="M251" s="221">
        <f>M219*M238*2</f>
        <v>12.311999999999999</v>
      </c>
      <c r="N251" s="221"/>
      <c r="O251" s="221"/>
      <c r="P251" s="221"/>
      <c r="Q251" s="221"/>
      <c r="R251" s="221"/>
      <c r="S251" s="221">
        <f>S219*S238*2</f>
        <v>2.2799999999999998</v>
      </c>
      <c r="T251" s="221"/>
      <c r="U251" s="221"/>
      <c r="V251" s="221">
        <f>V219*V238*2</f>
        <v>1.1400000000000001</v>
      </c>
      <c r="W251" s="221"/>
      <c r="X251" s="221"/>
      <c r="Y251" s="221">
        <f>Y219*Y238*2</f>
        <v>1.216</v>
      </c>
      <c r="Z251" s="221"/>
      <c r="AA251" s="237"/>
      <c r="AB251" s="221"/>
      <c r="AC251" s="221"/>
      <c r="AD251" s="237"/>
      <c r="AE251" s="220"/>
      <c r="AF251" s="221"/>
      <c r="AG251" s="221"/>
      <c r="AH251" s="221">
        <f>AH219*AH238*2</f>
        <v>12.311999999999999</v>
      </c>
      <c r="AI251" s="221"/>
      <c r="AJ251" s="221"/>
      <c r="AK251" s="221"/>
      <c r="AL251" s="221"/>
      <c r="AM251" s="221"/>
      <c r="AN251" s="221"/>
      <c r="AO251" s="221"/>
      <c r="AP251" s="222"/>
    </row>
    <row r="252" spans="1:42" s="71" customFormat="1" ht="15.75" outlineLevel="1" thickBot="1">
      <c r="A252" s="162"/>
      <c r="B252" s="163"/>
      <c r="C252" s="163"/>
      <c r="D252" s="242"/>
      <c r="E252" s="170" t="s">
        <v>45</v>
      </c>
      <c r="F252" s="171"/>
      <c r="G252" s="223" t="s">
        <v>183</v>
      </c>
      <c r="H252" s="224"/>
      <c r="I252" s="225"/>
      <c r="J252" s="149">
        <f>J220*J238*2</f>
        <v>79.5</v>
      </c>
      <c r="K252" s="150"/>
      <c r="L252" s="226"/>
      <c r="M252" s="170">
        <f>M220*M238*2</f>
        <v>28.295999999999999</v>
      </c>
      <c r="N252" s="170"/>
      <c r="O252" s="170"/>
      <c r="P252" s="170">
        <f>P220*P238*2</f>
        <v>13.527999999999999</v>
      </c>
      <c r="Q252" s="170"/>
      <c r="R252" s="170"/>
      <c r="S252" s="170">
        <f>S220*S238*2</f>
        <v>15.504</v>
      </c>
      <c r="T252" s="170"/>
      <c r="U252" s="170"/>
      <c r="V252" s="170">
        <f>V220*V238*2</f>
        <v>20.975999999999999</v>
      </c>
      <c r="W252" s="170"/>
      <c r="X252" s="170"/>
      <c r="Y252" s="170">
        <f>Y220*Y238*2</f>
        <v>3.1160000000000001</v>
      </c>
      <c r="Z252" s="170"/>
      <c r="AA252" s="171"/>
      <c r="AB252" s="170"/>
      <c r="AC252" s="170"/>
      <c r="AD252" s="171"/>
      <c r="AE252" s="169">
        <f>AE220*AE238*2</f>
        <v>79.5</v>
      </c>
      <c r="AF252" s="170"/>
      <c r="AG252" s="170"/>
      <c r="AH252" s="170">
        <f>AH220*AH238*2</f>
        <v>23.111999999999998</v>
      </c>
      <c r="AI252" s="170"/>
      <c r="AJ252" s="170"/>
      <c r="AK252" s="170"/>
      <c r="AL252" s="170"/>
      <c r="AM252" s="170"/>
      <c r="AN252" s="170"/>
      <c r="AO252" s="170"/>
      <c r="AP252" s="172"/>
    </row>
    <row r="253" spans="1:42" s="71" customFormat="1" ht="15.75" outlineLevel="1" thickBot="1">
      <c r="A253" s="183">
        <v>2009</v>
      </c>
      <c r="B253" s="184"/>
      <c r="C253" s="184"/>
      <c r="D253" s="241"/>
      <c r="E253" s="170" t="s">
        <v>45</v>
      </c>
      <c r="F253" s="171"/>
      <c r="G253" s="223" t="s">
        <v>182</v>
      </c>
      <c r="H253" s="224"/>
      <c r="I253" s="225"/>
      <c r="J253" s="233">
        <f>J221*J238*2</f>
        <v>28.302</v>
      </c>
      <c r="K253" s="234"/>
      <c r="L253" s="235"/>
      <c r="M253" s="221"/>
      <c r="N253" s="221"/>
      <c r="O253" s="221"/>
      <c r="P253" s="221"/>
      <c r="Q253" s="221"/>
      <c r="R253" s="221"/>
      <c r="S253" s="221">
        <f>S221*S238*2</f>
        <v>6.3839999999999995</v>
      </c>
      <c r="T253" s="221"/>
      <c r="U253" s="221"/>
      <c r="V253" s="221"/>
      <c r="W253" s="221"/>
      <c r="X253" s="221"/>
      <c r="Y253" s="221"/>
      <c r="Z253" s="221"/>
      <c r="AA253" s="237"/>
      <c r="AB253" s="221"/>
      <c r="AC253" s="221"/>
      <c r="AD253" s="237"/>
      <c r="AE253" s="220">
        <f>AE221*AE238*2</f>
        <v>28.302</v>
      </c>
      <c r="AF253" s="221"/>
      <c r="AG253" s="221"/>
      <c r="AH253" s="221"/>
      <c r="AI253" s="221"/>
      <c r="AJ253" s="221"/>
      <c r="AK253" s="221"/>
      <c r="AL253" s="221"/>
      <c r="AM253" s="221"/>
      <c r="AN253" s="221"/>
      <c r="AO253" s="221"/>
      <c r="AP253" s="222"/>
    </row>
    <row r="254" spans="1:42" s="71" customFormat="1" ht="15.75" outlineLevel="1" thickBot="1">
      <c r="A254" s="162"/>
      <c r="B254" s="163"/>
      <c r="C254" s="163"/>
      <c r="D254" s="242"/>
      <c r="E254" s="170" t="s">
        <v>45</v>
      </c>
      <c r="F254" s="171"/>
      <c r="G254" s="223" t="s">
        <v>183</v>
      </c>
      <c r="H254" s="224"/>
      <c r="I254" s="225"/>
      <c r="J254" s="149"/>
      <c r="K254" s="150"/>
      <c r="L254" s="226"/>
      <c r="M254" s="170"/>
      <c r="N254" s="170"/>
      <c r="O254" s="170"/>
      <c r="P254" s="170"/>
      <c r="Q254" s="170"/>
      <c r="R254" s="170"/>
      <c r="S254" s="170"/>
      <c r="T254" s="170"/>
      <c r="U254" s="170"/>
      <c r="V254" s="170"/>
      <c r="W254" s="170"/>
      <c r="X254" s="170"/>
      <c r="Y254" s="170"/>
      <c r="Z254" s="170"/>
      <c r="AA254" s="171"/>
      <c r="AB254" s="170"/>
      <c r="AC254" s="170"/>
      <c r="AD254" s="171"/>
      <c r="AE254" s="169"/>
      <c r="AF254" s="170"/>
      <c r="AG254" s="170"/>
      <c r="AH254" s="170"/>
      <c r="AI254" s="170"/>
      <c r="AJ254" s="170"/>
      <c r="AK254" s="170"/>
      <c r="AL254" s="170"/>
      <c r="AM254" s="170"/>
      <c r="AN254" s="170"/>
      <c r="AO254" s="170"/>
      <c r="AP254" s="172"/>
    </row>
    <row r="255" spans="1:42" s="71" customFormat="1" ht="15.75" outlineLevel="1" thickBot="1">
      <c r="A255" s="183">
        <v>2010</v>
      </c>
      <c r="B255" s="184"/>
      <c r="C255" s="184"/>
      <c r="D255" s="241"/>
      <c r="E255" s="170" t="s">
        <v>45</v>
      </c>
      <c r="F255" s="171"/>
      <c r="G255" s="223" t="s">
        <v>182</v>
      </c>
      <c r="H255" s="224"/>
      <c r="I255" s="225"/>
      <c r="J255" s="233"/>
      <c r="K255" s="234"/>
      <c r="L255" s="235"/>
      <c r="M255" s="221"/>
      <c r="N255" s="221"/>
      <c r="O255" s="221"/>
      <c r="P255" s="221"/>
      <c r="Q255" s="221"/>
      <c r="R255" s="221"/>
      <c r="S255" s="221"/>
      <c r="T255" s="221"/>
      <c r="U255" s="221"/>
      <c r="V255" s="221"/>
      <c r="W255" s="221"/>
      <c r="X255" s="221"/>
      <c r="Y255" s="221"/>
      <c r="Z255" s="221"/>
      <c r="AA255" s="237"/>
      <c r="AB255" s="221"/>
      <c r="AC255" s="221"/>
      <c r="AD255" s="237"/>
      <c r="AE255" s="220"/>
      <c r="AF255" s="221"/>
      <c r="AG255" s="221"/>
      <c r="AH255" s="221"/>
      <c r="AI255" s="221"/>
      <c r="AJ255" s="221"/>
      <c r="AK255" s="221"/>
      <c r="AL255" s="221"/>
      <c r="AM255" s="221"/>
      <c r="AN255" s="221"/>
      <c r="AO255" s="221"/>
      <c r="AP255" s="222"/>
    </row>
    <row r="256" spans="1:42" s="71" customFormat="1" ht="15.75" outlineLevel="1" thickBot="1">
      <c r="A256" s="162"/>
      <c r="B256" s="163"/>
      <c r="C256" s="163"/>
      <c r="D256" s="242"/>
      <c r="E256" s="170" t="s">
        <v>45</v>
      </c>
      <c r="F256" s="171"/>
      <c r="G256" s="223" t="s">
        <v>183</v>
      </c>
      <c r="H256" s="224"/>
      <c r="I256" s="225"/>
      <c r="J256" s="149"/>
      <c r="K256" s="150"/>
      <c r="L256" s="226"/>
      <c r="M256" s="170"/>
      <c r="N256" s="170"/>
      <c r="O256" s="170"/>
      <c r="P256" s="170"/>
      <c r="Q256" s="170"/>
      <c r="R256" s="170"/>
      <c r="S256" s="170"/>
      <c r="T256" s="170"/>
      <c r="U256" s="170"/>
      <c r="V256" s="170">
        <f>V224*V238*2</f>
        <v>1.026</v>
      </c>
      <c r="W256" s="170"/>
      <c r="X256" s="170"/>
      <c r="Y256" s="170"/>
      <c r="Z256" s="170"/>
      <c r="AA256" s="171"/>
      <c r="AB256" s="170"/>
      <c r="AC256" s="170"/>
      <c r="AD256" s="171"/>
      <c r="AE256" s="169"/>
      <c r="AF256" s="170"/>
      <c r="AG256" s="170"/>
      <c r="AH256" s="170"/>
      <c r="AI256" s="170"/>
      <c r="AJ256" s="170"/>
      <c r="AK256" s="170"/>
      <c r="AL256" s="170"/>
      <c r="AM256" s="170"/>
      <c r="AN256" s="170"/>
      <c r="AO256" s="170"/>
      <c r="AP256" s="172"/>
    </row>
    <row r="257" spans="1:42" s="71" customFormat="1" ht="15.75" outlineLevel="1" thickBot="1">
      <c r="A257" s="183">
        <v>2012</v>
      </c>
      <c r="B257" s="184"/>
      <c r="C257" s="184"/>
      <c r="D257" s="241"/>
      <c r="E257" s="170" t="s">
        <v>45</v>
      </c>
      <c r="F257" s="171"/>
      <c r="G257" s="223" t="s">
        <v>182</v>
      </c>
      <c r="H257" s="224"/>
      <c r="I257" s="225"/>
      <c r="J257" s="233">
        <f>J225*J238*2</f>
        <v>9.8580000000000005</v>
      </c>
      <c r="K257" s="234"/>
      <c r="L257" s="235"/>
      <c r="M257" s="221"/>
      <c r="N257" s="221"/>
      <c r="O257" s="221"/>
      <c r="P257" s="221"/>
      <c r="Q257" s="221"/>
      <c r="R257" s="221"/>
      <c r="S257" s="221"/>
      <c r="T257" s="221"/>
      <c r="U257" s="221"/>
      <c r="V257" s="221"/>
      <c r="W257" s="221"/>
      <c r="X257" s="221"/>
      <c r="Y257" s="221"/>
      <c r="Z257" s="221"/>
      <c r="AA257" s="237"/>
      <c r="AB257" s="221"/>
      <c r="AC257" s="221"/>
      <c r="AD257" s="237"/>
      <c r="AE257" s="220"/>
      <c r="AF257" s="221"/>
      <c r="AG257" s="221"/>
      <c r="AH257" s="221"/>
      <c r="AI257" s="221"/>
      <c r="AJ257" s="221"/>
      <c r="AK257" s="221"/>
      <c r="AL257" s="221"/>
      <c r="AM257" s="221"/>
      <c r="AN257" s="221"/>
      <c r="AO257" s="221"/>
      <c r="AP257" s="222"/>
    </row>
    <row r="258" spans="1:42" s="71" customFormat="1" ht="15.75" outlineLevel="1" thickBot="1">
      <c r="A258" s="162"/>
      <c r="B258" s="163"/>
      <c r="C258" s="163"/>
      <c r="D258" s="242"/>
      <c r="E258" s="170" t="s">
        <v>45</v>
      </c>
      <c r="F258" s="171"/>
      <c r="G258" s="223" t="s">
        <v>183</v>
      </c>
      <c r="H258" s="224"/>
      <c r="I258" s="225"/>
      <c r="J258" s="149">
        <f>J238*J226*2</f>
        <v>11.448</v>
      </c>
      <c r="K258" s="150"/>
      <c r="L258" s="226"/>
      <c r="M258" s="170"/>
      <c r="N258" s="170"/>
      <c r="O258" s="170"/>
      <c r="P258" s="170"/>
      <c r="Q258" s="170"/>
      <c r="R258" s="170"/>
      <c r="S258" s="170"/>
      <c r="T258" s="170"/>
      <c r="U258" s="170"/>
      <c r="V258" s="170"/>
      <c r="W258" s="170"/>
      <c r="X258" s="170"/>
      <c r="Y258" s="170"/>
      <c r="Z258" s="170"/>
      <c r="AA258" s="171"/>
      <c r="AB258" s="170"/>
      <c r="AC258" s="170"/>
      <c r="AD258" s="171"/>
      <c r="AE258" s="169"/>
      <c r="AF258" s="170"/>
      <c r="AG258" s="170"/>
      <c r="AH258" s="170"/>
      <c r="AI258" s="170"/>
      <c r="AJ258" s="170"/>
      <c r="AK258" s="170"/>
      <c r="AL258" s="170"/>
      <c r="AM258" s="170"/>
      <c r="AN258" s="170"/>
      <c r="AO258" s="170"/>
      <c r="AP258" s="172"/>
    </row>
    <row r="259" spans="1:42" s="71" customFormat="1" ht="15.75" outlineLevel="1" thickBot="1">
      <c r="A259" s="183">
        <v>2013</v>
      </c>
      <c r="B259" s="184"/>
      <c r="C259" s="184"/>
      <c r="D259" s="241"/>
      <c r="E259" s="170" t="s">
        <v>45</v>
      </c>
      <c r="F259" s="171"/>
      <c r="G259" s="223" t="s">
        <v>182</v>
      </c>
      <c r="H259" s="224"/>
      <c r="I259" s="225"/>
      <c r="J259" s="233"/>
      <c r="K259" s="234"/>
      <c r="L259" s="235"/>
      <c r="M259" s="221"/>
      <c r="N259" s="221"/>
      <c r="O259" s="221"/>
      <c r="P259" s="221"/>
      <c r="Q259" s="221"/>
      <c r="R259" s="221"/>
      <c r="S259" s="221"/>
      <c r="T259" s="221"/>
      <c r="U259" s="221"/>
      <c r="V259" s="221"/>
      <c r="W259" s="221"/>
      <c r="X259" s="221"/>
      <c r="Y259" s="221"/>
      <c r="Z259" s="221"/>
      <c r="AA259" s="237"/>
      <c r="AB259" s="221"/>
      <c r="AC259" s="221"/>
      <c r="AD259" s="237"/>
      <c r="AE259" s="220"/>
      <c r="AF259" s="221"/>
      <c r="AG259" s="221"/>
      <c r="AH259" s="221"/>
      <c r="AI259" s="221"/>
      <c r="AJ259" s="221"/>
      <c r="AK259" s="221"/>
      <c r="AL259" s="221"/>
      <c r="AM259" s="221"/>
      <c r="AN259" s="221"/>
      <c r="AO259" s="221"/>
      <c r="AP259" s="222"/>
    </row>
    <row r="260" spans="1:42" s="71" customFormat="1" ht="15.75" outlineLevel="1" thickBot="1">
      <c r="A260" s="162"/>
      <c r="B260" s="163"/>
      <c r="C260" s="163"/>
      <c r="D260" s="242"/>
      <c r="E260" s="170" t="s">
        <v>45</v>
      </c>
      <c r="F260" s="171"/>
      <c r="G260" s="223" t="s">
        <v>183</v>
      </c>
      <c r="H260" s="224"/>
      <c r="I260" s="225"/>
      <c r="J260" s="149"/>
      <c r="K260" s="150"/>
      <c r="L260" s="226"/>
      <c r="M260" s="170"/>
      <c r="N260" s="170"/>
      <c r="O260" s="170"/>
      <c r="P260" s="170"/>
      <c r="Q260" s="170"/>
      <c r="R260" s="170"/>
      <c r="S260" s="170"/>
      <c r="T260" s="170"/>
      <c r="U260" s="170"/>
      <c r="V260" s="170">
        <f>V228*V238*2</f>
        <v>5.7</v>
      </c>
      <c r="W260" s="170"/>
      <c r="X260" s="170"/>
      <c r="Y260" s="170"/>
      <c r="Z260" s="170"/>
      <c r="AA260" s="171"/>
      <c r="AB260" s="170"/>
      <c r="AC260" s="170"/>
      <c r="AD260" s="171"/>
      <c r="AE260" s="169"/>
      <c r="AF260" s="170"/>
      <c r="AG260" s="170"/>
      <c r="AH260" s="170"/>
      <c r="AI260" s="170"/>
      <c r="AJ260" s="170"/>
      <c r="AK260" s="170"/>
      <c r="AL260" s="170"/>
      <c r="AM260" s="170"/>
      <c r="AN260" s="170"/>
      <c r="AO260" s="170"/>
      <c r="AP260" s="172"/>
    </row>
    <row r="261" spans="1:42" s="71" customFormat="1" ht="15.75" outlineLevel="1" thickBot="1">
      <c r="A261" s="183">
        <v>2014</v>
      </c>
      <c r="B261" s="184"/>
      <c r="C261" s="184"/>
      <c r="D261" s="241"/>
      <c r="E261" s="170" t="s">
        <v>45</v>
      </c>
      <c r="F261" s="171"/>
      <c r="G261" s="223" t="s">
        <v>182</v>
      </c>
      <c r="H261" s="224"/>
      <c r="I261" s="225"/>
      <c r="J261" s="233"/>
      <c r="K261" s="234"/>
      <c r="L261" s="235"/>
      <c r="M261" s="221"/>
      <c r="N261" s="221"/>
      <c r="O261" s="221"/>
      <c r="P261" s="221"/>
      <c r="Q261" s="221"/>
      <c r="R261" s="221"/>
      <c r="S261" s="221"/>
      <c r="T261" s="221"/>
      <c r="U261" s="221"/>
      <c r="V261" s="221"/>
      <c r="W261" s="221"/>
      <c r="X261" s="221"/>
      <c r="Y261" s="221"/>
      <c r="Z261" s="221"/>
      <c r="AA261" s="237"/>
      <c r="AB261" s="221"/>
      <c r="AC261" s="221"/>
      <c r="AD261" s="237"/>
      <c r="AE261" s="220"/>
      <c r="AF261" s="221"/>
      <c r="AG261" s="221"/>
      <c r="AH261" s="221"/>
      <c r="AI261" s="221"/>
      <c r="AJ261" s="221"/>
      <c r="AK261" s="221"/>
      <c r="AL261" s="221"/>
      <c r="AM261" s="221"/>
      <c r="AN261" s="221"/>
      <c r="AO261" s="221"/>
      <c r="AP261" s="222"/>
    </row>
    <row r="262" spans="1:42" s="71" customFormat="1" ht="15.75" outlineLevel="1" thickBot="1">
      <c r="A262" s="162"/>
      <c r="B262" s="163"/>
      <c r="C262" s="163"/>
      <c r="D262" s="242"/>
      <c r="E262" s="170" t="s">
        <v>45</v>
      </c>
      <c r="F262" s="171"/>
      <c r="G262" s="223" t="s">
        <v>183</v>
      </c>
      <c r="H262" s="224"/>
      <c r="I262" s="225"/>
      <c r="J262" s="149"/>
      <c r="K262" s="150"/>
      <c r="L262" s="226"/>
      <c r="M262" s="170"/>
      <c r="N262" s="170"/>
      <c r="O262" s="170"/>
      <c r="P262" s="170"/>
      <c r="Q262" s="170"/>
      <c r="R262" s="170"/>
      <c r="S262" s="170"/>
      <c r="T262" s="170"/>
      <c r="U262" s="170"/>
      <c r="V262" s="170">
        <f>V230*V238*2</f>
        <v>3.6480000000000001</v>
      </c>
      <c r="W262" s="170"/>
      <c r="X262" s="170"/>
      <c r="Y262" s="170"/>
      <c r="Z262" s="170"/>
      <c r="AA262" s="171"/>
      <c r="AB262" s="170"/>
      <c r="AC262" s="170"/>
      <c r="AD262" s="171"/>
      <c r="AE262" s="169"/>
      <c r="AF262" s="170"/>
      <c r="AG262" s="170"/>
      <c r="AH262" s="170"/>
      <c r="AI262" s="170"/>
      <c r="AJ262" s="170"/>
      <c r="AK262" s="170"/>
      <c r="AL262" s="170"/>
      <c r="AM262" s="170"/>
      <c r="AN262" s="170"/>
      <c r="AO262" s="170"/>
      <c r="AP262" s="172"/>
    </row>
    <row r="263" spans="1:42" s="71" customFormat="1" ht="15.75" outlineLevel="1" thickBot="1">
      <c r="A263" s="183">
        <v>2015</v>
      </c>
      <c r="B263" s="184"/>
      <c r="C263" s="184"/>
      <c r="D263" s="241"/>
      <c r="E263" s="170" t="s">
        <v>45</v>
      </c>
      <c r="F263" s="171"/>
      <c r="G263" s="223" t="s">
        <v>182</v>
      </c>
      <c r="H263" s="224"/>
      <c r="I263" s="225"/>
      <c r="J263" s="233"/>
      <c r="K263" s="234"/>
      <c r="L263" s="235"/>
      <c r="M263" s="221"/>
      <c r="N263" s="221"/>
      <c r="O263" s="221"/>
      <c r="P263" s="221"/>
      <c r="Q263" s="221"/>
      <c r="R263" s="221"/>
      <c r="S263" s="221"/>
      <c r="T263" s="221"/>
      <c r="U263" s="221"/>
      <c r="V263" s="221">
        <f>V231*V238*2</f>
        <v>2.508</v>
      </c>
      <c r="W263" s="221"/>
      <c r="X263" s="221"/>
      <c r="Y263" s="221"/>
      <c r="Z263" s="221"/>
      <c r="AA263" s="237"/>
      <c r="AB263" s="221"/>
      <c r="AC263" s="221"/>
      <c r="AD263" s="237"/>
      <c r="AE263" s="220"/>
      <c r="AF263" s="221"/>
      <c r="AG263" s="221"/>
      <c r="AH263" s="221"/>
      <c r="AI263" s="221"/>
      <c r="AJ263" s="221"/>
      <c r="AK263" s="221"/>
      <c r="AL263" s="221"/>
      <c r="AM263" s="221"/>
      <c r="AN263" s="221"/>
      <c r="AO263" s="221"/>
      <c r="AP263" s="222"/>
    </row>
    <row r="264" spans="1:42" s="71" customFormat="1" ht="15.75" outlineLevel="1" thickBot="1">
      <c r="A264" s="162"/>
      <c r="B264" s="163"/>
      <c r="C264" s="163"/>
      <c r="D264" s="242"/>
      <c r="E264" s="170" t="s">
        <v>45</v>
      </c>
      <c r="F264" s="171"/>
      <c r="G264" s="223" t="s">
        <v>183</v>
      </c>
      <c r="H264" s="224"/>
      <c r="I264" s="225"/>
      <c r="J264" s="238"/>
      <c r="K264" s="239"/>
      <c r="L264" s="240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208"/>
      <c r="AB264" s="181"/>
      <c r="AC264" s="181"/>
      <c r="AD264" s="208"/>
      <c r="AE264" s="169"/>
      <c r="AF264" s="170"/>
      <c r="AG264" s="170"/>
      <c r="AH264" s="170"/>
      <c r="AI264" s="170"/>
      <c r="AJ264" s="170"/>
      <c r="AK264" s="170"/>
      <c r="AL264" s="170"/>
      <c r="AM264" s="170"/>
      <c r="AN264" s="170"/>
      <c r="AO264" s="170"/>
      <c r="AP264" s="172"/>
    </row>
    <row r="265" spans="1:42" s="71" customFormat="1" ht="15.75" outlineLevel="1" thickBot="1">
      <c r="A265" s="227" t="s">
        <v>184</v>
      </c>
      <c r="B265" s="228"/>
      <c r="C265" s="228"/>
      <c r="D265" s="229"/>
      <c r="E265" s="170" t="s">
        <v>45</v>
      </c>
      <c r="F265" s="171"/>
      <c r="G265" s="223" t="s">
        <v>182</v>
      </c>
      <c r="H265" s="224"/>
      <c r="I265" s="225"/>
      <c r="J265" s="233">
        <f>J247+J249+J253+J257</f>
        <v>107.80199999999999</v>
      </c>
      <c r="K265" s="234"/>
      <c r="L265" s="235"/>
      <c r="M265" s="218">
        <f>M251</f>
        <v>12.311999999999999</v>
      </c>
      <c r="N265" s="218"/>
      <c r="O265" s="218"/>
      <c r="P265" s="218"/>
      <c r="Q265" s="218"/>
      <c r="R265" s="218"/>
      <c r="S265" s="218">
        <f>S251+S253</f>
        <v>8.6639999999999997</v>
      </c>
      <c r="T265" s="218"/>
      <c r="U265" s="218"/>
      <c r="V265" s="236">
        <f>V241+V249+V251+V263</f>
        <v>11.969999999999999</v>
      </c>
      <c r="W265" s="234"/>
      <c r="X265" s="235"/>
      <c r="Y265" s="218">
        <f>Y251</f>
        <v>1.216</v>
      </c>
      <c r="Z265" s="218"/>
      <c r="AA265" s="236"/>
      <c r="AB265" s="218"/>
      <c r="AC265" s="218"/>
      <c r="AD265" s="219"/>
      <c r="AE265" s="220">
        <f>AE247+AE249+AE253</f>
        <v>97.943999999999988</v>
      </c>
      <c r="AF265" s="221"/>
      <c r="AG265" s="221"/>
      <c r="AH265" s="221">
        <f>AH251</f>
        <v>12.311999999999999</v>
      </c>
      <c r="AI265" s="221"/>
      <c r="AJ265" s="221"/>
      <c r="AK265" s="221"/>
      <c r="AL265" s="221"/>
      <c r="AM265" s="221"/>
      <c r="AN265" s="221"/>
      <c r="AO265" s="221"/>
      <c r="AP265" s="222"/>
    </row>
    <row r="266" spans="1:42" s="71" customFormat="1" ht="15.75" outlineLevel="1" thickBot="1">
      <c r="A266" s="230"/>
      <c r="B266" s="231"/>
      <c r="C266" s="231"/>
      <c r="D266" s="232"/>
      <c r="E266" s="170" t="s">
        <v>45</v>
      </c>
      <c r="F266" s="171"/>
      <c r="G266" s="223" t="s">
        <v>183</v>
      </c>
      <c r="H266" s="224"/>
      <c r="I266" s="225"/>
      <c r="J266" s="149">
        <f>J244+J246+J250+J252+J258</f>
        <v>222.28200000000001</v>
      </c>
      <c r="K266" s="150"/>
      <c r="L266" s="226"/>
      <c r="M266" s="170">
        <f>M252</f>
        <v>28.295999999999999</v>
      </c>
      <c r="N266" s="170"/>
      <c r="O266" s="170"/>
      <c r="P266" s="170">
        <f>P250+P252</f>
        <v>14.417999999999999</v>
      </c>
      <c r="Q266" s="170"/>
      <c r="R266" s="170"/>
      <c r="S266" s="170">
        <f>S246+S252</f>
        <v>40.735999999999997</v>
      </c>
      <c r="T266" s="170"/>
      <c r="U266" s="170"/>
      <c r="V266" s="170">
        <f>V250+V252+V256+V260+V262</f>
        <v>35.112000000000002</v>
      </c>
      <c r="W266" s="170"/>
      <c r="X266" s="170"/>
      <c r="Y266" s="170">
        <f>Y240+Y252</f>
        <v>3.952</v>
      </c>
      <c r="Z266" s="170"/>
      <c r="AA266" s="171"/>
      <c r="AB266" s="170"/>
      <c r="AC266" s="170"/>
      <c r="AD266" s="171"/>
      <c r="AE266" s="169">
        <f>AE246+AE250+AE252</f>
        <v>159</v>
      </c>
      <c r="AF266" s="170"/>
      <c r="AG266" s="170"/>
      <c r="AH266" s="170">
        <f>AH252</f>
        <v>23.111999999999998</v>
      </c>
      <c r="AI266" s="170"/>
      <c r="AJ266" s="170"/>
      <c r="AK266" s="170"/>
      <c r="AL266" s="170"/>
      <c r="AM266" s="170"/>
      <c r="AN266" s="170"/>
      <c r="AO266" s="170"/>
      <c r="AP266" s="172"/>
    </row>
    <row r="267" spans="1:42" s="71" customFormat="1" ht="15.75" outlineLevel="1" thickBot="1">
      <c r="A267" s="211" t="s">
        <v>117</v>
      </c>
      <c r="B267" s="209"/>
      <c r="C267" s="209"/>
      <c r="D267" s="209"/>
      <c r="E267" s="209"/>
      <c r="F267" s="210"/>
      <c r="G267" s="212">
        <f>J267+M267+P267+S267+V267+Y267</f>
        <v>486.76</v>
      </c>
      <c r="H267" s="213"/>
      <c r="I267" s="214"/>
      <c r="J267" s="211">
        <f>SUM(J244:J264)</f>
        <v>330.084</v>
      </c>
      <c r="K267" s="209"/>
      <c r="L267" s="209"/>
      <c r="M267" s="209">
        <f>SUM(M240:M264)</f>
        <v>40.607999999999997</v>
      </c>
      <c r="N267" s="209"/>
      <c r="O267" s="209"/>
      <c r="P267" s="209">
        <f>SUM(P240:P264)</f>
        <v>14.417999999999999</v>
      </c>
      <c r="Q267" s="209"/>
      <c r="R267" s="209"/>
      <c r="S267" s="209">
        <f>SUM(S240:S264)</f>
        <v>49.4</v>
      </c>
      <c r="T267" s="209"/>
      <c r="U267" s="209"/>
      <c r="V267" s="209">
        <f>SUM(V240:V264)</f>
        <v>47.082000000000015</v>
      </c>
      <c r="W267" s="209"/>
      <c r="X267" s="209"/>
      <c r="Y267" s="209">
        <f>SUM(Y240:Y264)</f>
        <v>5.1680000000000001</v>
      </c>
      <c r="Z267" s="209"/>
      <c r="AA267" s="209"/>
      <c r="AB267" s="209"/>
      <c r="AC267" s="209"/>
      <c r="AD267" s="209"/>
      <c r="AE267" s="209">
        <f>SUM(AE240:AE264)</f>
        <v>256.94400000000002</v>
      </c>
      <c r="AF267" s="209"/>
      <c r="AG267" s="209"/>
      <c r="AH267" s="209">
        <f>SUM(AH240:AH264)</f>
        <v>35.423999999999999</v>
      </c>
      <c r="AI267" s="209"/>
      <c r="AJ267" s="209"/>
      <c r="AK267" s="209"/>
      <c r="AL267" s="209"/>
      <c r="AM267" s="209"/>
      <c r="AN267" s="209"/>
      <c r="AO267" s="209"/>
      <c r="AP267" s="210"/>
    </row>
    <row r="268" spans="1:42" s="71" customFormat="1" outlineLevel="1">
      <c r="A268" s="72"/>
      <c r="B268" s="72"/>
      <c r="C268" s="72"/>
      <c r="D268" s="72"/>
      <c r="E268" s="72"/>
      <c r="F268" s="72"/>
      <c r="G268" s="70"/>
      <c r="H268" s="70"/>
      <c r="I268" s="70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  <c r="AM268" s="73"/>
      <c r="AN268" s="73"/>
      <c r="AO268" s="73"/>
      <c r="AP268" s="73"/>
    </row>
    <row r="269" spans="1:42" s="25" customFormat="1" outlineLevel="1">
      <c r="C269" s="216" t="s">
        <v>86</v>
      </c>
      <c r="D269" s="216"/>
      <c r="E269" s="216"/>
      <c r="F269" s="216"/>
      <c r="G269" s="215">
        <f>(A239*Y240+A241*V241+A243*J244+A245*(J246+S246)+A247*J247+A249*(J249+J250+P250+V249+V250)+A251*(J252+M251+M252+P252+S251+S252+V251+V252+Y251+Y252)+A253*(J253+S253)+A255*V256+A257*(J257+J258)+A259*V260+A261*V262+A263*V263)/G267</f>
        <v>2007.0507478017917</v>
      </c>
      <c r="H269" s="215"/>
      <c r="I269" s="215"/>
      <c r="J269" s="215"/>
      <c r="K269" s="215"/>
      <c r="O269" s="216" t="s">
        <v>87</v>
      </c>
      <c r="P269" s="216"/>
      <c r="Q269" s="216"/>
      <c r="R269" s="216"/>
      <c r="S269" s="216">
        <f>G267</f>
        <v>486.76</v>
      </c>
      <c r="T269" s="216"/>
      <c r="U269" s="216"/>
      <c r="X269" s="215"/>
      <c r="Y269" s="215"/>
      <c r="Z269" s="215"/>
      <c r="AA269" s="215"/>
      <c r="AF269" s="217"/>
      <c r="AG269" s="217"/>
      <c r="AH269" s="217"/>
      <c r="AI269" s="217"/>
    </row>
    <row r="270" spans="1:42" s="25" customFormat="1" outlineLevel="1"/>
    <row r="271" spans="1:42" s="25" customFormat="1" ht="15.75" thickBot="1">
      <c r="A271" s="19"/>
      <c r="B271" s="422" t="s">
        <v>105</v>
      </c>
      <c r="C271" s="422"/>
      <c r="D271" s="422"/>
      <c r="E271" s="422"/>
      <c r="F271" s="422"/>
      <c r="G271" s="422"/>
      <c r="H271" s="422"/>
      <c r="I271" s="422"/>
      <c r="J271" s="422"/>
      <c r="K271" s="422"/>
      <c r="L271" s="422"/>
      <c r="M271" s="422"/>
      <c r="N271" s="422"/>
      <c r="O271" s="422"/>
      <c r="P271" s="422"/>
      <c r="Q271" s="422"/>
      <c r="R271" s="422"/>
      <c r="S271" s="422"/>
      <c r="T271" s="422"/>
      <c r="U271" s="422"/>
      <c r="V271" s="422"/>
      <c r="W271" s="422"/>
      <c r="X271" s="422"/>
      <c r="Y271" s="422"/>
      <c r="Z271" s="422"/>
      <c r="AA271" s="422"/>
      <c r="AB271" s="422"/>
      <c r="AC271" s="422"/>
      <c r="AD271" s="422"/>
      <c r="AE271" s="422"/>
      <c r="AF271" s="422"/>
      <c r="AG271" s="422"/>
      <c r="AH271" s="422"/>
      <c r="AI271" s="422"/>
      <c r="AJ271" s="422"/>
      <c r="AK271" s="422"/>
      <c r="AL271" s="422"/>
      <c r="AM271" s="422"/>
    </row>
    <row r="272" spans="1:42" s="25" customFormat="1" ht="15.75" outlineLevel="1" thickBot="1">
      <c r="A272" s="269" t="s">
        <v>43</v>
      </c>
      <c r="B272" s="270"/>
      <c r="C272" s="270"/>
      <c r="D272" s="490"/>
      <c r="E272" s="492" t="s">
        <v>83</v>
      </c>
      <c r="F272" s="276"/>
      <c r="G272" s="258" t="s">
        <v>115</v>
      </c>
      <c r="H272" s="259"/>
      <c r="I272" s="260"/>
      <c r="J272" s="155" t="s">
        <v>44</v>
      </c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  <c r="AA272" s="155"/>
      <c r="AB272" s="155"/>
      <c r="AC272" s="155"/>
      <c r="AD272" s="155"/>
      <c r="AE272" s="155"/>
      <c r="AF272" s="155"/>
      <c r="AG272" s="155"/>
      <c r="AH272" s="155"/>
      <c r="AI272" s="155"/>
      <c r="AJ272" s="155"/>
      <c r="AK272" s="155"/>
      <c r="AL272" s="155"/>
      <c r="AM272" s="155"/>
      <c r="AN272" s="155"/>
      <c r="AO272" s="155"/>
      <c r="AP272" s="156"/>
    </row>
    <row r="273" spans="1:42" s="25" customFormat="1" ht="30.6" customHeight="1" outlineLevel="1" thickBot="1">
      <c r="A273" s="272"/>
      <c r="B273" s="273"/>
      <c r="C273" s="273"/>
      <c r="D273" s="491"/>
      <c r="E273" s="493"/>
      <c r="F273" s="278"/>
      <c r="G273" s="261"/>
      <c r="H273" s="262"/>
      <c r="I273" s="263"/>
      <c r="J273" s="392" t="s">
        <v>60</v>
      </c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93"/>
      <c r="AB273" s="393"/>
      <c r="AC273" s="393"/>
      <c r="AD273" s="393"/>
      <c r="AE273" s="183" t="s">
        <v>47</v>
      </c>
      <c r="AF273" s="184"/>
      <c r="AG273" s="184"/>
      <c r="AH273" s="184"/>
      <c r="AI273" s="184"/>
      <c r="AJ273" s="184"/>
      <c r="AK273" s="184"/>
      <c r="AL273" s="184"/>
      <c r="AM273" s="184"/>
      <c r="AN273" s="184"/>
      <c r="AO273" s="184"/>
      <c r="AP273" s="185"/>
    </row>
    <row r="274" spans="1:42" s="25" customFormat="1" ht="15.75" outlineLevel="1" thickBot="1">
      <c r="A274" s="272"/>
      <c r="B274" s="273"/>
      <c r="C274" s="273"/>
      <c r="D274" s="491"/>
      <c r="E274" s="494"/>
      <c r="F274" s="280"/>
      <c r="G274" s="264"/>
      <c r="H274" s="265"/>
      <c r="I274" s="266"/>
      <c r="J274" s="211">
        <v>0.159</v>
      </c>
      <c r="K274" s="209"/>
      <c r="L274" s="209"/>
      <c r="M274" s="209">
        <v>0.108</v>
      </c>
      <c r="N274" s="209"/>
      <c r="O274" s="209"/>
      <c r="P274" s="209">
        <v>8.8999999999999996E-2</v>
      </c>
      <c r="Q274" s="209"/>
      <c r="R274" s="209"/>
      <c r="S274" s="209">
        <v>7.5999999999999998E-2</v>
      </c>
      <c r="T274" s="209"/>
      <c r="U274" s="209"/>
      <c r="V274" s="209">
        <v>5.7000000000000002E-2</v>
      </c>
      <c r="W274" s="209"/>
      <c r="X274" s="209"/>
      <c r="Y274" s="209">
        <v>3.7999999999999999E-2</v>
      </c>
      <c r="Z274" s="209"/>
      <c r="AA274" s="427"/>
      <c r="AB274" s="209"/>
      <c r="AC274" s="209"/>
      <c r="AD274" s="427"/>
      <c r="AE274" s="211">
        <v>0.159</v>
      </c>
      <c r="AF274" s="209"/>
      <c r="AG274" s="209"/>
      <c r="AH274" s="209">
        <v>0.108</v>
      </c>
      <c r="AI274" s="209"/>
      <c r="AJ274" s="209"/>
      <c r="AK274" s="209"/>
      <c r="AL274" s="209"/>
      <c r="AM274" s="209"/>
      <c r="AN274" s="209"/>
      <c r="AO274" s="209"/>
      <c r="AP274" s="210"/>
    </row>
    <row r="275" spans="1:42" s="71" customFormat="1" ht="15.75" outlineLevel="1" thickBot="1">
      <c r="A275" s="183" t="s">
        <v>185</v>
      </c>
      <c r="B275" s="184"/>
      <c r="C275" s="184"/>
      <c r="D275" s="185"/>
      <c r="E275" s="203" t="s">
        <v>45</v>
      </c>
      <c r="F275" s="204"/>
      <c r="G275" s="167" t="s">
        <v>116</v>
      </c>
      <c r="H275" s="168"/>
      <c r="I275" s="205"/>
      <c r="J275" s="206"/>
      <c r="K275" s="191"/>
      <c r="L275" s="192"/>
      <c r="M275" s="188"/>
      <c r="N275" s="191"/>
      <c r="O275" s="192"/>
      <c r="P275" s="188"/>
      <c r="Q275" s="191"/>
      <c r="R275" s="192"/>
      <c r="S275" s="188"/>
      <c r="T275" s="191"/>
      <c r="U275" s="192"/>
      <c r="V275" s="188">
        <f>V241</f>
        <v>3.306</v>
      </c>
      <c r="W275" s="191"/>
      <c r="X275" s="192"/>
      <c r="Y275" s="188"/>
      <c r="Z275" s="191"/>
      <c r="AA275" s="192"/>
      <c r="AB275" s="187"/>
      <c r="AC275" s="187"/>
      <c r="AD275" s="188"/>
      <c r="AE275" s="186"/>
      <c r="AF275" s="187"/>
      <c r="AG275" s="187"/>
      <c r="AH275" s="188"/>
      <c r="AI275" s="191"/>
      <c r="AJ275" s="192"/>
      <c r="AK275" s="188"/>
      <c r="AL275" s="191"/>
      <c r="AM275" s="192"/>
      <c r="AN275" s="188"/>
      <c r="AO275" s="191"/>
      <c r="AP275" s="193"/>
    </row>
    <row r="276" spans="1:42" s="71" customFormat="1" ht="15.75" outlineLevel="1" thickBot="1">
      <c r="A276" s="162"/>
      <c r="B276" s="163"/>
      <c r="C276" s="163"/>
      <c r="D276" s="164"/>
      <c r="E276" s="194" t="s">
        <v>45</v>
      </c>
      <c r="F276" s="195"/>
      <c r="G276" s="174" t="s">
        <v>186</v>
      </c>
      <c r="H276" s="175"/>
      <c r="I276" s="196"/>
      <c r="J276" s="197"/>
      <c r="K276" s="198"/>
      <c r="L276" s="199"/>
      <c r="M276" s="200"/>
      <c r="N276" s="198"/>
      <c r="O276" s="199"/>
      <c r="P276" s="200"/>
      <c r="Q276" s="198"/>
      <c r="R276" s="199"/>
      <c r="S276" s="200"/>
      <c r="T276" s="198"/>
      <c r="U276" s="199"/>
      <c r="V276" s="200"/>
      <c r="W276" s="198"/>
      <c r="X276" s="199"/>
      <c r="Y276" s="200">
        <f>Y240</f>
        <v>0.83599999999999997</v>
      </c>
      <c r="Z276" s="198"/>
      <c r="AA276" s="199"/>
      <c r="AB276" s="201"/>
      <c r="AC276" s="201"/>
      <c r="AD276" s="200"/>
      <c r="AE276" s="207"/>
      <c r="AF276" s="201"/>
      <c r="AG276" s="201"/>
      <c r="AH276" s="200"/>
      <c r="AI276" s="198"/>
      <c r="AJ276" s="199"/>
      <c r="AK276" s="200"/>
      <c r="AL276" s="198"/>
      <c r="AM276" s="199"/>
      <c r="AN276" s="200"/>
      <c r="AO276" s="198"/>
      <c r="AP276" s="202"/>
    </row>
    <row r="277" spans="1:42" s="71" customFormat="1" ht="15.75" outlineLevel="1" thickBot="1">
      <c r="A277" s="183" t="s">
        <v>187</v>
      </c>
      <c r="B277" s="184"/>
      <c r="C277" s="184"/>
      <c r="D277" s="185"/>
      <c r="E277" s="190" t="s">
        <v>45</v>
      </c>
      <c r="F277" s="172"/>
      <c r="G277" s="167" t="s">
        <v>116</v>
      </c>
      <c r="H277" s="168"/>
      <c r="I277" s="168"/>
      <c r="J277" s="238"/>
      <c r="K277" s="239"/>
      <c r="L277" s="240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  <c r="AA277" s="208"/>
      <c r="AB277" s="170"/>
      <c r="AC277" s="170"/>
      <c r="AD277" s="171"/>
      <c r="AE277" s="169"/>
      <c r="AF277" s="170"/>
      <c r="AG277" s="170"/>
      <c r="AH277" s="181"/>
      <c r="AI277" s="181"/>
      <c r="AJ277" s="181"/>
      <c r="AK277" s="181"/>
      <c r="AL277" s="181"/>
      <c r="AM277" s="181"/>
      <c r="AN277" s="181"/>
      <c r="AO277" s="181"/>
      <c r="AP277" s="182"/>
    </row>
    <row r="278" spans="1:42" s="71" customFormat="1" ht="15.75" outlineLevel="1" thickBot="1">
      <c r="A278" s="162"/>
      <c r="B278" s="163"/>
      <c r="C278" s="163"/>
      <c r="D278" s="164"/>
      <c r="E278" s="190" t="s">
        <v>45</v>
      </c>
      <c r="F278" s="172"/>
      <c r="G278" s="174" t="s">
        <v>186</v>
      </c>
      <c r="H278" s="175"/>
      <c r="I278" s="175"/>
      <c r="J278" s="176">
        <f>J244</f>
        <v>36.252000000000002</v>
      </c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  <c r="AA278" s="157"/>
      <c r="AB278" s="157"/>
      <c r="AC278" s="157"/>
      <c r="AD278" s="180"/>
      <c r="AE278" s="176"/>
      <c r="AF278" s="157"/>
      <c r="AG278" s="157"/>
      <c r="AH278" s="157"/>
      <c r="AI278" s="157"/>
      <c r="AJ278" s="157"/>
      <c r="AK278" s="157"/>
      <c r="AL278" s="157"/>
      <c r="AM278" s="157"/>
      <c r="AN278" s="157"/>
      <c r="AO278" s="157"/>
      <c r="AP278" s="158"/>
    </row>
    <row r="279" spans="1:42" s="71" customFormat="1" ht="15.75" outlineLevel="1" thickBot="1">
      <c r="A279" s="183" t="s">
        <v>188</v>
      </c>
      <c r="B279" s="184"/>
      <c r="C279" s="184"/>
      <c r="D279" s="185"/>
      <c r="E279" s="165" t="s">
        <v>45</v>
      </c>
      <c r="F279" s="166"/>
      <c r="G279" s="167" t="s">
        <v>116</v>
      </c>
      <c r="H279" s="168"/>
      <c r="I279" s="168"/>
      <c r="J279" s="186">
        <f>J247+J249</f>
        <v>69.641999999999996</v>
      </c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>
        <f>V249</f>
        <v>5.016</v>
      </c>
      <c r="W279" s="187"/>
      <c r="X279" s="187"/>
      <c r="Y279" s="187"/>
      <c r="Z279" s="187"/>
      <c r="AA279" s="187"/>
      <c r="AB279" s="187"/>
      <c r="AC279" s="187"/>
      <c r="AD279" s="188"/>
      <c r="AE279" s="186">
        <f>AE249+AE247</f>
        <v>69.641999999999996</v>
      </c>
      <c r="AF279" s="187"/>
      <c r="AG279" s="187"/>
      <c r="AH279" s="187"/>
      <c r="AI279" s="187"/>
      <c r="AJ279" s="187"/>
      <c r="AK279" s="187"/>
      <c r="AL279" s="187"/>
      <c r="AM279" s="187"/>
      <c r="AN279" s="187"/>
      <c r="AO279" s="187"/>
      <c r="AP279" s="189"/>
    </row>
    <row r="280" spans="1:42" s="71" customFormat="1" ht="15.75" outlineLevel="1" thickBot="1">
      <c r="A280" s="177"/>
      <c r="B280" s="178"/>
      <c r="C280" s="178"/>
      <c r="D280" s="179"/>
      <c r="E280" s="165" t="s">
        <v>45</v>
      </c>
      <c r="F280" s="166"/>
      <c r="G280" s="174" t="s">
        <v>186</v>
      </c>
      <c r="H280" s="175"/>
      <c r="I280" s="175"/>
      <c r="J280" s="176">
        <f>J246+J250</f>
        <v>95.081999999999994</v>
      </c>
      <c r="K280" s="157"/>
      <c r="L280" s="157"/>
      <c r="M280" s="157"/>
      <c r="N280" s="157"/>
      <c r="O280" s="157"/>
      <c r="P280" s="157">
        <f>P250</f>
        <v>0.8899999999999999</v>
      </c>
      <c r="Q280" s="157"/>
      <c r="R280" s="157"/>
      <c r="S280" s="157">
        <f>S246</f>
        <v>25.231999999999999</v>
      </c>
      <c r="T280" s="157"/>
      <c r="U280" s="157"/>
      <c r="V280" s="157">
        <f>V250</f>
        <v>3.762</v>
      </c>
      <c r="W280" s="157"/>
      <c r="X280" s="157"/>
      <c r="Y280" s="157"/>
      <c r="Z280" s="157"/>
      <c r="AA280" s="157"/>
      <c r="AB280" s="157"/>
      <c r="AC280" s="157"/>
      <c r="AD280" s="180"/>
      <c r="AE280" s="176">
        <f>AE250+AE246</f>
        <v>79.5</v>
      </c>
      <c r="AF280" s="157"/>
      <c r="AG280" s="157"/>
      <c r="AH280" s="157"/>
      <c r="AI280" s="157"/>
      <c r="AJ280" s="157"/>
      <c r="AK280" s="157"/>
      <c r="AL280" s="157"/>
      <c r="AM280" s="157"/>
      <c r="AN280" s="157"/>
      <c r="AO280" s="157"/>
      <c r="AP280" s="158"/>
    </row>
    <row r="281" spans="1:42" s="71" customFormat="1" ht="15.75" outlineLevel="1" thickBot="1">
      <c r="A281" s="159" t="s">
        <v>57</v>
      </c>
      <c r="B281" s="160"/>
      <c r="C281" s="160"/>
      <c r="D281" s="161"/>
      <c r="E281" s="165" t="s">
        <v>45</v>
      </c>
      <c r="F281" s="166"/>
      <c r="G281" s="167" t="s">
        <v>116</v>
      </c>
      <c r="H281" s="168"/>
      <c r="I281" s="168"/>
      <c r="J281" s="169">
        <f>J257+J253</f>
        <v>38.159999999999997</v>
      </c>
      <c r="K281" s="170"/>
      <c r="L281" s="170"/>
      <c r="M281" s="170">
        <f>M251</f>
        <v>12.311999999999999</v>
      </c>
      <c r="N281" s="170"/>
      <c r="O281" s="170"/>
      <c r="P281" s="170"/>
      <c r="Q281" s="170"/>
      <c r="R281" s="170"/>
      <c r="S281" s="170">
        <f>S251+S253</f>
        <v>8.6639999999999997</v>
      </c>
      <c r="T281" s="170"/>
      <c r="U281" s="170"/>
      <c r="V281" s="170">
        <f>V251</f>
        <v>1.1400000000000001</v>
      </c>
      <c r="W281" s="170"/>
      <c r="X281" s="170"/>
      <c r="Y281" s="170">
        <f>Y251</f>
        <v>1.216</v>
      </c>
      <c r="Z281" s="170"/>
      <c r="AA281" s="170"/>
      <c r="AB281" s="170"/>
      <c r="AC281" s="170"/>
      <c r="AD281" s="171"/>
      <c r="AE281" s="169">
        <f>AE253</f>
        <v>28.302</v>
      </c>
      <c r="AF281" s="170"/>
      <c r="AG281" s="170"/>
      <c r="AH281" s="170">
        <f>AH251</f>
        <v>12.311999999999999</v>
      </c>
      <c r="AI281" s="170"/>
      <c r="AJ281" s="170"/>
      <c r="AK281" s="170"/>
      <c r="AL281" s="170"/>
      <c r="AM281" s="170"/>
      <c r="AN281" s="170"/>
      <c r="AO281" s="170"/>
      <c r="AP281" s="172"/>
    </row>
    <row r="282" spans="1:42" s="71" customFormat="1" ht="15.75" outlineLevel="1" thickBot="1">
      <c r="A282" s="177"/>
      <c r="B282" s="178"/>
      <c r="C282" s="178"/>
      <c r="D282" s="179"/>
      <c r="E282" s="165" t="s">
        <v>45</v>
      </c>
      <c r="F282" s="166"/>
      <c r="G282" s="174" t="s">
        <v>186</v>
      </c>
      <c r="H282" s="175"/>
      <c r="I282" s="175"/>
      <c r="J282" s="176">
        <f>J258+J252</f>
        <v>90.948000000000008</v>
      </c>
      <c r="K282" s="157"/>
      <c r="L282" s="157"/>
      <c r="M282" s="157">
        <f>M252</f>
        <v>28.295999999999999</v>
      </c>
      <c r="N282" s="157"/>
      <c r="O282" s="157"/>
      <c r="P282" s="157">
        <f>P252</f>
        <v>13.527999999999999</v>
      </c>
      <c r="Q282" s="157"/>
      <c r="R282" s="157"/>
      <c r="S282" s="157">
        <f>S252</f>
        <v>15.504</v>
      </c>
      <c r="T282" s="157"/>
      <c r="U282" s="157"/>
      <c r="V282" s="157">
        <f>V252+V256</f>
        <v>22.001999999999999</v>
      </c>
      <c r="W282" s="157"/>
      <c r="X282" s="157"/>
      <c r="Y282" s="157">
        <f>Y252</f>
        <v>3.1160000000000001</v>
      </c>
      <c r="Z282" s="157"/>
      <c r="AA282" s="157"/>
      <c r="AB282" s="157"/>
      <c r="AC282" s="157"/>
      <c r="AD282" s="180"/>
      <c r="AE282" s="176">
        <f>AE252</f>
        <v>79.5</v>
      </c>
      <c r="AF282" s="157"/>
      <c r="AG282" s="157"/>
      <c r="AH282" s="157">
        <f>AH252</f>
        <v>23.111999999999998</v>
      </c>
      <c r="AI282" s="157"/>
      <c r="AJ282" s="157"/>
      <c r="AK282" s="157"/>
      <c r="AL282" s="157"/>
      <c r="AM282" s="157"/>
      <c r="AN282" s="157"/>
      <c r="AO282" s="157"/>
      <c r="AP282" s="158"/>
    </row>
    <row r="283" spans="1:42" s="71" customFormat="1" ht="15.75" outlineLevel="1" thickBot="1">
      <c r="A283" s="159" t="s">
        <v>56</v>
      </c>
      <c r="B283" s="160"/>
      <c r="C283" s="160"/>
      <c r="D283" s="161"/>
      <c r="E283" s="165" t="s">
        <v>45</v>
      </c>
      <c r="F283" s="166"/>
      <c r="G283" s="167" t="s">
        <v>116</v>
      </c>
      <c r="H283" s="168"/>
      <c r="I283" s="168"/>
      <c r="J283" s="169"/>
      <c r="K283" s="170"/>
      <c r="L283" s="170"/>
      <c r="M283" s="170"/>
      <c r="N283" s="170"/>
      <c r="O283" s="170"/>
      <c r="P283" s="170"/>
      <c r="Q283" s="170"/>
      <c r="R283" s="170"/>
      <c r="S283" s="170"/>
      <c r="T283" s="170"/>
      <c r="U283" s="170"/>
      <c r="V283" s="170">
        <f>V263</f>
        <v>2.508</v>
      </c>
      <c r="W283" s="170"/>
      <c r="X283" s="170"/>
      <c r="Y283" s="170"/>
      <c r="Z283" s="170"/>
      <c r="AA283" s="170"/>
      <c r="AB283" s="170"/>
      <c r="AC283" s="170"/>
      <c r="AD283" s="171"/>
      <c r="AE283" s="169"/>
      <c r="AF283" s="170"/>
      <c r="AG283" s="170"/>
      <c r="AH283" s="170"/>
      <c r="AI283" s="170"/>
      <c r="AJ283" s="170"/>
      <c r="AK283" s="170"/>
      <c r="AL283" s="170"/>
      <c r="AM283" s="170"/>
      <c r="AN283" s="170"/>
      <c r="AO283" s="170"/>
      <c r="AP283" s="172"/>
    </row>
    <row r="284" spans="1:42" s="71" customFormat="1" ht="15.75" outlineLevel="1" thickBot="1">
      <c r="A284" s="162"/>
      <c r="B284" s="163"/>
      <c r="C284" s="163"/>
      <c r="D284" s="164"/>
      <c r="E284" s="173" t="s">
        <v>45</v>
      </c>
      <c r="F284" s="158"/>
      <c r="G284" s="174" t="s">
        <v>186</v>
      </c>
      <c r="H284" s="175"/>
      <c r="I284" s="175"/>
      <c r="J284" s="176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>
        <f>V262+V260</f>
        <v>9.3480000000000008</v>
      </c>
      <c r="W284" s="157"/>
      <c r="X284" s="157"/>
      <c r="Y284" s="157"/>
      <c r="Z284" s="157"/>
      <c r="AA284" s="157"/>
      <c r="AB284" s="157"/>
      <c r="AC284" s="157"/>
      <c r="AD284" s="180"/>
      <c r="AE284" s="176"/>
      <c r="AF284" s="157"/>
      <c r="AG284" s="157"/>
      <c r="AH284" s="157"/>
      <c r="AI284" s="157"/>
      <c r="AJ284" s="157"/>
      <c r="AK284" s="157"/>
      <c r="AL284" s="157"/>
      <c r="AM284" s="157"/>
      <c r="AN284" s="157"/>
      <c r="AO284" s="157"/>
      <c r="AP284" s="158"/>
    </row>
    <row r="285" spans="1:42" s="71" customFormat="1" ht="15.75" outlineLevel="1" thickBot="1">
      <c r="A285" s="149" t="s">
        <v>88</v>
      </c>
      <c r="B285" s="150"/>
      <c r="C285" s="150"/>
      <c r="D285" s="150"/>
      <c r="E285" s="150"/>
      <c r="F285" s="150"/>
      <c r="G285" s="150"/>
      <c r="H285" s="150"/>
      <c r="I285" s="150"/>
      <c r="J285" s="150"/>
      <c r="K285" s="150"/>
      <c r="L285" s="150"/>
      <c r="M285" s="150"/>
      <c r="N285" s="150"/>
      <c r="O285" s="150"/>
      <c r="P285" s="150"/>
      <c r="Q285" s="150"/>
      <c r="R285" s="150"/>
      <c r="S285" s="150"/>
      <c r="T285" s="150"/>
      <c r="U285" s="150"/>
      <c r="V285" s="150"/>
      <c r="W285" s="150"/>
      <c r="X285" s="151"/>
      <c r="Y285" s="152"/>
      <c r="Z285" s="153"/>
      <c r="AA285" s="153"/>
      <c r="AB285" s="153"/>
      <c r="AC285" s="153"/>
      <c r="AD285" s="153"/>
      <c r="AE285" s="153"/>
      <c r="AF285" s="153"/>
      <c r="AG285" s="153"/>
      <c r="AH285" s="153"/>
      <c r="AI285" s="153"/>
      <c r="AJ285" s="153"/>
      <c r="AK285" s="153"/>
      <c r="AL285" s="153"/>
      <c r="AM285" s="154"/>
    </row>
    <row r="286" spans="1:42" s="25" customFormat="1" outlineLevel="1"/>
    <row r="287" spans="1:42" s="38" customFormat="1" ht="15.75" thickBot="1">
      <c r="A287" s="19"/>
      <c r="B287" s="422" t="s">
        <v>106</v>
      </c>
      <c r="C287" s="422"/>
      <c r="D287" s="422"/>
      <c r="E287" s="422"/>
      <c r="F287" s="422"/>
      <c r="G287" s="422"/>
      <c r="H287" s="422"/>
      <c r="I287" s="422"/>
      <c r="J287" s="422"/>
      <c r="K287" s="422"/>
      <c r="L287" s="422"/>
      <c r="M287" s="422"/>
      <c r="N287" s="422"/>
      <c r="O287" s="422"/>
      <c r="P287" s="422"/>
      <c r="Q287" s="422"/>
      <c r="R287" s="422"/>
      <c r="S287" s="422"/>
      <c r="T287" s="422"/>
      <c r="U287" s="422"/>
      <c r="V287" s="422"/>
      <c r="W287" s="422"/>
      <c r="X287" s="422"/>
      <c r="Y287" s="422"/>
      <c r="Z287" s="422"/>
      <c r="AA287" s="422"/>
      <c r="AB287" s="422"/>
      <c r="AC287" s="422"/>
      <c r="AD287" s="422"/>
      <c r="AE287" s="422"/>
      <c r="AF287" s="422"/>
      <c r="AG287" s="422"/>
      <c r="AH287" s="422"/>
      <c r="AI287" s="422"/>
      <c r="AJ287" s="422"/>
      <c r="AK287" s="422"/>
      <c r="AL287" s="422"/>
      <c r="AM287" s="422"/>
    </row>
    <row r="288" spans="1:42" s="38" customFormat="1" ht="14.45" customHeight="1" outlineLevel="1" thickBot="1">
      <c r="A288" s="269" t="s">
        <v>43</v>
      </c>
      <c r="B288" s="270"/>
      <c r="C288" s="270"/>
      <c r="D288" s="270"/>
      <c r="E288" s="423" t="s">
        <v>83</v>
      </c>
      <c r="F288" s="276"/>
      <c r="G288" s="258" t="s">
        <v>115</v>
      </c>
      <c r="H288" s="259"/>
      <c r="I288" s="260"/>
      <c r="J288" s="155" t="s">
        <v>44</v>
      </c>
      <c r="K288" s="155"/>
      <c r="L288" s="155"/>
      <c r="M288" s="155"/>
      <c r="N288" s="155"/>
      <c r="O288" s="155"/>
      <c r="P288" s="155"/>
      <c r="Q288" s="155"/>
      <c r="R288" s="155"/>
      <c r="S288" s="155"/>
      <c r="T288" s="155"/>
      <c r="U288" s="155"/>
      <c r="V288" s="155"/>
      <c r="W288" s="155"/>
      <c r="X288" s="155"/>
      <c r="Y288" s="155"/>
      <c r="Z288" s="155"/>
      <c r="AA288" s="155"/>
      <c r="AB288" s="155"/>
      <c r="AC288" s="155"/>
      <c r="AD288" s="155"/>
      <c r="AE288" s="155"/>
      <c r="AF288" s="155"/>
      <c r="AG288" s="155"/>
      <c r="AH288" s="155"/>
      <c r="AI288" s="155"/>
      <c r="AJ288" s="155"/>
      <c r="AK288" s="155"/>
      <c r="AL288" s="155"/>
      <c r="AM288" s="155"/>
      <c r="AN288" s="155"/>
      <c r="AO288" s="155"/>
      <c r="AP288" s="156"/>
    </row>
    <row r="289" spans="1:48" s="38" customFormat="1" ht="28.15" customHeight="1" outlineLevel="1" thickBot="1">
      <c r="A289" s="272"/>
      <c r="B289" s="273"/>
      <c r="C289" s="273"/>
      <c r="D289" s="273"/>
      <c r="E289" s="424"/>
      <c r="F289" s="278"/>
      <c r="G289" s="261"/>
      <c r="H289" s="262"/>
      <c r="I289" s="263"/>
      <c r="J289" s="392" t="s">
        <v>60</v>
      </c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93"/>
      <c r="AB289" s="393"/>
      <c r="AC289" s="393"/>
      <c r="AD289" s="393"/>
      <c r="AE289" s="183" t="s">
        <v>47</v>
      </c>
      <c r="AF289" s="184"/>
      <c r="AG289" s="184"/>
      <c r="AH289" s="184"/>
      <c r="AI289" s="184"/>
      <c r="AJ289" s="184"/>
      <c r="AK289" s="184"/>
      <c r="AL289" s="184"/>
      <c r="AM289" s="184"/>
      <c r="AN289" s="184"/>
      <c r="AO289" s="184"/>
      <c r="AP289" s="185"/>
    </row>
    <row r="290" spans="1:48" s="38" customFormat="1" ht="15.75" outlineLevel="1" thickBot="1">
      <c r="A290" s="272"/>
      <c r="B290" s="273"/>
      <c r="C290" s="273"/>
      <c r="D290" s="273"/>
      <c r="E290" s="425"/>
      <c r="F290" s="426"/>
      <c r="G290" s="261"/>
      <c r="H290" s="262"/>
      <c r="I290" s="263"/>
      <c r="J290" s="211">
        <v>0.159</v>
      </c>
      <c r="K290" s="209"/>
      <c r="L290" s="209"/>
      <c r="M290" s="209">
        <v>0.108</v>
      </c>
      <c r="N290" s="209"/>
      <c r="O290" s="209"/>
      <c r="P290" s="209">
        <v>8.8999999999999996E-2</v>
      </c>
      <c r="Q290" s="209"/>
      <c r="R290" s="209"/>
      <c r="S290" s="209">
        <v>7.5999999999999998E-2</v>
      </c>
      <c r="T290" s="209"/>
      <c r="U290" s="209"/>
      <c r="V290" s="209">
        <v>5.7000000000000002E-2</v>
      </c>
      <c r="W290" s="209"/>
      <c r="X290" s="209"/>
      <c r="Y290" s="209">
        <v>3.7999999999999999E-2</v>
      </c>
      <c r="Z290" s="209"/>
      <c r="AA290" s="427"/>
      <c r="AB290" s="209"/>
      <c r="AC290" s="209"/>
      <c r="AD290" s="427"/>
      <c r="AE290" s="211">
        <v>0.159</v>
      </c>
      <c r="AF290" s="209"/>
      <c r="AG290" s="209"/>
      <c r="AH290" s="209">
        <v>0.108</v>
      </c>
      <c r="AI290" s="209"/>
      <c r="AJ290" s="209"/>
      <c r="AK290" s="209"/>
      <c r="AL290" s="209"/>
      <c r="AM290" s="209"/>
      <c r="AN290" s="209"/>
      <c r="AO290" s="209"/>
      <c r="AP290" s="210"/>
    </row>
    <row r="291" spans="1:48" s="38" customFormat="1" ht="15" customHeight="1" outlineLevel="1" thickBot="1">
      <c r="A291" s="227" t="s">
        <v>189</v>
      </c>
      <c r="B291" s="228"/>
      <c r="C291" s="228"/>
      <c r="D291" s="438"/>
      <c r="E291" s="203" t="s">
        <v>45</v>
      </c>
      <c r="F291" s="204"/>
      <c r="G291" s="167" t="s">
        <v>116</v>
      </c>
      <c r="H291" s="168"/>
      <c r="I291" s="205"/>
      <c r="J291" s="437">
        <v>100</v>
      </c>
      <c r="K291" s="203"/>
      <c r="L291" s="190"/>
      <c r="M291" s="171">
        <v>100</v>
      </c>
      <c r="N291" s="203"/>
      <c r="O291" s="190"/>
      <c r="P291" s="437">
        <v>100</v>
      </c>
      <c r="Q291" s="203"/>
      <c r="R291" s="190"/>
      <c r="S291" s="171">
        <v>100</v>
      </c>
      <c r="T291" s="203"/>
      <c r="U291" s="190"/>
      <c r="V291" s="437">
        <v>100</v>
      </c>
      <c r="W291" s="203"/>
      <c r="X291" s="190"/>
      <c r="Y291" s="171">
        <v>100</v>
      </c>
      <c r="Z291" s="203"/>
      <c r="AA291" s="190"/>
      <c r="AB291" s="170"/>
      <c r="AC291" s="170"/>
      <c r="AD291" s="171"/>
      <c r="AE291" s="169">
        <f>AE265/J265*100</f>
        <v>90.855457227138629</v>
      </c>
      <c r="AF291" s="170"/>
      <c r="AG291" s="170"/>
      <c r="AH291" s="171">
        <f>AH265/M265*100</f>
        <v>100</v>
      </c>
      <c r="AI291" s="203"/>
      <c r="AJ291" s="190"/>
      <c r="AK291" s="171"/>
      <c r="AL291" s="203"/>
      <c r="AM291" s="190"/>
      <c r="AN291" s="171"/>
      <c r="AO291" s="203"/>
      <c r="AP291" s="204"/>
    </row>
    <row r="292" spans="1:48" s="38" customFormat="1" ht="15.75" outlineLevel="1" thickBot="1">
      <c r="A292" s="230"/>
      <c r="B292" s="231"/>
      <c r="C292" s="231"/>
      <c r="D292" s="439"/>
      <c r="E292" s="394" t="s">
        <v>45</v>
      </c>
      <c r="F292" s="395"/>
      <c r="G292" s="174" t="s">
        <v>186</v>
      </c>
      <c r="H292" s="175"/>
      <c r="I292" s="196"/>
      <c r="J292" s="463">
        <v>100</v>
      </c>
      <c r="K292" s="394"/>
      <c r="L292" s="173"/>
      <c r="M292" s="180">
        <v>100</v>
      </c>
      <c r="N292" s="394"/>
      <c r="O292" s="173"/>
      <c r="P292" s="180">
        <v>100</v>
      </c>
      <c r="Q292" s="394"/>
      <c r="R292" s="173"/>
      <c r="S292" s="180">
        <v>100</v>
      </c>
      <c r="T292" s="394"/>
      <c r="U292" s="173"/>
      <c r="V292" s="180">
        <v>100</v>
      </c>
      <c r="W292" s="394"/>
      <c r="X292" s="173"/>
      <c r="Y292" s="180">
        <v>100</v>
      </c>
      <c r="Z292" s="394"/>
      <c r="AA292" s="173"/>
      <c r="AB292" s="157"/>
      <c r="AC292" s="157"/>
      <c r="AD292" s="180"/>
      <c r="AE292" s="176">
        <f>AE266/J266*100</f>
        <v>71.530758226037193</v>
      </c>
      <c r="AF292" s="157"/>
      <c r="AG292" s="157"/>
      <c r="AH292" s="180">
        <f>AH266/M266*100</f>
        <v>81.679389312977094</v>
      </c>
      <c r="AI292" s="394"/>
      <c r="AJ292" s="173"/>
      <c r="AK292" s="180"/>
      <c r="AL292" s="394"/>
      <c r="AM292" s="173"/>
      <c r="AN292" s="180"/>
      <c r="AO292" s="394"/>
      <c r="AP292" s="395"/>
    </row>
    <row r="293" spans="1:48" s="38" customFormat="1" outlineLevel="1">
      <c r="A293" s="73"/>
      <c r="B293" s="73"/>
      <c r="C293" s="73"/>
      <c r="D293" s="73"/>
      <c r="E293" s="73"/>
      <c r="F293" s="73"/>
      <c r="G293" s="18"/>
      <c r="H293" s="18"/>
      <c r="I293" s="18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60"/>
      <c r="AL293" s="60"/>
      <c r="AM293" s="60"/>
      <c r="AN293" s="60"/>
      <c r="AO293" s="60"/>
      <c r="AP293" s="60"/>
    </row>
    <row r="294" spans="1:48" s="25" customFormat="1">
      <c r="B294" s="469" t="s">
        <v>89</v>
      </c>
      <c r="C294" s="469"/>
      <c r="D294" s="469"/>
      <c r="E294" s="469"/>
      <c r="F294" s="469"/>
      <c r="G294" s="469"/>
      <c r="H294" s="469"/>
      <c r="I294" s="469"/>
      <c r="J294" s="469"/>
      <c r="K294" s="469"/>
      <c r="L294" s="469"/>
      <c r="M294" s="469"/>
      <c r="N294" s="469"/>
      <c r="O294" s="469"/>
      <c r="P294" s="469"/>
      <c r="Q294" s="469"/>
      <c r="R294" s="469"/>
      <c r="S294" s="469"/>
      <c r="T294" s="469"/>
      <c r="U294" s="469"/>
      <c r="V294" s="469"/>
      <c r="W294" s="469"/>
      <c r="X294" s="469"/>
      <c r="Y294" s="469"/>
      <c r="Z294" s="469"/>
      <c r="AA294" s="469"/>
      <c r="AB294" s="469"/>
      <c r="AC294" s="469"/>
      <c r="AD294" s="469"/>
      <c r="AE294" s="469"/>
      <c r="AF294" s="469"/>
      <c r="AG294" s="469"/>
      <c r="AH294" s="469"/>
      <c r="AI294" s="469"/>
      <c r="AJ294" s="469"/>
      <c r="AK294" s="469"/>
      <c r="AL294" s="469"/>
      <c r="AM294" s="469"/>
    </row>
    <row r="295" spans="1:48" ht="14.25" customHeight="1" outlineLevel="1"/>
    <row r="296" spans="1:48" outlineLevel="1">
      <c r="B296" s="489" t="s">
        <v>92</v>
      </c>
      <c r="C296" s="489"/>
      <c r="D296" s="489"/>
      <c r="E296" s="489"/>
      <c r="F296" s="489"/>
      <c r="G296" s="489"/>
      <c r="H296" s="489"/>
      <c r="I296" s="489"/>
      <c r="J296" s="489"/>
      <c r="K296" s="489"/>
      <c r="L296" s="489"/>
      <c r="M296" s="489"/>
      <c r="N296" s="489"/>
      <c r="O296" s="489"/>
      <c r="P296" s="489"/>
      <c r="Q296" s="489"/>
      <c r="R296" s="489"/>
      <c r="S296" s="489"/>
      <c r="T296" s="489"/>
      <c r="U296" s="489"/>
      <c r="V296" s="489"/>
      <c r="W296" s="489"/>
      <c r="X296" s="489"/>
      <c r="Y296" s="489"/>
      <c r="Z296" s="489"/>
      <c r="AA296" s="489"/>
      <c r="AB296" s="489"/>
      <c r="AC296" s="489"/>
      <c r="AD296" s="489"/>
      <c r="AE296" s="489"/>
      <c r="AF296" s="489"/>
      <c r="AG296" s="489"/>
      <c r="AH296" s="489"/>
      <c r="AI296" s="489"/>
      <c r="AJ296" s="489"/>
      <c r="AK296" s="489"/>
      <c r="AL296" s="489"/>
      <c r="AM296" s="489"/>
    </row>
    <row r="297" spans="1:48" ht="15.75" outlineLevel="1" thickBo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</row>
    <row r="298" spans="1:48" ht="27.75" customHeight="1" outlineLevel="1" thickBot="1">
      <c r="A298" s="660" t="s">
        <v>43</v>
      </c>
      <c r="B298" s="661"/>
      <c r="C298" s="661"/>
      <c r="D298" s="661"/>
      <c r="E298" s="662"/>
      <c r="F298" s="572" t="s">
        <v>91</v>
      </c>
      <c r="G298" s="572"/>
      <c r="H298" s="572"/>
      <c r="I298" s="436" t="s">
        <v>44</v>
      </c>
      <c r="J298" s="436"/>
      <c r="K298" s="436"/>
      <c r="L298" s="436" t="s">
        <v>46</v>
      </c>
      <c r="M298" s="436"/>
      <c r="N298" s="436"/>
      <c r="O298" s="450"/>
      <c r="P298" s="451"/>
      <c r="Q298" s="441" t="s">
        <v>41</v>
      </c>
      <c r="R298" s="442"/>
      <c r="S298" s="442"/>
      <c r="T298" s="442"/>
      <c r="U298" s="442"/>
      <c r="V298" s="442"/>
      <c r="W298" s="442" t="s">
        <v>42</v>
      </c>
      <c r="X298" s="442"/>
      <c r="Y298" s="442"/>
      <c r="Z298" s="442"/>
      <c r="AA298" s="442"/>
      <c r="AB298" s="442"/>
      <c r="AC298" s="470" t="s">
        <v>48</v>
      </c>
      <c r="AD298" s="470"/>
      <c r="AE298" s="470"/>
      <c r="AF298" s="470"/>
      <c r="AG298" s="470"/>
      <c r="AH298" s="470"/>
      <c r="AI298" s="436" t="s">
        <v>90</v>
      </c>
      <c r="AJ298" s="436"/>
      <c r="AK298" s="436"/>
      <c r="AL298" s="436"/>
      <c r="AM298" s="464"/>
      <c r="AQ298" s="10"/>
      <c r="AR298" s="40"/>
    </row>
    <row r="299" spans="1:48" ht="21" customHeight="1" outlineLevel="1">
      <c r="A299" s="379" t="s">
        <v>188</v>
      </c>
      <c r="B299" s="380"/>
      <c r="C299" s="380"/>
      <c r="D299" s="380"/>
      <c r="E299" s="380"/>
      <c r="F299" s="383" t="str">
        <f>D177</f>
        <v>1-2-5-6-7-9-11-13-15 т.1-т.2</v>
      </c>
      <c r="G299" s="383"/>
      <c r="H299" s="383"/>
      <c r="I299" s="385">
        <f>O177</f>
        <v>0.15</v>
      </c>
      <c r="J299" s="385"/>
      <c r="K299" s="385"/>
      <c r="L299" s="380">
        <f>K177</f>
        <v>274</v>
      </c>
      <c r="M299" s="380"/>
      <c r="N299" s="380"/>
      <c r="O299" s="380" t="s">
        <v>18</v>
      </c>
      <c r="P299" s="387"/>
      <c r="Q299" s="388">
        <v>5.0100000000000003E-6</v>
      </c>
      <c r="R299" s="389"/>
      <c r="S299" s="389"/>
      <c r="T299" s="389"/>
      <c r="U299" s="389"/>
      <c r="V299" s="389"/>
      <c r="W299" s="390">
        <v>1.0100000000000001E-6</v>
      </c>
      <c r="X299" s="390"/>
      <c r="Y299" s="390"/>
      <c r="Z299" s="390"/>
      <c r="AA299" s="390"/>
      <c r="AB299" s="390"/>
      <c r="AC299" s="391">
        <f>Q299*L299+W299*AK163</f>
        <v>1.3884960000000001E-3</v>
      </c>
      <c r="AD299" s="391"/>
      <c r="AE299" s="391"/>
      <c r="AF299" s="391"/>
      <c r="AG299" s="391"/>
      <c r="AH299" s="391"/>
      <c r="AI299" s="428">
        <v>5.0000000000000001E-3</v>
      </c>
      <c r="AJ299" s="428"/>
      <c r="AK299" s="428"/>
      <c r="AL299" s="428"/>
      <c r="AM299" s="429"/>
      <c r="AQ299" s="10"/>
    </row>
    <row r="300" spans="1:48" s="25" customFormat="1" ht="22.15" customHeight="1" outlineLevel="1" thickBot="1">
      <c r="A300" s="478"/>
      <c r="B300" s="452"/>
      <c r="C300" s="452"/>
      <c r="D300" s="452"/>
      <c r="E300" s="452"/>
      <c r="F300" s="479"/>
      <c r="G300" s="479"/>
      <c r="H300" s="479"/>
      <c r="I300" s="659"/>
      <c r="J300" s="659"/>
      <c r="K300" s="659"/>
      <c r="L300" s="452"/>
      <c r="M300" s="452"/>
      <c r="N300" s="452"/>
      <c r="O300" s="452" t="s">
        <v>19</v>
      </c>
      <c r="P300" s="453"/>
      <c r="Q300" s="443">
        <v>4.3100000000000002E-6</v>
      </c>
      <c r="R300" s="444"/>
      <c r="S300" s="444"/>
      <c r="T300" s="444"/>
      <c r="U300" s="444"/>
      <c r="V300" s="444"/>
      <c r="W300" s="444">
        <v>1.0100000000000001E-6</v>
      </c>
      <c r="X300" s="444"/>
      <c r="Y300" s="444"/>
      <c r="Z300" s="444"/>
      <c r="AA300" s="444"/>
      <c r="AB300" s="444"/>
      <c r="AC300" s="471">
        <f>Q300*L299+W300*AK164</f>
        <v>1.1966960000000001E-3</v>
      </c>
      <c r="AD300" s="472"/>
      <c r="AE300" s="472"/>
      <c r="AF300" s="472"/>
      <c r="AG300" s="472"/>
      <c r="AH300" s="473"/>
      <c r="AI300" s="465">
        <v>3.5000000000000001E-3</v>
      </c>
      <c r="AJ300" s="465"/>
      <c r="AK300" s="465"/>
      <c r="AL300" s="465"/>
      <c r="AM300" s="466"/>
      <c r="AQ300" s="10"/>
    </row>
    <row r="301" spans="1:48" s="59" customFormat="1" ht="18.600000000000001" customHeight="1" outlineLevel="1">
      <c r="A301" s="379" t="s">
        <v>188</v>
      </c>
      <c r="B301" s="380"/>
      <c r="C301" s="380"/>
      <c r="D301" s="380"/>
      <c r="E301" s="380"/>
      <c r="F301" s="383" t="str">
        <f>D179</f>
        <v>15-19-21-23-24 т.2-т.3</v>
      </c>
      <c r="G301" s="383"/>
      <c r="H301" s="383"/>
      <c r="I301" s="385">
        <f>O179</f>
        <v>0.1</v>
      </c>
      <c r="J301" s="385"/>
      <c r="K301" s="385"/>
      <c r="L301" s="380">
        <f>K179</f>
        <v>91</v>
      </c>
      <c r="M301" s="380"/>
      <c r="N301" s="380"/>
      <c r="O301" s="380" t="s">
        <v>18</v>
      </c>
      <c r="P301" s="387"/>
      <c r="Q301" s="388">
        <v>4.5500000000000001E-5</v>
      </c>
      <c r="R301" s="389"/>
      <c r="S301" s="389"/>
      <c r="T301" s="389"/>
      <c r="U301" s="389"/>
      <c r="V301" s="389"/>
      <c r="W301" s="390">
        <v>9.8999999999999994E-5</v>
      </c>
      <c r="X301" s="390"/>
      <c r="Y301" s="390"/>
      <c r="Z301" s="390"/>
      <c r="AA301" s="390"/>
      <c r="AB301" s="390"/>
      <c r="AC301" s="391">
        <f>Q301*L301+W301*AK165</f>
        <v>4.7740999999999999E-3</v>
      </c>
      <c r="AD301" s="391"/>
      <c r="AE301" s="391"/>
      <c r="AF301" s="391"/>
      <c r="AG301" s="391"/>
      <c r="AH301" s="391"/>
      <c r="AI301" s="428">
        <v>5.0000000000000001E-3</v>
      </c>
      <c r="AJ301" s="428"/>
      <c r="AK301" s="428"/>
      <c r="AL301" s="428"/>
      <c r="AM301" s="429"/>
      <c r="AQ301" s="10"/>
      <c r="AV301" s="92"/>
    </row>
    <row r="302" spans="1:48" s="59" customFormat="1" ht="19.899999999999999" customHeight="1" outlineLevel="1" thickBot="1">
      <c r="A302" s="381"/>
      <c r="B302" s="382"/>
      <c r="C302" s="382"/>
      <c r="D302" s="382"/>
      <c r="E302" s="382"/>
      <c r="F302" s="384"/>
      <c r="G302" s="384"/>
      <c r="H302" s="384"/>
      <c r="I302" s="386"/>
      <c r="J302" s="386"/>
      <c r="K302" s="386"/>
      <c r="L302" s="382"/>
      <c r="M302" s="382"/>
      <c r="N302" s="382"/>
      <c r="O302" s="382" t="s">
        <v>19</v>
      </c>
      <c r="P302" s="456"/>
      <c r="Q302" s="440">
        <v>3.8699999999999999E-5</v>
      </c>
      <c r="R302" s="430"/>
      <c r="S302" s="430"/>
      <c r="T302" s="430"/>
      <c r="U302" s="430"/>
      <c r="V302" s="430"/>
      <c r="W302" s="430">
        <v>9.8999999999999994E-5</v>
      </c>
      <c r="X302" s="430"/>
      <c r="Y302" s="430"/>
      <c r="Z302" s="430"/>
      <c r="AA302" s="430"/>
      <c r="AB302" s="430"/>
      <c r="AC302" s="431">
        <f>Q302*L301+W302*AK166</f>
        <v>4.1552999999999998E-3</v>
      </c>
      <c r="AD302" s="432"/>
      <c r="AE302" s="432"/>
      <c r="AF302" s="432"/>
      <c r="AG302" s="432"/>
      <c r="AH302" s="433"/>
      <c r="AI302" s="434">
        <v>3.5000000000000001E-3</v>
      </c>
      <c r="AJ302" s="434"/>
      <c r="AK302" s="434"/>
      <c r="AL302" s="434"/>
      <c r="AM302" s="435"/>
      <c r="AQ302" s="10"/>
    </row>
    <row r="303" spans="1:48" ht="23.45" customHeight="1" outlineLevel="1">
      <c r="A303" s="663" t="s">
        <v>188</v>
      </c>
      <c r="B303" s="454"/>
      <c r="C303" s="454"/>
      <c r="D303" s="454"/>
      <c r="E303" s="454"/>
      <c r="F303" s="571" t="str">
        <f>D181</f>
        <v>29-30-33-39-41-43-52-57-75 т.4-т.6</v>
      </c>
      <c r="G303" s="571"/>
      <c r="H303" s="571"/>
      <c r="I303" s="667">
        <f>O181</f>
        <v>0.15</v>
      </c>
      <c r="J303" s="667"/>
      <c r="K303" s="667"/>
      <c r="L303" s="454">
        <f>K181</f>
        <v>534</v>
      </c>
      <c r="M303" s="454"/>
      <c r="N303" s="454"/>
      <c r="O303" s="454" t="s">
        <v>18</v>
      </c>
      <c r="P303" s="455"/>
      <c r="Q303" s="445">
        <f>Q299</f>
        <v>5.0100000000000003E-6</v>
      </c>
      <c r="R303" s="446"/>
      <c r="S303" s="446"/>
      <c r="T303" s="446"/>
      <c r="U303" s="446"/>
      <c r="V303" s="446"/>
      <c r="W303" s="446">
        <v>1.0100000000000001E-6</v>
      </c>
      <c r="X303" s="446"/>
      <c r="Y303" s="446"/>
      <c r="Z303" s="446"/>
      <c r="AA303" s="446"/>
      <c r="AB303" s="446"/>
      <c r="AC303" s="474">
        <f>Q303*L303+W303*AK167</f>
        <v>2.6917019999999998E-3</v>
      </c>
      <c r="AD303" s="475"/>
      <c r="AE303" s="475"/>
      <c r="AF303" s="475"/>
      <c r="AG303" s="475"/>
      <c r="AH303" s="476"/>
      <c r="AI303" s="467">
        <v>5.0000000000000001E-3</v>
      </c>
      <c r="AJ303" s="467"/>
      <c r="AK303" s="467"/>
      <c r="AL303" s="467"/>
      <c r="AM303" s="468"/>
      <c r="AQ303" s="10"/>
    </row>
    <row r="304" spans="1:48" s="25" customFormat="1" ht="24.6" customHeight="1" outlineLevel="1" thickBot="1">
      <c r="A304" s="381"/>
      <c r="B304" s="382"/>
      <c r="C304" s="382"/>
      <c r="D304" s="382"/>
      <c r="E304" s="382"/>
      <c r="F304" s="384"/>
      <c r="G304" s="384"/>
      <c r="H304" s="384"/>
      <c r="I304" s="386"/>
      <c r="J304" s="386"/>
      <c r="K304" s="386"/>
      <c r="L304" s="382"/>
      <c r="M304" s="382"/>
      <c r="N304" s="382"/>
      <c r="O304" s="382" t="s">
        <v>19</v>
      </c>
      <c r="P304" s="456"/>
      <c r="Q304" s="440">
        <f>Q300</f>
        <v>4.3100000000000002E-6</v>
      </c>
      <c r="R304" s="430"/>
      <c r="S304" s="430"/>
      <c r="T304" s="430"/>
      <c r="U304" s="430"/>
      <c r="V304" s="430"/>
      <c r="W304" s="430">
        <v>1.0100000000000001E-6</v>
      </c>
      <c r="X304" s="430"/>
      <c r="Y304" s="430"/>
      <c r="Z304" s="430"/>
      <c r="AA304" s="430"/>
      <c r="AB304" s="430"/>
      <c r="AC304" s="431">
        <f>Q304*L303+W304*AK168</f>
        <v>2.3179019999999997E-3</v>
      </c>
      <c r="AD304" s="432"/>
      <c r="AE304" s="432"/>
      <c r="AF304" s="432"/>
      <c r="AG304" s="432"/>
      <c r="AH304" s="433"/>
      <c r="AI304" s="434">
        <v>3.5000000000000001E-3</v>
      </c>
      <c r="AJ304" s="434"/>
      <c r="AK304" s="434"/>
      <c r="AL304" s="434"/>
      <c r="AM304" s="435"/>
      <c r="AQ304" s="10"/>
    </row>
    <row r="305" spans="1:68" s="84" customFormat="1" outlineLevel="1">
      <c r="A305" s="478" t="s">
        <v>188</v>
      </c>
      <c r="B305" s="452"/>
      <c r="C305" s="452"/>
      <c r="D305" s="452"/>
      <c r="E305" s="452"/>
      <c r="F305" s="479" t="str">
        <f>D183</f>
        <v>57-58 т.5-т.7</v>
      </c>
      <c r="G305" s="479"/>
      <c r="H305" s="479"/>
      <c r="I305" s="659">
        <f>O183</f>
        <v>0.1</v>
      </c>
      <c r="J305" s="659"/>
      <c r="K305" s="659"/>
      <c r="L305" s="452">
        <f>K183</f>
        <v>73</v>
      </c>
      <c r="M305" s="452"/>
      <c r="N305" s="452"/>
      <c r="O305" s="452" t="s">
        <v>18</v>
      </c>
      <c r="P305" s="453"/>
      <c r="Q305" s="720">
        <v>4.5500000000000001E-5</v>
      </c>
      <c r="R305" s="721"/>
      <c r="S305" s="721"/>
      <c r="T305" s="721"/>
      <c r="U305" s="721"/>
      <c r="V305" s="721"/>
      <c r="W305" s="721">
        <v>9.8999999999999994E-5</v>
      </c>
      <c r="X305" s="721"/>
      <c r="Y305" s="721"/>
      <c r="Z305" s="721"/>
      <c r="AA305" s="721"/>
      <c r="AB305" s="721"/>
      <c r="AC305" s="471">
        <f>Q305*L305+W305*AK169</f>
        <v>3.6284000000000004E-3</v>
      </c>
      <c r="AD305" s="472"/>
      <c r="AE305" s="472"/>
      <c r="AF305" s="472"/>
      <c r="AG305" s="472"/>
      <c r="AH305" s="473"/>
      <c r="AI305" s="465">
        <v>5.0000000000000001E-3</v>
      </c>
      <c r="AJ305" s="465"/>
      <c r="AK305" s="465"/>
      <c r="AL305" s="465"/>
      <c r="AM305" s="466"/>
      <c r="AQ305" s="10"/>
    </row>
    <row r="306" spans="1:68" s="84" customFormat="1" ht="15.75" outlineLevel="1" thickBot="1">
      <c r="A306" s="381"/>
      <c r="B306" s="382"/>
      <c r="C306" s="382"/>
      <c r="D306" s="382"/>
      <c r="E306" s="382"/>
      <c r="F306" s="384"/>
      <c r="G306" s="384"/>
      <c r="H306" s="384"/>
      <c r="I306" s="386"/>
      <c r="J306" s="386"/>
      <c r="K306" s="386"/>
      <c r="L306" s="382"/>
      <c r="M306" s="382"/>
      <c r="N306" s="382"/>
      <c r="O306" s="382" t="s">
        <v>19</v>
      </c>
      <c r="P306" s="456"/>
      <c r="Q306" s="440">
        <v>3.8699999999999999E-5</v>
      </c>
      <c r="R306" s="430"/>
      <c r="S306" s="430"/>
      <c r="T306" s="430"/>
      <c r="U306" s="430"/>
      <c r="V306" s="430"/>
      <c r="W306" s="430">
        <v>9.8999999999999994E-5</v>
      </c>
      <c r="X306" s="430"/>
      <c r="Y306" s="430"/>
      <c r="Z306" s="430"/>
      <c r="AA306" s="430"/>
      <c r="AB306" s="430"/>
      <c r="AC306" s="431">
        <f>Q306*L305+W306*AK170</f>
        <v>3.1320000000000002E-3</v>
      </c>
      <c r="AD306" s="432"/>
      <c r="AE306" s="432"/>
      <c r="AF306" s="432"/>
      <c r="AG306" s="432"/>
      <c r="AH306" s="433"/>
      <c r="AI306" s="434">
        <v>3.5000000000000001E-3</v>
      </c>
      <c r="AJ306" s="434"/>
      <c r="AK306" s="434"/>
      <c r="AL306" s="434"/>
      <c r="AM306" s="435"/>
      <c r="AQ306" s="10"/>
    </row>
    <row r="307" spans="1:68" s="25" customFormat="1" outlineLevel="1">
      <c r="A307" s="27"/>
      <c r="B307" s="27"/>
      <c r="C307" s="27"/>
      <c r="D307" s="28"/>
      <c r="E307" s="28"/>
      <c r="F307" s="28"/>
      <c r="G307" s="28"/>
      <c r="H307" s="28"/>
      <c r="I307" s="28"/>
      <c r="J307" s="28"/>
      <c r="K307" s="29"/>
      <c r="L307" s="29"/>
      <c r="M307" s="29"/>
      <c r="N307" s="29"/>
      <c r="O307" s="28"/>
      <c r="P307" s="28"/>
      <c r="Q307" s="28"/>
      <c r="R307" s="28"/>
      <c r="S307" s="30"/>
      <c r="T307" s="30"/>
      <c r="U307" s="30"/>
      <c r="V307" s="30"/>
      <c r="W307" s="31"/>
      <c r="X307" s="31"/>
      <c r="Y307" s="31"/>
      <c r="Z307" s="14"/>
      <c r="AA307" s="14"/>
      <c r="AB307" s="14"/>
      <c r="AC307" s="14"/>
      <c r="AD307" s="28"/>
      <c r="AE307" s="28"/>
      <c r="AF307" s="28"/>
      <c r="AG307" s="28"/>
      <c r="AH307" s="30"/>
      <c r="AI307" s="30"/>
      <c r="AJ307" s="30"/>
      <c r="AK307" s="30"/>
      <c r="AL307" s="32"/>
      <c r="AM307" s="32"/>
      <c r="AN307" s="32"/>
    </row>
    <row r="308" spans="1:68" s="25" customFormat="1">
      <c r="A308"/>
      <c r="B308" s="561" t="s">
        <v>118</v>
      </c>
      <c r="C308" s="561"/>
      <c r="D308" s="561"/>
      <c r="E308" s="561"/>
      <c r="F308" s="561"/>
      <c r="G308" s="561"/>
      <c r="H308" s="561"/>
      <c r="I308" s="561"/>
      <c r="J308" s="561"/>
      <c r="K308" s="561"/>
      <c r="L308" s="561"/>
      <c r="M308" s="561"/>
      <c r="N308" s="561"/>
      <c r="O308" s="561"/>
      <c r="P308" s="561"/>
      <c r="Q308" s="561"/>
      <c r="R308" s="561"/>
      <c r="S308" s="561"/>
      <c r="T308" s="561"/>
      <c r="U308" s="561"/>
      <c r="V308" s="561"/>
      <c r="W308" s="561"/>
      <c r="X308" s="561"/>
      <c r="Y308" s="561"/>
      <c r="Z308" s="561"/>
      <c r="AA308" s="561"/>
      <c r="AB308" s="561"/>
      <c r="AC308" s="561"/>
      <c r="AD308" s="561"/>
      <c r="AE308" s="561"/>
      <c r="AF308" s="561"/>
      <c r="AG308" s="561"/>
      <c r="AH308" s="561"/>
      <c r="AI308" s="561"/>
      <c r="AJ308" s="561"/>
      <c r="AK308" s="561"/>
      <c r="AL308" s="561"/>
      <c r="AM308" s="561"/>
    </row>
    <row r="309" spans="1:68" s="25" customFormat="1" ht="15.75" hidden="1" outlineLevel="1" thickBot="1">
      <c r="AG309" s="5"/>
      <c r="AO309" s="65"/>
      <c r="AP309" s="65"/>
      <c r="AQ309" s="68"/>
      <c r="AR309" s="68"/>
      <c r="AS309" s="78"/>
      <c r="AT309" s="18"/>
      <c r="AU309" s="18"/>
      <c r="AV309" s="79"/>
      <c r="AW309" s="79"/>
      <c r="AX309" s="79"/>
      <c r="AY309" s="68"/>
      <c r="AZ309" s="68"/>
      <c r="BA309" s="68"/>
      <c r="BB309" s="18"/>
      <c r="BC309" s="18"/>
      <c r="BD309" s="18"/>
      <c r="BE309" s="18"/>
      <c r="BF309" s="18"/>
      <c r="BG309" s="68"/>
      <c r="BH309" s="68"/>
      <c r="BI309" s="68"/>
      <c r="BJ309" s="68"/>
      <c r="BK309" s="68"/>
      <c r="BL309" s="18"/>
      <c r="BM309" s="18"/>
      <c r="BN309" s="18"/>
      <c r="BO309" s="68"/>
      <c r="BP309" s="68"/>
    </row>
    <row r="310" spans="1:68" s="66" customFormat="1" ht="15.75" hidden="1" outlineLevel="1" thickBot="1">
      <c r="A310" s="183">
        <v>1</v>
      </c>
      <c r="B310" s="185"/>
      <c r="C310" s="268" t="s">
        <v>49</v>
      </c>
      <c r="D310" s="268"/>
      <c r="E310" s="268"/>
      <c r="F310" s="666"/>
      <c r="G310" s="581">
        <f>AC300</f>
        <v>1.1966960000000001E-3</v>
      </c>
      <c r="H310" s="582"/>
      <c r="I310" s="582"/>
      <c r="J310" s="582"/>
      <c r="K310" s="582"/>
      <c r="L310" s="583"/>
      <c r="M310" s="171" t="s">
        <v>50</v>
      </c>
      <c r="N310" s="203"/>
      <c r="O310" s="203"/>
      <c r="P310" s="190"/>
      <c r="Q310" s="590" t="s">
        <v>51</v>
      </c>
      <c r="R310" s="591"/>
      <c r="S310" s="565">
        <f>SQRT(AA310/G310)</f>
        <v>50.068975801088577</v>
      </c>
      <c r="T310" s="566"/>
      <c r="U310" s="567"/>
      <c r="V310" s="568" t="s">
        <v>52</v>
      </c>
      <c r="W310" s="569"/>
      <c r="X310" s="570"/>
      <c r="Y310" s="417" t="s">
        <v>54</v>
      </c>
      <c r="Z310" s="418"/>
      <c r="AA310" s="558">
        <v>3</v>
      </c>
      <c r="AB310" s="559"/>
      <c r="AC310" s="560"/>
      <c r="AD310" s="23" t="s">
        <v>53</v>
      </c>
      <c r="AE310" s="417"/>
      <c r="AF310" s="249"/>
      <c r="AG310" s="68"/>
      <c r="AO310" s="65"/>
      <c r="AP310" s="65"/>
      <c r="AQ310" s="68"/>
      <c r="AR310" s="68"/>
      <c r="AS310" s="78"/>
      <c r="AT310" s="18"/>
      <c r="AU310" s="18"/>
      <c r="AV310" s="79"/>
      <c r="AW310" s="79"/>
      <c r="AX310" s="79"/>
      <c r="AY310" s="68"/>
      <c r="AZ310" s="68"/>
      <c r="BA310" s="68"/>
      <c r="BB310" s="18"/>
      <c r="BC310" s="18"/>
      <c r="BD310" s="18"/>
      <c r="BE310" s="18"/>
      <c r="BF310" s="18"/>
      <c r="BG310" s="68"/>
      <c r="BH310" s="68"/>
      <c r="BI310" s="68"/>
      <c r="BJ310" s="68"/>
      <c r="BK310" s="68"/>
      <c r="BL310" s="18"/>
      <c r="BM310" s="18"/>
      <c r="BN310" s="18"/>
      <c r="BO310" s="68"/>
      <c r="BP310" s="68"/>
    </row>
    <row r="311" spans="1:68" s="25" customFormat="1" ht="15.75" hidden="1" outlineLevel="1" thickBot="1">
      <c r="A311" s="162"/>
      <c r="B311" s="164"/>
      <c r="C311" s="168" t="s">
        <v>49</v>
      </c>
      <c r="D311" s="168"/>
      <c r="E311" s="168"/>
      <c r="F311" s="577"/>
      <c r="G311" s="578">
        <f>AC302</f>
        <v>4.1552999999999998E-3</v>
      </c>
      <c r="H311" s="579"/>
      <c r="I311" s="579"/>
      <c r="J311" s="579"/>
      <c r="K311" s="579"/>
      <c r="L311" s="580"/>
      <c r="M311" s="427" t="s">
        <v>50</v>
      </c>
      <c r="N311" s="150"/>
      <c r="O311" s="150"/>
      <c r="P311" s="226"/>
      <c r="Q311" s="594" t="s">
        <v>51</v>
      </c>
      <c r="R311" s="257"/>
      <c r="S311" s="460">
        <f>SQRT(AA311/G311)</f>
        <v>46.53932314352172</v>
      </c>
      <c r="T311" s="461"/>
      <c r="U311" s="462"/>
      <c r="V311" s="701" t="s">
        <v>52</v>
      </c>
      <c r="W311" s="702"/>
      <c r="X311" s="703"/>
      <c r="Y311" s="668" t="s">
        <v>54</v>
      </c>
      <c r="Z311" s="441"/>
      <c r="AA311" s="704">
        <v>9</v>
      </c>
      <c r="AB311" s="705"/>
      <c r="AC311" s="706"/>
      <c r="AD311" s="67" t="s">
        <v>53</v>
      </c>
      <c r="AE311" s="668"/>
      <c r="AF311" s="156"/>
      <c r="AG311" s="5"/>
      <c r="AO311" s="64"/>
      <c r="AP311" s="64"/>
      <c r="AQ311" s="68"/>
      <c r="AR311" s="68"/>
      <c r="AS311" s="78"/>
      <c r="AT311" s="18"/>
      <c r="AU311" s="18"/>
      <c r="AV311" s="79"/>
      <c r="AW311" s="79"/>
      <c r="AX311" s="79"/>
      <c r="AY311" s="68"/>
      <c r="AZ311" s="68"/>
      <c r="BA311" s="68"/>
      <c r="BB311" s="18"/>
      <c r="BC311" s="18"/>
      <c r="BD311" s="18"/>
      <c r="BE311" s="18"/>
      <c r="BF311" s="18"/>
      <c r="BG311" s="68"/>
      <c r="BH311" s="68"/>
      <c r="BI311" s="68"/>
      <c r="BJ311" s="68"/>
      <c r="BK311" s="68"/>
      <c r="BL311" s="18"/>
      <c r="BM311" s="18"/>
      <c r="BN311" s="18"/>
      <c r="BO311" s="68"/>
      <c r="BP311" s="68"/>
    </row>
    <row r="312" spans="1:68" ht="15.75" hidden="1" outlineLevel="1" thickBot="1">
      <c r="A312" s="477">
        <v>2</v>
      </c>
      <c r="B312" s="156"/>
      <c r="C312" s="664" t="s">
        <v>49</v>
      </c>
      <c r="D312" s="664"/>
      <c r="E312" s="664"/>
      <c r="F312" s="665"/>
      <c r="G312" s="584">
        <f>AC304</f>
        <v>2.3179019999999997E-3</v>
      </c>
      <c r="H312" s="585"/>
      <c r="I312" s="585"/>
      <c r="J312" s="585"/>
      <c r="K312" s="585"/>
      <c r="L312" s="586"/>
      <c r="M312" s="587" t="s">
        <v>50</v>
      </c>
      <c r="N312" s="588"/>
      <c r="O312" s="588"/>
      <c r="P312" s="589"/>
      <c r="Q312" s="592" t="s">
        <v>51</v>
      </c>
      <c r="R312" s="593"/>
      <c r="S312" s="457">
        <f>SQRT(AA312/G312)</f>
        <v>58.748591439085793</v>
      </c>
      <c r="T312" s="458"/>
      <c r="U312" s="459"/>
      <c r="V312" s="447" t="s">
        <v>52</v>
      </c>
      <c r="W312" s="448"/>
      <c r="X312" s="449"/>
      <c r="Y312" s="419" t="s">
        <v>54</v>
      </c>
      <c r="Z312" s="242"/>
      <c r="AA312" s="562">
        <v>8</v>
      </c>
      <c r="AB312" s="563"/>
      <c r="AC312" s="564"/>
      <c r="AD312" s="77" t="s">
        <v>53</v>
      </c>
      <c r="AE312" s="419"/>
      <c r="AF312" s="164"/>
      <c r="AO312" s="64"/>
      <c r="AP312" s="64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18"/>
      <c r="BE312" s="18"/>
      <c r="BF312" s="18"/>
      <c r="BG312" s="79"/>
      <c r="BH312" s="79"/>
      <c r="BI312" s="79"/>
      <c r="BJ312" s="79"/>
      <c r="BK312" s="79"/>
      <c r="BL312" s="79"/>
      <c r="BM312" s="79"/>
      <c r="BN312" s="79"/>
      <c r="BO312" s="79"/>
      <c r="BP312" s="79"/>
    </row>
    <row r="313" spans="1:68" s="84" customFormat="1" ht="15.75" hidden="1" outlineLevel="1" thickBot="1">
      <c r="A313" s="477">
        <v>3</v>
      </c>
      <c r="B313" s="156"/>
      <c r="C313" s="664" t="s">
        <v>49</v>
      </c>
      <c r="D313" s="664"/>
      <c r="E313" s="664"/>
      <c r="F313" s="665"/>
      <c r="G313" s="584">
        <f>AC306</f>
        <v>3.1320000000000002E-3</v>
      </c>
      <c r="H313" s="585"/>
      <c r="I313" s="585"/>
      <c r="J313" s="585"/>
      <c r="K313" s="585"/>
      <c r="L313" s="586"/>
      <c r="M313" s="587" t="s">
        <v>50</v>
      </c>
      <c r="N313" s="588"/>
      <c r="O313" s="588"/>
      <c r="P313" s="589"/>
      <c r="Q313" s="592" t="s">
        <v>51</v>
      </c>
      <c r="R313" s="593"/>
      <c r="S313" s="457">
        <f>SQRT(AA313/G313)</f>
        <v>50.539869571926893</v>
      </c>
      <c r="T313" s="458"/>
      <c r="U313" s="459"/>
      <c r="V313" s="447" t="s">
        <v>52</v>
      </c>
      <c r="W313" s="448"/>
      <c r="X313" s="449"/>
      <c r="Y313" s="419" t="s">
        <v>54</v>
      </c>
      <c r="Z313" s="242"/>
      <c r="AA313" s="562">
        <v>8</v>
      </c>
      <c r="AB313" s="563"/>
      <c r="AC313" s="564"/>
      <c r="AD313" s="77" t="s">
        <v>53</v>
      </c>
      <c r="AE313" s="419"/>
      <c r="AF313" s="164"/>
      <c r="AO313" s="82"/>
      <c r="AP313" s="82"/>
      <c r="AQ313" s="85"/>
      <c r="AR313" s="85"/>
      <c r="AS313" s="85"/>
      <c r="AT313" s="85"/>
      <c r="AU313" s="85"/>
      <c r="AV313" s="85"/>
      <c r="AW313" s="85"/>
      <c r="AX313" s="85"/>
      <c r="AY313" s="85"/>
      <c r="AZ313" s="85"/>
      <c r="BA313" s="85"/>
      <c r="BB313" s="85"/>
      <c r="BC313" s="85"/>
      <c r="BD313" s="18"/>
      <c r="BE313" s="18"/>
      <c r="BF313" s="18"/>
      <c r="BG313" s="79"/>
      <c r="BH313" s="79"/>
      <c r="BI313" s="79"/>
      <c r="BJ313" s="79"/>
      <c r="BK313" s="79"/>
      <c r="BL313" s="79"/>
      <c r="BM313" s="79"/>
      <c r="BN313" s="79"/>
      <c r="BO313" s="79"/>
      <c r="BP313" s="79"/>
    </row>
    <row r="314" spans="1:68" s="66" customFormat="1" hidden="1" outlineLevel="1">
      <c r="C314" s="18"/>
      <c r="D314" s="18"/>
      <c r="E314" s="18"/>
      <c r="F314" s="18"/>
      <c r="G314" s="28"/>
      <c r="H314" s="28"/>
      <c r="I314" s="28"/>
      <c r="J314" s="28"/>
      <c r="K314" s="28"/>
      <c r="L314" s="28"/>
      <c r="M314" s="68"/>
      <c r="N314" s="68"/>
      <c r="O314" s="68"/>
      <c r="P314" s="68"/>
      <c r="Q314" s="69"/>
      <c r="R314" s="69"/>
      <c r="S314" s="74"/>
      <c r="T314" s="74"/>
      <c r="U314" s="74"/>
      <c r="V314" s="75"/>
      <c r="W314" s="75"/>
      <c r="X314" s="75"/>
      <c r="Y314" s="64"/>
      <c r="Z314" s="64"/>
      <c r="AA314" s="76"/>
      <c r="AB314" s="76"/>
      <c r="AC314" s="76"/>
      <c r="AD314" s="64"/>
      <c r="AE314" s="64"/>
      <c r="AF314" s="64"/>
      <c r="AO314" s="64"/>
      <c r="AP314" s="64"/>
      <c r="AQ314" s="68"/>
      <c r="AR314" s="68"/>
      <c r="AS314" s="78"/>
      <c r="AT314" s="18"/>
      <c r="AU314" s="18"/>
      <c r="AV314" s="79"/>
      <c r="AW314" s="79"/>
      <c r="AX314" s="79"/>
      <c r="AY314" s="68"/>
      <c r="AZ314" s="68"/>
      <c r="BA314" s="68"/>
      <c r="BB314" s="18"/>
      <c r="BC314" s="18"/>
      <c r="BD314" s="18"/>
      <c r="BE314" s="18"/>
      <c r="BF314" s="18"/>
      <c r="BG314" s="68"/>
      <c r="BH314" s="68"/>
      <c r="BI314" s="68"/>
      <c r="BJ314" s="68"/>
      <c r="BK314" s="68"/>
      <c r="BL314" s="18"/>
      <c r="BM314" s="18"/>
      <c r="BN314" s="18"/>
      <c r="BO314" s="68"/>
      <c r="BP314" s="68"/>
    </row>
    <row r="315" spans="1:68" s="25" customFormat="1" hidden="1" outlineLevel="1">
      <c r="B315" s="561" t="s">
        <v>119</v>
      </c>
      <c r="C315" s="561"/>
      <c r="D315" s="561"/>
      <c r="E315" s="561"/>
      <c r="F315" s="561"/>
      <c r="G315" s="561"/>
      <c r="H315" s="561"/>
      <c r="I315" s="561"/>
      <c r="J315" s="561"/>
      <c r="K315" s="561"/>
      <c r="L315" s="561"/>
      <c r="M315" s="561"/>
      <c r="N315" s="561"/>
      <c r="O315" s="561"/>
      <c r="P315" s="561"/>
      <c r="Q315" s="561"/>
      <c r="R315" s="561"/>
      <c r="S315" s="561"/>
      <c r="T315" s="561"/>
      <c r="U315" s="561"/>
      <c r="V315" s="561"/>
      <c r="W315" s="561"/>
      <c r="X315" s="561"/>
      <c r="Y315" s="561"/>
      <c r="Z315" s="561"/>
      <c r="AA315" s="561"/>
      <c r="AB315" s="561"/>
      <c r="AC315" s="561"/>
      <c r="AD315" s="561"/>
      <c r="AE315" s="561"/>
      <c r="AF315" s="561"/>
      <c r="AG315" s="561"/>
      <c r="AH315" s="561"/>
      <c r="AI315" s="561"/>
      <c r="AJ315" s="561"/>
      <c r="AK315" s="561"/>
      <c r="AL315" s="561"/>
      <c r="AM315" s="561"/>
      <c r="AO315" s="64"/>
      <c r="AP315" s="64"/>
      <c r="AQ315" s="68"/>
      <c r="AR315" s="68"/>
      <c r="AS315" s="78"/>
      <c r="AT315" s="18"/>
      <c r="AU315" s="18"/>
      <c r="AV315" s="79"/>
      <c r="AW315" s="79"/>
      <c r="AX315" s="79"/>
      <c r="AY315" s="68"/>
      <c r="AZ315" s="68"/>
      <c r="BA315" s="68"/>
      <c r="BB315" s="18"/>
      <c r="BC315" s="18"/>
      <c r="BD315" s="18"/>
      <c r="BE315" s="18"/>
      <c r="BF315" s="18"/>
      <c r="BG315" s="68"/>
      <c r="BH315" s="68"/>
      <c r="BI315" s="68"/>
      <c r="BJ315" s="68"/>
      <c r="BK315" s="68"/>
      <c r="BL315" s="18"/>
      <c r="BM315" s="18"/>
      <c r="BN315" s="18"/>
      <c r="BO315" s="68"/>
      <c r="BP315" s="68"/>
    </row>
    <row r="316" spans="1:68" s="25" customFormat="1" ht="15.75" hidden="1" outlineLevel="1" thickBot="1">
      <c r="AC316" s="5"/>
      <c r="AO316" s="64"/>
      <c r="AP316" s="64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18"/>
      <c r="BE316" s="18"/>
      <c r="BF316" s="18"/>
      <c r="BG316" s="79"/>
      <c r="BH316" s="79"/>
      <c r="BI316" s="79"/>
      <c r="BJ316" s="79"/>
      <c r="BK316" s="79"/>
      <c r="BL316" s="79"/>
      <c r="BM316" s="79"/>
      <c r="BN316" s="79"/>
      <c r="BO316" s="79"/>
      <c r="BP316" s="79"/>
    </row>
    <row r="317" spans="1:68" s="66" customFormat="1" ht="48" hidden="1" customHeight="1" outlineLevel="1" thickBot="1">
      <c r="A317" s="695" t="s">
        <v>0</v>
      </c>
      <c r="B317" s="696"/>
      <c r="C317" s="696"/>
      <c r="D317" s="697" t="s">
        <v>25</v>
      </c>
      <c r="E317" s="697"/>
      <c r="F317" s="697"/>
      <c r="G317" s="697"/>
      <c r="H317" s="470" t="s">
        <v>48</v>
      </c>
      <c r="I317" s="470"/>
      <c r="J317" s="470"/>
      <c r="K317" s="470"/>
      <c r="L317" s="470"/>
      <c r="M317" s="470"/>
      <c r="N317" s="470" t="s">
        <v>120</v>
      </c>
      <c r="O317" s="470"/>
      <c r="P317" s="470"/>
      <c r="Q317" s="470"/>
      <c r="R317" s="470"/>
      <c r="S317" s="470"/>
      <c r="T317" s="470" t="s">
        <v>121</v>
      </c>
      <c r="U317" s="470"/>
      <c r="V317" s="470"/>
      <c r="W317" s="470"/>
      <c r="X317" s="470" t="s">
        <v>122</v>
      </c>
      <c r="Y317" s="470"/>
      <c r="Z317" s="470"/>
      <c r="AA317" s="707"/>
      <c r="AC317" s="68"/>
    </row>
    <row r="318" spans="1:68" s="25" customFormat="1" hidden="1" outlineLevel="1">
      <c r="A318" s="183">
        <v>1</v>
      </c>
      <c r="B318" s="184"/>
      <c r="C318" s="241"/>
      <c r="D318" s="716">
        <f>S310</f>
        <v>50.068975801088577</v>
      </c>
      <c r="E318" s="716"/>
      <c r="F318" s="716"/>
      <c r="G318" s="716"/>
      <c r="H318" s="170">
        <f>G310</f>
        <v>1.1966960000000001E-3</v>
      </c>
      <c r="I318" s="170"/>
      <c r="J318" s="170"/>
      <c r="K318" s="170"/>
      <c r="L318" s="170"/>
      <c r="M318" s="170"/>
      <c r="N318" s="681">
        <v>3.2299999999999999E-4</v>
      </c>
      <c r="O318" s="184"/>
      <c r="P318" s="184"/>
      <c r="Q318" s="184"/>
      <c r="R318" s="184"/>
      <c r="S318" s="241"/>
      <c r="T318" s="684">
        <f>D318^2*N318</f>
        <v>0.80972945509970795</v>
      </c>
      <c r="U318" s="685"/>
      <c r="V318" s="685"/>
      <c r="W318" s="686"/>
      <c r="X318" s="684">
        <f>AA310+AA311+AA310+AA311+T318</f>
        <v>24.809729455099706</v>
      </c>
      <c r="Y318" s="685"/>
      <c r="Z318" s="685"/>
      <c r="AA318" s="690"/>
      <c r="AC318" s="5"/>
    </row>
    <row r="319" spans="1:68" s="25" customFormat="1" hidden="1" outlineLevel="1">
      <c r="A319" s="177"/>
      <c r="B319" s="178"/>
      <c r="C319" s="683"/>
      <c r="D319" s="717">
        <f>S311</f>
        <v>46.53932314352172</v>
      </c>
      <c r="E319" s="718"/>
      <c r="F319" s="718"/>
      <c r="G319" s="719"/>
      <c r="H319" s="699">
        <f>G311</f>
        <v>4.1552999999999998E-3</v>
      </c>
      <c r="I319" s="699"/>
      <c r="J319" s="699"/>
      <c r="K319" s="699"/>
      <c r="L319" s="699"/>
      <c r="M319" s="699"/>
      <c r="N319" s="682"/>
      <c r="O319" s="178"/>
      <c r="P319" s="178"/>
      <c r="Q319" s="178"/>
      <c r="R319" s="178"/>
      <c r="S319" s="683"/>
      <c r="T319" s="687"/>
      <c r="U319" s="688"/>
      <c r="V319" s="688"/>
      <c r="W319" s="689"/>
      <c r="X319" s="687"/>
      <c r="Y319" s="688"/>
      <c r="Z319" s="688"/>
      <c r="AA319" s="691"/>
      <c r="AC319"/>
    </row>
    <row r="320" spans="1:68" s="25" customFormat="1" ht="15.75" hidden="1" outlineLevel="1" thickBot="1">
      <c r="A320" s="700">
        <v>2</v>
      </c>
      <c r="B320" s="597"/>
      <c r="C320" s="598"/>
      <c r="D320" s="698">
        <f>S312</f>
        <v>58.748591439085793</v>
      </c>
      <c r="E320" s="434"/>
      <c r="F320" s="434"/>
      <c r="G320" s="434"/>
      <c r="H320" s="157">
        <f>G312</f>
        <v>2.3179019999999997E-3</v>
      </c>
      <c r="I320" s="157"/>
      <c r="J320" s="157"/>
      <c r="K320" s="157"/>
      <c r="L320" s="157"/>
      <c r="M320" s="157"/>
      <c r="N320" s="708">
        <v>3.2299999999999999E-4</v>
      </c>
      <c r="O320" s="708"/>
      <c r="P320" s="708"/>
      <c r="Q320" s="708"/>
      <c r="R320" s="708"/>
      <c r="S320" s="708"/>
      <c r="T320" s="709">
        <f>D320^2*N320</f>
        <v>1.1148012297327496</v>
      </c>
      <c r="U320" s="709"/>
      <c r="V320" s="709"/>
      <c r="W320" s="709"/>
      <c r="X320" s="709">
        <f>AA312+AA312+T320</f>
        <v>17.114801229732748</v>
      </c>
      <c r="Y320" s="709"/>
      <c r="Z320" s="709"/>
      <c r="AA320" s="710"/>
      <c r="AC320"/>
      <c r="AG320" s="18"/>
      <c r="AH320" s="18"/>
      <c r="AI320" s="18"/>
      <c r="AJ320" s="18"/>
    </row>
    <row r="321" spans="1:44" s="84" customFormat="1" ht="15.75" hidden="1" outlineLevel="1" thickBot="1">
      <c r="A321" s="700">
        <v>3</v>
      </c>
      <c r="B321" s="597"/>
      <c r="C321" s="598"/>
      <c r="D321" s="698">
        <f>S313</f>
        <v>50.539869571926893</v>
      </c>
      <c r="E321" s="434"/>
      <c r="F321" s="434"/>
      <c r="G321" s="434"/>
      <c r="H321" s="157">
        <f>G313</f>
        <v>3.1320000000000002E-3</v>
      </c>
      <c r="I321" s="157"/>
      <c r="J321" s="157"/>
      <c r="K321" s="157"/>
      <c r="L321" s="157"/>
      <c r="M321" s="157"/>
      <c r="N321" s="708">
        <v>3.2299999999999999E-4</v>
      </c>
      <c r="O321" s="708"/>
      <c r="P321" s="708"/>
      <c r="Q321" s="708"/>
      <c r="R321" s="708"/>
      <c r="S321" s="708"/>
      <c r="T321" s="709">
        <f>D321^2*N321</f>
        <v>0.82503192848020424</v>
      </c>
      <c r="U321" s="709"/>
      <c r="V321" s="709"/>
      <c r="W321" s="709"/>
      <c r="X321" s="709">
        <f>AA313+AA313+T321</f>
        <v>16.825031928480204</v>
      </c>
      <c r="Y321" s="709"/>
      <c r="Z321" s="709"/>
      <c r="AA321" s="710"/>
      <c r="AG321" s="18"/>
      <c r="AH321" s="18"/>
      <c r="AI321" s="18"/>
      <c r="AJ321" s="18"/>
    </row>
    <row r="322" spans="1:44" s="25" customFormat="1" hidden="1" outlineLevel="1">
      <c r="A322" s="64"/>
      <c r="B322" s="64"/>
      <c r="C322" s="64"/>
      <c r="AC322"/>
      <c r="AD322"/>
      <c r="AE322"/>
      <c r="AF322"/>
      <c r="AG322" s="7"/>
      <c r="AH322" s="7"/>
      <c r="AI322" s="7"/>
      <c r="AJ322" s="7"/>
    </row>
    <row r="323" spans="1:44" collapsed="1">
      <c r="B323" s="489" t="s">
        <v>40</v>
      </c>
      <c r="C323" s="489"/>
      <c r="D323" s="489"/>
      <c r="E323" s="489"/>
      <c r="F323" s="489"/>
      <c r="G323" s="489"/>
      <c r="H323" s="489"/>
      <c r="I323" s="489"/>
      <c r="J323" s="489"/>
      <c r="K323" s="489"/>
      <c r="L323" s="489"/>
      <c r="M323" s="489"/>
      <c r="N323" s="489"/>
      <c r="O323" s="489"/>
      <c r="P323" s="489"/>
      <c r="Q323" s="489"/>
      <c r="R323" s="489"/>
      <c r="S323" s="489"/>
      <c r="T323" s="489"/>
      <c r="U323" s="489"/>
      <c r="V323" s="489"/>
      <c r="W323" s="489"/>
      <c r="X323" s="489"/>
      <c r="Y323" s="489"/>
      <c r="Z323" s="489"/>
      <c r="AA323" s="489"/>
      <c r="AB323" s="489"/>
      <c r="AC323" s="489"/>
      <c r="AD323" s="489"/>
      <c r="AE323" s="489"/>
      <c r="AF323" s="489"/>
      <c r="AG323" s="489"/>
      <c r="AH323" s="489"/>
      <c r="AI323" s="489"/>
    </row>
    <row r="324" spans="1:44" ht="15.75" outlineLevel="1" thickBot="1"/>
    <row r="325" spans="1:44" ht="45" customHeight="1" outlineLevel="1" thickBot="1">
      <c r="A325" s="669" t="s">
        <v>0</v>
      </c>
      <c r="B325" s="574"/>
      <c r="C325" s="575"/>
      <c r="D325" s="670" t="s">
        <v>28</v>
      </c>
      <c r="E325" s="670"/>
      <c r="F325" s="670"/>
      <c r="G325" s="670"/>
      <c r="H325" s="670"/>
      <c r="I325" s="670"/>
      <c r="J325" s="670"/>
      <c r="K325" s="670"/>
      <c r="L325" s="574" t="s">
        <v>33</v>
      </c>
      <c r="M325" s="574"/>
      <c r="N325" s="574"/>
      <c r="O325" s="575"/>
      <c r="P325" s="573" t="s">
        <v>81</v>
      </c>
      <c r="Q325" s="574"/>
      <c r="R325" s="574"/>
      <c r="S325" s="575"/>
      <c r="T325" s="573" t="s">
        <v>82</v>
      </c>
      <c r="U325" s="574"/>
      <c r="V325" s="574"/>
      <c r="W325" s="575"/>
      <c r="X325" s="713" t="s">
        <v>34</v>
      </c>
      <c r="Y325" s="714"/>
      <c r="Z325" s="714"/>
      <c r="AA325" s="715"/>
      <c r="AB325" s="573" t="s">
        <v>35</v>
      </c>
      <c r="AC325" s="574"/>
      <c r="AD325" s="574"/>
      <c r="AE325" s="575"/>
      <c r="AF325" s="672" t="s">
        <v>36</v>
      </c>
      <c r="AG325" s="672"/>
      <c r="AH325" s="672"/>
      <c r="AI325" s="672"/>
      <c r="AJ325" s="672"/>
      <c r="AK325" s="673"/>
      <c r="AP325" s="41"/>
    </row>
    <row r="326" spans="1:44" outlineLevel="1">
      <c r="A326" s="183">
        <v>1</v>
      </c>
      <c r="B326" s="184"/>
      <c r="C326" s="241"/>
      <c r="D326" s="398" t="str">
        <f>D191</f>
        <v>1-2-5-6-7-9-11-13-15 т.1-т.2</v>
      </c>
      <c r="E326" s="399"/>
      <c r="F326" s="399"/>
      <c r="G326" s="399"/>
      <c r="H326" s="399"/>
      <c r="I326" s="399"/>
      <c r="J326" s="135" t="s">
        <v>18</v>
      </c>
      <c r="K326" s="135"/>
      <c r="L326" s="651">
        <f t="shared" ref="L326:L333" si="13">AI191</f>
        <v>3.0696817763225184</v>
      </c>
      <c r="M326" s="650"/>
      <c r="N326" s="650"/>
      <c r="O326" s="650"/>
      <c r="P326" s="650">
        <f>L326/AE$177^2</f>
        <v>1.4892981507124718E-3</v>
      </c>
      <c r="Q326" s="650"/>
      <c r="R326" s="650"/>
      <c r="S326" s="650"/>
      <c r="T326" s="647">
        <f t="shared" ref="T326:T333" si="14">(1.57*10^8*P326*O177^5-O177*S177)/K177</f>
        <v>5.626164889123119E-2</v>
      </c>
      <c r="U326" s="648"/>
      <c r="V326" s="648"/>
      <c r="W326" s="649"/>
      <c r="X326" s="650">
        <f t="shared" ref="X326:X333" si="15">T326/AK177</f>
        <v>2.0915111111981854</v>
      </c>
      <c r="Y326" s="650"/>
      <c r="Z326" s="650"/>
      <c r="AA326" s="650"/>
      <c r="AB326" s="551">
        <f t="shared" ref="AB326:AB333" si="16">3.7*O177*10^(-1/(2*SQRT(T326)))</f>
        <v>4.3283875177708465E-3</v>
      </c>
      <c r="AC326" s="552"/>
      <c r="AD326" s="552"/>
      <c r="AE326" s="553"/>
      <c r="AF326" s="171">
        <f t="shared" ref="AF326:AF333" si="17">SQRT(AC299/P326)</f>
        <v>0.96556494750160482</v>
      </c>
      <c r="AG326" s="203"/>
      <c r="AH326" s="203"/>
      <c r="AI326" s="203"/>
      <c r="AJ326" s="203"/>
      <c r="AK326" s="204"/>
      <c r="AP326" s="41"/>
      <c r="AR326" s="41"/>
    </row>
    <row r="327" spans="1:44" ht="15.75" outlineLevel="1" thickBot="1">
      <c r="A327" s="376"/>
      <c r="B327" s="377"/>
      <c r="C327" s="378"/>
      <c r="D327" s="401"/>
      <c r="E327" s="402"/>
      <c r="F327" s="402"/>
      <c r="G327" s="402"/>
      <c r="H327" s="402"/>
      <c r="I327" s="402"/>
      <c r="J327" s="595" t="s">
        <v>19</v>
      </c>
      <c r="K327" s="595"/>
      <c r="L327" s="576">
        <f t="shared" si="13"/>
        <v>2.5580681469354349</v>
      </c>
      <c r="M327" s="157"/>
      <c r="N327" s="157"/>
      <c r="O327" s="157"/>
      <c r="P327" s="157">
        <f>L327/AE$178^2</f>
        <v>1.2410817922603947E-3</v>
      </c>
      <c r="Q327" s="157"/>
      <c r="R327" s="157"/>
      <c r="S327" s="157"/>
      <c r="T327" s="410">
        <f t="shared" si="14"/>
        <v>4.5461349745125813E-2</v>
      </c>
      <c r="U327" s="411"/>
      <c r="V327" s="411"/>
      <c r="W327" s="412"/>
      <c r="X327" s="554">
        <f t="shared" si="15"/>
        <v>1.6900130016775394</v>
      </c>
      <c r="Y327" s="554"/>
      <c r="Z327" s="554"/>
      <c r="AA327" s="554"/>
      <c r="AB327" s="555">
        <f t="shared" si="16"/>
        <v>2.5076135952591468E-3</v>
      </c>
      <c r="AC327" s="556"/>
      <c r="AD327" s="556"/>
      <c r="AE327" s="557"/>
      <c r="AF327" s="180">
        <f t="shared" si="17"/>
        <v>0.98195529788456815</v>
      </c>
      <c r="AG327" s="394"/>
      <c r="AH327" s="394"/>
      <c r="AI327" s="394"/>
      <c r="AJ327" s="394"/>
      <c r="AK327" s="395"/>
      <c r="AO327" s="39"/>
      <c r="AP327" s="41"/>
      <c r="AQ327" s="39"/>
      <c r="AR327" s="41"/>
    </row>
    <row r="328" spans="1:44" s="66" customFormat="1" outlineLevel="1">
      <c r="A328" s="376"/>
      <c r="B328" s="377"/>
      <c r="C328" s="378"/>
      <c r="D328" s="398" t="str">
        <f>D193</f>
        <v>15-19-21-23-24 т.2-т.3</v>
      </c>
      <c r="E328" s="399"/>
      <c r="F328" s="399"/>
      <c r="G328" s="399"/>
      <c r="H328" s="399"/>
      <c r="I328" s="399"/>
      <c r="J328" s="135" t="s">
        <v>18</v>
      </c>
      <c r="K328" s="135"/>
      <c r="L328" s="651">
        <f t="shared" si="13"/>
        <v>10.738727105290089</v>
      </c>
      <c r="M328" s="650"/>
      <c r="N328" s="650"/>
      <c r="O328" s="650"/>
      <c r="P328" s="650">
        <f>L328/AE$179^2</f>
        <v>5.2100405137350276E-3</v>
      </c>
      <c r="Q328" s="650"/>
      <c r="R328" s="650"/>
      <c r="S328" s="650"/>
      <c r="T328" s="647">
        <f t="shared" si="14"/>
        <v>8.2854545127076906E-2</v>
      </c>
      <c r="U328" s="648"/>
      <c r="V328" s="648"/>
      <c r="W328" s="649"/>
      <c r="X328" s="650">
        <f t="shared" si="15"/>
        <v>2.7526426952517244</v>
      </c>
      <c r="Y328" s="650"/>
      <c r="Z328" s="650"/>
      <c r="AA328" s="650"/>
      <c r="AB328" s="551">
        <f t="shared" si="16"/>
        <v>6.7788130915387313E-3</v>
      </c>
      <c r="AC328" s="552"/>
      <c r="AD328" s="552"/>
      <c r="AE328" s="553"/>
      <c r="AF328" s="171">
        <f t="shared" si="17"/>
        <v>0.95724962660463908</v>
      </c>
      <c r="AG328" s="203"/>
      <c r="AH328" s="203"/>
      <c r="AI328" s="203"/>
      <c r="AJ328" s="203"/>
      <c r="AK328" s="204"/>
      <c r="AP328" s="41"/>
      <c r="AR328" s="41"/>
    </row>
    <row r="329" spans="1:44" s="66" customFormat="1" ht="15.75" outlineLevel="1" thickBot="1">
      <c r="A329" s="162"/>
      <c r="B329" s="163"/>
      <c r="C329" s="242"/>
      <c r="D329" s="401"/>
      <c r="E329" s="402"/>
      <c r="F329" s="402"/>
      <c r="G329" s="402"/>
      <c r="H329" s="402"/>
      <c r="I329" s="402"/>
      <c r="J329" s="595" t="s">
        <v>19</v>
      </c>
      <c r="K329" s="595"/>
      <c r="L329" s="576">
        <f t="shared" si="13"/>
        <v>9.7258180701933892</v>
      </c>
      <c r="M329" s="157"/>
      <c r="N329" s="157"/>
      <c r="O329" s="157"/>
      <c r="P329" s="157">
        <f>L329/AE$180^2</f>
        <v>4.7186138243481288E-3</v>
      </c>
      <c r="Q329" s="157"/>
      <c r="R329" s="157"/>
      <c r="S329" s="157"/>
      <c r="T329" s="410">
        <f t="shared" si="14"/>
        <v>7.4376084661830391E-2</v>
      </c>
      <c r="U329" s="411"/>
      <c r="V329" s="411"/>
      <c r="W329" s="412"/>
      <c r="X329" s="554">
        <f t="shared" si="15"/>
        <v>2.4709662678348967</v>
      </c>
      <c r="Y329" s="554"/>
      <c r="Z329" s="554"/>
      <c r="AA329" s="554"/>
      <c r="AB329" s="555">
        <f t="shared" si="16"/>
        <v>5.4302284242988708E-3</v>
      </c>
      <c r="AC329" s="556"/>
      <c r="AD329" s="556"/>
      <c r="AE329" s="557"/>
      <c r="AF329" s="180">
        <f t="shared" si="17"/>
        <v>0.93841291058206378</v>
      </c>
      <c r="AG329" s="394"/>
      <c r="AH329" s="394"/>
      <c r="AI329" s="394"/>
      <c r="AJ329" s="394"/>
      <c r="AK329" s="395"/>
      <c r="AP329" s="41"/>
      <c r="AR329" s="41"/>
    </row>
    <row r="330" spans="1:44" ht="18.600000000000001" customHeight="1" outlineLevel="1">
      <c r="A330" s="183">
        <v>2</v>
      </c>
      <c r="B330" s="184"/>
      <c r="C330" s="241"/>
      <c r="D330" s="398" t="str">
        <f>D195</f>
        <v>29-30-33-39-41-43-52-57-75 т.4-т.6</v>
      </c>
      <c r="E330" s="399"/>
      <c r="F330" s="399"/>
      <c r="G330" s="399"/>
      <c r="H330" s="399"/>
      <c r="I330" s="399"/>
      <c r="J330" s="135" t="s">
        <v>18</v>
      </c>
      <c r="K330" s="135"/>
      <c r="L330" s="652">
        <f t="shared" si="13"/>
        <v>8.6922725877417371</v>
      </c>
      <c r="M330" s="652"/>
      <c r="N330" s="652"/>
      <c r="O330" s="652"/>
      <c r="P330" s="170">
        <f>L330/AE$181^2</f>
        <v>2.7916755269529353E-3</v>
      </c>
      <c r="Q330" s="170"/>
      <c r="R330" s="170"/>
      <c r="S330" s="170"/>
      <c r="T330" s="647">
        <f t="shared" si="14"/>
        <v>5.7776927100176394E-2</v>
      </c>
      <c r="U330" s="648"/>
      <c r="V330" s="648"/>
      <c r="W330" s="649"/>
      <c r="X330" s="650">
        <f t="shared" si="15"/>
        <v>2.1478411561403865</v>
      </c>
      <c r="Y330" s="650"/>
      <c r="Z330" s="650"/>
      <c r="AA330" s="650"/>
      <c r="AB330" s="551">
        <f t="shared" si="16"/>
        <v>4.6147899056415403E-3</v>
      </c>
      <c r="AC330" s="552"/>
      <c r="AD330" s="552"/>
      <c r="AE330" s="553"/>
      <c r="AF330" s="171">
        <f t="shared" si="17"/>
        <v>0.9819311080820573</v>
      </c>
      <c r="AG330" s="203"/>
      <c r="AH330" s="203"/>
      <c r="AI330" s="203"/>
      <c r="AJ330" s="203"/>
      <c r="AK330" s="204"/>
      <c r="AO330" s="39"/>
      <c r="AP330" s="41"/>
      <c r="AQ330" s="39"/>
      <c r="AR330" s="41"/>
    </row>
    <row r="331" spans="1:44" ht="21.6" customHeight="1" outlineLevel="1" thickBot="1">
      <c r="A331" s="162"/>
      <c r="B331" s="163"/>
      <c r="C331" s="242"/>
      <c r="D331" s="401"/>
      <c r="E331" s="402"/>
      <c r="F331" s="402"/>
      <c r="G331" s="402"/>
      <c r="H331" s="402"/>
      <c r="I331" s="402"/>
      <c r="J331" s="595" t="s">
        <v>19</v>
      </c>
      <c r="K331" s="595"/>
      <c r="L331" s="671">
        <f t="shared" si="13"/>
        <v>7.679363552645043</v>
      </c>
      <c r="M331" s="671"/>
      <c r="N331" s="671"/>
      <c r="O331" s="671"/>
      <c r="P331" s="157">
        <f>L331/AE$182^2</f>
        <v>2.4663620561930868E-3</v>
      </c>
      <c r="Q331" s="157"/>
      <c r="R331" s="157"/>
      <c r="S331" s="157"/>
      <c r="T331" s="410">
        <f t="shared" si="14"/>
        <v>5.051391549966202E-2</v>
      </c>
      <c r="U331" s="411"/>
      <c r="V331" s="411"/>
      <c r="W331" s="412"/>
      <c r="X331" s="554">
        <f t="shared" si="15"/>
        <v>1.8778407248944988</v>
      </c>
      <c r="Y331" s="554"/>
      <c r="Z331" s="554"/>
      <c r="AA331" s="554"/>
      <c r="AB331" s="555">
        <f t="shared" si="16"/>
        <v>3.3084812111836433E-3</v>
      </c>
      <c r="AC331" s="556"/>
      <c r="AD331" s="556"/>
      <c r="AE331" s="557"/>
      <c r="AF331" s="180">
        <f t="shared" si="17"/>
        <v>0.96943594803290589</v>
      </c>
      <c r="AG331" s="394"/>
      <c r="AH331" s="394"/>
      <c r="AI331" s="394"/>
      <c r="AJ331" s="394"/>
      <c r="AK331" s="395"/>
      <c r="AO331" s="39"/>
      <c r="AP331" s="41"/>
      <c r="AQ331" s="39"/>
      <c r="AR331" s="41"/>
    </row>
    <row r="332" spans="1:44">
      <c r="A332" s="183">
        <v>3</v>
      </c>
      <c r="B332" s="184"/>
      <c r="C332" s="241"/>
      <c r="D332" s="398" t="str">
        <f>D197</f>
        <v>57-58 т.5-т.7</v>
      </c>
      <c r="E332" s="399"/>
      <c r="F332" s="399"/>
      <c r="G332" s="399"/>
      <c r="H332" s="399"/>
      <c r="I332" s="399"/>
      <c r="J332" s="135" t="s">
        <v>18</v>
      </c>
      <c r="K332" s="135"/>
      <c r="L332" s="652">
        <f t="shared" si="13"/>
        <v>5.0596817763225239</v>
      </c>
      <c r="M332" s="652"/>
      <c r="N332" s="652"/>
      <c r="O332" s="652"/>
      <c r="P332" s="170">
        <f>L332/AE$183^2</f>
        <v>3.777122171700053E-3</v>
      </c>
      <c r="Q332" s="170"/>
      <c r="R332" s="170"/>
      <c r="S332" s="170"/>
      <c r="T332" s="647">
        <f t="shared" si="14"/>
        <v>7.6987422048891599E-2</v>
      </c>
      <c r="U332" s="648"/>
      <c r="V332" s="648"/>
      <c r="W332" s="649"/>
      <c r="X332" s="650">
        <f t="shared" si="15"/>
        <v>2.5577216627538739</v>
      </c>
      <c r="Y332" s="650"/>
      <c r="Z332" s="650"/>
      <c r="AA332" s="650"/>
      <c r="AB332" s="551">
        <f t="shared" si="16"/>
        <v>5.8368645135227501E-3</v>
      </c>
      <c r="AC332" s="552"/>
      <c r="AD332" s="552"/>
      <c r="AE332" s="553"/>
      <c r="AF332" s="171">
        <f t="shared" si="17"/>
        <v>0.98011506118416913</v>
      </c>
      <c r="AG332" s="203"/>
      <c r="AH332" s="203"/>
      <c r="AI332" s="203"/>
      <c r="AJ332" s="203"/>
      <c r="AK332" s="204"/>
      <c r="AP332" s="41"/>
    </row>
    <row r="333" spans="1:44" ht="15.75" thickBot="1">
      <c r="A333" s="162"/>
      <c r="B333" s="163"/>
      <c r="C333" s="242"/>
      <c r="D333" s="401"/>
      <c r="E333" s="402"/>
      <c r="F333" s="402"/>
      <c r="G333" s="402"/>
      <c r="H333" s="402"/>
      <c r="I333" s="402"/>
      <c r="J333" s="595" t="s">
        <v>19</v>
      </c>
      <c r="K333" s="595"/>
      <c r="L333" s="671">
        <f t="shared" si="13"/>
        <v>4.6609771820321306</v>
      </c>
      <c r="M333" s="671"/>
      <c r="N333" s="671"/>
      <c r="O333" s="671"/>
      <c r="P333" s="157">
        <f>L333/AE$184^2</f>
        <v>3.4794836976560438E-3</v>
      </c>
      <c r="Q333" s="157"/>
      <c r="R333" s="157"/>
      <c r="S333" s="157"/>
      <c r="T333" s="410">
        <f t="shared" si="14"/>
        <v>7.0586156237260153E-2</v>
      </c>
      <c r="U333" s="411"/>
      <c r="V333" s="411"/>
      <c r="W333" s="412"/>
      <c r="X333" s="554">
        <f t="shared" si="15"/>
        <v>2.3450550244936927</v>
      </c>
      <c r="Y333" s="554"/>
      <c r="Z333" s="554"/>
      <c r="AA333" s="554"/>
      <c r="AB333" s="555">
        <f t="shared" si="16"/>
        <v>4.855594123344846E-3</v>
      </c>
      <c r="AC333" s="556"/>
      <c r="AD333" s="556"/>
      <c r="AE333" s="557"/>
      <c r="AF333" s="180">
        <f t="shared" si="17"/>
        <v>0.94875368051015074</v>
      </c>
      <c r="AG333" s="394"/>
      <c r="AH333" s="394"/>
      <c r="AI333" s="394"/>
      <c r="AJ333" s="394"/>
      <c r="AK333" s="395"/>
    </row>
    <row r="340" spans="1:36">
      <c r="AC340" s="7"/>
      <c r="AD340" s="7"/>
      <c r="AE340" s="7"/>
      <c r="AF340" s="7"/>
      <c r="AG340" s="6"/>
      <c r="AH340" s="6"/>
      <c r="AI340" s="6"/>
      <c r="AJ340" s="6"/>
    </row>
    <row r="341" spans="1:36">
      <c r="AC341" s="7"/>
      <c r="AD341" s="7"/>
      <c r="AE341" s="7"/>
      <c r="AF341" s="7"/>
      <c r="AG341" s="7"/>
      <c r="AH341" s="7"/>
      <c r="AI341" s="7"/>
      <c r="AJ341" s="7"/>
    </row>
    <row r="342" spans="1:36">
      <c r="AC342" s="7"/>
      <c r="AD342" s="7"/>
      <c r="AE342" s="7"/>
      <c r="AF342" s="7"/>
      <c r="AG342" s="7"/>
      <c r="AH342" s="7"/>
      <c r="AI342" s="7"/>
      <c r="AJ342" s="7"/>
    </row>
    <row r="343" spans="1:36">
      <c r="AC343" s="7"/>
      <c r="AD343" s="7"/>
      <c r="AE343" s="7"/>
      <c r="AF343" s="7"/>
      <c r="AG343" s="7"/>
      <c r="AH343" s="7"/>
      <c r="AI343" s="7"/>
      <c r="AJ343" s="7"/>
    </row>
    <row r="344" spans="1:36">
      <c r="AC344" s="7"/>
      <c r="AD344" s="7"/>
      <c r="AE344" s="7"/>
      <c r="AF344" s="7"/>
      <c r="AG344" s="7"/>
      <c r="AH344" s="7"/>
      <c r="AI344" s="7"/>
      <c r="AJ344" s="7"/>
    </row>
    <row r="345" spans="1:36">
      <c r="AC345" s="7"/>
      <c r="AD345" s="7"/>
      <c r="AE345" s="7"/>
      <c r="AF345" s="7"/>
      <c r="AG345" s="7"/>
      <c r="AH345" s="7"/>
      <c r="AI345" s="7"/>
      <c r="AJ345" s="7"/>
    </row>
    <row r="346" spans="1:36">
      <c r="AC346" s="7"/>
      <c r="AD346" s="7"/>
      <c r="AE346" s="7"/>
      <c r="AF346" s="7"/>
      <c r="AG346" s="7"/>
      <c r="AH346" s="7"/>
      <c r="AI346" s="7"/>
      <c r="AJ346" s="7"/>
    </row>
    <row r="347" spans="1:36">
      <c r="AC347" s="7"/>
      <c r="AD347" s="7"/>
      <c r="AE347" s="7"/>
      <c r="AF347" s="7"/>
      <c r="AG347" s="7"/>
      <c r="AH347" s="7"/>
      <c r="AI347" s="7"/>
      <c r="AJ347" s="7"/>
    </row>
    <row r="348" spans="1:36">
      <c r="AC348" s="5"/>
      <c r="AD348" s="5"/>
      <c r="AE348" s="5"/>
      <c r="AF348" s="5"/>
      <c r="AG348" s="5"/>
      <c r="AH348" s="5"/>
      <c r="AI348" s="5"/>
      <c r="AJ348" s="5"/>
    </row>
    <row r="349" spans="1:36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 spans="1:36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 spans="1:36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 spans="1:36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</sheetData>
  <mergeCells count="2370">
    <mergeCell ref="X321:AA321"/>
    <mergeCell ref="D318:G318"/>
    <mergeCell ref="D319:G319"/>
    <mergeCell ref="I305:K306"/>
    <mergeCell ref="L305:N306"/>
    <mergeCell ref="O305:P305"/>
    <mergeCell ref="Q305:V305"/>
    <mergeCell ref="W305:AB305"/>
    <mergeCell ref="AC305:AH305"/>
    <mergeCell ref="AI305:AM305"/>
    <mergeCell ref="O306:P306"/>
    <mergeCell ref="Q306:V306"/>
    <mergeCell ref="W306:AB306"/>
    <mergeCell ref="AC306:AH306"/>
    <mergeCell ref="AI306:AM306"/>
    <mergeCell ref="AA184:AD184"/>
    <mergeCell ref="AE184:AG184"/>
    <mergeCell ref="AH184:AJ184"/>
    <mergeCell ref="AK184:AN184"/>
    <mergeCell ref="S238:U238"/>
    <mergeCell ref="V238:X238"/>
    <mergeCell ref="Y238:AA238"/>
    <mergeCell ref="Y206:AA206"/>
    <mergeCell ref="AB206:AD206"/>
    <mergeCell ref="S206:U206"/>
    <mergeCell ref="V206:X206"/>
    <mergeCell ref="AB207:AD207"/>
    <mergeCell ref="AE207:AG207"/>
    <mergeCell ref="A204:D206"/>
    <mergeCell ref="K191:N191"/>
    <mergeCell ref="K192:N192"/>
    <mergeCell ref="AI192:AL192"/>
    <mergeCell ref="A332:C333"/>
    <mergeCell ref="D332:I333"/>
    <mergeCell ref="J332:K332"/>
    <mergeCell ref="L332:O332"/>
    <mergeCell ref="P332:S332"/>
    <mergeCell ref="T332:W332"/>
    <mergeCell ref="X332:AA332"/>
    <mergeCell ref="AB332:AE332"/>
    <mergeCell ref="AF332:AK332"/>
    <mergeCell ref="J333:K333"/>
    <mergeCell ref="L333:O333"/>
    <mergeCell ref="X333:AA333"/>
    <mergeCell ref="AB333:AE333"/>
    <mergeCell ref="AF333:AK333"/>
    <mergeCell ref="A313:B313"/>
    <mergeCell ref="C313:F313"/>
    <mergeCell ref="G313:L313"/>
    <mergeCell ref="M313:P313"/>
    <mergeCell ref="Q313:R313"/>
    <mergeCell ref="S313:U313"/>
    <mergeCell ref="T328:W328"/>
    <mergeCell ref="X328:AA328"/>
    <mergeCell ref="AB328:AE328"/>
    <mergeCell ref="X325:AA325"/>
    <mergeCell ref="Y313:Z313"/>
    <mergeCell ref="AA313:AC313"/>
    <mergeCell ref="AE313:AF313"/>
    <mergeCell ref="A321:C321"/>
    <mergeCell ref="D321:G321"/>
    <mergeCell ref="H321:M321"/>
    <mergeCell ref="N321:S321"/>
    <mergeCell ref="T321:W321"/>
    <mergeCell ref="M164:O164"/>
    <mergeCell ref="A197:C198"/>
    <mergeCell ref="D197:H198"/>
    <mergeCell ref="I197:J197"/>
    <mergeCell ref="K197:N197"/>
    <mergeCell ref="O197:R197"/>
    <mergeCell ref="S197:V197"/>
    <mergeCell ref="W197:Z197"/>
    <mergeCell ref="AA197:AD197"/>
    <mergeCell ref="AE197:AH197"/>
    <mergeCell ref="AI197:AL197"/>
    <mergeCell ref="I198:J198"/>
    <mergeCell ref="K198:N198"/>
    <mergeCell ref="O198:R198"/>
    <mergeCell ref="S198:V198"/>
    <mergeCell ref="W198:Z198"/>
    <mergeCell ref="AA198:AD198"/>
    <mergeCell ref="AE198:AH198"/>
    <mergeCell ref="AI198:AL198"/>
    <mergeCell ref="A169:A170"/>
    <mergeCell ref="B169:D170"/>
    <mergeCell ref="E169:F169"/>
    <mergeCell ref="G169:I169"/>
    <mergeCell ref="J169:L169"/>
    <mergeCell ref="M169:O169"/>
    <mergeCell ref="P169:R169"/>
    <mergeCell ref="S169:U169"/>
    <mergeCell ref="V169:X169"/>
    <mergeCell ref="Y169:AA169"/>
    <mergeCell ref="AB169:AD169"/>
    <mergeCell ref="AE169:AG169"/>
    <mergeCell ref="AH169:AJ169"/>
    <mergeCell ref="AK169:AN169"/>
    <mergeCell ref="E170:F170"/>
    <mergeCell ref="G170:I170"/>
    <mergeCell ref="J170:L170"/>
    <mergeCell ref="M170:O170"/>
    <mergeCell ref="P170:R170"/>
    <mergeCell ref="S170:U170"/>
    <mergeCell ref="V170:X170"/>
    <mergeCell ref="Y170:AA170"/>
    <mergeCell ref="AB170:AD170"/>
    <mergeCell ref="AE170:AG170"/>
    <mergeCell ref="A317:C317"/>
    <mergeCell ref="D317:G317"/>
    <mergeCell ref="H317:M317"/>
    <mergeCell ref="D320:G320"/>
    <mergeCell ref="H318:M318"/>
    <mergeCell ref="H319:M319"/>
    <mergeCell ref="H320:M320"/>
    <mergeCell ref="A318:C319"/>
    <mergeCell ref="A320:C320"/>
    <mergeCell ref="V311:X311"/>
    <mergeCell ref="Y311:Z311"/>
    <mergeCell ref="AA311:AC311"/>
    <mergeCell ref="N317:S317"/>
    <mergeCell ref="T317:W317"/>
    <mergeCell ref="X317:AA317"/>
    <mergeCell ref="N320:S320"/>
    <mergeCell ref="T320:W320"/>
    <mergeCell ref="X320:AA320"/>
    <mergeCell ref="V313:X313"/>
    <mergeCell ref="T329:W329"/>
    <mergeCell ref="X329:AA329"/>
    <mergeCell ref="AB329:AE329"/>
    <mergeCell ref="AF329:AK329"/>
    <mergeCell ref="A326:C329"/>
    <mergeCell ref="N318:S319"/>
    <mergeCell ref="T318:W319"/>
    <mergeCell ref="X318:AA319"/>
    <mergeCell ref="AB151:AF151"/>
    <mergeCell ref="AH207:AJ207"/>
    <mergeCell ref="AK207:AM207"/>
    <mergeCell ref="A149:D152"/>
    <mergeCell ref="B165:D166"/>
    <mergeCell ref="E165:F165"/>
    <mergeCell ref="G165:I165"/>
    <mergeCell ref="J165:L165"/>
    <mergeCell ref="M165:O165"/>
    <mergeCell ref="P165:R165"/>
    <mergeCell ref="E166:F166"/>
    <mergeCell ref="G166:I166"/>
    <mergeCell ref="J166:L166"/>
    <mergeCell ref="M162:O162"/>
    <mergeCell ref="P162:R162"/>
    <mergeCell ref="AE194:AH194"/>
    <mergeCell ref="AI194:AL194"/>
    <mergeCell ref="AH206:AJ206"/>
    <mergeCell ref="E155:K156"/>
    <mergeCell ref="L155:M155"/>
    <mergeCell ref="N155:R155"/>
    <mergeCell ref="S155:W155"/>
    <mergeCell ref="X155:AA155"/>
    <mergeCell ref="AB155:AF155"/>
    <mergeCell ref="A181:C182"/>
    <mergeCell ref="B203:AM203"/>
    <mergeCell ref="AB238:AD238"/>
    <mergeCell ref="AE238:AG238"/>
    <mergeCell ref="AH238:AJ238"/>
    <mergeCell ref="P238:R238"/>
    <mergeCell ref="B235:AM235"/>
    <mergeCell ref="A183:C184"/>
    <mergeCell ref="D183:H184"/>
    <mergeCell ref="I183:J183"/>
    <mergeCell ref="K183:N183"/>
    <mergeCell ref="O183:R183"/>
    <mergeCell ref="S183:V183"/>
    <mergeCell ref="W183:Z183"/>
    <mergeCell ref="AA183:AD183"/>
    <mergeCell ref="AE183:AG183"/>
    <mergeCell ref="AH183:AJ183"/>
    <mergeCell ref="AK183:AN183"/>
    <mergeCell ref="I184:J184"/>
    <mergeCell ref="K184:N184"/>
    <mergeCell ref="O184:R184"/>
    <mergeCell ref="I193:J193"/>
    <mergeCell ref="K193:N193"/>
    <mergeCell ref="I194:J194"/>
    <mergeCell ref="K194:N194"/>
    <mergeCell ref="O194:R194"/>
    <mergeCell ref="S194:V194"/>
    <mergeCell ref="I195:J195"/>
    <mergeCell ref="I196:J196"/>
    <mergeCell ref="K189:V189"/>
    <mergeCell ref="K181:N181"/>
    <mergeCell ref="K182:N182"/>
    <mergeCell ref="X129:AB130"/>
    <mergeCell ref="H131:P132"/>
    <mergeCell ref="Q131:R131"/>
    <mergeCell ref="S131:W131"/>
    <mergeCell ref="X131:AB131"/>
    <mergeCell ref="Q132:R132"/>
    <mergeCell ref="S132:W132"/>
    <mergeCell ref="X132:AB132"/>
    <mergeCell ref="AG151:AK151"/>
    <mergeCell ref="L152:M152"/>
    <mergeCell ref="N152:R152"/>
    <mergeCell ref="S152:W152"/>
    <mergeCell ref="G204:I206"/>
    <mergeCell ref="J205:AD205"/>
    <mergeCell ref="AE206:AG206"/>
    <mergeCell ref="K175:N176"/>
    <mergeCell ref="A195:C196"/>
    <mergeCell ref="W190:Z190"/>
    <mergeCell ref="W189:AH189"/>
    <mergeCell ref="AE190:AH190"/>
    <mergeCell ref="H129:R130"/>
    <mergeCell ref="A129:G130"/>
    <mergeCell ref="S129:W130"/>
    <mergeCell ref="E153:K154"/>
    <mergeCell ref="L153:M153"/>
    <mergeCell ref="N153:R153"/>
    <mergeCell ref="S143:W143"/>
    <mergeCell ref="S144:W144"/>
    <mergeCell ref="AH166:AJ166"/>
    <mergeCell ref="AK166:AN166"/>
    <mergeCell ref="A163:A166"/>
    <mergeCell ref="D179:H180"/>
    <mergeCell ref="AB331:AE331"/>
    <mergeCell ref="T331:W331"/>
    <mergeCell ref="X269:AA269"/>
    <mergeCell ref="X331:AA331"/>
    <mergeCell ref="V274:X274"/>
    <mergeCell ref="M292:O292"/>
    <mergeCell ref="P292:R292"/>
    <mergeCell ref="A298:E298"/>
    <mergeCell ref="A299:E300"/>
    <mergeCell ref="A303:E304"/>
    <mergeCell ref="C312:F312"/>
    <mergeCell ref="C310:F310"/>
    <mergeCell ref="I303:K304"/>
    <mergeCell ref="L299:N300"/>
    <mergeCell ref="L303:N304"/>
    <mergeCell ref="AE275:AG275"/>
    <mergeCell ref="AE311:AF311"/>
    <mergeCell ref="D328:I329"/>
    <mergeCell ref="J328:K328"/>
    <mergeCell ref="L328:O328"/>
    <mergeCell ref="P328:S328"/>
    <mergeCell ref="A325:C325"/>
    <mergeCell ref="D325:K325"/>
    <mergeCell ref="L331:O331"/>
    <mergeCell ref="L325:O325"/>
    <mergeCell ref="A330:C331"/>
    <mergeCell ref="AF325:AK325"/>
    <mergeCell ref="B315:AM315"/>
    <mergeCell ref="AF328:AK328"/>
    <mergeCell ref="J329:K329"/>
    <mergeCell ref="L329:O329"/>
    <mergeCell ref="P329:S329"/>
    <mergeCell ref="P330:S330"/>
    <mergeCell ref="T330:W330"/>
    <mergeCell ref="X330:AA330"/>
    <mergeCell ref="L326:O326"/>
    <mergeCell ref="P326:S326"/>
    <mergeCell ref="T326:W326"/>
    <mergeCell ref="X326:AA326"/>
    <mergeCell ref="D326:I327"/>
    <mergeCell ref="AF327:AK327"/>
    <mergeCell ref="AB325:AE325"/>
    <mergeCell ref="L330:O330"/>
    <mergeCell ref="J331:K331"/>
    <mergeCell ref="K196:N196"/>
    <mergeCell ref="E243:F243"/>
    <mergeCell ref="G243:I243"/>
    <mergeCell ref="J206:L206"/>
    <mergeCell ref="J243:L243"/>
    <mergeCell ref="G272:I274"/>
    <mergeCell ref="J273:AD273"/>
    <mergeCell ref="E204:F206"/>
    <mergeCell ref="J238:L238"/>
    <mergeCell ref="G201:I201"/>
    <mergeCell ref="P327:S327"/>
    <mergeCell ref="J326:K326"/>
    <mergeCell ref="J327:K327"/>
    <mergeCell ref="J330:K330"/>
    <mergeCell ref="B296:AM296"/>
    <mergeCell ref="AE310:AF310"/>
    <mergeCell ref="AE312:AF312"/>
    <mergeCell ref="I298:K298"/>
    <mergeCell ref="I299:K300"/>
    <mergeCell ref="D330:I331"/>
    <mergeCell ref="X144:AB144"/>
    <mergeCell ref="AB162:AD162"/>
    <mergeCell ref="X150:AA150"/>
    <mergeCell ref="AB149:AF149"/>
    <mergeCell ref="M161:R161"/>
    <mergeCell ref="S161:X161"/>
    <mergeCell ref="H143:P144"/>
    <mergeCell ref="B145:AE145"/>
    <mergeCell ref="N147:W147"/>
    <mergeCell ref="X147:AA148"/>
    <mergeCell ref="X149:AA149"/>
    <mergeCell ref="AB150:AF150"/>
    <mergeCell ref="O190:R190"/>
    <mergeCell ref="S190:V190"/>
    <mergeCell ref="S154:W154"/>
    <mergeCell ref="X154:AA154"/>
    <mergeCell ref="AB154:AF154"/>
    <mergeCell ref="Y164:AA164"/>
    <mergeCell ref="J167:L167"/>
    <mergeCell ref="Y168:AA168"/>
    <mergeCell ref="Y163:AA163"/>
    <mergeCell ref="AB165:AD165"/>
    <mergeCell ref="W176:Z176"/>
    <mergeCell ref="AA176:AD176"/>
    <mergeCell ref="W175:AD175"/>
    <mergeCell ref="I179:J179"/>
    <mergeCell ref="K179:N179"/>
    <mergeCell ref="O179:R179"/>
    <mergeCell ref="S179:V179"/>
    <mergeCell ref="W179:Z179"/>
    <mergeCell ref="AA179:AD179"/>
    <mergeCell ref="AE179:AG179"/>
    <mergeCell ref="S164:U164"/>
    <mergeCell ref="E149:K150"/>
    <mergeCell ref="AG152:AK152"/>
    <mergeCell ref="G161:L161"/>
    <mergeCell ref="A161:F162"/>
    <mergeCell ref="S162:U162"/>
    <mergeCell ref="V162:X162"/>
    <mergeCell ref="L150:M150"/>
    <mergeCell ref="X152:AA152"/>
    <mergeCell ref="AB152:AF152"/>
    <mergeCell ref="B163:D164"/>
    <mergeCell ref="L149:M149"/>
    <mergeCell ref="AG155:AK155"/>
    <mergeCell ref="L156:M156"/>
    <mergeCell ref="N156:R156"/>
    <mergeCell ref="S156:W156"/>
    <mergeCell ref="X156:AA156"/>
    <mergeCell ref="AB156:AF156"/>
    <mergeCell ref="AG156:AK156"/>
    <mergeCell ref="N154:R154"/>
    <mergeCell ref="L154:M154"/>
    <mergeCell ref="AG153:AK153"/>
    <mergeCell ref="AB153:AF153"/>
    <mergeCell ref="X153:AA153"/>
    <mergeCell ref="S153:W153"/>
    <mergeCell ref="A153:D154"/>
    <mergeCell ref="A155:D156"/>
    <mergeCell ref="V164:X164"/>
    <mergeCell ref="J163:L163"/>
    <mergeCell ref="J164:L164"/>
    <mergeCell ref="J162:L162"/>
    <mergeCell ref="M163:O163"/>
    <mergeCell ref="I180:J180"/>
    <mergeCell ref="AG154:AK154"/>
    <mergeCell ref="E151:K152"/>
    <mergeCell ref="L151:M151"/>
    <mergeCell ref="S141:W141"/>
    <mergeCell ref="Q141:R141"/>
    <mergeCell ref="Q142:R142"/>
    <mergeCell ref="Q143:R143"/>
    <mergeCell ref="Q144:R144"/>
    <mergeCell ref="G163:I163"/>
    <mergeCell ref="G164:I164"/>
    <mergeCell ref="G162:I162"/>
    <mergeCell ref="M166:O166"/>
    <mergeCell ref="P166:R166"/>
    <mergeCell ref="V167:X167"/>
    <mergeCell ref="V168:X168"/>
    <mergeCell ref="P168:R168"/>
    <mergeCell ref="S167:U167"/>
    <mergeCell ref="M167:O167"/>
    <mergeCell ref="M168:O168"/>
    <mergeCell ref="S165:U165"/>
    <mergeCell ref="V165:X165"/>
    <mergeCell ref="N148:R148"/>
    <mergeCell ref="S148:W148"/>
    <mergeCell ref="H141:P142"/>
    <mergeCell ref="S142:W142"/>
    <mergeCell ref="N151:R151"/>
    <mergeCell ref="S151:W151"/>
    <mergeCell ref="X151:AA151"/>
    <mergeCell ref="AE165:AG165"/>
    <mergeCell ref="AG150:AK150"/>
    <mergeCell ref="S163:U163"/>
    <mergeCell ref="X141:AB141"/>
    <mergeCell ref="X142:AB142"/>
    <mergeCell ref="X143:AB143"/>
    <mergeCell ref="A167:A168"/>
    <mergeCell ref="E163:F163"/>
    <mergeCell ref="E164:F164"/>
    <mergeCell ref="E167:F167"/>
    <mergeCell ref="E168:F168"/>
    <mergeCell ref="G167:I167"/>
    <mergeCell ref="G168:I168"/>
    <mergeCell ref="J168:L168"/>
    <mergeCell ref="A173:AN173"/>
    <mergeCell ref="S168:U168"/>
    <mergeCell ref="P163:R163"/>
    <mergeCell ref="P164:R164"/>
    <mergeCell ref="O193:R193"/>
    <mergeCell ref="S193:V193"/>
    <mergeCell ref="W193:Z193"/>
    <mergeCell ref="K180:N180"/>
    <mergeCell ref="O180:R180"/>
    <mergeCell ref="S180:V180"/>
    <mergeCell ref="W180:Z180"/>
    <mergeCell ref="AA180:AD180"/>
    <mergeCell ref="AE180:AG180"/>
    <mergeCell ref="A177:C180"/>
    <mergeCell ref="K190:N190"/>
    <mergeCell ref="I191:J191"/>
    <mergeCell ref="I192:J192"/>
    <mergeCell ref="B167:D168"/>
    <mergeCell ref="W191:Z191"/>
    <mergeCell ref="D193:H194"/>
    <mergeCell ref="O191:R191"/>
    <mergeCell ref="O181:R181"/>
    <mergeCell ref="I177:J177"/>
    <mergeCell ref="I178:J178"/>
    <mergeCell ref="I181:J181"/>
    <mergeCell ref="I182:J182"/>
    <mergeCell ref="O192:R192"/>
    <mergeCell ref="S181:V181"/>
    <mergeCell ref="O182:R182"/>
    <mergeCell ref="K195:N195"/>
    <mergeCell ref="O195:R195"/>
    <mergeCell ref="B187:AK187"/>
    <mergeCell ref="A189:C190"/>
    <mergeCell ref="D189:J190"/>
    <mergeCell ref="AA190:AD190"/>
    <mergeCell ref="AI189:AL190"/>
    <mergeCell ref="D191:H192"/>
    <mergeCell ref="D195:H196"/>
    <mergeCell ref="AK177:AN177"/>
    <mergeCell ref="AK178:AN178"/>
    <mergeCell ref="AK181:AN181"/>
    <mergeCell ref="K177:N177"/>
    <mergeCell ref="D181:H182"/>
    <mergeCell ref="O178:R178"/>
    <mergeCell ref="W178:Z178"/>
    <mergeCell ref="W181:Z181"/>
    <mergeCell ref="AH179:AJ179"/>
    <mergeCell ref="W182:Z182"/>
    <mergeCell ref="AA194:AD194"/>
    <mergeCell ref="AA178:AD178"/>
    <mergeCell ref="AI196:AL196"/>
    <mergeCell ref="AI191:AL191"/>
    <mergeCell ref="AK179:AN179"/>
    <mergeCell ref="P331:S331"/>
    <mergeCell ref="B323:AI323"/>
    <mergeCell ref="AB326:AE326"/>
    <mergeCell ref="T327:W327"/>
    <mergeCell ref="X327:AA327"/>
    <mergeCell ref="AB327:AE327"/>
    <mergeCell ref="AF331:AK331"/>
    <mergeCell ref="AB330:AE330"/>
    <mergeCell ref="AF330:AK330"/>
    <mergeCell ref="AA310:AC310"/>
    <mergeCell ref="B308:AM308"/>
    <mergeCell ref="AA312:AC312"/>
    <mergeCell ref="S310:U310"/>
    <mergeCell ref="V310:X310"/>
    <mergeCell ref="F299:H300"/>
    <mergeCell ref="F303:H304"/>
    <mergeCell ref="F298:H298"/>
    <mergeCell ref="AF326:AK326"/>
    <mergeCell ref="P325:S325"/>
    <mergeCell ref="T325:W325"/>
    <mergeCell ref="L327:O327"/>
    <mergeCell ref="C311:F311"/>
    <mergeCell ref="G311:L311"/>
    <mergeCell ref="G310:L310"/>
    <mergeCell ref="G312:L312"/>
    <mergeCell ref="M310:P310"/>
    <mergeCell ref="M312:P312"/>
    <mergeCell ref="Q310:R310"/>
    <mergeCell ref="Q312:R312"/>
    <mergeCell ref="M311:P311"/>
    <mergeCell ref="Q311:R311"/>
    <mergeCell ref="O302:P302"/>
    <mergeCell ref="AI195:AL195"/>
    <mergeCell ref="S166:U166"/>
    <mergeCell ref="V166:X166"/>
    <mergeCell ref="Y166:AA166"/>
    <mergeCell ref="AB166:AD166"/>
    <mergeCell ref="AE166:AG166"/>
    <mergeCell ref="AA192:AD192"/>
    <mergeCell ref="AA195:AD195"/>
    <mergeCell ref="AA196:AD196"/>
    <mergeCell ref="S195:V195"/>
    <mergeCell ref="S192:V192"/>
    <mergeCell ref="AA193:AD193"/>
    <mergeCell ref="AE193:AH193"/>
    <mergeCell ref="Y167:AA167"/>
    <mergeCell ref="AA191:AD191"/>
    <mergeCell ref="AE191:AH191"/>
    <mergeCell ref="AE192:AH192"/>
    <mergeCell ref="AE195:AH195"/>
    <mergeCell ref="AE196:AH196"/>
    <mergeCell ref="AH170:AJ170"/>
    <mergeCell ref="AK170:AN170"/>
    <mergeCell ref="S184:V184"/>
    <mergeCell ref="W184:Z184"/>
    <mergeCell ref="AH180:AJ180"/>
    <mergeCell ref="AK180:AN180"/>
    <mergeCell ref="S191:V191"/>
    <mergeCell ref="S182:V182"/>
    <mergeCell ref="B1:AK1"/>
    <mergeCell ref="AH3:AL4"/>
    <mergeCell ref="AC3:AG4"/>
    <mergeCell ref="X4:AB4"/>
    <mergeCell ref="S4:W4"/>
    <mergeCell ref="S3:AB3"/>
    <mergeCell ref="A3:G4"/>
    <mergeCell ref="H3:R4"/>
    <mergeCell ref="P167:R167"/>
    <mergeCell ref="Y161:AD161"/>
    <mergeCell ref="B159:AM159"/>
    <mergeCell ref="A147:D148"/>
    <mergeCell ref="E147:M148"/>
    <mergeCell ref="V163:X163"/>
    <mergeCell ref="AE163:AG163"/>
    <mergeCell ref="AE162:AG162"/>
    <mergeCell ref="A175:C176"/>
    <mergeCell ref="AG149:AK149"/>
    <mergeCell ref="AB163:AD163"/>
    <mergeCell ref="AB164:AD164"/>
    <mergeCell ref="AB147:AK147"/>
    <mergeCell ref="AB148:AF148"/>
    <mergeCell ref="AG148:AK148"/>
    <mergeCell ref="S150:W150"/>
    <mergeCell ref="AK167:AN167"/>
    <mergeCell ref="AK168:AN168"/>
    <mergeCell ref="AH163:AJ163"/>
    <mergeCell ref="AH164:AJ164"/>
    <mergeCell ref="AH167:AJ167"/>
    <mergeCell ref="AH162:AJ162"/>
    <mergeCell ref="S149:W149"/>
    <mergeCell ref="N149:R149"/>
    <mergeCell ref="A215:D216"/>
    <mergeCell ref="B127:AE127"/>
    <mergeCell ref="A272:D274"/>
    <mergeCell ref="E272:F274"/>
    <mergeCell ref="J274:L274"/>
    <mergeCell ref="Y274:AA274"/>
    <mergeCell ref="AB274:AD274"/>
    <mergeCell ref="AE274:AG274"/>
    <mergeCell ref="AH274:AJ274"/>
    <mergeCell ref="AH168:AJ168"/>
    <mergeCell ref="AE164:AG164"/>
    <mergeCell ref="AK163:AN163"/>
    <mergeCell ref="AK164:AN164"/>
    <mergeCell ref="AE167:AG167"/>
    <mergeCell ref="AE168:AG168"/>
    <mergeCell ref="AE161:AJ161"/>
    <mergeCell ref="AK161:AN162"/>
    <mergeCell ref="B271:AM271"/>
    <mergeCell ref="D175:J176"/>
    <mergeCell ref="D177:H178"/>
    <mergeCell ref="Y162:AA162"/>
    <mergeCell ref="O175:R176"/>
    <mergeCell ref="S175:V176"/>
    <mergeCell ref="S177:V177"/>
    <mergeCell ref="K178:N178"/>
    <mergeCell ref="O177:R177"/>
    <mergeCell ref="N150:R150"/>
    <mergeCell ref="Y165:AA165"/>
    <mergeCell ref="AH165:AJ165"/>
    <mergeCell ref="AK165:AN165"/>
    <mergeCell ref="AB167:AD167"/>
    <mergeCell ref="AB168:AD168"/>
    <mergeCell ref="M206:O206"/>
    <mergeCell ref="M243:O243"/>
    <mergeCell ref="P206:R206"/>
    <mergeCell ref="P243:R243"/>
    <mergeCell ref="AA177:AD177"/>
    <mergeCell ref="V244:X244"/>
    <mergeCell ref="Y244:AA244"/>
    <mergeCell ref="AB244:AD244"/>
    <mergeCell ref="E245:F245"/>
    <mergeCell ref="G245:I245"/>
    <mergeCell ref="J245:L245"/>
    <mergeCell ref="M245:O245"/>
    <mergeCell ref="P245:R245"/>
    <mergeCell ref="W194:Z194"/>
    <mergeCell ref="W177:Z177"/>
    <mergeCell ref="W192:Z192"/>
    <mergeCell ref="W195:Z195"/>
    <mergeCell ref="W196:Z196"/>
    <mergeCell ref="P209:R209"/>
    <mergeCell ref="S209:U209"/>
    <mergeCell ref="V209:X209"/>
    <mergeCell ref="Y209:AA209"/>
    <mergeCell ref="P210:R210"/>
    <mergeCell ref="S210:U210"/>
    <mergeCell ref="V210:X210"/>
    <mergeCell ref="Y210:AA210"/>
    <mergeCell ref="AB210:AD210"/>
    <mergeCell ref="O196:R196"/>
    <mergeCell ref="S196:V196"/>
    <mergeCell ref="AA181:AD181"/>
    <mergeCell ref="AA182:AD182"/>
    <mergeCell ref="S178:V178"/>
    <mergeCell ref="Q303:V303"/>
    <mergeCell ref="Q304:V304"/>
    <mergeCell ref="V312:X312"/>
    <mergeCell ref="O298:P298"/>
    <mergeCell ref="O299:P299"/>
    <mergeCell ref="O300:P300"/>
    <mergeCell ref="O303:P303"/>
    <mergeCell ref="O304:P304"/>
    <mergeCell ref="S312:U312"/>
    <mergeCell ref="S311:U311"/>
    <mergeCell ref="J292:L292"/>
    <mergeCell ref="AI298:AM298"/>
    <mergeCell ref="AI299:AM299"/>
    <mergeCell ref="AI300:AM300"/>
    <mergeCell ref="AI303:AM303"/>
    <mergeCell ref="B294:AM294"/>
    <mergeCell ref="E292:F292"/>
    <mergeCell ref="AI304:AM304"/>
    <mergeCell ref="W298:AB298"/>
    <mergeCell ref="W299:AB299"/>
    <mergeCell ref="W300:AB300"/>
    <mergeCell ref="W303:AB303"/>
    <mergeCell ref="W304:AB304"/>
    <mergeCell ref="AC298:AH298"/>
    <mergeCell ref="AC299:AH299"/>
    <mergeCell ref="AC300:AH300"/>
    <mergeCell ref="AC303:AH303"/>
    <mergeCell ref="AC304:AH304"/>
    <mergeCell ref="A310:B311"/>
    <mergeCell ref="A312:B312"/>
    <mergeCell ref="A305:E306"/>
    <mergeCell ref="F305:H306"/>
    <mergeCell ref="AI301:AM301"/>
    <mergeCell ref="W302:AB302"/>
    <mergeCell ref="AC302:AH302"/>
    <mergeCell ref="AI302:AM302"/>
    <mergeCell ref="L298:N298"/>
    <mergeCell ref="E291:F291"/>
    <mergeCell ref="G291:I291"/>
    <mergeCell ref="J291:L291"/>
    <mergeCell ref="M291:O291"/>
    <mergeCell ref="P291:R291"/>
    <mergeCell ref="S291:U291"/>
    <mergeCell ref="V291:X291"/>
    <mergeCell ref="Y291:AA291"/>
    <mergeCell ref="AB291:AD291"/>
    <mergeCell ref="A291:D292"/>
    <mergeCell ref="AE291:AG291"/>
    <mergeCell ref="AH291:AJ291"/>
    <mergeCell ref="AK292:AM292"/>
    <mergeCell ref="Q302:V302"/>
    <mergeCell ref="Q298:V298"/>
    <mergeCell ref="Q299:V299"/>
    <mergeCell ref="Q300:V300"/>
    <mergeCell ref="AH292:AJ292"/>
    <mergeCell ref="B287:AM287"/>
    <mergeCell ref="A288:D290"/>
    <mergeCell ref="E288:F290"/>
    <mergeCell ref="J290:L290"/>
    <mergeCell ref="M290:O290"/>
    <mergeCell ref="P290:R290"/>
    <mergeCell ref="S290:U290"/>
    <mergeCell ref="V290:X290"/>
    <mergeCell ref="Y290:AA290"/>
    <mergeCell ref="AB290:AD290"/>
    <mergeCell ref="AE290:AG290"/>
    <mergeCell ref="AH290:AJ290"/>
    <mergeCell ref="AE289:AP289"/>
    <mergeCell ref="AK290:AM290"/>
    <mergeCell ref="AN290:AP290"/>
    <mergeCell ref="AK291:AM291"/>
    <mergeCell ref="AN291:AP291"/>
    <mergeCell ref="AN292:AP292"/>
    <mergeCell ref="G292:I292"/>
    <mergeCell ref="AK182:AN182"/>
    <mergeCell ref="AE175:AG176"/>
    <mergeCell ref="AH175:AJ176"/>
    <mergeCell ref="AK175:AN176"/>
    <mergeCell ref="T333:W333"/>
    <mergeCell ref="P333:S333"/>
    <mergeCell ref="AE177:AG177"/>
    <mergeCell ref="AE178:AG178"/>
    <mergeCell ref="AE181:AG181"/>
    <mergeCell ref="AE182:AG182"/>
    <mergeCell ref="AH177:AJ177"/>
    <mergeCell ref="AH178:AJ178"/>
    <mergeCell ref="AH181:AJ181"/>
    <mergeCell ref="AH182:AJ182"/>
    <mergeCell ref="V246:X246"/>
    <mergeCell ref="Y246:AA246"/>
    <mergeCell ref="S244:U244"/>
    <mergeCell ref="Y310:Z310"/>
    <mergeCell ref="Y312:Z312"/>
    <mergeCell ref="P274:R274"/>
    <mergeCell ref="S274:U274"/>
    <mergeCell ref="AE280:AG280"/>
    <mergeCell ref="AH280:AJ280"/>
    <mergeCell ref="AB282:AD282"/>
    <mergeCell ref="AE282:AG282"/>
    <mergeCell ref="AH282:AJ282"/>
    <mergeCell ref="AB284:AD284"/>
    <mergeCell ref="AE284:AG284"/>
    <mergeCell ref="AH284:AJ284"/>
    <mergeCell ref="AI193:AL193"/>
    <mergeCell ref="A239:D240"/>
    <mergeCell ref="E239:F239"/>
    <mergeCell ref="G239:I239"/>
    <mergeCell ref="J239:L239"/>
    <mergeCell ref="M239:O239"/>
    <mergeCell ref="P239:R239"/>
    <mergeCell ref="S239:U239"/>
    <mergeCell ref="V239:X239"/>
    <mergeCell ref="Y239:AA239"/>
    <mergeCell ref="M274:O274"/>
    <mergeCell ref="M238:O238"/>
    <mergeCell ref="E241:F241"/>
    <mergeCell ref="G241:I241"/>
    <mergeCell ref="J241:L241"/>
    <mergeCell ref="M241:O241"/>
    <mergeCell ref="P241:R241"/>
    <mergeCell ref="S241:U241"/>
    <mergeCell ref="V241:X241"/>
    <mergeCell ref="Y241:AA241"/>
    <mergeCell ref="A243:D244"/>
    <mergeCell ref="S243:U243"/>
    <mergeCell ref="E244:F244"/>
    <mergeCell ref="G244:I244"/>
    <mergeCell ref="J244:L244"/>
    <mergeCell ref="M244:O244"/>
    <mergeCell ref="P244:R244"/>
    <mergeCell ref="S245:U245"/>
    <mergeCell ref="A241:D242"/>
    <mergeCell ref="P247:R247"/>
    <mergeCell ref="S247:U247"/>
    <mergeCell ref="V247:X247"/>
    <mergeCell ref="Y247:AA247"/>
    <mergeCell ref="A207:D208"/>
    <mergeCell ref="E207:F207"/>
    <mergeCell ref="G207:I207"/>
    <mergeCell ref="J207:L207"/>
    <mergeCell ref="M207:O207"/>
    <mergeCell ref="P207:R207"/>
    <mergeCell ref="S207:U207"/>
    <mergeCell ref="V207:X207"/>
    <mergeCell ref="Y207:AA207"/>
    <mergeCell ref="AC8:AG8"/>
    <mergeCell ref="A191:C194"/>
    <mergeCell ref="A301:E302"/>
    <mergeCell ref="F301:H302"/>
    <mergeCell ref="I301:K302"/>
    <mergeCell ref="L301:N302"/>
    <mergeCell ref="O301:P301"/>
    <mergeCell ref="Q301:V301"/>
    <mergeCell ref="W301:AB301"/>
    <mergeCell ref="AC301:AH301"/>
    <mergeCell ref="G288:I290"/>
    <mergeCell ref="J289:AD289"/>
    <mergeCell ref="AB277:AD277"/>
    <mergeCell ref="AE277:AG277"/>
    <mergeCell ref="AH277:AJ277"/>
    <mergeCell ref="AB278:AD278"/>
    <mergeCell ref="AE278:AG278"/>
    <mergeCell ref="AH278:AJ278"/>
    <mergeCell ref="S292:U292"/>
    <mergeCell ref="V292:X292"/>
    <mergeCell ref="Y292:AA292"/>
    <mergeCell ref="AB292:AD292"/>
    <mergeCell ref="AE292:AG292"/>
    <mergeCell ref="E278:F278"/>
    <mergeCell ref="G278:I278"/>
    <mergeCell ref="J278:L278"/>
    <mergeCell ref="AH8:AL8"/>
    <mergeCell ref="H9:P10"/>
    <mergeCell ref="Q9:R9"/>
    <mergeCell ref="S9:W9"/>
    <mergeCell ref="X9:AB9"/>
    <mergeCell ref="AC9:AG9"/>
    <mergeCell ref="AH9:AL9"/>
    <mergeCell ref="Q10:R10"/>
    <mergeCell ref="S10:W10"/>
    <mergeCell ref="X10:AB10"/>
    <mergeCell ref="AC10:AG10"/>
    <mergeCell ref="AH10:AL10"/>
    <mergeCell ref="H13:P14"/>
    <mergeCell ref="Q13:R13"/>
    <mergeCell ref="S13:W13"/>
    <mergeCell ref="X13:AB13"/>
    <mergeCell ref="AC13:AG13"/>
    <mergeCell ref="AH13:AL13"/>
    <mergeCell ref="Q14:R14"/>
    <mergeCell ref="S14:W14"/>
    <mergeCell ref="X14:AB14"/>
    <mergeCell ref="AC14:AG14"/>
    <mergeCell ref="AH14:AL14"/>
    <mergeCell ref="H11:P12"/>
    <mergeCell ref="J277:L277"/>
    <mergeCell ref="M277:O277"/>
    <mergeCell ref="P277:R277"/>
    <mergeCell ref="S277:U277"/>
    <mergeCell ref="V277:X277"/>
    <mergeCell ref="H5:P6"/>
    <mergeCell ref="Q5:R5"/>
    <mergeCell ref="S5:W5"/>
    <mergeCell ref="X5:AB5"/>
    <mergeCell ref="AC5:AG5"/>
    <mergeCell ref="AH5:AL5"/>
    <mergeCell ref="Q6:R6"/>
    <mergeCell ref="S6:W6"/>
    <mergeCell ref="X6:AB6"/>
    <mergeCell ref="AC6:AG6"/>
    <mergeCell ref="AH6:AL6"/>
    <mergeCell ref="H7:P8"/>
    <mergeCell ref="Q7:R7"/>
    <mergeCell ref="S7:W7"/>
    <mergeCell ref="X7:AB7"/>
    <mergeCell ref="AC7:AG7"/>
    <mergeCell ref="AH7:AL7"/>
    <mergeCell ref="Q8:R8"/>
    <mergeCell ref="S8:W8"/>
    <mergeCell ref="X8:AB8"/>
    <mergeCell ref="Q11:R11"/>
    <mergeCell ref="S11:W11"/>
    <mergeCell ref="X11:AB11"/>
    <mergeCell ref="AC11:AG11"/>
    <mergeCell ref="AH11:AL11"/>
    <mergeCell ref="Q12:R12"/>
    <mergeCell ref="S12:W12"/>
    <mergeCell ref="X12:AB12"/>
    <mergeCell ref="AC12:AG12"/>
    <mergeCell ref="AH12:AL12"/>
    <mergeCell ref="H17:P18"/>
    <mergeCell ref="Q17:R17"/>
    <mergeCell ref="S17:W17"/>
    <mergeCell ref="X17:AB17"/>
    <mergeCell ref="AC17:AG17"/>
    <mergeCell ref="AH17:AL17"/>
    <mergeCell ref="Q18:R18"/>
    <mergeCell ref="S18:W18"/>
    <mergeCell ref="X18:AB18"/>
    <mergeCell ref="AC18:AG18"/>
    <mergeCell ref="AH18:AL18"/>
    <mergeCell ref="H15:P16"/>
    <mergeCell ref="Q15:R15"/>
    <mergeCell ref="S15:W15"/>
    <mergeCell ref="X15:AB15"/>
    <mergeCell ref="AC15:AG15"/>
    <mergeCell ref="AH15:AL15"/>
    <mergeCell ref="Q16:R16"/>
    <mergeCell ref="S16:W16"/>
    <mergeCell ref="X16:AB16"/>
    <mergeCell ref="AC16:AG16"/>
    <mergeCell ref="AH16:AL16"/>
    <mergeCell ref="H21:P22"/>
    <mergeCell ref="Q21:R21"/>
    <mergeCell ref="S21:W21"/>
    <mergeCell ref="X21:AB21"/>
    <mergeCell ref="AC21:AG21"/>
    <mergeCell ref="AH21:AL21"/>
    <mergeCell ref="Q22:R22"/>
    <mergeCell ref="S22:W22"/>
    <mergeCell ref="X22:AB22"/>
    <mergeCell ref="AC22:AG22"/>
    <mergeCell ref="AH22:AL22"/>
    <mergeCell ref="H19:P20"/>
    <mergeCell ref="Q19:R19"/>
    <mergeCell ref="S19:W19"/>
    <mergeCell ref="X19:AB19"/>
    <mergeCell ref="AC19:AG19"/>
    <mergeCell ref="AH19:AL19"/>
    <mergeCell ref="Q20:R20"/>
    <mergeCell ref="S20:W20"/>
    <mergeCell ref="X20:AB20"/>
    <mergeCell ref="AC20:AG20"/>
    <mergeCell ref="AH20:AL20"/>
    <mergeCell ref="H25:P26"/>
    <mergeCell ref="Q25:R25"/>
    <mergeCell ref="S25:W25"/>
    <mergeCell ref="X25:AB25"/>
    <mergeCell ref="AC25:AG25"/>
    <mergeCell ref="AH25:AL25"/>
    <mergeCell ref="Q26:R26"/>
    <mergeCell ref="S26:W26"/>
    <mergeCell ref="X26:AB26"/>
    <mergeCell ref="AC26:AG26"/>
    <mergeCell ref="AH26:AL26"/>
    <mergeCell ref="H23:P24"/>
    <mergeCell ref="Q23:R23"/>
    <mergeCell ref="S23:W23"/>
    <mergeCell ref="X23:AB23"/>
    <mergeCell ref="AC23:AG23"/>
    <mergeCell ref="AH23:AL23"/>
    <mergeCell ref="Q24:R24"/>
    <mergeCell ref="S24:W24"/>
    <mergeCell ref="X24:AB24"/>
    <mergeCell ref="AC24:AG24"/>
    <mergeCell ref="AH24:AL24"/>
    <mergeCell ref="H29:P30"/>
    <mergeCell ref="Q29:R29"/>
    <mergeCell ref="S29:W29"/>
    <mergeCell ref="X29:AB29"/>
    <mergeCell ref="AC29:AG29"/>
    <mergeCell ref="AH29:AL29"/>
    <mergeCell ref="Q30:R30"/>
    <mergeCell ref="S30:W30"/>
    <mergeCell ref="X30:AB30"/>
    <mergeCell ref="AC30:AG30"/>
    <mergeCell ref="AH30:AL30"/>
    <mergeCell ref="H27:P28"/>
    <mergeCell ref="Q27:R27"/>
    <mergeCell ref="S27:W27"/>
    <mergeCell ref="X27:AB27"/>
    <mergeCell ref="AC27:AG27"/>
    <mergeCell ref="AH27:AL27"/>
    <mergeCell ref="Q28:R28"/>
    <mergeCell ref="S28:W28"/>
    <mergeCell ref="X28:AB28"/>
    <mergeCell ref="AC28:AG28"/>
    <mergeCell ref="AH28:AL28"/>
    <mergeCell ref="H33:P34"/>
    <mergeCell ref="Q33:R33"/>
    <mergeCell ref="S33:W33"/>
    <mergeCell ref="X33:AB33"/>
    <mergeCell ref="AC33:AG33"/>
    <mergeCell ref="AH33:AL33"/>
    <mergeCell ref="Q34:R34"/>
    <mergeCell ref="S34:W34"/>
    <mergeCell ref="X34:AB34"/>
    <mergeCell ref="AC34:AG34"/>
    <mergeCell ref="AH34:AL34"/>
    <mergeCell ref="H31:P32"/>
    <mergeCell ref="Q31:R31"/>
    <mergeCell ref="S31:W31"/>
    <mergeCell ref="X31:AB31"/>
    <mergeCell ref="AC31:AG31"/>
    <mergeCell ref="AH31:AL31"/>
    <mergeCell ref="Q32:R32"/>
    <mergeCell ref="S32:W32"/>
    <mergeCell ref="X32:AB32"/>
    <mergeCell ref="AC32:AG32"/>
    <mergeCell ref="AH32:AL32"/>
    <mergeCell ref="H37:P38"/>
    <mergeCell ref="Q37:R37"/>
    <mergeCell ref="S37:W37"/>
    <mergeCell ref="X37:AB37"/>
    <mergeCell ref="AC37:AG37"/>
    <mergeCell ref="AH37:AL37"/>
    <mergeCell ref="Q38:R38"/>
    <mergeCell ref="S38:W38"/>
    <mergeCell ref="X38:AB38"/>
    <mergeCell ref="AC38:AG38"/>
    <mergeCell ref="AH38:AL38"/>
    <mergeCell ref="H35:P36"/>
    <mergeCell ref="Q35:R35"/>
    <mergeCell ref="S35:W35"/>
    <mergeCell ref="X35:AB35"/>
    <mergeCell ref="AC35:AG35"/>
    <mergeCell ref="AH35:AL35"/>
    <mergeCell ref="Q36:R36"/>
    <mergeCell ref="S36:W36"/>
    <mergeCell ref="X36:AB36"/>
    <mergeCell ref="AC36:AG36"/>
    <mergeCell ref="AH36:AL36"/>
    <mergeCell ref="H41:P42"/>
    <mergeCell ref="Q41:R41"/>
    <mergeCell ref="S41:W41"/>
    <mergeCell ref="X41:AB41"/>
    <mergeCell ref="AC41:AG41"/>
    <mergeCell ref="AH41:AL41"/>
    <mergeCell ref="Q42:R42"/>
    <mergeCell ref="S42:W42"/>
    <mergeCell ref="X42:AB42"/>
    <mergeCell ref="AC42:AG42"/>
    <mergeCell ref="AH42:AL42"/>
    <mergeCell ref="H39:P40"/>
    <mergeCell ref="Q39:R39"/>
    <mergeCell ref="S39:W39"/>
    <mergeCell ref="X39:AB39"/>
    <mergeCell ref="AC39:AG39"/>
    <mergeCell ref="AH39:AL39"/>
    <mergeCell ref="Q40:R40"/>
    <mergeCell ref="S40:W40"/>
    <mergeCell ref="X40:AB40"/>
    <mergeCell ref="AC40:AG40"/>
    <mergeCell ref="AH40:AL40"/>
    <mergeCell ref="H45:P46"/>
    <mergeCell ref="Q45:R45"/>
    <mergeCell ref="S45:W45"/>
    <mergeCell ref="X45:AB45"/>
    <mergeCell ref="AC45:AG45"/>
    <mergeCell ref="AH45:AL45"/>
    <mergeCell ref="Q46:R46"/>
    <mergeCell ref="S46:W46"/>
    <mergeCell ref="X46:AB46"/>
    <mergeCell ref="AC46:AG46"/>
    <mergeCell ref="AH46:AL46"/>
    <mergeCell ref="H43:P44"/>
    <mergeCell ref="Q43:R43"/>
    <mergeCell ref="S43:W43"/>
    <mergeCell ref="X43:AB43"/>
    <mergeCell ref="AC43:AG43"/>
    <mergeCell ref="AH43:AL43"/>
    <mergeCell ref="Q44:R44"/>
    <mergeCell ref="S44:W44"/>
    <mergeCell ref="X44:AB44"/>
    <mergeCell ref="AC44:AG44"/>
    <mergeCell ref="AH44:AL44"/>
    <mergeCell ref="H49:P50"/>
    <mergeCell ref="Q49:R49"/>
    <mergeCell ref="S49:W49"/>
    <mergeCell ref="X49:AB49"/>
    <mergeCell ref="AC49:AG49"/>
    <mergeCell ref="AH49:AL49"/>
    <mergeCell ref="Q50:R50"/>
    <mergeCell ref="S50:W50"/>
    <mergeCell ref="X50:AB50"/>
    <mergeCell ref="AC50:AG50"/>
    <mergeCell ref="AH50:AL50"/>
    <mergeCell ref="H47:P48"/>
    <mergeCell ref="Q47:R47"/>
    <mergeCell ref="S47:W47"/>
    <mergeCell ref="X47:AB47"/>
    <mergeCell ref="AC47:AG47"/>
    <mergeCell ref="AH47:AL47"/>
    <mergeCell ref="Q48:R48"/>
    <mergeCell ref="S48:W48"/>
    <mergeCell ref="X48:AB48"/>
    <mergeCell ref="AC48:AG48"/>
    <mergeCell ref="AH48:AL48"/>
    <mergeCell ref="H53:P54"/>
    <mergeCell ref="Q53:R53"/>
    <mergeCell ref="S53:W53"/>
    <mergeCell ref="X53:AB53"/>
    <mergeCell ref="AC53:AG53"/>
    <mergeCell ref="AH53:AL53"/>
    <mergeCell ref="Q54:R54"/>
    <mergeCell ref="S54:W54"/>
    <mergeCell ref="X54:AB54"/>
    <mergeCell ref="AC54:AG54"/>
    <mergeCell ref="AH54:AL54"/>
    <mergeCell ref="H51:P52"/>
    <mergeCell ref="Q51:R51"/>
    <mergeCell ref="S51:W51"/>
    <mergeCell ref="X51:AB51"/>
    <mergeCell ref="AC51:AG51"/>
    <mergeCell ref="AH51:AL51"/>
    <mergeCell ref="Q52:R52"/>
    <mergeCell ref="S52:W52"/>
    <mergeCell ref="X52:AB52"/>
    <mergeCell ref="AC52:AG52"/>
    <mergeCell ref="AH52:AL52"/>
    <mergeCell ref="H57:P58"/>
    <mergeCell ref="Q57:R57"/>
    <mergeCell ref="S57:W57"/>
    <mergeCell ref="X57:AB57"/>
    <mergeCell ref="AC57:AG57"/>
    <mergeCell ref="AH57:AL57"/>
    <mergeCell ref="Q58:R58"/>
    <mergeCell ref="S58:W58"/>
    <mergeCell ref="X58:AB58"/>
    <mergeCell ref="AC58:AG58"/>
    <mergeCell ref="AH58:AL58"/>
    <mergeCell ref="H55:P56"/>
    <mergeCell ref="Q55:R55"/>
    <mergeCell ref="S55:W55"/>
    <mergeCell ref="X55:AB55"/>
    <mergeCell ref="AC55:AG55"/>
    <mergeCell ref="AH55:AL55"/>
    <mergeCell ref="Q56:R56"/>
    <mergeCell ref="S56:W56"/>
    <mergeCell ref="X56:AB56"/>
    <mergeCell ref="AC56:AG56"/>
    <mergeCell ref="AH56:AL56"/>
    <mergeCell ref="H61:P62"/>
    <mergeCell ref="Q61:R61"/>
    <mergeCell ref="S61:W61"/>
    <mergeCell ref="X61:AB61"/>
    <mergeCell ref="AC61:AG61"/>
    <mergeCell ref="AH61:AL61"/>
    <mergeCell ref="Q62:R62"/>
    <mergeCell ref="S62:W62"/>
    <mergeCell ref="X62:AB62"/>
    <mergeCell ref="AC62:AG62"/>
    <mergeCell ref="AH62:AL62"/>
    <mergeCell ref="H59:P60"/>
    <mergeCell ref="Q59:R59"/>
    <mergeCell ref="S59:W59"/>
    <mergeCell ref="X59:AB59"/>
    <mergeCell ref="AC59:AG59"/>
    <mergeCell ref="AH59:AL59"/>
    <mergeCell ref="Q60:R60"/>
    <mergeCell ref="S60:W60"/>
    <mergeCell ref="X60:AB60"/>
    <mergeCell ref="AC60:AG60"/>
    <mergeCell ref="AH60:AL60"/>
    <mergeCell ref="H65:P66"/>
    <mergeCell ref="Q65:R65"/>
    <mergeCell ref="S65:W65"/>
    <mergeCell ref="X65:AB65"/>
    <mergeCell ref="AC65:AG65"/>
    <mergeCell ref="AH65:AL65"/>
    <mergeCell ref="Q66:R66"/>
    <mergeCell ref="S66:W66"/>
    <mergeCell ref="X66:AB66"/>
    <mergeCell ref="AC66:AG66"/>
    <mergeCell ref="AH66:AL66"/>
    <mergeCell ref="H63:P64"/>
    <mergeCell ref="Q63:R63"/>
    <mergeCell ref="S63:W63"/>
    <mergeCell ref="X63:AB63"/>
    <mergeCell ref="AC63:AG63"/>
    <mergeCell ref="AH63:AL63"/>
    <mergeCell ref="Q64:R64"/>
    <mergeCell ref="S64:W64"/>
    <mergeCell ref="X64:AB64"/>
    <mergeCell ref="AC64:AG64"/>
    <mergeCell ref="AH64:AL64"/>
    <mergeCell ref="H69:P70"/>
    <mergeCell ref="Q69:R69"/>
    <mergeCell ref="S69:W69"/>
    <mergeCell ref="X69:AB69"/>
    <mergeCell ref="AC69:AG69"/>
    <mergeCell ref="AH69:AL69"/>
    <mergeCell ref="Q70:R70"/>
    <mergeCell ref="S70:W70"/>
    <mergeCell ref="X70:AB70"/>
    <mergeCell ref="AC70:AG70"/>
    <mergeCell ref="AH70:AL70"/>
    <mergeCell ref="H67:P68"/>
    <mergeCell ref="Q67:R67"/>
    <mergeCell ref="S67:W67"/>
    <mergeCell ref="X67:AB67"/>
    <mergeCell ref="AC67:AG67"/>
    <mergeCell ref="AH67:AL67"/>
    <mergeCell ref="Q68:R68"/>
    <mergeCell ref="S68:W68"/>
    <mergeCell ref="X68:AB68"/>
    <mergeCell ref="AC68:AG68"/>
    <mergeCell ref="AH68:AL68"/>
    <mergeCell ref="H73:P74"/>
    <mergeCell ref="Q73:R73"/>
    <mergeCell ref="S73:W73"/>
    <mergeCell ref="X73:AB73"/>
    <mergeCell ref="AC73:AG73"/>
    <mergeCell ref="AH73:AL73"/>
    <mergeCell ref="Q74:R74"/>
    <mergeCell ref="S74:W74"/>
    <mergeCell ref="X74:AB74"/>
    <mergeCell ref="AC74:AG74"/>
    <mergeCell ref="AH74:AL74"/>
    <mergeCell ref="H71:P72"/>
    <mergeCell ref="Q71:R71"/>
    <mergeCell ref="S71:W71"/>
    <mergeCell ref="X71:AB71"/>
    <mergeCell ref="AC71:AG71"/>
    <mergeCell ref="AH71:AL71"/>
    <mergeCell ref="Q72:R72"/>
    <mergeCell ref="S72:W72"/>
    <mergeCell ref="X72:AB72"/>
    <mergeCell ref="AC72:AG72"/>
    <mergeCell ref="AH72:AL72"/>
    <mergeCell ref="H77:P78"/>
    <mergeCell ref="Q77:R77"/>
    <mergeCell ref="S77:W77"/>
    <mergeCell ref="X77:AB77"/>
    <mergeCell ref="AC77:AG77"/>
    <mergeCell ref="AH77:AL77"/>
    <mergeCell ref="Q78:R78"/>
    <mergeCell ref="S78:W78"/>
    <mergeCell ref="X78:AB78"/>
    <mergeCell ref="AC78:AG78"/>
    <mergeCell ref="AH78:AL78"/>
    <mergeCell ref="H75:P76"/>
    <mergeCell ref="Q75:R75"/>
    <mergeCell ref="S75:W75"/>
    <mergeCell ref="X75:AB75"/>
    <mergeCell ref="AC75:AG75"/>
    <mergeCell ref="AH75:AL75"/>
    <mergeCell ref="Q76:R76"/>
    <mergeCell ref="S76:W76"/>
    <mergeCell ref="X76:AB76"/>
    <mergeCell ref="AC76:AG76"/>
    <mergeCell ref="AH76:AL76"/>
    <mergeCell ref="H81:P82"/>
    <mergeCell ref="Q81:R81"/>
    <mergeCell ref="S81:W81"/>
    <mergeCell ref="X81:AB81"/>
    <mergeCell ref="AC81:AG81"/>
    <mergeCell ref="AH81:AL81"/>
    <mergeCell ref="Q82:R82"/>
    <mergeCell ref="S82:W82"/>
    <mergeCell ref="X82:AB82"/>
    <mergeCell ref="AC82:AG82"/>
    <mergeCell ref="AH82:AL82"/>
    <mergeCell ref="H79:P80"/>
    <mergeCell ref="Q79:R79"/>
    <mergeCell ref="S79:W79"/>
    <mergeCell ref="X79:AB79"/>
    <mergeCell ref="AC79:AG79"/>
    <mergeCell ref="AH79:AL79"/>
    <mergeCell ref="Q80:R80"/>
    <mergeCell ref="S80:W80"/>
    <mergeCell ref="X80:AB80"/>
    <mergeCell ref="AC80:AG80"/>
    <mergeCell ref="AH80:AL80"/>
    <mergeCell ref="H85:P86"/>
    <mergeCell ref="Q85:R85"/>
    <mergeCell ref="S85:W85"/>
    <mergeCell ref="X85:AB85"/>
    <mergeCell ref="AC85:AG85"/>
    <mergeCell ref="AH85:AL85"/>
    <mergeCell ref="Q86:R86"/>
    <mergeCell ref="S86:W86"/>
    <mergeCell ref="X86:AB86"/>
    <mergeCell ref="AC86:AG86"/>
    <mergeCell ref="AH86:AL86"/>
    <mergeCell ref="H83:P84"/>
    <mergeCell ref="Q83:R83"/>
    <mergeCell ref="S83:W83"/>
    <mergeCell ref="X83:AB83"/>
    <mergeCell ref="AC83:AG83"/>
    <mergeCell ref="AH83:AL83"/>
    <mergeCell ref="Q84:R84"/>
    <mergeCell ref="S84:W84"/>
    <mergeCell ref="X84:AB84"/>
    <mergeCell ref="AC84:AG84"/>
    <mergeCell ref="AH84:AL84"/>
    <mergeCell ref="H89:P90"/>
    <mergeCell ref="Q89:R89"/>
    <mergeCell ref="S89:W89"/>
    <mergeCell ref="X89:AB89"/>
    <mergeCell ref="AC89:AG89"/>
    <mergeCell ref="AH89:AL89"/>
    <mergeCell ref="Q90:R90"/>
    <mergeCell ref="S90:W90"/>
    <mergeCell ref="X90:AB90"/>
    <mergeCell ref="AC90:AG90"/>
    <mergeCell ref="AH90:AL90"/>
    <mergeCell ref="H87:P88"/>
    <mergeCell ref="Q87:R87"/>
    <mergeCell ref="S87:W87"/>
    <mergeCell ref="X87:AB87"/>
    <mergeCell ref="AC87:AG87"/>
    <mergeCell ref="AH87:AL87"/>
    <mergeCell ref="Q88:R88"/>
    <mergeCell ref="S88:W88"/>
    <mergeCell ref="X88:AB88"/>
    <mergeCell ref="AC88:AG88"/>
    <mergeCell ref="AH88:AL88"/>
    <mergeCell ref="H93:P94"/>
    <mergeCell ref="Q93:R93"/>
    <mergeCell ref="S93:W93"/>
    <mergeCell ref="X93:AB93"/>
    <mergeCell ref="AC93:AG93"/>
    <mergeCell ref="AH93:AL93"/>
    <mergeCell ref="Q94:R94"/>
    <mergeCell ref="S94:W94"/>
    <mergeCell ref="X94:AB94"/>
    <mergeCell ref="AC94:AG94"/>
    <mergeCell ref="AH94:AL94"/>
    <mergeCell ref="H91:P92"/>
    <mergeCell ref="Q91:R91"/>
    <mergeCell ref="S91:W91"/>
    <mergeCell ref="X91:AB91"/>
    <mergeCell ref="AC91:AG91"/>
    <mergeCell ref="AH91:AL91"/>
    <mergeCell ref="Q92:R92"/>
    <mergeCell ref="S92:W92"/>
    <mergeCell ref="X92:AB92"/>
    <mergeCell ref="AC92:AG92"/>
    <mergeCell ref="AH92:AL92"/>
    <mergeCell ref="H97:P98"/>
    <mergeCell ref="Q97:R97"/>
    <mergeCell ref="S97:W97"/>
    <mergeCell ref="X97:AB97"/>
    <mergeCell ref="AC97:AG97"/>
    <mergeCell ref="AH97:AL97"/>
    <mergeCell ref="Q98:R98"/>
    <mergeCell ref="S98:W98"/>
    <mergeCell ref="X98:AB98"/>
    <mergeCell ref="AC98:AG98"/>
    <mergeCell ref="AH98:AL98"/>
    <mergeCell ref="H95:P96"/>
    <mergeCell ref="Q95:R95"/>
    <mergeCell ref="S95:W95"/>
    <mergeCell ref="X95:AB95"/>
    <mergeCell ref="AC95:AG95"/>
    <mergeCell ref="AH95:AL95"/>
    <mergeCell ref="Q96:R96"/>
    <mergeCell ref="S96:W96"/>
    <mergeCell ref="X96:AB96"/>
    <mergeCell ref="AC96:AG96"/>
    <mergeCell ref="AH96:AL96"/>
    <mergeCell ref="H101:P102"/>
    <mergeCell ref="Q101:R101"/>
    <mergeCell ref="S101:W101"/>
    <mergeCell ref="X101:AB101"/>
    <mergeCell ref="AC101:AG101"/>
    <mergeCell ref="AH101:AL101"/>
    <mergeCell ref="Q102:R102"/>
    <mergeCell ref="S102:W102"/>
    <mergeCell ref="X102:AB102"/>
    <mergeCell ref="AC102:AG102"/>
    <mergeCell ref="AH102:AL102"/>
    <mergeCell ref="H99:P100"/>
    <mergeCell ref="Q99:R99"/>
    <mergeCell ref="S99:W99"/>
    <mergeCell ref="X99:AB99"/>
    <mergeCell ref="AC99:AG99"/>
    <mergeCell ref="AH99:AL99"/>
    <mergeCell ref="Q100:R100"/>
    <mergeCell ref="S100:W100"/>
    <mergeCell ref="X100:AB100"/>
    <mergeCell ref="AC100:AG100"/>
    <mergeCell ref="AH100:AL100"/>
    <mergeCell ref="H105:P106"/>
    <mergeCell ref="Q105:R105"/>
    <mergeCell ref="S105:W105"/>
    <mergeCell ref="X105:AB105"/>
    <mergeCell ref="AC105:AG105"/>
    <mergeCell ref="AH105:AL105"/>
    <mergeCell ref="Q106:R106"/>
    <mergeCell ref="S106:W106"/>
    <mergeCell ref="X106:AB106"/>
    <mergeCell ref="AC106:AG106"/>
    <mergeCell ref="AH106:AL106"/>
    <mergeCell ref="H103:P104"/>
    <mergeCell ref="Q103:R103"/>
    <mergeCell ref="S103:W103"/>
    <mergeCell ref="X103:AB103"/>
    <mergeCell ref="AC103:AG103"/>
    <mergeCell ref="AH103:AL103"/>
    <mergeCell ref="Q104:R104"/>
    <mergeCell ref="S104:W104"/>
    <mergeCell ref="X104:AB104"/>
    <mergeCell ref="AC104:AG104"/>
    <mergeCell ref="AH104:AL104"/>
    <mergeCell ref="H109:P110"/>
    <mergeCell ref="Q109:R109"/>
    <mergeCell ref="S109:W109"/>
    <mergeCell ref="X109:AB109"/>
    <mergeCell ref="AC109:AG109"/>
    <mergeCell ref="AH109:AL109"/>
    <mergeCell ref="Q110:R110"/>
    <mergeCell ref="S110:W110"/>
    <mergeCell ref="X110:AB110"/>
    <mergeCell ref="AC110:AG110"/>
    <mergeCell ref="AH110:AL110"/>
    <mergeCell ref="H107:P108"/>
    <mergeCell ref="Q107:R107"/>
    <mergeCell ref="S107:W107"/>
    <mergeCell ref="X107:AB107"/>
    <mergeCell ref="AC107:AG107"/>
    <mergeCell ref="AH107:AL107"/>
    <mergeCell ref="Q108:R108"/>
    <mergeCell ref="S108:W108"/>
    <mergeCell ref="X108:AB108"/>
    <mergeCell ref="AC108:AG108"/>
    <mergeCell ref="AH108:AL108"/>
    <mergeCell ref="H113:P114"/>
    <mergeCell ref="Q113:R113"/>
    <mergeCell ref="S113:W113"/>
    <mergeCell ref="X113:AB113"/>
    <mergeCell ref="AC113:AG113"/>
    <mergeCell ref="AH113:AL113"/>
    <mergeCell ref="Q114:R114"/>
    <mergeCell ref="S114:W114"/>
    <mergeCell ref="X114:AB114"/>
    <mergeCell ref="AC114:AG114"/>
    <mergeCell ref="AH114:AL114"/>
    <mergeCell ref="H111:P112"/>
    <mergeCell ref="Q111:R111"/>
    <mergeCell ref="S111:W111"/>
    <mergeCell ref="X111:AB111"/>
    <mergeCell ref="AC111:AG111"/>
    <mergeCell ref="AH111:AL111"/>
    <mergeCell ref="Q112:R112"/>
    <mergeCell ref="S112:W112"/>
    <mergeCell ref="X112:AB112"/>
    <mergeCell ref="AC112:AG112"/>
    <mergeCell ref="AH112:AL112"/>
    <mergeCell ref="H117:P118"/>
    <mergeCell ref="Q117:R117"/>
    <mergeCell ref="S117:W117"/>
    <mergeCell ref="X117:AB117"/>
    <mergeCell ref="AC117:AG117"/>
    <mergeCell ref="AH117:AL117"/>
    <mergeCell ref="Q118:R118"/>
    <mergeCell ref="S118:W118"/>
    <mergeCell ref="X118:AB118"/>
    <mergeCell ref="AC118:AG118"/>
    <mergeCell ref="AH118:AL118"/>
    <mergeCell ref="H115:P116"/>
    <mergeCell ref="Q115:R115"/>
    <mergeCell ref="S115:W115"/>
    <mergeCell ref="X115:AB115"/>
    <mergeCell ref="AC115:AG115"/>
    <mergeCell ref="AH115:AL115"/>
    <mergeCell ref="Q116:R116"/>
    <mergeCell ref="S116:W116"/>
    <mergeCell ref="X116:AB116"/>
    <mergeCell ref="AC116:AG116"/>
    <mergeCell ref="AH116:AL116"/>
    <mergeCell ref="AC121:AG121"/>
    <mergeCell ref="AH121:AL121"/>
    <mergeCell ref="Q122:R122"/>
    <mergeCell ref="S122:W122"/>
    <mergeCell ref="X122:AB122"/>
    <mergeCell ref="AC122:AG122"/>
    <mergeCell ref="AH122:AL122"/>
    <mergeCell ref="H119:P120"/>
    <mergeCell ref="Q119:R119"/>
    <mergeCell ref="S119:W119"/>
    <mergeCell ref="X119:AB119"/>
    <mergeCell ref="AC119:AG119"/>
    <mergeCell ref="AH119:AL119"/>
    <mergeCell ref="Q120:R120"/>
    <mergeCell ref="S120:W120"/>
    <mergeCell ref="X120:AB120"/>
    <mergeCell ref="AC120:AG120"/>
    <mergeCell ref="AH120:AL120"/>
    <mergeCell ref="A23:G24"/>
    <mergeCell ref="A25:G26"/>
    <mergeCell ref="A27:G28"/>
    <mergeCell ref="A29:G30"/>
    <mergeCell ref="A31:G32"/>
    <mergeCell ref="A33:G34"/>
    <mergeCell ref="A35:G36"/>
    <mergeCell ref="A37:G38"/>
    <mergeCell ref="A39:G40"/>
    <mergeCell ref="A5:G6"/>
    <mergeCell ref="A7:G8"/>
    <mergeCell ref="A9:G10"/>
    <mergeCell ref="A11:G12"/>
    <mergeCell ref="A13:G14"/>
    <mergeCell ref="A15:G16"/>
    <mergeCell ref="A17:G18"/>
    <mergeCell ref="A19:G20"/>
    <mergeCell ref="A21:G22"/>
    <mergeCell ref="A59:G60"/>
    <mergeCell ref="A61:G62"/>
    <mergeCell ref="A63:G64"/>
    <mergeCell ref="A65:G66"/>
    <mergeCell ref="A67:G68"/>
    <mergeCell ref="A69:G70"/>
    <mergeCell ref="A71:G72"/>
    <mergeCell ref="A73:G74"/>
    <mergeCell ref="A75:G76"/>
    <mergeCell ref="A41:G42"/>
    <mergeCell ref="A43:G44"/>
    <mergeCell ref="A45:G46"/>
    <mergeCell ref="A47:G48"/>
    <mergeCell ref="A49:G50"/>
    <mergeCell ref="A51:G52"/>
    <mergeCell ref="A53:G54"/>
    <mergeCell ref="A55:G56"/>
    <mergeCell ref="A57:G58"/>
    <mergeCell ref="A95:G96"/>
    <mergeCell ref="A97:G98"/>
    <mergeCell ref="A99:G100"/>
    <mergeCell ref="A101:G102"/>
    <mergeCell ref="A103:G104"/>
    <mergeCell ref="A105:G106"/>
    <mergeCell ref="A107:G108"/>
    <mergeCell ref="A109:G110"/>
    <mergeCell ref="A111:G112"/>
    <mergeCell ref="A77:G78"/>
    <mergeCell ref="A79:G80"/>
    <mergeCell ref="A81:G82"/>
    <mergeCell ref="A83:G84"/>
    <mergeCell ref="A85:G86"/>
    <mergeCell ref="A87:G88"/>
    <mergeCell ref="A89:G90"/>
    <mergeCell ref="A91:G92"/>
    <mergeCell ref="A93:G94"/>
    <mergeCell ref="A113:G114"/>
    <mergeCell ref="A115:G116"/>
    <mergeCell ref="A117:G118"/>
    <mergeCell ref="A119:G120"/>
    <mergeCell ref="A121:G122"/>
    <mergeCell ref="A123:G124"/>
    <mergeCell ref="J204:AP204"/>
    <mergeCell ref="AE205:AP205"/>
    <mergeCell ref="AK206:AM206"/>
    <mergeCell ref="AN206:AP206"/>
    <mergeCell ref="H123:P124"/>
    <mergeCell ref="Q123:R123"/>
    <mergeCell ref="S123:W123"/>
    <mergeCell ref="X123:AB123"/>
    <mergeCell ref="AC123:AG123"/>
    <mergeCell ref="AH123:AL123"/>
    <mergeCell ref="Q124:R124"/>
    <mergeCell ref="S124:W124"/>
    <mergeCell ref="X124:AB124"/>
    <mergeCell ref="AC124:AG124"/>
    <mergeCell ref="AH124:AL124"/>
    <mergeCell ref="H121:P122"/>
    <mergeCell ref="Q121:R121"/>
    <mergeCell ref="H133:P134"/>
    <mergeCell ref="Q133:R133"/>
    <mergeCell ref="S133:W133"/>
    <mergeCell ref="X133:AB133"/>
    <mergeCell ref="Q134:R134"/>
    <mergeCell ref="S134:W134"/>
    <mergeCell ref="X134:AB134"/>
    <mergeCell ref="S121:W121"/>
    <mergeCell ref="X121:AB121"/>
    <mergeCell ref="AN207:AP207"/>
    <mergeCell ref="E208:F208"/>
    <mergeCell ref="G208:I208"/>
    <mergeCell ref="J208:L208"/>
    <mergeCell ref="M208:O208"/>
    <mergeCell ref="P208:R208"/>
    <mergeCell ref="S208:U208"/>
    <mergeCell ref="V208:X208"/>
    <mergeCell ref="Y208:AA208"/>
    <mergeCell ref="AB208:AD208"/>
    <mergeCell ref="AE208:AG208"/>
    <mergeCell ref="AH208:AJ208"/>
    <mergeCell ref="AK208:AM208"/>
    <mergeCell ref="AN208:AP208"/>
    <mergeCell ref="A211:D212"/>
    <mergeCell ref="E211:F211"/>
    <mergeCell ref="G211:I211"/>
    <mergeCell ref="J211:L211"/>
    <mergeCell ref="M211:O211"/>
    <mergeCell ref="P211:R211"/>
    <mergeCell ref="S211:U211"/>
    <mergeCell ref="V211:X211"/>
    <mergeCell ref="Y211:AA211"/>
    <mergeCell ref="AB209:AD209"/>
    <mergeCell ref="AE209:AG209"/>
    <mergeCell ref="AH209:AJ209"/>
    <mergeCell ref="AK209:AM209"/>
    <mergeCell ref="AN209:AP209"/>
    <mergeCell ref="E210:F210"/>
    <mergeCell ref="G210:I210"/>
    <mergeCell ref="J210:L210"/>
    <mergeCell ref="M210:O210"/>
    <mergeCell ref="AE210:AG210"/>
    <mergeCell ref="AH210:AJ210"/>
    <mergeCell ref="AK210:AM210"/>
    <mergeCell ref="AN210:AP210"/>
    <mergeCell ref="A209:D210"/>
    <mergeCell ref="E209:F209"/>
    <mergeCell ref="G209:I209"/>
    <mergeCell ref="J209:L209"/>
    <mergeCell ref="M209:O209"/>
    <mergeCell ref="P213:R213"/>
    <mergeCell ref="S213:U213"/>
    <mergeCell ref="V213:X213"/>
    <mergeCell ref="Y213:AA213"/>
    <mergeCell ref="AB211:AD211"/>
    <mergeCell ref="AE211:AG211"/>
    <mergeCell ref="AH211:AJ211"/>
    <mergeCell ref="AK211:AM211"/>
    <mergeCell ref="AN211:AP211"/>
    <mergeCell ref="E212:F212"/>
    <mergeCell ref="G212:I212"/>
    <mergeCell ref="J212:L212"/>
    <mergeCell ref="M212:O212"/>
    <mergeCell ref="P212:R212"/>
    <mergeCell ref="S212:U212"/>
    <mergeCell ref="V212:X212"/>
    <mergeCell ref="Y212:AA212"/>
    <mergeCell ref="AB212:AD212"/>
    <mergeCell ref="AE212:AG212"/>
    <mergeCell ref="AH212:AJ212"/>
    <mergeCell ref="AK212:AM212"/>
    <mergeCell ref="AN212:AP212"/>
    <mergeCell ref="A213:D214"/>
    <mergeCell ref="AB213:AD213"/>
    <mergeCell ref="AE213:AG213"/>
    <mergeCell ref="AH213:AJ213"/>
    <mergeCell ref="AK213:AM213"/>
    <mergeCell ref="AN213:AP213"/>
    <mergeCell ref="E214:F214"/>
    <mergeCell ref="G214:I214"/>
    <mergeCell ref="J214:L214"/>
    <mergeCell ref="M214:O214"/>
    <mergeCell ref="P214:R214"/>
    <mergeCell ref="S214:U214"/>
    <mergeCell ref="V214:X214"/>
    <mergeCell ref="Y214:AA214"/>
    <mergeCell ref="AB214:AD214"/>
    <mergeCell ref="AE214:AG214"/>
    <mergeCell ref="AH214:AJ214"/>
    <mergeCell ref="AK214:AM214"/>
    <mergeCell ref="AN214:AP214"/>
    <mergeCell ref="E213:F213"/>
    <mergeCell ref="G213:I213"/>
    <mergeCell ref="J213:L213"/>
    <mergeCell ref="M213:O213"/>
    <mergeCell ref="P217:R217"/>
    <mergeCell ref="S217:U217"/>
    <mergeCell ref="V217:X217"/>
    <mergeCell ref="Y217:AA217"/>
    <mergeCell ref="AB215:AD215"/>
    <mergeCell ref="AE215:AG215"/>
    <mergeCell ref="AH215:AJ215"/>
    <mergeCell ref="AK215:AM215"/>
    <mergeCell ref="AN215:AP215"/>
    <mergeCell ref="E216:F216"/>
    <mergeCell ref="G216:I216"/>
    <mergeCell ref="J216:L216"/>
    <mergeCell ref="M216:O216"/>
    <mergeCell ref="P216:R216"/>
    <mergeCell ref="S216:U216"/>
    <mergeCell ref="V216:X216"/>
    <mergeCell ref="Y216:AA216"/>
    <mergeCell ref="AB216:AD216"/>
    <mergeCell ref="AE216:AG216"/>
    <mergeCell ref="AH216:AJ216"/>
    <mergeCell ref="AK216:AM216"/>
    <mergeCell ref="AN216:AP216"/>
    <mergeCell ref="E215:F215"/>
    <mergeCell ref="G215:I215"/>
    <mergeCell ref="J215:L215"/>
    <mergeCell ref="M215:O215"/>
    <mergeCell ref="P215:R215"/>
    <mergeCell ref="S215:U215"/>
    <mergeCell ref="V215:X215"/>
    <mergeCell ref="Y215:AA215"/>
    <mergeCell ref="A219:D220"/>
    <mergeCell ref="E219:F219"/>
    <mergeCell ref="G219:I219"/>
    <mergeCell ref="J219:L219"/>
    <mergeCell ref="M219:O219"/>
    <mergeCell ref="P219:R219"/>
    <mergeCell ref="S219:U219"/>
    <mergeCell ref="V219:X219"/>
    <mergeCell ref="Y219:AA219"/>
    <mergeCell ref="AB217:AD217"/>
    <mergeCell ref="AE217:AG217"/>
    <mergeCell ref="AH217:AJ217"/>
    <mergeCell ref="AK217:AM217"/>
    <mergeCell ref="AN217:AP217"/>
    <mergeCell ref="E218:F218"/>
    <mergeCell ref="G218:I218"/>
    <mergeCell ref="J218:L218"/>
    <mergeCell ref="M218:O218"/>
    <mergeCell ref="P218:R218"/>
    <mergeCell ref="S218:U218"/>
    <mergeCell ref="V218:X218"/>
    <mergeCell ref="Y218:AA218"/>
    <mergeCell ref="AB218:AD218"/>
    <mergeCell ref="AE218:AG218"/>
    <mergeCell ref="AH218:AJ218"/>
    <mergeCell ref="AK218:AM218"/>
    <mergeCell ref="AN218:AP218"/>
    <mergeCell ref="A217:D218"/>
    <mergeCell ref="E217:F217"/>
    <mergeCell ref="G217:I217"/>
    <mergeCell ref="J217:L217"/>
    <mergeCell ref="M217:O217"/>
    <mergeCell ref="P221:R221"/>
    <mergeCell ref="S221:U221"/>
    <mergeCell ref="V221:X221"/>
    <mergeCell ref="Y221:AA221"/>
    <mergeCell ref="AB219:AD219"/>
    <mergeCell ref="AE219:AG219"/>
    <mergeCell ref="AH219:AJ219"/>
    <mergeCell ref="AK219:AM219"/>
    <mergeCell ref="AN219:AP219"/>
    <mergeCell ref="E220:F220"/>
    <mergeCell ref="G220:I220"/>
    <mergeCell ref="J220:L220"/>
    <mergeCell ref="M220:O220"/>
    <mergeCell ref="P220:R220"/>
    <mergeCell ref="S220:U220"/>
    <mergeCell ref="V220:X220"/>
    <mergeCell ref="Y220:AA220"/>
    <mergeCell ref="AB220:AD220"/>
    <mergeCell ref="AE220:AG220"/>
    <mergeCell ref="AH220:AJ220"/>
    <mergeCell ref="AK220:AM220"/>
    <mergeCell ref="AN220:AP220"/>
    <mergeCell ref="A223:D224"/>
    <mergeCell ref="E223:F223"/>
    <mergeCell ref="G223:I223"/>
    <mergeCell ref="J223:L223"/>
    <mergeCell ref="M223:O223"/>
    <mergeCell ref="P223:R223"/>
    <mergeCell ref="S223:U223"/>
    <mergeCell ref="V223:X223"/>
    <mergeCell ref="Y223:AA223"/>
    <mergeCell ref="AB221:AD221"/>
    <mergeCell ref="AE221:AG221"/>
    <mergeCell ref="AH221:AJ221"/>
    <mergeCell ref="AK221:AM221"/>
    <mergeCell ref="AN221:AP221"/>
    <mergeCell ref="E222:F222"/>
    <mergeCell ref="G222:I222"/>
    <mergeCell ref="J222:L222"/>
    <mergeCell ref="M222:O222"/>
    <mergeCell ref="P222:R222"/>
    <mergeCell ref="S222:U222"/>
    <mergeCell ref="V222:X222"/>
    <mergeCell ref="Y222:AA222"/>
    <mergeCell ref="AB222:AD222"/>
    <mergeCell ref="AE222:AG222"/>
    <mergeCell ref="AH222:AJ222"/>
    <mergeCell ref="AK222:AM222"/>
    <mergeCell ref="AN222:AP222"/>
    <mergeCell ref="A221:D222"/>
    <mergeCell ref="E221:F221"/>
    <mergeCell ref="G221:I221"/>
    <mergeCell ref="J221:L221"/>
    <mergeCell ref="M221:O221"/>
    <mergeCell ref="P225:R225"/>
    <mergeCell ref="S225:U225"/>
    <mergeCell ref="V225:X225"/>
    <mergeCell ref="Y225:AA225"/>
    <mergeCell ref="AB223:AD223"/>
    <mergeCell ref="AE223:AG223"/>
    <mergeCell ref="AH223:AJ223"/>
    <mergeCell ref="AK223:AM223"/>
    <mergeCell ref="AN223:AP223"/>
    <mergeCell ref="E224:F224"/>
    <mergeCell ref="G224:I224"/>
    <mergeCell ref="J224:L224"/>
    <mergeCell ref="M224:O224"/>
    <mergeCell ref="P224:R224"/>
    <mergeCell ref="S224:U224"/>
    <mergeCell ref="V224:X224"/>
    <mergeCell ref="Y224:AA224"/>
    <mergeCell ref="AB224:AD224"/>
    <mergeCell ref="AE224:AG224"/>
    <mergeCell ref="AH224:AJ224"/>
    <mergeCell ref="AK224:AM224"/>
    <mergeCell ref="AN224:AP224"/>
    <mergeCell ref="A227:D228"/>
    <mergeCell ref="E227:F227"/>
    <mergeCell ref="G227:I227"/>
    <mergeCell ref="J227:L227"/>
    <mergeCell ref="M227:O227"/>
    <mergeCell ref="P227:R227"/>
    <mergeCell ref="S227:U227"/>
    <mergeCell ref="V227:X227"/>
    <mergeCell ref="Y227:AA227"/>
    <mergeCell ref="AB225:AD225"/>
    <mergeCell ref="AE225:AG225"/>
    <mergeCell ref="AH225:AJ225"/>
    <mergeCell ref="AK225:AM225"/>
    <mergeCell ref="AN225:AP225"/>
    <mergeCell ref="E226:F226"/>
    <mergeCell ref="G226:I226"/>
    <mergeCell ref="J226:L226"/>
    <mergeCell ref="M226:O226"/>
    <mergeCell ref="P226:R226"/>
    <mergeCell ref="S226:U226"/>
    <mergeCell ref="V226:X226"/>
    <mergeCell ref="Y226:AA226"/>
    <mergeCell ref="AB226:AD226"/>
    <mergeCell ref="AE226:AG226"/>
    <mergeCell ref="AH226:AJ226"/>
    <mergeCell ref="AK226:AM226"/>
    <mergeCell ref="AN226:AP226"/>
    <mergeCell ref="A225:D226"/>
    <mergeCell ref="E225:F225"/>
    <mergeCell ref="G225:I225"/>
    <mergeCell ref="J225:L225"/>
    <mergeCell ref="M225:O225"/>
    <mergeCell ref="P229:R229"/>
    <mergeCell ref="S229:U229"/>
    <mergeCell ref="V229:X229"/>
    <mergeCell ref="Y229:AA229"/>
    <mergeCell ref="AB227:AD227"/>
    <mergeCell ref="AE227:AG227"/>
    <mergeCell ref="AH227:AJ227"/>
    <mergeCell ref="AK227:AM227"/>
    <mergeCell ref="AN227:AP227"/>
    <mergeCell ref="E228:F228"/>
    <mergeCell ref="G228:I228"/>
    <mergeCell ref="J228:L228"/>
    <mergeCell ref="M228:O228"/>
    <mergeCell ref="P228:R228"/>
    <mergeCell ref="S228:U228"/>
    <mergeCell ref="V228:X228"/>
    <mergeCell ref="Y228:AA228"/>
    <mergeCell ref="AB228:AD228"/>
    <mergeCell ref="AE228:AG228"/>
    <mergeCell ref="AH228:AJ228"/>
    <mergeCell ref="AK228:AM228"/>
    <mergeCell ref="AN228:AP228"/>
    <mergeCell ref="A231:D232"/>
    <mergeCell ref="E231:F231"/>
    <mergeCell ref="G231:I231"/>
    <mergeCell ref="J231:L231"/>
    <mergeCell ref="M231:O231"/>
    <mergeCell ref="P231:R231"/>
    <mergeCell ref="S231:U231"/>
    <mergeCell ref="V231:X231"/>
    <mergeCell ref="Y231:AA231"/>
    <mergeCell ref="AB229:AD229"/>
    <mergeCell ref="AE229:AG229"/>
    <mergeCell ref="AH229:AJ229"/>
    <mergeCell ref="AK229:AM229"/>
    <mergeCell ref="AN229:AP229"/>
    <mergeCell ref="E230:F230"/>
    <mergeCell ref="G230:I230"/>
    <mergeCell ref="J230:L230"/>
    <mergeCell ref="M230:O230"/>
    <mergeCell ref="P230:R230"/>
    <mergeCell ref="S230:U230"/>
    <mergeCell ref="V230:X230"/>
    <mergeCell ref="Y230:AA230"/>
    <mergeCell ref="AB230:AD230"/>
    <mergeCell ref="AE230:AG230"/>
    <mergeCell ref="AH230:AJ230"/>
    <mergeCell ref="AK230:AM230"/>
    <mergeCell ref="AN230:AP230"/>
    <mergeCell ref="A229:D230"/>
    <mergeCell ref="E229:F229"/>
    <mergeCell ref="G229:I229"/>
    <mergeCell ref="J229:L229"/>
    <mergeCell ref="M229:O229"/>
    <mergeCell ref="AB231:AD231"/>
    <mergeCell ref="AE231:AG231"/>
    <mergeCell ref="AH231:AJ231"/>
    <mergeCell ref="AK231:AM231"/>
    <mergeCell ref="AN231:AP231"/>
    <mergeCell ref="E232:F232"/>
    <mergeCell ref="G232:I232"/>
    <mergeCell ref="J232:L232"/>
    <mergeCell ref="M232:O232"/>
    <mergeCell ref="P232:R232"/>
    <mergeCell ref="S232:U232"/>
    <mergeCell ref="V232:X232"/>
    <mergeCell ref="Y232:AA232"/>
    <mergeCell ref="AB232:AD232"/>
    <mergeCell ref="AE232:AG232"/>
    <mergeCell ref="AH232:AJ232"/>
    <mergeCell ref="AK232:AM232"/>
    <mergeCell ref="AN232:AP232"/>
    <mergeCell ref="AB233:AD233"/>
    <mergeCell ref="AE233:AG233"/>
    <mergeCell ref="AH233:AJ233"/>
    <mergeCell ref="AK233:AM233"/>
    <mergeCell ref="AN233:AP233"/>
    <mergeCell ref="J236:AP236"/>
    <mergeCell ref="AE237:AP237"/>
    <mergeCell ref="AK238:AM238"/>
    <mergeCell ref="AN238:AP238"/>
    <mergeCell ref="A233:D233"/>
    <mergeCell ref="E233:F233"/>
    <mergeCell ref="G233:I233"/>
    <mergeCell ref="J233:L233"/>
    <mergeCell ref="M233:O233"/>
    <mergeCell ref="P233:R233"/>
    <mergeCell ref="S233:U233"/>
    <mergeCell ref="V233:X233"/>
    <mergeCell ref="Y233:AA233"/>
    <mergeCell ref="G236:I238"/>
    <mergeCell ref="J237:AD237"/>
    <mergeCell ref="A236:D238"/>
    <mergeCell ref="E236:F238"/>
    <mergeCell ref="AE239:AG239"/>
    <mergeCell ref="AH239:AJ239"/>
    <mergeCell ref="AK239:AM239"/>
    <mergeCell ref="AN239:AP239"/>
    <mergeCell ref="E240:F240"/>
    <mergeCell ref="G240:I240"/>
    <mergeCell ref="J240:L240"/>
    <mergeCell ref="M240:O240"/>
    <mergeCell ref="P240:R240"/>
    <mergeCell ref="S240:U240"/>
    <mergeCell ref="V240:X240"/>
    <mergeCell ref="Y240:AA240"/>
    <mergeCell ref="AB240:AD240"/>
    <mergeCell ref="AE240:AG240"/>
    <mergeCell ref="AH240:AJ240"/>
    <mergeCell ref="AK240:AM240"/>
    <mergeCell ref="AN240:AP240"/>
    <mergeCell ref="AB239:AD239"/>
    <mergeCell ref="AH244:AJ244"/>
    <mergeCell ref="AK244:AM244"/>
    <mergeCell ref="AN244:AP244"/>
    <mergeCell ref="AB241:AD241"/>
    <mergeCell ref="AE241:AG241"/>
    <mergeCell ref="AH241:AJ241"/>
    <mergeCell ref="AK241:AM241"/>
    <mergeCell ref="AN241:AP241"/>
    <mergeCell ref="E242:F242"/>
    <mergeCell ref="G242:I242"/>
    <mergeCell ref="J242:L242"/>
    <mergeCell ref="M242:O242"/>
    <mergeCell ref="P242:R242"/>
    <mergeCell ref="S242:U242"/>
    <mergeCell ref="V242:X242"/>
    <mergeCell ref="Y242:AA242"/>
    <mergeCell ref="AB242:AD242"/>
    <mergeCell ref="AE242:AG242"/>
    <mergeCell ref="AH242:AJ242"/>
    <mergeCell ref="AK242:AM242"/>
    <mergeCell ref="AN242:AP242"/>
    <mergeCell ref="V243:X243"/>
    <mergeCell ref="Y243:AA243"/>
    <mergeCell ref="AB243:AD243"/>
    <mergeCell ref="AE243:AG243"/>
    <mergeCell ref="AH243:AJ243"/>
    <mergeCell ref="AK243:AM243"/>
    <mergeCell ref="AN243:AP243"/>
    <mergeCell ref="AE244:AG244"/>
    <mergeCell ref="A245:D246"/>
    <mergeCell ref="V245:X245"/>
    <mergeCell ref="Y245:AA245"/>
    <mergeCell ref="AB245:AD245"/>
    <mergeCell ref="AE245:AG245"/>
    <mergeCell ref="AH245:AJ245"/>
    <mergeCell ref="AK245:AM245"/>
    <mergeCell ref="AN245:AP245"/>
    <mergeCell ref="E246:F246"/>
    <mergeCell ref="G246:I246"/>
    <mergeCell ref="J246:L246"/>
    <mergeCell ref="M246:O246"/>
    <mergeCell ref="P246:R246"/>
    <mergeCell ref="S246:U246"/>
    <mergeCell ref="AB246:AD246"/>
    <mergeCell ref="AE246:AG246"/>
    <mergeCell ref="AH246:AJ246"/>
    <mergeCell ref="AK246:AM246"/>
    <mergeCell ref="AN246:AP246"/>
    <mergeCell ref="A249:D250"/>
    <mergeCell ref="E249:F249"/>
    <mergeCell ref="G249:I249"/>
    <mergeCell ref="J249:L249"/>
    <mergeCell ref="M249:O249"/>
    <mergeCell ref="P249:R249"/>
    <mergeCell ref="S249:U249"/>
    <mergeCell ref="V249:X249"/>
    <mergeCell ref="Y249:AA249"/>
    <mergeCell ref="AB247:AD247"/>
    <mergeCell ref="AE247:AG247"/>
    <mergeCell ref="AH247:AJ247"/>
    <mergeCell ref="AK247:AM247"/>
    <mergeCell ref="AN247:AP247"/>
    <mergeCell ref="E248:F248"/>
    <mergeCell ref="G248:I248"/>
    <mergeCell ref="J248:L248"/>
    <mergeCell ref="M248:O248"/>
    <mergeCell ref="P248:R248"/>
    <mergeCell ref="S248:U248"/>
    <mergeCell ref="V248:X248"/>
    <mergeCell ref="Y248:AA248"/>
    <mergeCell ref="AB248:AD248"/>
    <mergeCell ref="AE248:AG248"/>
    <mergeCell ref="AH248:AJ248"/>
    <mergeCell ref="AK248:AM248"/>
    <mergeCell ref="AN248:AP248"/>
    <mergeCell ref="A247:D248"/>
    <mergeCell ref="E247:F247"/>
    <mergeCell ref="G247:I247"/>
    <mergeCell ref="J247:L247"/>
    <mergeCell ref="M247:O247"/>
    <mergeCell ref="P251:R251"/>
    <mergeCell ref="S251:U251"/>
    <mergeCell ref="V251:X251"/>
    <mergeCell ref="Y251:AA251"/>
    <mergeCell ref="AB249:AD249"/>
    <mergeCell ref="AE249:AG249"/>
    <mergeCell ref="AH249:AJ249"/>
    <mergeCell ref="AK249:AM249"/>
    <mergeCell ref="AN249:AP249"/>
    <mergeCell ref="E250:F250"/>
    <mergeCell ref="G250:I250"/>
    <mergeCell ref="J250:L250"/>
    <mergeCell ref="M250:O250"/>
    <mergeCell ref="P250:R250"/>
    <mergeCell ref="S250:U250"/>
    <mergeCell ref="V250:X250"/>
    <mergeCell ref="Y250:AA250"/>
    <mergeCell ref="AB250:AD250"/>
    <mergeCell ref="AE250:AG250"/>
    <mergeCell ref="AH250:AJ250"/>
    <mergeCell ref="AK250:AM250"/>
    <mergeCell ref="AN250:AP250"/>
    <mergeCell ref="A253:D254"/>
    <mergeCell ref="E253:F253"/>
    <mergeCell ref="G253:I253"/>
    <mergeCell ref="J253:L253"/>
    <mergeCell ref="M253:O253"/>
    <mergeCell ref="P253:R253"/>
    <mergeCell ref="S253:U253"/>
    <mergeCell ref="V253:X253"/>
    <mergeCell ref="Y253:AA253"/>
    <mergeCell ref="AB251:AD251"/>
    <mergeCell ref="AE251:AG251"/>
    <mergeCell ref="AH251:AJ251"/>
    <mergeCell ref="AK251:AM251"/>
    <mergeCell ref="AN251:AP251"/>
    <mergeCell ref="E252:F252"/>
    <mergeCell ref="G252:I252"/>
    <mergeCell ref="J252:L252"/>
    <mergeCell ref="M252:O252"/>
    <mergeCell ref="P252:R252"/>
    <mergeCell ref="S252:U252"/>
    <mergeCell ref="V252:X252"/>
    <mergeCell ref="Y252:AA252"/>
    <mergeCell ref="AB252:AD252"/>
    <mergeCell ref="AE252:AG252"/>
    <mergeCell ref="AH252:AJ252"/>
    <mergeCell ref="AK252:AM252"/>
    <mergeCell ref="AN252:AP252"/>
    <mergeCell ref="A251:D252"/>
    <mergeCell ref="E251:F251"/>
    <mergeCell ref="G251:I251"/>
    <mergeCell ref="J251:L251"/>
    <mergeCell ref="M251:O251"/>
    <mergeCell ref="P255:R255"/>
    <mergeCell ref="S255:U255"/>
    <mergeCell ref="V255:X255"/>
    <mergeCell ref="Y255:AA255"/>
    <mergeCell ref="AB253:AD253"/>
    <mergeCell ref="AE253:AG253"/>
    <mergeCell ref="AH253:AJ253"/>
    <mergeCell ref="AK253:AM253"/>
    <mergeCell ref="AN253:AP253"/>
    <mergeCell ref="E254:F254"/>
    <mergeCell ref="G254:I254"/>
    <mergeCell ref="J254:L254"/>
    <mergeCell ref="M254:O254"/>
    <mergeCell ref="P254:R254"/>
    <mergeCell ref="S254:U254"/>
    <mergeCell ref="V254:X254"/>
    <mergeCell ref="Y254:AA254"/>
    <mergeCell ref="AB254:AD254"/>
    <mergeCell ref="AE254:AG254"/>
    <mergeCell ref="AH254:AJ254"/>
    <mergeCell ref="AK254:AM254"/>
    <mergeCell ref="AN254:AP254"/>
    <mergeCell ref="A257:D258"/>
    <mergeCell ref="E257:F257"/>
    <mergeCell ref="G257:I257"/>
    <mergeCell ref="J257:L257"/>
    <mergeCell ref="M257:O257"/>
    <mergeCell ref="P257:R257"/>
    <mergeCell ref="S257:U257"/>
    <mergeCell ref="V257:X257"/>
    <mergeCell ref="Y257:AA257"/>
    <mergeCell ref="AB255:AD255"/>
    <mergeCell ref="AE255:AG255"/>
    <mergeCell ref="AH255:AJ255"/>
    <mergeCell ref="AK255:AM255"/>
    <mergeCell ref="AN255:AP255"/>
    <mergeCell ref="E256:F256"/>
    <mergeCell ref="G256:I256"/>
    <mergeCell ref="J256:L256"/>
    <mergeCell ref="M256:O256"/>
    <mergeCell ref="P256:R256"/>
    <mergeCell ref="S256:U256"/>
    <mergeCell ref="V256:X256"/>
    <mergeCell ref="Y256:AA256"/>
    <mergeCell ref="AB256:AD256"/>
    <mergeCell ref="AE256:AG256"/>
    <mergeCell ref="AH256:AJ256"/>
    <mergeCell ref="AK256:AM256"/>
    <mergeCell ref="AN256:AP256"/>
    <mergeCell ref="A255:D256"/>
    <mergeCell ref="E255:F255"/>
    <mergeCell ref="G255:I255"/>
    <mergeCell ref="J255:L255"/>
    <mergeCell ref="M255:O255"/>
    <mergeCell ref="P259:R259"/>
    <mergeCell ref="S259:U259"/>
    <mergeCell ref="V259:X259"/>
    <mergeCell ref="Y259:AA259"/>
    <mergeCell ref="AB257:AD257"/>
    <mergeCell ref="AE257:AG257"/>
    <mergeCell ref="AH257:AJ257"/>
    <mergeCell ref="AK257:AM257"/>
    <mergeCell ref="AN257:AP257"/>
    <mergeCell ref="E258:F258"/>
    <mergeCell ref="G258:I258"/>
    <mergeCell ref="J258:L258"/>
    <mergeCell ref="M258:O258"/>
    <mergeCell ref="P258:R258"/>
    <mergeCell ref="S258:U258"/>
    <mergeCell ref="V258:X258"/>
    <mergeCell ref="Y258:AA258"/>
    <mergeCell ref="AB258:AD258"/>
    <mergeCell ref="AE258:AG258"/>
    <mergeCell ref="AH258:AJ258"/>
    <mergeCell ref="AK258:AM258"/>
    <mergeCell ref="AN258:AP258"/>
    <mergeCell ref="A261:D262"/>
    <mergeCell ref="E261:F261"/>
    <mergeCell ref="G261:I261"/>
    <mergeCell ref="J261:L261"/>
    <mergeCell ref="M261:O261"/>
    <mergeCell ref="P261:R261"/>
    <mergeCell ref="S261:U261"/>
    <mergeCell ref="V261:X261"/>
    <mergeCell ref="Y261:AA261"/>
    <mergeCell ref="AB259:AD259"/>
    <mergeCell ref="AE259:AG259"/>
    <mergeCell ref="AH259:AJ259"/>
    <mergeCell ref="AK259:AM259"/>
    <mergeCell ref="AN259:AP259"/>
    <mergeCell ref="E260:F260"/>
    <mergeCell ref="G260:I260"/>
    <mergeCell ref="J260:L260"/>
    <mergeCell ref="M260:O260"/>
    <mergeCell ref="P260:R260"/>
    <mergeCell ref="S260:U260"/>
    <mergeCell ref="V260:X260"/>
    <mergeCell ref="Y260:AA260"/>
    <mergeCell ref="AB260:AD260"/>
    <mergeCell ref="AE260:AG260"/>
    <mergeCell ref="AH260:AJ260"/>
    <mergeCell ref="AK260:AM260"/>
    <mergeCell ref="AN260:AP260"/>
    <mergeCell ref="A259:D260"/>
    <mergeCell ref="E259:F259"/>
    <mergeCell ref="G259:I259"/>
    <mergeCell ref="J259:L259"/>
    <mergeCell ref="M259:O259"/>
    <mergeCell ref="P263:R263"/>
    <mergeCell ref="S263:U263"/>
    <mergeCell ref="V263:X263"/>
    <mergeCell ref="Y263:AA263"/>
    <mergeCell ref="AB261:AD261"/>
    <mergeCell ref="AE261:AG261"/>
    <mergeCell ref="AH261:AJ261"/>
    <mergeCell ref="AK261:AM261"/>
    <mergeCell ref="AN261:AP261"/>
    <mergeCell ref="E262:F262"/>
    <mergeCell ref="G262:I262"/>
    <mergeCell ref="J262:L262"/>
    <mergeCell ref="M262:O262"/>
    <mergeCell ref="P262:R262"/>
    <mergeCell ref="S262:U262"/>
    <mergeCell ref="V262:X262"/>
    <mergeCell ref="Y262:AA262"/>
    <mergeCell ref="AB262:AD262"/>
    <mergeCell ref="AE262:AG262"/>
    <mergeCell ref="AH262:AJ262"/>
    <mergeCell ref="AK262:AM262"/>
    <mergeCell ref="AN262:AP262"/>
    <mergeCell ref="A265:D266"/>
    <mergeCell ref="E265:F265"/>
    <mergeCell ref="G265:I265"/>
    <mergeCell ref="J265:L265"/>
    <mergeCell ref="M265:O265"/>
    <mergeCell ref="P265:R265"/>
    <mergeCell ref="S265:U265"/>
    <mergeCell ref="V265:X265"/>
    <mergeCell ref="Y265:AA265"/>
    <mergeCell ref="AB263:AD263"/>
    <mergeCell ref="AE263:AG263"/>
    <mergeCell ref="AH263:AJ263"/>
    <mergeCell ref="AK263:AM263"/>
    <mergeCell ref="AN263:AP263"/>
    <mergeCell ref="E264:F264"/>
    <mergeCell ref="G264:I264"/>
    <mergeCell ref="J264:L264"/>
    <mergeCell ref="M264:O264"/>
    <mergeCell ref="P264:R264"/>
    <mergeCell ref="S264:U264"/>
    <mergeCell ref="V264:X264"/>
    <mergeCell ref="Y264:AA264"/>
    <mergeCell ref="AB264:AD264"/>
    <mergeCell ref="AE264:AG264"/>
    <mergeCell ref="AH264:AJ264"/>
    <mergeCell ref="AK264:AM264"/>
    <mergeCell ref="AN264:AP264"/>
    <mergeCell ref="A263:D264"/>
    <mergeCell ref="E263:F263"/>
    <mergeCell ref="G263:I263"/>
    <mergeCell ref="J263:L263"/>
    <mergeCell ref="M263:O263"/>
    <mergeCell ref="AB265:AD265"/>
    <mergeCell ref="AE265:AG265"/>
    <mergeCell ref="AH265:AJ265"/>
    <mergeCell ref="AK265:AM265"/>
    <mergeCell ref="AN265:AP265"/>
    <mergeCell ref="E266:F266"/>
    <mergeCell ref="G266:I266"/>
    <mergeCell ref="J266:L266"/>
    <mergeCell ref="M266:O266"/>
    <mergeCell ref="P266:R266"/>
    <mergeCell ref="S266:U266"/>
    <mergeCell ref="V266:X266"/>
    <mergeCell ref="Y266:AA266"/>
    <mergeCell ref="AB266:AD266"/>
    <mergeCell ref="AE266:AG266"/>
    <mergeCell ref="AH266:AJ266"/>
    <mergeCell ref="AK266:AM266"/>
    <mergeCell ref="AN266:AP266"/>
    <mergeCell ref="AB267:AD267"/>
    <mergeCell ref="AE267:AG267"/>
    <mergeCell ref="AH267:AJ267"/>
    <mergeCell ref="AK267:AM267"/>
    <mergeCell ref="AN267:AP267"/>
    <mergeCell ref="J272:AP272"/>
    <mergeCell ref="AE273:AP273"/>
    <mergeCell ref="AK274:AM274"/>
    <mergeCell ref="AN274:AP274"/>
    <mergeCell ref="A267:D267"/>
    <mergeCell ref="E267:F267"/>
    <mergeCell ref="G267:I267"/>
    <mergeCell ref="J267:L267"/>
    <mergeCell ref="M267:O267"/>
    <mergeCell ref="P267:R267"/>
    <mergeCell ref="S267:U267"/>
    <mergeCell ref="V267:X267"/>
    <mergeCell ref="Y267:AA267"/>
    <mergeCell ref="G269:K269"/>
    <mergeCell ref="C269:F269"/>
    <mergeCell ref="O269:R269"/>
    <mergeCell ref="S269:U269"/>
    <mergeCell ref="AF269:AI269"/>
    <mergeCell ref="G277:I277"/>
    <mergeCell ref="AK275:AM275"/>
    <mergeCell ref="AN275:AP275"/>
    <mergeCell ref="E276:F276"/>
    <mergeCell ref="G276:I276"/>
    <mergeCell ref="J276:L276"/>
    <mergeCell ref="M276:O276"/>
    <mergeCell ref="P276:R276"/>
    <mergeCell ref="S276:U276"/>
    <mergeCell ref="V276:X276"/>
    <mergeCell ref="Y276:AA276"/>
    <mergeCell ref="AB276:AD276"/>
    <mergeCell ref="AK276:AM276"/>
    <mergeCell ref="AN276:AP276"/>
    <mergeCell ref="A275:D276"/>
    <mergeCell ref="E275:F275"/>
    <mergeCell ref="G275:I275"/>
    <mergeCell ref="J275:L275"/>
    <mergeCell ref="M275:O275"/>
    <mergeCell ref="P275:R275"/>
    <mergeCell ref="S275:U275"/>
    <mergeCell ref="V275:X275"/>
    <mergeCell ref="Y275:AA275"/>
    <mergeCell ref="AE276:AG276"/>
    <mergeCell ref="AH276:AJ276"/>
    <mergeCell ref="AH275:AJ275"/>
    <mergeCell ref="AB275:AD275"/>
    <mergeCell ref="Y277:AA277"/>
    <mergeCell ref="AN284:AP284"/>
    <mergeCell ref="AK277:AM277"/>
    <mergeCell ref="AN277:AP277"/>
    <mergeCell ref="AK278:AM278"/>
    <mergeCell ref="AN278:AP278"/>
    <mergeCell ref="A279:D280"/>
    <mergeCell ref="E279:F279"/>
    <mergeCell ref="G279:I279"/>
    <mergeCell ref="J279:L279"/>
    <mergeCell ref="M279:O279"/>
    <mergeCell ref="P279:R279"/>
    <mergeCell ref="S279:U279"/>
    <mergeCell ref="V279:X279"/>
    <mergeCell ref="Y279:AA279"/>
    <mergeCell ref="AB279:AD279"/>
    <mergeCell ref="AE279:AG279"/>
    <mergeCell ref="AH279:AJ279"/>
    <mergeCell ref="AK279:AM279"/>
    <mergeCell ref="AN279:AP279"/>
    <mergeCell ref="E280:F280"/>
    <mergeCell ref="G280:I280"/>
    <mergeCell ref="J280:L280"/>
    <mergeCell ref="M280:O280"/>
    <mergeCell ref="P280:R280"/>
    <mergeCell ref="S280:U280"/>
    <mergeCell ref="M278:O278"/>
    <mergeCell ref="P278:R278"/>
    <mergeCell ref="S278:U278"/>
    <mergeCell ref="V278:X278"/>
    <mergeCell ref="Y278:AA278"/>
    <mergeCell ref="A277:D278"/>
    <mergeCell ref="E277:F277"/>
    <mergeCell ref="AK280:AM280"/>
    <mergeCell ref="AN280:AP280"/>
    <mergeCell ref="A281:D282"/>
    <mergeCell ref="E281:F281"/>
    <mergeCell ref="G281:I281"/>
    <mergeCell ref="J281:L281"/>
    <mergeCell ref="M281:O281"/>
    <mergeCell ref="P281:R281"/>
    <mergeCell ref="S281:U281"/>
    <mergeCell ref="V281:X281"/>
    <mergeCell ref="Y281:AA281"/>
    <mergeCell ref="AB281:AD281"/>
    <mergeCell ref="AE281:AG281"/>
    <mergeCell ref="AH281:AJ281"/>
    <mergeCell ref="AK281:AM281"/>
    <mergeCell ref="AN281:AP281"/>
    <mergeCell ref="E282:F282"/>
    <mergeCell ref="G282:I282"/>
    <mergeCell ref="J282:L282"/>
    <mergeCell ref="M282:O282"/>
    <mergeCell ref="P282:R282"/>
    <mergeCell ref="S282:U282"/>
    <mergeCell ref="V282:X282"/>
    <mergeCell ref="Y282:AA282"/>
    <mergeCell ref="V280:X280"/>
    <mergeCell ref="Y280:AA280"/>
    <mergeCell ref="AB280:AD280"/>
    <mergeCell ref="A285:X285"/>
    <mergeCell ref="Y285:AA285"/>
    <mergeCell ref="AB285:AD285"/>
    <mergeCell ref="AE285:AG285"/>
    <mergeCell ref="AH285:AJ285"/>
    <mergeCell ref="AK285:AM285"/>
    <mergeCell ref="J288:AP288"/>
    <mergeCell ref="AK282:AM282"/>
    <mergeCell ref="AN282:AP282"/>
    <mergeCell ref="A283:D284"/>
    <mergeCell ref="E283:F283"/>
    <mergeCell ref="G283:I283"/>
    <mergeCell ref="J283:L283"/>
    <mergeCell ref="M283:O283"/>
    <mergeCell ref="P283:R283"/>
    <mergeCell ref="S283:U283"/>
    <mergeCell ref="V283:X283"/>
    <mergeCell ref="Y283:AA283"/>
    <mergeCell ref="AB283:AD283"/>
    <mergeCell ref="AE283:AG283"/>
    <mergeCell ref="AH283:AJ283"/>
    <mergeCell ref="AK283:AM283"/>
    <mergeCell ref="AN283:AP283"/>
    <mergeCell ref="E284:F284"/>
    <mergeCell ref="G284:I284"/>
    <mergeCell ref="J284:L284"/>
    <mergeCell ref="M284:O284"/>
    <mergeCell ref="P284:R284"/>
    <mergeCell ref="S284:U284"/>
    <mergeCell ref="V284:X284"/>
    <mergeCell ref="Y284:AA284"/>
    <mergeCell ref="AK284:AM284"/>
    <mergeCell ref="Q135:R135"/>
    <mergeCell ref="S135:W135"/>
    <mergeCell ref="X135:AB135"/>
    <mergeCell ref="Q136:R136"/>
    <mergeCell ref="S136:W136"/>
    <mergeCell ref="X136:AB136"/>
    <mergeCell ref="H137:P138"/>
    <mergeCell ref="Q137:R137"/>
    <mergeCell ref="S137:W137"/>
    <mergeCell ref="X137:AB137"/>
    <mergeCell ref="Q138:R138"/>
    <mergeCell ref="S138:W138"/>
    <mergeCell ref="X138:AB138"/>
    <mergeCell ref="H139:P140"/>
    <mergeCell ref="Q139:R139"/>
    <mergeCell ref="S139:W139"/>
    <mergeCell ref="X139:AB139"/>
    <mergeCell ref="Q140:R140"/>
    <mergeCell ref="S140:W140"/>
    <mergeCell ref="X140:AB140"/>
    <mergeCell ref="A131:D132"/>
    <mergeCell ref="A133:D134"/>
    <mergeCell ref="A135:D136"/>
    <mergeCell ref="A137:D138"/>
    <mergeCell ref="A139:D140"/>
    <mergeCell ref="A141:D142"/>
    <mergeCell ref="A143:D144"/>
    <mergeCell ref="G139:G140"/>
    <mergeCell ref="G143:G144"/>
    <mergeCell ref="E132:E136"/>
    <mergeCell ref="F132:F136"/>
    <mergeCell ref="G132:G138"/>
    <mergeCell ref="E137:E144"/>
    <mergeCell ref="G141:G142"/>
    <mergeCell ref="F143:F144"/>
    <mergeCell ref="H135:P136"/>
    <mergeCell ref="F139:F140"/>
    <mergeCell ref="F137:F138"/>
    <mergeCell ref="F141:F142"/>
  </mergeCells>
  <pageMargins left="0.82677165354330717" right="0.23622047244094491" top="0.74803149606299213" bottom="0.74803149606299213" header="0.31496062992125984" footer="0.31496062992125984"/>
  <pageSetup paperSize="9" scale="95" orientation="portrait" r:id="rId1"/>
  <rowBreaks count="4" manualBreakCount="4">
    <brk id="144" max="39" man="1"/>
    <brk id="185" max="39" man="1"/>
    <brk id="269" max="16383" man="1"/>
    <brk id="311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AN90"/>
  <sheetViews>
    <sheetView topLeftCell="A94" zoomScalePageLayoutView="66" workbookViewId="0">
      <selection activeCell="AP14" sqref="AP14"/>
    </sheetView>
  </sheetViews>
  <sheetFormatPr defaultRowHeight="15"/>
  <cols>
    <col min="1" max="3" width="2.28515625" customWidth="1"/>
    <col min="4" max="4" width="2.85546875" customWidth="1"/>
    <col min="5" max="5" width="1.140625" customWidth="1"/>
    <col min="6" max="6" width="0.5703125" customWidth="1"/>
    <col min="7" max="7" width="2.28515625" customWidth="1"/>
    <col min="8" max="8" width="1.28515625" customWidth="1"/>
    <col min="9" max="9" width="2.28515625" customWidth="1"/>
    <col min="10" max="10" width="3.7109375" customWidth="1"/>
    <col min="11" max="11" width="2.28515625" customWidth="1"/>
    <col min="12" max="12" width="3.42578125" customWidth="1"/>
    <col min="13" max="13" width="2.28515625" customWidth="1"/>
    <col min="14" max="14" width="3.28515625" customWidth="1"/>
    <col min="15" max="15" width="2.28515625" customWidth="1"/>
    <col min="16" max="16" width="3.28515625" customWidth="1"/>
    <col min="17" max="21" width="2.28515625" customWidth="1"/>
    <col min="22" max="22" width="2.85546875" customWidth="1"/>
    <col min="23" max="23" width="2.28515625" customWidth="1"/>
    <col min="24" max="24" width="3" customWidth="1"/>
    <col min="25" max="29" width="2.28515625" customWidth="1"/>
    <col min="30" max="30" width="2.7109375" customWidth="1"/>
    <col min="31" max="31" width="2.28515625" customWidth="1"/>
    <col min="32" max="32" width="2.7109375" customWidth="1"/>
    <col min="33" max="52" width="2.28515625" customWidth="1"/>
  </cols>
  <sheetData>
    <row r="1" spans="1:40">
      <c r="B1" s="725" t="s">
        <v>95</v>
      </c>
      <c r="C1" s="725"/>
      <c r="D1" s="725"/>
      <c r="E1" s="725"/>
      <c r="F1" s="725"/>
      <c r="G1" s="725"/>
      <c r="H1" s="725"/>
      <c r="I1" s="725"/>
      <c r="J1" s="725"/>
      <c r="K1" s="725"/>
      <c r="L1" s="725"/>
      <c r="M1" s="725"/>
      <c r="N1" s="725"/>
      <c r="O1" s="725"/>
      <c r="P1" s="725"/>
      <c r="Q1" s="725"/>
      <c r="R1" s="725"/>
      <c r="S1" s="725"/>
      <c r="T1" s="725"/>
      <c r="U1" s="725"/>
      <c r="V1" s="725"/>
      <c r="W1" s="725"/>
      <c r="X1" s="725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1"/>
      <c r="AL1" s="11"/>
      <c r="AM1" s="11"/>
    </row>
    <row r="2" spans="1:40">
      <c r="A2" s="26" t="s">
        <v>61</v>
      </c>
      <c r="B2" s="26"/>
      <c r="C2" s="26"/>
      <c r="D2" s="26"/>
    </row>
    <row r="4" spans="1:40">
      <c r="A4" s="731" t="s">
        <v>72</v>
      </c>
      <c r="B4" s="731"/>
      <c r="C4" s="699" t="s">
        <v>73</v>
      </c>
      <c r="D4" s="699"/>
      <c r="E4" s="699"/>
      <c r="F4" s="699"/>
      <c r="G4" s="699"/>
      <c r="H4" s="699"/>
      <c r="I4" s="699"/>
      <c r="J4" s="699"/>
      <c r="K4" s="699"/>
      <c r="L4" s="699"/>
      <c r="M4" s="699"/>
      <c r="N4" s="699"/>
      <c r="O4" s="699"/>
      <c r="P4" s="699"/>
      <c r="Q4" s="699" t="s">
        <v>74</v>
      </c>
      <c r="R4" s="699"/>
      <c r="S4" s="699"/>
      <c r="T4" s="699"/>
      <c r="U4" s="699"/>
      <c r="V4" s="699"/>
      <c r="W4" s="699"/>
      <c r="X4" s="699"/>
      <c r="Y4" s="699" t="s">
        <v>75</v>
      </c>
      <c r="Z4" s="699"/>
      <c r="AA4" s="699"/>
      <c r="AB4" s="699"/>
      <c r="AC4" s="699"/>
      <c r="AD4" s="699"/>
      <c r="AE4" s="699"/>
      <c r="AF4" s="699"/>
      <c r="AG4" s="16"/>
      <c r="AH4" s="16"/>
      <c r="AI4" s="16"/>
      <c r="AJ4" s="16"/>
    </row>
    <row r="5" spans="1:40">
      <c r="A5" s="731"/>
      <c r="B5" s="731"/>
      <c r="C5" s="699" t="s">
        <v>62</v>
      </c>
      <c r="D5" s="699"/>
      <c r="E5" s="699"/>
      <c r="F5" s="699"/>
      <c r="G5" s="699"/>
      <c r="H5" s="699"/>
      <c r="I5" s="699" t="s">
        <v>63</v>
      </c>
      <c r="J5" s="699"/>
      <c r="K5" s="699"/>
      <c r="L5" s="699"/>
      <c r="M5" s="699" t="s">
        <v>64</v>
      </c>
      <c r="N5" s="699"/>
      <c r="O5" s="699"/>
      <c r="P5" s="699"/>
      <c r="Q5" s="699" t="s">
        <v>63</v>
      </c>
      <c r="R5" s="699"/>
      <c r="S5" s="699"/>
      <c r="T5" s="699"/>
      <c r="U5" s="699" t="s">
        <v>64</v>
      </c>
      <c r="V5" s="699"/>
      <c r="W5" s="699"/>
      <c r="X5" s="699"/>
      <c r="Y5" s="699" t="s">
        <v>63</v>
      </c>
      <c r="Z5" s="699"/>
      <c r="AA5" s="699"/>
      <c r="AB5" s="699"/>
      <c r="AC5" s="699" t="s">
        <v>64</v>
      </c>
      <c r="AD5" s="699"/>
      <c r="AE5" s="699"/>
      <c r="AF5" s="699"/>
      <c r="AG5" s="733"/>
      <c r="AH5" s="733"/>
      <c r="AI5" s="733"/>
      <c r="AJ5" s="733"/>
    </row>
    <row r="6" spans="1:40">
      <c r="A6" s="731"/>
      <c r="B6" s="731"/>
      <c r="C6" s="722" t="s">
        <v>65</v>
      </c>
      <c r="D6" s="165"/>
      <c r="E6" s="722" t="s">
        <v>66</v>
      </c>
      <c r="F6" s="165"/>
      <c r="G6" s="722" t="s">
        <v>67</v>
      </c>
      <c r="H6" s="165"/>
      <c r="I6" s="722" t="s">
        <v>68</v>
      </c>
      <c r="J6" s="165"/>
      <c r="K6" s="722" t="s">
        <v>69</v>
      </c>
      <c r="L6" s="165"/>
      <c r="M6" s="722" t="s">
        <v>70</v>
      </c>
      <c r="N6" s="165"/>
      <c r="O6" s="722" t="s">
        <v>71</v>
      </c>
      <c r="P6" s="165"/>
      <c r="Q6" s="722" t="s">
        <v>68</v>
      </c>
      <c r="R6" s="165"/>
      <c r="S6" s="722" t="s">
        <v>69</v>
      </c>
      <c r="T6" s="165"/>
      <c r="U6" s="722" t="s">
        <v>70</v>
      </c>
      <c r="V6" s="165"/>
      <c r="W6" s="722" t="s">
        <v>71</v>
      </c>
      <c r="X6" s="165"/>
      <c r="Y6" s="722" t="s">
        <v>68</v>
      </c>
      <c r="Z6" s="165"/>
      <c r="AA6" s="722" t="s">
        <v>69</v>
      </c>
      <c r="AB6" s="165"/>
      <c r="AC6" s="722" t="s">
        <v>70</v>
      </c>
      <c r="AD6" s="165"/>
      <c r="AE6" s="722" t="s">
        <v>71</v>
      </c>
      <c r="AF6" s="165"/>
      <c r="AG6" s="733"/>
      <c r="AH6" s="733"/>
      <c r="AI6" s="733"/>
      <c r="AJ6" s="733"/>
      <c r="AK6" s="216"/>
      <c r="AL6" s="216"/>
      <c r="AM6" s="216"/>
      <c r="AN6" s="216"/>
    </row>
    <row r="7" spans="1:40">
      <c r="A7" s="722">
        <v>1</v>
      </c>
      <c r="B7" s="165"/>
      <c r="C7" s="723">
        <v>0</v>
      </c>
      <c r="D7" s="724"/>
      <c r="E7" s="723"/>
      <c r="F7" s="724"/>
      <c r="G7" s="723"/>
      <c r="H7" s="724"/>
      <c r="I7" s="723">
        <v>23</v>
      </c>
      <c r="J7" s="724"/>
      <c r="K7" s="723">
        <v>23</v>
      </c>
      <c r="L7" s="724"/>
      <c r="M7" s="723">
        <v>1.7</v>
      </c>
      <c r="N7" s="724"/>
      <c r="O7" s="723">
        <v>1.8</v>
      </c>
      <c r="P7" s="724"/>
      <c r="Q7" s="723"/>
      <c r="R7" s="724"/>
      <c r="S7" s="723"/>
      <c r="T7" s="724"/>
      <c r="U7" s="723">
        <v>1.7</v>
      </c>
      <c r="V7" s="724"/>
      <c r="W7" s="723">
        <v>1.7</v>
      </c>
      <c r="X7" s="724"/>
      <c r="Y7" s="723"/>
      <c r="Z7" s="724"/>
      <c r="AA7" s="723"/>
      <c r="AB7" s="724"/>
      <c r="AC7" s="723">
        <v>1.7</v>
      </c>
      <c r="AD7" s="724"/>
      <c r="AE7" s="723">
        <v>1.7</v>
      </c>
      <c r="AF7" s="724"/>
    </row>
    <row r="8" spans="1:40">
      <c r="A8" s="722">
        <v>2</v>
      </c>
      <c r="B8" s="165"/>
      <c r="C8" s="723">
        <v>0</v>
      </c>
      <c r="D8" s="724"/>
      <c r="E8" s="723"/>
      <c r="F8" s="724"/>
      <c r="G8" s="723"/>
      <c r="H8" s="724"/>
      <c r="I8" s="723">
        <v>23</v>
      </c>
      <c r="J8" s="724"/>
      <c r="K8" s="723">
        <v>23</v>
      </c>
      <c r="L8" s="724"/>
      <c r="M8" s="723">
        <v>1.7</v>
      </c>
      <c r="N8" s="724"/>
      <c r="O8" s="723">
        <v>1.8</v>
      </c>
      <c r="P8" s="724"/>
      <c r="Q8" s="723"/>
      <c r="R8" s="724"/>
      <c r="S8" s="723"/>
      <c r="T8" s="724"/>
      <c r="U8" s="723">
        <v>1.7</v>
      </c>
      <c r="V8" s="724"/>
      <c r="W8" s="723">
        <v>1.7</v>
      </c>
      <c r="X8" s="724"/>
      <c r="Y8" s="723"/>
      <c r="Z8" s="724"/>
      <c r="AA8" s="723"/>
      <c r="AB8" s="724"/>
      <c r="AC8" s="723">
        <v>1.7</v>
      </c>
      <c r="AD8" s="724"/>
      <c r="AE8" s="723">
        <v>1.7</v>
      </c>
      <c r="AF8" s="724"/>
    </row>
    <row r="9" spans="1:40">
      <c r="A9" s="722">
        <v>3</v>
      </c>
      <c r="B9" s="165"/>
      <c r="C9" s="723">
        <v>0</v>
      </c>
      <c r="D9" s="724"/>
      <c r="E9" s="723"/>
      <c r="F9" s="724"/>
      <c r="G9" s="723"/>
      <c r="H9" s="724"/>
      <c r="I9" s="723">
        <v>23</v>
      </c>
      <c r="J9" s="724"/>
      <c r="K9" s="723">
        <v>23</v>
      </c>
      <c r="L9" s="724"/>
      <c r="M9" s="723">
        <v>1.7</v>
      </c>
      <c r="N9" s="724"/>
      <c r="O9" s="723">
        <v>1.8</v>
      </c>
      <c r="P9" s="724"/>
      <c r="Q9" s="723"/>
      <c r="R9" s="724"/>
      <c r="S9" s="723"/>
      <c r="T9" s="724"/>
      <c r="U9" s="723">
        <v>1.7</v>
      </c>
      <c r="V9" s="724"/>
      <c r="W9" s="723">
        <v>1.7</v>
      </c>
      <c r="X9" s="724"/>
      <c r="Y9" s="723"/>
      <c r="Z9" s="724"/>
      <c r="AA9" s="723"/>
      <c r="AB9" s="724"/>
      <c r="AC9" s="723">
        <v>1.7</v>
      </c>
      <c r="AD9" s="724"/>
      <c r="AE9" s="723">
        <v>1.7</v>
      </c>
      <c r="AF9" s="724"/>
    </row>
    <row r="10" spans="1:40">
      <c r="A10" s="722">
        <v>4</v>
      </c>
      <c r="B10" s="165"/>
      <c r="C10" s="723">
        <v>0</v>
      </c>
      <c r="D10" s="724"/>
      <c r="E10" s="723"/>
      <c r="F10" s="724"/>
      <c r="G10" s="723"/>
      <c r="H10" s="724"/>
      <c r="I10" s="723">
        <v>23</v>
      </c>
      <c r="J10" s="724"/>
      <c r="K10" s="723">
        <v>23</v>
      </c>
      <c r="L10" s="724"/>
      <c r="M10" s="723">
        <v>1.7</v>
      </c>
      <c r="N10" s="724"/>
      <c r="O10" s="723">
        <v>1.8</v>
      </c>
      <c r="P10" s="724"/>
      <c r="Q10" s="723"/>
      <c r="R10" s="724"/>
      <c r="S10" s="723"/>
      <c r="T10" s="724"/>
      <c r="U10" s="723">
        <v>1.7</v>
      </c>
      <c r="V10" s="724"/>
      <c r="W10" s="723">
        <v>1.7</v>
      </c>
      <c r="X10" s="724"/>
      <c r="Y10" s="723"/>
      <c r="Z10" s="724"/>
      <c r="AA10" s="723"/>
      <c r="AB10" s="724"/>
      <c r="AC10" s="723">
        <v>1.7</v>
      </c>
      <c r="AD10" s="724"/>
      <c r="AE10" s="723">
        <v>1.7</v>
      </c>
      <c r="AF10" s="724"/>
    </row>
    <row r="11" spans="1:40">
      <c r="A11" s="726" t="s">
        <v>93</v>
      </c>
      <c r="B11" s="727"/>
      <c r="C11" s="728"/>
      <c r="D11" s="729"/>
      <c r="E11" s="728"/>
      <c r="F11" s="729"/>
      <c r="G11" s="728"/>
      <c r="H11" s="729"/>
      <c r="I11" s="728">
        <f>(I7+I8+I9+I10)/4</f>
        <v>23</v>
      </c>
      <c r="J11" s="729"/>
      <c r="K11" s="728">
        <f t="shared" ref="K11" si="0">(K7+K8+K9+K10)/4</f>
        <v>23</v>
      </c>
      <c r="L11" s="729"/>
      <c r="M11" s="728">
        <f t="shared" ref="M11" si="1">(M7+M8+M9+M10)/4</f>
        <v>1.7</v>
      </c>
      <c r="N11" s="729"/>
      <c r="O11" s="728">
        <f t="shared" ref="O11" si="2">(O7+O8+O9+O10)/4</f>
        <v>1.8</v>
      </c>
      <c r="P11" s="729"/>
      <c r="Q11" s="728">
        <f t="shared" ref="Q11" si="3">(Q7+Q8+Q9+Q10)/4</f>
        <v>0</v>
      </c>
      <c r="R11" s="729"/>
      <c r="S11" s="728">
        <f t="shared" ref="S11" si="4">(S7+S8+S9+S10)/4</f>
        <v>0</v>
      </c>
      <c r="T11" s="729"/>
      <c r="U11" s="728">
        <f t="shared" ref="U11" si="5">(U7+U8+U9+U10)/4</f>
        <v>1.7</v>
      </c>
      <c r="V11" s="729"/>
      <c r="W11" s="728">
        <f t="shared" ref="W11" si="6">(W7+W8+W9+W10)/4</f>
        <v>1.7</v>
      </c>
      <c r="X11" s="729"/>
      <c r="Y11" s="728">
        <f t="shared" ref="Y11" si="7">(Y7+Y8+Y9+Y10)/4</f>
        <v>0</v>
      </c>
      <c r="Z11" s="729"/>
      <c r="AA11" s="728">
        <f t="shared" ref="AA11" si="8">(AA7+AA8+AA9+AA10)/4</f>
        <v>0</v>
      </c>
      <c r="AB11" s="729"/>
      <c r="AC11" s="728">
        <f t="shared" ref="AC11" si="9">(AC7+AC8+AC9+AC10)/4</f>
        <v>1.7</v>
      </c>
      <c r="AD11" s="729"/>
      <c r="AE11" s="728">
        <f t="shared" ref="AE11" si="10">(AE7+AE8+AE9+AE10)/4</f>
        <v>1.7</v>
      </c>
      <c r="AF11" s="729"/>
    </row>
    <row r="12" spans="1:40">
      <c r="A12" s="722">
        <v>6</v>
      </c>
      <c r="B12" s="165"/>
      <c r="C12" s="723">
        <v>92</v>
      </c>
      <c r="D12" s="724"/>
      <c r="E12" s="723"/>
      <c r="F12" s="724"/>
      <c r="G12" s="723"/>
      <c r="H12" s="724"/>
      <c r="I12" s="723">
        <v>23</v>
      </c>
      <c r="J12" s="724"/>
      <c r="K12" s="723">
        <v>23</v>
      </c>
      <c r="L12" s="724"/>
      <c r="M12" s="723">
        <v>4.3</v>
      </c>
      <c r="N12" s="724"/>
      <c r="O12" s="723">
        <v>0.1</v>
      </c>
      <c r="P12" s="724"/>
      <c r="Q12" s="723"/>
      <c r="R12" s="724"/>
      <c r="S12" s="723"/>
      <c r="T12" s="724"/>
      <c r="U12" s="723">
        <v>4.2</v>
      </c>
      <c r="V12" s="724"/>
      <c r="W12" s="723">
        <v>0.2</v>
      </c>
      <c r="X12" s="724"/>
      <c r="Y12" s="723"/>
      <c r="Z12" s="724"/>
      <c r="AA12" s="723"/>
      <c r="AB12" s="724"/>
      <c r="AC12" s="723">
        <v>2.2000000000000002</v>
      </c>
      <c r="AD12" s="724"/>
      <c r="AE12" s="723">
        <v>2.2000000000000002</v>
      </c>
      <c r="AF12" s="724"/>
    </row>
    <row r="13" spans="1:40">
      <c r="A13" s="722">
        <v>7</v>
      </c>
      <c r="B13" s="165"/>
      <c r="C13" s="723">
        <v>92</v>
      </c>
      <c r="D13" s="724"/>
      <c r="E13" s="723"/>
      <c r="F13" s="724"/>
      <c r="G13" s="723"/>
      <c r="H13" s="724"/>
      <c r="I13" s="723">
        <v>23</v>
      </c>
      <c r="J13" s="724"/>
      <c r="K13" s="723">
        <v>23</v>
      </c>
      <c r="L13" s="724"/>
      <c r="M13" s="723">
        <v>4.3</v>
      </c>
      <c r="N13" s="724"/>
      <c r="O13" s="723">
        <v>0.05</v>
      </c>
      <c r="P13" s="724"/>
      <c r="Q13" s="723"/>
      <c r="R13" s="724"/>
      <c r="S13" s="723"/>
      <c r="T13" s="724"/>
      <c r="U13" s="723">
        <v>4.2</v>
      </c>
      <c r="V13" s="724"/>
      <c r="W13" s="723">
        <v>0.2</v>
      </c>
      <c r="X13" s="724"/>
      <c r="Y13" s="723"/>
      <c r="Z13" s="724"/>
      <c r="AA13" s="723"/>
      <c r="AB13" s="724"/>
      <c r="AC13" s="723">
        <v>2.2000000000000002</v>
      </c>
      <c r="AD13" s="724"/>
      <c r="AE13" s="723">
        <v>2.2000000000000002</v>
      </c>
      <c r="AF13" s="724"/>
    </row>
    <row r="14" spans="1:40">
      <c r="A14" s="722">
        <v>8</v>
      </c>
      <c r="B14" s="165"/>
      <c r="C14" s="723">
        <v>91.8</v>
      </c>
      <c r="D14" s="724"/>
      <c r="E14" s="723"/>
      <c r="F14" s="724"/>
      <c r="G14" s="723"/>
      <c r="H14" s="724"/>
      <c r="I14" s="723">
        <v>23</v>
      </c>
      <c r="J14" s="724"/>
      <c r="K14" s="723">
        <v>23</v>
      </c>
      <c r="L14" s="724"/>
      <c r="M14" s="723">
        <v>4.3</v>
      </c>
      <c r="N14" s="724"/>
      <c r="O14" s="723">
        <v>0.05</v>
      </c>
      <c r="P14" s="724"/>
      <c r="Q14" s="723"/>
      <c r="R14" s="724"/>
      <c r="S14" s="723"/>
      <c r="T14" s="724"/>
      <c r="U14" s="723">
        <v>4.2</v>
      </c>
      <c r="V14" s="724"/>
      <c r="W14" s="723">
        <v>0.2</v>
      </c>
      <c r="X14" s="724"/>
      <c r="Y14" s="723"/>
      <c r="Z14" s="724"/>
      <c r="AA14" s="723"/>
      <c r="AB14" s="724"/>
      <c r="AC14" s="723">
        <v>2.2999999999999998</v>
      </c>
      <c r="AD14" s="724"/>
      <c r="AE14" s="723">
        <v>2.2000000000000002</v>
      </c>
      <c r="AF14" s="724"/>
    </row>
    <row r="15" spans="1:40">
      <c r="A15" s="722">
        <v>9</v>
      </c>
      <c r="B15" s="165"/>
      <c r="C15" s="723">
        <v>92</v>
      </c>
      <c r="D15" s="724"/>
      <c r="E15" s="723"/>
      <c r="F15" s="724"/>
      <c r="G15" s="723"/>
      <c r="H15" s="724"/>
      <c r="I15" s="723">
        <v>23</v>
      </c>
      <c r="J15" s="724"/>
      <c r="K15" s="723">
        <v>23</v>
      </c>
      <c r="L15" s="724"/>
      <c r="M15" s="723">
        <v>4.3</v>
      </c>
      <c r="N15" s="724"/>
      <c r="O15" s="723">
        <v>0.1</v>
      </c>
      <c r="P15" s="724"/>
      <c r="Q15" s="723"/>
      <c r="R15" s="724"/>
      <c r="S15" s="723"/>
      <c r="T15" s="724"/>
      <c r="U15" s="723">
        <v>4.2</v>
      </c>
      <c r="V15" s="724"/>
      <c r="W15" s="723">
        <v>0.2</v>
      </c>
      <c r="X15" s="724"/>
      <c r="Y15" s="723"/>
      <c r="Z15" s="724"/>
      <c r="AA15" s="723"/>
      <c r="AB15" s="724"/>
      <c r="AC15" s="723">
        <v>2.2000000000000002</v>
      </c>
      <c r="AD15" s="724"/>
      <c r="AE15" s="723">
        <v>2.2000000000000002</v>
      </c>
      <c r="AF15" s="724"/>
    </row>
    <row r="16" spans="1:40">
      <c r="A16" s="722">
        <v>10</v>
      </c>
      <c r="B16" s="165"/>
      <c r="C16" s="723">
        <v>92</v>
      </c>
      <c r="D16" s="724"/>
      <c r="E16" s="723"/>
      <c r="F16" s="724"/>
      <c r="G16" s="723"/>
      <c r="H16" s="724"/>
      <c r="I16" s="723">
        <v>23</v>
      </c>
      <c r="J16" s="724"/>
      <c r="K16" s="723">
        <v>23</v>
      </c>
      <c r="L16" s="724"/>
      <c r="M16" s="723">
        <v>4.2</v>
      </c>
      <c r="N16" s="724"/>
      <c r="O16" s="723">
        <v>0.1</v>
      </c>
      <c r="P16" s="724"/>
      <c r="Q16" s="723"/>
      <c r="R16" s="724"/>
      <c r="S16" s="723"/>
      <c r="T16" s="724"/>
      <c r="U16" s="723">
        <v>4.0999999999999996</v>
      </c>
      <c r="V16" s="724"/>
      <c r="W16" s="723">
        <v>0.2</v>
      </c>
      <c r="X16" s="724"/>
      <c r="Y16" s="723"/>
      <c r="Z16" s="724"/>
      <c r="AA16" s="723"/>
      <c r="AB16" s="724"/>
      <c r="AC16" s="723">
        <v>2.2000000000000002</v>
      </c>
      <c r="AD16" s="724"/>
      <c r="AE16" s="723">
        <v>2.2000000000000002</v>
      </c>
      <c r="AF16" s="724"/>
    </row>
    <row r="17" spans="1:32">
      <c r="A17" s="722">
        <v>11</v>
      </c>
      <c r="B17" s="165"/>
      <c r="C17" s="723">
        <v>92</v>
      </c>
      <c r="D17" s="724"/>
      <c r="E17" s="723"/>
      <c r="F17" s="724"/>
      <c r="G17" s="723"/>
      <c r="H17" s="724"/>
      <c r="I17" s="723">
        <v>22</v>
      </c>
      <c r="J17" s="724"/>
      <c r="K17" s="723">
        <v>22</v>
      </c>
      <c r="L17" s="724"/>
      <c r="M17" s="723">
        <v>4.2</v>
      </c>
      <c r="N17" s="724"/>
      <c r="O17" s="723">
        <v>0.05</v>
      </c>
      <c r="P17" s="724"/>
      <c r="Q17" s="723"/>
      <c r="R17" s="724"/>
      <c r="S17" s="723"/>
      <c r="T17" s="724"/>
      <c r="U17" s="723">
        <v>4.2</v>
      </c>
      <c r="V17" s="724"/>
      <c r="W17" s="723">
        <v>0.2</v>
      </c>
      <c r="X17" s="724"/>
      <c r="Y17" s="723"/>
      <c r="Z17" s="724"/>
      <c r="AA17" s="723"/>
      <c r="AB17" s="724"/>
      <c r="AC17" s="723">
        <v>2.1</v>
      </c>
      <c r="AD17" s="724"/>
      <c r="AE17" s="723">
        <v>2.2000000000000002</v>
      </c>
      <c r="AF17" s="724"/>
    </row>
    <row r="18" spans="1:32">
      <c r="A18" s="722">
        <v>12</v>
      </c>
      <c r="B18" s="165"/>
      <c r="C18" s="723">
        <v>92</v>
      </c>
      <c r="D18" s="724"/>
      <c r="E18" s="723"/>
      <c r="F18" s="724"/>
      <c r="G18" s="723"/>
      <c r="H18" s="724"/>
      <c r="I18" s="723">
        <v>22</v>
      </c>
      <c r="J18" s="724"/>
      <c r="K18" s="723">
        <v>22</v>
      </c>
      <c r="L18" s="724"/>
      <c r="M18" s="723">
        <v>4.2</v>
      </c>
      <c r="N18" s="724"/>
      <c r="O18" s="723">
        <v>0.05</v>
      </c>
      <c r="P18" s="724"/>
      <c r="Q18" s="723"/>
      <c r="R18" s="724"/>
      <c r="S18" s="723"/>
      <c r="T18" s="724"/>
      <c r="U18" s="723">
        <v>4.2</v>
      </c>
      <c r="V18" s="724"/>
      <c r="W18" s="723">
        <v>0.2</v>
      </c>
      <c r="X18" s="724"/>
      <c r="Y18" s="723"/>
      <c r="Z18" s="724"/>
      <c r="AA18" s="723"/>
      <c r="AB18" s="724"/>
      <c r="AC18" s="723">
        <v>2.2000000000000002</v>
      </c>
      <c r="AD18" s="724"/>
      <c r="AE18" s="723">
        <v>2.2000000000000002</v>
      </c>
      <c r="AF18" s="724"/>
    </row>
    <row r="19" spans="1:32">
      <c r="A19" s="722">
        <v>13</v>
      </c>
      <c r="B19" s="165"/>
      <c r="C19" s="723">
        <v>91.7</v>
      </c>
      <c r="D19" s="724"/>
      <c r="E19" s="723"/>
      <c r="F19" s="724"/>
      <c r="G19" s="723"/>
      <c r="H19" s="724"/>
      <c r="I19" s="723">
        <v>21</v>
      </c>
      <c r="J19" s="724"/>
      <c r="K19" s="723">
        <v>22</v>
      </c>
      <c r="L19" s="724"/>
      <c r="M19" s="723">
        <v>4.2</v>
      </c>
      <c r="N19" s="724"/>
      <c r="O19" s="723">
        <v>0.06</v>
      </c>
      <c r="P19" s="724"/>
      <c r="Q19" s="723"/>
      <c r="R19" s="724"/>
      <c r="S19" s="723"/>
      <c r="T19" s="724"/>
      <c r="U19" s="723">
        <v>4.2</v>
      </c>
      <c r="V19" s="724"/>
      <c r="W19" s="723">
        <v>0.2</v>
      </c>
      <c r="X19" s="724"/>
      <c r="Y19" s="723"/>
      <c r="Z19" s="724"/>
      <c r="AA19" s="723"/>
      <c r="AB19" s="724"/>
      <c r="AC19" s="723">
        <v>2.2000000000000002</v>
      </c>
      <c r="AD19" s="724"/>
      <c r="AE19" s="723">
        <v>2.2000000000000002</v>
      </c>
      <c r="AF19" s="724"/>
    </row>
    <row r="20" spans="1:32">
      <c r="A20" s="722">
        <v>14</v>
      </c>
      <c r="B20" s="165"/>
      <c r="C20" s="723">
        <v>92</v>
      </c>
      <c r="D20" s="724"/>
      <c r="E20" s="723"/>
      <c r="F20" s="724"/>
      <c r="G20" s="723"/>
      <c r="H20" s="724"/>
      <c r="I20" s="723">
        <v>21</v>
      </c>
      <c r="J20" s="724"/>
      <c r="K20" s="723">
        <v>21</v>
      </c>
      <c r="L20" s="724"/>
      <c r="M20" s="723">
        <v>4.2</v>
      </c>
      <c r="N20" s="724"/>
      <c r="O20" s="723">
        <v>0.1</v>
      </c>
      <c r="P20" s="724"/>
      <c r="Q20" s="723"/>
      <c r="R20" s="724"/>
      <c r="S20" s="723"/>
      <c r="T20" s="724"/>
      <c r="U20" s="723">
        <v>4.2</v>
      </c>
      <c r="V20" s="724"/>
      <c r="W20" s="723">
        <v>0.2</v>
      </c>
      <c r="X20" s="724"/>
      <c r="Y20" s="723"/>
      <c r="Z20" s="724"/>
      <c r="AA20" s="723"/>
      <c r="AB20" s="724"/>
      <c r="AC20" s="723">
        <v>2.2000000000000002</v>
      </c>
      <c r="AD20" s="724"/>
      <c r="AE20" s="723">
        <v>2.2000000000000002</v>
      </c>
      <c r="AF20" s="724"/>
    </row>
    <row r="21" spans="1:32">
      <c r="A21" s="722">
        <v>15</v>
      </c>
      <c r="B21" s="165"/>
      <c r="C21" s="723">
        <v>91.7</v>
      </c>
      <c r="D21" s="724"/>
      <c r="E21" s="723"/>
      <c r="F21" s="724"/>
      <c r="G21" s="723"/>
      <c r="H21" s="724"/>
      <c r="I21" s="723">
        <v>21</v>
      </c>
      <c r="J21" s="724"/>
      <c r="K21" s="723">
        <v>21</v>
      </c>
      <c r="L21" s="724"/>
      <c r="M21" s="723">
        <v>4.2</v>
      </c>
      <c r="N21" s="724"/>
      <c r="O21" s="723">
        <v>0.1</v>
      </c>
      <c r="P21" s="724"/>
      <c r="Q21" s="723"/>
      <c r="R21" s="724"/>
      <c r="S21" s="723"/>
      <c r="T21" s="724"/>
      <c r="U21" s="723">
        <v>4.2</v>
      </c>
      <c r="V21" s="724"/>
      <c r="W21" s="723">
        <v>0.2</v>
      </c>
      <c r="X21" s="724"/>
      <c r="Y21" s="723"/>
      <c r="Z21" s="724"/>
      <c r="AA21" s="723"/>
      <c r="AB21" s="724"/>
      <c r="AC21" s="723">
        <v>2.2999999999999998</v>
      </c>
      <c r="AD21" s="724"/>
      <c r="AE21" s="723">
        <v>2.2000000000000002</v>
      </c>
      <c r="AF21" s="724"/>
    </row>
    <row r="22" spans="1:32">
      <c r="A22" s="722">
        <v>16</v>
      </c>
      <c r="B22" s="165"/>
      <c r="C22" s="723">
        <v>91.8</v>
      </c>
      <c r="D22" s="724"/>
      <c r="E22" s="723"/>
      <c r="F22" s="724"/>
      <c r="G22" s="723"/>
      <c r="H22" s="724"/>
      <c r="I22" s="723">
        <v>21</v>
      </c>
      <c r="J22" s="724"/>
      <c r="K22" s="723">
        <v>21</v>
      </c>
      <c r="L22" s="724"/>
      <c r="M22" s="723">
        <v>4.2</v>
      </c>
      <c r="N22" s="724"/>
      <c r="O22" s="723">
        <v>0.1</v>
      </c>
      <c r="P22" s="724"/>
      <c r="Q22" s="723"/>
      <c r="R22" s="724"/>
      <c r="S22" s="723"/>
      <c r="T22" s="724"/>
      <c r="U22" s="723">
        <v>4.2</v>
      </c>
      <c r="V22" s="724"/>
      <c r="W22" s="723">
        <v>0.2</v>
      </c>
      <c r="X22" s="724"/>
      <c r="Y22" s="723"/>
      <c r="Z22" s="724"/>
      <c r="AA22" s="723"/>
      <c r="AB22" s="724"/>
      <c r="AC22" s="723">
        <v>2.2000000000000002</v>
      </c>
      <c r="AD22" s="724"/>
      <c r="AE22" s="723">
        <v>2.2000000000000002</v>
      </c>
      <c r="AF22" s="724"/>
    </row>
    <row r="23" spans="1:32">
      <c r="A23" s="722">
        <v>17</v>
      </c>
      <c r="B23" s="165"/>
      <c r="C23" s="723">
        <v>91.7</v>
      </c>
      <c r="D23" s="724"/>
      <c r="E23" s="723"/>
      <c r="F23" s="724"/>
      <c r="G23" s="723"/>
      <c r="H23" s="724"/>
      <c r="I23" s="723">
        <v>21</v>
      </c>
      <c r="J23" s="724"/>
      <c r="K23" s="723">
        <v>21</v>
      </c>
      <c r="L23" s="724"/>
      <c r="M23" s="723">
        <v>4.0999999999999996</v>
      </c>
      <c r="N23" s="724"/>
      <c r="O23" s="723">
        <v>0.1</v>
      </c>
      <c r="P23" s="724"/>
      <c r="Q23" s="723"/>
      <c r="R23" s="724"/>
      <c r="S23" s="723"/>
      <c r="T23" s="724"/>
      <c r="U23" s="723">
        <v>4.2</v>
      </c>
      <c r="V23" s="724"/>
      <c r="W23" s="723">
        <v>0.2</v>
      </c>
      <c r="X23" s="724"/>
      <c r="Y23" s="723"/>
      <c r="Z23" s="724"/>
      <c r="AA23" s="723"/>
      <c r="AB23" s="724"/>
      <c r="AC23" s="723">
        <v>2.2000000000000002</v>
      </c>
      <c r="AD23" s="724"/>
      <c r="AE23" s="723">
        <v>2.2000000000000002</v>
      </c>
      <c r="AF23" s="724"/>
    </row>
    <row r="24" spans="1:32">
      <c r="A24" s="722" t="s">
        <v>93</v>
      </c>
      <c r="B24" s="165"/>
      <c r="C24" s="723">
        <f>(C12+C13+C14+C15+C16+C17+C18+C19+C20+C21+C22+C23)/12</f>
        <v>91.891666666666666</v>
      </c>
      <c r="D24" s="724"/>
      <c r="E24" s="723">
        <f t="shared" ref="E24" si="11">(E12+E13+E14+E15+E16+E17+E18+E19+E20+E21+E22+E23)/12</f>
        <v>0</v>
      </c>
      <c r="F24" s="724"/>
      <c r="G24" s="723">
        <f t="shared" ref="G24" si="12">(G12+G13+G14+G15+G16+G17+G18+G19+G20+G21+G22+G23)/12</f>
        <v>0</v>
      </c>
      <c r="H24" s="724"/>
      <c r="I24" s="723">
        <f t="shared" ref="I24" si="13">(I12+I13+I14+I15+I16+I17+I18+I19+I20+I21+I22+I23)/12</f>
        <v>22</v>
      </c>
      <c r="J24" s="724"/>
      <c r="K24" s="723">
        <f t="shared" ref="K24" si="14">(K12+K13+K14+K15+K16+K17+K18+K19+K20+K21+K22+K23)/12</f>
        <v>22.083333333333332</v>
      </c>
      <c r="L24" s="724"/>
      <c r="M24" s="723">
        <f t="shared" ref="M24" si="15">(M12+M13+M14+M15+M16+M17+M18+M19+M20+M21+M22+M23)/12</f>
        <v>4.2250000000000005</v>
      </c>
      <c r="N24" s="724"/>
      <c r="O24" s="723">
        <f t="shared" ref="O24" si="16">(O12+O13+O14+O15+O16+O17+O18+O19+O20+O21+O22+O23)/12</f>
        <v>0.08</v>
      </c>
      <c r="P24" s="724"/>
      <c r="Q24" s="723">
        <f t="shared" ref="Q24" si="17">(Q12+Q13+Q14+Q15+Q16+Q17+Q18+Q19+Q20+Q21+Q22+Q23)/12</f>
        <v>0</v>
      </c>
      <c r="R24" s="724"/>
      <c r="S24" s="723">
        <f t="shared" ref="S24" si="18">(S12+S13+S14+S15+S16+S17+S18+S19+S20+S21+S22+S23)/12</f>
        <v>0</v>
      </c>
      <c r="T24" s="724"/>
      <c r="U24" s="723">
        <f t="shared" ref="U24" si="19">(U12+U13+U14+U15+U16+U17+U18+U19+U20+U21+U22+U23)/12</f>
        <v>4.1916666666666673</v>
      </c>
      <c r="V24" s="724"/>
      <c r="W24" s="723">
        <f t="shared" ref="W24" si="20">(W12+W13+W14+W15+W16+W17+W18+W19+W20+W21+W22+W23)/12</f>
        <v>0.19999999999999998</v>
      </c>
      <c r="X24" s="724"/>
      <c r="Y24" s="723">
        <f t="shared" ref="Y24" si="21">(Y12+Y13+Y14+Y15+Y16+Y17+Y18+Y19+Y20+Y21+Y22+Y23)/12</f>
        <v>0</v>
      </c>
      <c r="Z24" s="724"/>
      <c r="AA24" s="723">
        <f t="shared" ref="AA24" si="22">(AA12+AA13+AA14+AA15+AA16+AA17+AA18+AA19+AA20+AA21+AA22+AA23)/12</f>
        <v>0</v>
      </c>
      <c r="AB24" s="724"/>
      <c r="AC24" s="723">
        <f t="shared" ref="AC24" si="23">(AC12+AC13+AC14+AC15+AC16+AC17+AC18+AC19+AC20+AC21+AC22+AC23)/12</f>
        <v>2.2083333333333335</v>
      </c>
      <c r="AD24" s="724"/>
      <c r="AE24" s="723">
        <f t="shared" ref="AE24" si="24">(AE12+AE13+AE14+AE15+AE16+AE17+AE18+AE19+AE20+AE21+AE22+AE23)/12</f>
        <v>2.1999999999999997</v>
      </c>
      <c r="AF24" s="724"/>
    </row>
    <row r="34" spans="1:40">
      <c r="A34" s="25"/>
      <c r="B34" s="725" t="s">
        <v>97</v>
      </c>
      <c r="C34" s="725"/>
      <c r="D34" s="725"/>
      <c r="E34" s="725"/>
      <c r="F34" s="725"/>
      <c r="G34" s="725"/>
      <c r="H34" s="725"/>
      <c r="I34" s="725"/>
      <c r="J34" s="725"/>
      <c r="K34" s="725"/>
      <c r="L34" s="725"/>
      <c r="M34" s="725"/>
      <c r="N34" s="725"/>
      <c r="O34" s="725"/>
      <c r="P34" s="725"/>
      <c r="Q34" s="725"/>
      <c r="R34" s="725"/>
      <c r="S34" s="725"/>
      <c r="T34" s="725"/>
      <c r="U34" s="725"/>
      <c r="V34" s="725"/>
      <c r="W34" s="725"/>
      <c r="X34" s="725"/>
    </row>
    <row r="35" spans="1:40">
      <c r="A35" s="26" t="s">
        <v>61</v>
      </c>
      <c r="B35" s="26"/>
      <c r="C35" s="26"/>
      <c r="D35" s="26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7" spans="1:40">
      <c r="A37" s="731" t="s">
        <v>72</v>
      </c>
      <c r="B37" s="731"/>
      <c r="C37" s="699" t="s">
        <v>73</v>
      </c>
      <c r="D37" s="699"/>
      <c r="E37" s="699"/>
      <c r="F37" s="699"/>
      <c r="G37" s="699"/>
      <c r="H37" s="699"/>
      <c r="I37" s="699"/>
      <c r="J37" s="699"/>
      <c r="K37" s="699"/>
      <c r="L37" s="699"/>
      <c r="M37" s="699"/>
      <c r="N37" s="699"/>
      <c r="O37" s="699"/>
      <c r="P37" s="699"/>
      <c r="Q37" s="699" t="s">
        <v>74</v>
      </c>
      <c r="R37" s="699"/>
      <c r="S37" s="699"/>
      <c r="T37" s="699"/>
      <c r="U37" s="699"/>
      <c r="V37" s="699"/>
      <c r="W37" s="699"/>
      <c r="X37" s="699"/>
      <c r="Y37" s="699" t="s">
        <v>94</v>
      </c>
      <c r="Z37" s="699"/>
      <c r="AA37" s="699"/>
      <c r="AB37" s="699"/>
      <c r="AC37" s="699"/>
      <c r="AD37" s="699"/>
      <c r="AE37" s="699"/>
      <c r="AF37" s="699"/>
      <c r="AG37" s="699" t="s">
        <v>96</v>
      </c>
      <c r="AH37" s="699"/>
      <c r="AI37" s="699"/>
      <c r="AJ37" s="699"/>
      <c r="AK37" s="699"/>
      <c r="AL37" s="699"/>
      <c r="AM37" s="699"/>
      <c r="AN37" s="699"/>
    </row>
    <row r="38" spans="1:40">
      <c r="A38" s="731"/>
      <c r="B38" s="731"/>
      <c r="C38" s="699" t="s">
        <v>62</v>
      </c>
      <c r="D38" s="699"/>
      <c r="E38" s="699"/>
      <c r="F38" s="699"/>
      <c r="G38" s="699"/>
      <c r="H38" s="699"/>
      <c r="I38" s="699" t="s">
        <v>63</v>
      </c>
      <c r="J38" s="699"/>
      <c r="K38" s="699"/>
      <c r="L38" s="699"/>
      <c r="M38" s="699" t="s">
        <v>64</v>
      </c>
      <c r="N38" s="699"/>
      <c r="O38" s="699"/>
      <c r="P38" s="699"/>
      <c r="Q38" s="699" t="s">
        <v>63</v>
      </c>
      <c r="R38" s="699"/>
      <c r="S38" s="699"/>
      <c r="T38" s="699"/>
      <c r="U38" s="699" t="s">
        <v>64</v>
      </c>
      <c r="V38" s="699"/>
      <c r="W38" s="699"/>
      <c r="X38" s="699"/>
      <c r="Y38" s="699" t="s">
        <v>63</v>
      </c>
      <c r="Z38" s="699"/>
      <c r="AA38" s="699"/>
      <c r="AB38" s="699"/>
      <c r="AC38" s="699" t="s">
        <v>64</v>
      </c>
      <c r="AD38" s="699"/>
      <c r="AE38" s="699"/>
      <c r="AF38" s="699"/>
      <c r="AG38" s="699" t="s">
        <v>63</v>
      </c>
      <c r="AH38" s="699"/>
      <c r="AI38" s="699"/>
      <c r="AJ38" s="699"/>
      <c r="AK38" s="699" t="s">
        <v>64</v>
      </c>
      <c r="AL38" s="699"/>
      <c r="AM38" s="699"/>
      <c r="AN38" s="699"/>
    </row>
    <row r="39" spans="1:40">
      <c r="A39" s="731"/>
      <c r="B39" s="731"/>
      <c r="C39" s="722" t="s">
        <v>65</v>
      </c>
      <c r="D39" s="165"/>
      <c r="E39" s="722" t="s">
        <v>66</v>
      </c>
      <c r="F39" s="165"/>
      <c r="G39" s="722" t="s">
        <v>67</v>
      </c>
      <c r="H39" s="165"/>
      <c r="I39" s="722" t="s">
        <v>68</v>
      </c>
      <c r="J39" s="165"/>
      <c r="K39" s="722" t="s">
        <v>69</v>
      </c>
      <c r="L39" s="165"/>
      <c r="M39" s="722" t="s">
        <v>70</v>
      </c>
      <c r="N39" s="165"/>
      <c r="O39" s="722" t="s">
        <v>71</v>
      </c>
      <c r="P39" s="165"/>
      <c r="Q39" s="722" t="s">
        <v>68</v>
      </c>
      <c r="R39" s="165"/>
      <c r="S39" s="722" t="s">
        <v>69</v>
      </c>
      <c r="T39" s="165"/>
      <c r="U39" s="722" t="s">
        <v>70</v>
      </c>
      <c r="V39" s="165"/>
      <c r="W39" s="722" t="s">
        <v>71</v>
      </c>
      <c r="X39" s="165"/>
      <c r="Y39" s="722" t="s">
        <v>68</v>
      </c>
      <c r="Z39" s="165"/>
      <c r="AA39" s="722" t="s">
        <v>69</v>
      </c>
      <c r="AB39" s="165"/>
      <c r="AC39" s="722" t="s">
        <v>70</v>
      </c>
      <c r="AD39" s="165"/>
      <c r="AE39" s="722" t="s">
        <v>71</v>
      </c>
      <c r="AF39" s="165"/>
      <c r="AG39" s="722" t="s">
        <v>68</v>
      </c>
      <c r="AH39" s="165"/>
      <c r="AI39" s="722" t="s">
        <v>69</v>
      </c>
      <c r="AJ39" s="165"/>
      <c r="AK39" s="722" t="s">
        <v>70</v>
      </c>
      <c r="AL39" s="165"/>
      <c r="AM39" s="722" t="s">
        <v>71</v>
      </c>
      <c r="AN39" s="165"/>
    </row>
    <row r="40" spans="1:40">
      <c r="A40" s="722">
        <v>1</v>
      </c>
      <c r="B40" s="165"/>
      <c r="C40" s="723">
        <v>0</v>
      </c>
      <c r="D40" s="724"/>
      <c r="E40" s="723"/>
      <c r="F40" s="724"/>
      <c r="G40" s="723"/>
      <c r="H40" s="724"/>
      <c r="I40" s="723">
        <v>23</v>
      </c>
      <c r="J40" s="724"/>
      <c r="K40" s="723">
        <v>23</v>
      </c>
      <c r="L40" s="724"/>
      <c r="M40" s="723">
        <v>1.7</v>
      </c>
      <c r="N40" s="724"/>
      <c r="O40" s="723">
        <v>1.8</v>
      </c>
      <c r="P40" s="724"/>
      <c r="Q40" s="723"/>
      <c r="R40" s="724"/>
      <c r="S40" s="723"/>
      <c r="T40" s="724"/>
      <c r="U40" s="723">
        <v>1.7</v>
      </c>
      <c r="V40" s="724"/>
      <c r="W40" s="723">
        <v>1.7</v>
      </c>
      <c r="X40" s="724"/>
      <c r="Y40" s="723"/>
      <c r="Z40" s="724"/>
      <c r="AA40" s="723"/>
      <c r="AB40" s="724"/>
      <c r="AC40" s="723">
        <v>1.7</v>
      </c>
      <c r="AD40" s="724"/>
      <c r="AE40" s="723">
        <v>1.7</v>
      </c>
      <c r="AF40" s="724"/>
      <c r="AG40" s="723"/>
      <c r="AH40" s="724"/>
      <c r="AI40" s="723"/>
      <c r="AJ40" s="724"/>
      <c r="AK40" s="723">
        <v>1.7</v>
      </c>
      <c r="AL40" s="724"/>
      <c r="AM40" s="723">
        <v>1.7</v>
      </c>
      <c r="AN40" s="724"/>
    </row>
    <row r="41" spans="1:40">
      <c r="A41" s="722">
        <v>2</v>
      </c>
      <c r="B41" s="165"/>
      <c r="C41" s="723">
        <v>0</v>
      </c>
      <c r="D41" s="724"/>
      <c r="E41" s="723"/>
      <c r="F41" s="724"/>
      <c r="G41" s="723"/>
      <c r="H41" s="724"/>
      <c r="I41" s="723">
        <v>23</v>
      </c>
      <c r="J41" s="724"/>
      <c r="K41" s="723">
        <v>23</v>
      </c>
      <c r="L41" s="724"/>
      <c r="M41" s="723">
        <v>1.7</v>
      </c>
      <c r="N41" s="724"/>
      <c r="O41" s="723">
        <v>1.8</v>
      </c>
      <c r="P41" s="724"/>
      <c r="Q41" s="723"/>
      <c r="R41" s="724"/>
      <c r="S41" s="723"/>
      <c r="T41" s="724"/>
      <c r="U41" s="723">
        <v>1.7</v>
      </c>
      <c r="V41" s="724"/>
      <c r="W41" s="723">
        <v>1.7</v>
      </c>
      <c r="X41" s="724"/>
      <c r="Y41" s="723"/>
      <c r="Z41" s="724"/>
      <c r="AA41" s="723"/>
      <c r="AB41" s="724"/>
      <c r="AC41" s="723">
        <v>1.7</v>
      </c>
      <c r="AD41" s="724"/>
      <c r="AE41" s="723">
        <v>1.7</v>
      </c>
      <c r="AF41" s="724"/>
      <c r="AG41" s="723"/>
      <c r="AH41" s="724"/>
      <c r="AI41" s="723"/>
      <c r="AJ41" s="724"/>
      <c r="AK41" s="723">
        <v>1.7</v>
      </c>
      <c r="AL41" s="724"/>
      <c r="AM41" s="723">
        <v>1.7</v>
      </c>
      <c r="AN41" s="724"/>
    </row>
    <row r="42" spans="1:40">
      <c r="A42" s="722">
        <v>3</v>
      </c>
      <c r="B42" s="165"/>
      <c r="C42" s="723">
        <v>0</v>
      </c>
      <c r="D42" s="724"/>
      <c r="E42" s="723"/>
      <c r="F42" s="724"/>
      <c r="G42" s="723"/>
      <c r="H42" s="724"/>
      <c r="I42" s="723">
        <v>23</v>
      </c>
      <c r="J42" s="724"/>
      <c r="K42" s="723">
        <v>23</v>
      </c>
      <c r="L42" s="724"/>
      <c r="M42" s="723">
        <v>1.7</v>
      </c>
      <c r="N42" s="724"/>
      <c r="O42" s="723">
        <v>1.8</v>
      </c>
      <c r="P42" s="724"/>
      <c r="Q42" s="723"/>
      <c r="R42" s="724"/>
      <c r="S42" s="723"/>
      <c r="T42" s="724"/>
      <c r="U42" s="723">
        <v>1.7</v>
      </c>
      <c r="V42" s="724"/>
      <c r="W42" s="723">
        <v>1.7</v>
      </c>
      <c r="X42" s="724"/>
      <c r="Y42" s="723"/>
      <c r="Z42" s="724"/>
      <c r="AA42" s="723"/>
      <c r="AB42" s="724"/>
      <c r="AC42" s="723">
        <v>1.8</v>
      </c>
      <c r="AD42" s="724"/>
      <c r="AE42" s="723">
        <v>1.8</v>
      </c>
      <c r="AF42" s="724"/>
      <c r="AG42" s="723"/>
      <c r="AH42" s="724"/>
      <c r="AI42" s="723"/>
      <c r="AJ42" s="724"/>
      <c r="AK42" s="723">
        <v>1.8</v>
      </c>
      <c r="AL42" s="724"/>
      <c r="AM42" s="723">
        <v>1.8</v>
      </c>
      <c r="AN42" s="724"/>
    </row>
    <row r="43" spans="1:40">
      <c r="A43" s="722">
        <v>4</v>
      </c>
      <c r="B43" s="165"/>
      <c r="C43" s="723">
        <v>0</v>
      </c>
      <c r="D43" s="724"/>
      <c r="E43" s="723"/>
      <c r="F43" s="724"/>
      <c r="G43" s="723"/>
      <c r="H43" s="724"/>
      <c r="I43" s="723">
        <v>23</v>
      </c>
      <c r="J43" s="724"/>
      <c r="K43" s="723">
        <v>23</v>
      </c>
      <c r="L43" s="724"/>
      <c r="M43" s="723">
        <v>1.7</v>
      </c>
      <c r="N43" s="724"/>
      <c r="O43" s="723">
        <v>1.8</v>
      </c>
      <c r="P43" s="724"/>
      <c r="Q43" s="723"/>
      <c r="R43" s="724"/>
      <c r="S43" s="723"/>
      <c r="T43" s="724"/>
      <c r="U43" s="723">
        <v>1.7</v>
      </c>
      <c r="V43" s="724"/>
      <c r="W43" s="723">
        <v>1.7</v>
      </c>
      <c r="X43" s="724"/>
      <c r="Y43" s="723"/>
      <c r="Z43" s="724"/>
      <c r="AA43" s="723"/>
      <c r="AB43" s="724"/>
      <c r="AC43" s="723">
        <v>1.8</v>
      </c>
      <c r="AD43" s="724"/>
      <c r="AE43" s="723">
        <v>1.8</v>
      </c>
      <c r="AF43" s="724"/>
      <c r="AG43" s="723"/>
      <c r="AH43" s="724"/>
      <c r="AI43" s="723"/>
      <c r="AJ43" s="724"/>
      <c r="AK43" s="723">
        <v>1.8</v>
      </c>
      <c r="AL43" s="724"/>
      <c r="AM43" s="723">
        <v>1.8</v>
      </c>
      <c r="AN43" s="724"/>
    </row>
    <row r="44" spans="1:40">
      <c r="A44" s="726" t="s">
        <v>93</v>
      </c>
      <c r="B44" s="727"/>
      <c r="C44" s="728"/>
      <c r="D44" s="729"/>
      <c r="E44" s="728"/>
      <c r="F44" s="729"/>
      <c r="G44" s="728"/>
      <c r="H44" s="729"/>
      <c r="I44" s="728">
        <f>(I40+I41+I42+I43)/4</f>
        <v>23</v>
      </c>
      <c r="J44" s="729"/>
      <c r="K44" s="728">
        <f t="shared" ref="K44" si="25">(K40+K41+K42+K43)/4</f>
        <v>23</v>
      </c>
      <c r="L44" s="729"/>
      <c r="M44" s="728">
        <f t="shared" ref="M44" si="26">(M40+M41+M42+M43)/4</f>
        <v>1.7</v>
      </c>
      <c r="N44" s="729"/>
      <c r="O44" s="728">
        <f t="shared" ref="O44" si="27">(O40+O41+O42+O43)/4</f>
        <v>1.8</v>
      </c>
      <c r="P44" s="729"/>
      <c r="Q44" s="728">
        <f t="shared" ref="Q44" si="28">(Q40+Q41+Q42+Q43)/4</f>
        <v>0</v>
      </c>
      <c r="R44" s="729"/>
      <c r="S44" s="728">
        <f t="shared" ref="S44" si="29">(S40+S41+S42+S43)/4</f>
        <v>0</v>
      </c>
      <c r="T44" s="729"/>
      <c r="U44" s="728">
        <f t="shared" ref="U44" si="30">(U40+U41+U42+U43)/4</f>
        <v>1.7</v>
      </c>
      <c r="V44" s="729"/>
      <c r="W44" s="728">
        <f t="shared" ref="W44" si="31">(W40+W41+W42+W43)/4</f>
        <v>1.7</v>
      </c>
      <c r="X44" s="729"/>
      <c r="Y44" s="728">
        <f t="shared" ref="Y44" si="32">(Y40+Y41+Y42+Y43)/4</f>
        <v>0</v>
      </c>
      <c r="Z44" s="729"/>
      <c r="AA44" s="728">
        <f t="shared" ref="AA44" si="33">(AA40+AA41+AA42+AA43)/4</f>
        <v>0</v>
      </c>
      <c r="AB44" s="729"/>
      <c r="AC44" s="728">
        <f t="shared" ref="AC44" si="34">(AC40+AC41+AC42+AC43)/4</f>
        <v>1.75</v>
      </c>
      <c r="AD44" s="729"/>
      <c r="AE44" s="728">
        <f t="shared" ref="AE44" si="35">(AE40+AE41+AE42+AE43)/4</f>
        <v>1.75</v>
      </c>
      <c r="AF44" s="729"/>
      <c r="AG44" s="728">
        <f t="shared" ref="AG44" si="36">(AG40+AG41+AG42+AG43)/4</f>
        <v>0</v>
      </c>
      <c r="AH44" s="729"/>
      <c r="AI44" s="728">
        <f t="shared" ref="AI44" si="37">(AI40+AI41+AI42+AI43)/4</f>
        <v>0</v>
      </c>
      <c r="AJ44" s="729"/>
      <c r="AK44" s="728">
        <f t="shared" ref="AK44" si="38">(AK40+AK41+AK42+AK43)/4</f>
        <v>1.75</v>
      </c>
      <c r="AL44" s="729"/>
      <c r="AM44" s="728">
        <f t="shared" ref="AM44" si="39">(AM40+AM41+AM42+AM43)/4</f>
        <v>1.75</v>
      </c>
      <c r="AN44" s="729"/>
    </row>
    <row r="45" spans="1:40">
      <c r="A45" s="722">
        <v>6</v>
      </c>
      <c r="B45" s="165"/>
      <c r="C45" s="723">
        <v>95.5</v>
      </c>
      <c r="D45" s="724"/>
      <c r="E45" s="723"/>
      <c r="F45" s="724"/>
      <c r="G45" s="723"/>
      <c r="H45" s="724"/>
      <c r="I45" s="723">
        <v>23</v>
      </c>
      <c r="J45" s="724"/>
      <c r="K45" s="723">
        <v>23</v>
      </c>
      <c r="L45" s="724"/>
      <c r="M45" s="723">
        <v>4.3</v>
      </c>
      <c r="N45" s="724"/>
      <c r="O45" s="723">
        <v>0.1</v>
      </c>
      <c r="P45" s="724"/>
      <c r="Q45" s="723"/>
      <c r="R45" s="724"/>
      <c r="S45" s="723"/>
      <c r="T45" s="724"/>
      <c r="U45" s="723">
        <v>4.2</v>
      </c>
      <c r="V45" s="724"/>
      <c r="W45" s="723">
        <v>0.2</v>
      </c>
      <c r="X45" s="724"/>
      <c r="Y45" s="723"/>
      <c r="Z45" s="724"/>
      <c r="AA45" s="723"/>
      <c r="AB45" s="724"/>
      <c r="AC45" s="723">
        <v>3</v>
      </c>
      <c r="AD45" s="724"/>
      <c r="AE45" s="723">
        <v>1.3</v>
      </c>
      <c r="AF45" s="724"/>
      <c r="AG45" s="723"/>
      <c r="AH45" s="724"/>
      <c r="AI45" s="723"/>
      <c r="AJ45" s="724"/>
      <c r="AK45" s="723">
        <v>2.1</v>
      </c>
      <c r="AL45" s="724"/>
      <c r="AM45" s="723">
        <v>2.1</v>
      </c>
      <c r="AN45" s="724"/>
    </row>
    <row r="46" spans="1:40">
      <c r="A46" s="722">
        <v>7</v>
      </c>
      <c r="B46" s="165"/>
      <c r="C46" s="723">
        <v>95.5</v>
      </c>
      <c r="D46" s="724"/>
      <c r="E46" s="723"/>
      <c r="F46" s="724"/>
      <c r="G46" s="723"/>
      <c r="H46" s="724"/>
      <c r="I46" s="723">
        <v>23</v>
      </c>
      <c r="J46" s="724"/>
      <c r="K46" s="723">
        <v>23</v>
      </c>
      <c r="L46" s="724"/>
      <c r="M46" s="723">
        <v>4.3</v>
      </c>
      <c r="N46" s="724"/>
      <c r="O46" s="723">
        <v>0.05</v>
      </c>
      <c r="P46" s="724"/>
      <c r="Q46" s="723"/>
      <c r="R46" s="724"/>
      <c r="S46" s="723"/>
      <c r="T46" s="724"/>
      <c r="U46" s="723">
        <v>4.2</v>
      </c>
      <c r="V46" s="724"/>
      <c r="W46" s="723">
        <v>0.2</v>
      </c>
      <c r="X46" s="724"/>
      <c r="Y46" s="723"/>
      <c r="Z46" s="724"/>
      <c r="AA46" s="723"/>
      <c r="AB46" s="724"/>
      <c r="AC46" s="723">
        <v>3</v>
      </c>
      <c r="AD46" s="724"/>
      <c r="AE46" s="723">
        <v>1.3</v>
      </c>
      <c r="AF46" s="724"/>
      <c r="AG46" s="723"/>
      <c r="AH46" s="724"/>
      <c r="AI46" s="723"/>
      <c r="AJ46" s="724"/>
      <c r="AK46" s="723">
        <v>2.1</v>
      </c>
      <c r="AL46" s="724"/>
      <c r="AM46" s="723">
        <v>2.2000000000000002</v>
      </c>
      <c r="AN46" s="724"/>
    </row>
    <row r="47" spans="1:40">
      <c r="A47" s="722">
        <v>8</v>
      </c>
      <c r="B47" s="165"/>
      <c r="C47" s="723">
        <v>95.4</v>
      </c>
      <c r="D47" s="724"/>
      <c r="E47" s="723"/>
      <c r="F47" s="724"/>
      <c r="G47" s="723"/>
      <c r="H47" s="724"/>
      <c r="I47" s="723">
        <v>23</v>
      </c>
      <c r="J47" s="724"/>
      <c r="K47" s="723">
        <v>23</v>
      </c>
      <c r="L47" s="724"/>
      <c r="M47" s="723">
        <v>4.3</v>
      </c>
      <c r="N47" s="724"/>
      <c r="O47" s="723">
        <v>0.05</v>
      </c>
      <c r="P47" s="724"/>
      <c r="Q47" s="723"/>
      <c r="R47" s="724"/>
      <c r="S47" s="723"/>
      <c r="T47" s="724"/>
      <c r="U47" s="723">
        <v>4.2</v>
      </c>
      <c r="V47" s="724"/>
      <c r="W47" s="723">
        <v>0.2</v>
      </c>
      <c r="X47" s="724"/>
      <c r="Y47" s="723"/>
      <c r="Z47" s="724"/>
      <c r="AA47" s="723"/>
      <c r="AB47" s="724"/>
      <c r="AC47" s="723">
        <v>3</v>
      </c>
      <c r="AD47" s="724"/>
      <c r="AE47" s="723">
        <v>1.3</v>
      </c>
      <c r="AF47" s="724"/>
      <c r="AG47" s="723"/>
      <c r="AH47" s="724"/>
      <c r="AI47" s="723"/>
      <c r="AJ47" s="724"/>
      <c r="AK47" s="723">
        <v>2.2000000000000002</v>
      </c>
      <c r="AL47" s="724"/>
      <c r="AM47" s="723">
        <v>2.2000000000000002</v>
      </c>
      <c r="AN47" s="724"/>
    </row>
    <row r="48" spans="1:40">
      <c r="A48" s="722">
        <v>9</v>
      </c>
      <c r="B48" s="165"/>
      <c r="C48" s="723">
        <v>95.1</v>
      </c>
      <c r="D48" s="724"/>
      <c r="E48" s="723"/>
      <c r="F48" s="724"/>
      <c r="G48" s="723"/>
      <c r="H48" s="724"/>
      <c r="I48" s="723">
        <v>23</v>
      </c>
      <c r="J48" s="724"/>
      <c r="K48" s="723">
        <v>23</v>
      </c>
      <c r="L48" s="724"/>
      <c r="M48" s="723">
        <v>4.3</v>
      </c>
      <c r="N48" s="724"/>
      <c r="O48" s="723">
        <v>0.1</v>
      </c>
      <c r="P48" s="724"/>
      <c r="Q48" s="723"/>
      <c r="R48" s="724"/>
      <c r="S48" s="723"/>
      <c r="T48" s="724"/>
      <c r="U48" s="723">
        <v>4.2</v>
      </c>
      <c r="V48" s="724"/>
      <c r="W48" s="723">
        <v>0.2</v>
      </c>
      <c r="X48" s="724"/>
      <c r="Y48" s="723"/>
      <c r="Z48" s="724"/>
      <c r="AA48" s="723"/>
      <c r="AB48" s="724"/>
      <c r="AC48" s="723">
        <v>3.1</v>
      </c>
      <c r="AD48" s="724"/>
      <c r="AE48" s="723">
        <v>1.4</v>
      </c>
      <c r="AF48" s="724"/>
      <c r="AG48" s="723"/>
      <c r="AH48" s="724"/>
      <c r="AI48" s="723"/>
      <c r="AJ48" s="724"/>
      <c r="AK48" s="723">
        <v>2.2000000000000002</v>
      </c>
      <c r="AL48" s="724"/>
      <c r="AM48" s="723">
        <v>2.1</v>
      </c>
      <c r="AN48" s="724"/>
    </row>
    <row r="49" spans="1:40">
      <c r="A49" s="722">
        <v>10</v>
      </c>
      <c r="B49" s="165"/>
      <c r="C49" s="723">
        <v>95.1</v>
      </c>
      <c r="D49" s="724"/>
      <c r="E49" s="723"/>
      <c r="F49" s="724"/>
      <c r="G49" s="723"/>
      <c r="H49" s="724"/>
      <c r="I49" s="723">
        <v>23</v>
      </c>
      <c r="J49" s="724"/>
      <c r="K49" s="723">
        <v>23</v>
      </c>
      <c r="L49" s="724"/>
      <c r="M49" s="723">
        <v>4.2</v>
      </c>
      <c r="N49" s="724"/>
      <c r="O49" s="723">
        <v>0.1</v>
      </c>
      <c r="P49" s="724"/>
      <c r="Q49" s="723"/>
      <c r="R49" s="724"/>
      <c r="S49" s="723"/>
      <c r="T49" s="724"/>
      <c r="U49" s="723">
        <v>4.0999999999999996</v>
      </c>
      <c r="V49" s="724"/>
      <c r="W49" s="723">
        <v>0.2</v>
      </c>
      <c r="X49" s="724"/>
      <c r="Y49" s="723"/>
      <c r="Z49" s="724"/>
      <c r="AA49" s="723"/>
      <c r="AB49" s="724"/>
      <c r="AC49" s="723">
        <v>3.1</v>
      </c>
      <c r="AD49" s="724"/>
      <c r="AE49" s="723">
        <v>1.4</v>
      </c>
      <c r="AF49" s="724"/>
      <c r="AG49" s="723"/>
      <c r="AH49" s="724"/>
      <c r="AI49" s="723"/>
      <c r="AJ49" s="724"/>
      <c r="AK49" s="723">
        <v>2.1</v>
      </c>
      <c r="AL49" s="724"/>
      <c r="AM49" s="723">
        <v>2.1</v>
      </c>
      <c r="AN49" s="724"/>
    </row>
    <row r="50" spans="1:40">
      <c r="A50" s="722">
        <v>11</v>
      </c>
      <c r="B50" s="165"/>
      <c r="C50" s="723">
        <v>95</v>
      </c>
      <c r="D50" s="724"/>
      <c r="E50" s="723"/>
      <c r="F50" s="724"/>
      <c r="G50" s="723"/>
      <c r="H50" s="724"/>
      <c r="I50" s="723">
        <v>22</v>
      </c>
      <c r="J50" s="724"/>
      <c r="K50" s="723">
        <v>22</v>
      </c>
      <c r="L50" s="724"/>
      <c r="M50" s="723">
        <v>4.2</v>
      </c>
      <c r="N50" s="724"/>
      <c r="O50" s="723">
        <v>0.05</v>
      </c>
      <c r="P50" s="724"/>
      <c r="Q50" s="723"/>
      <c r="R50" s="724"/>
      <c r="S50" s="723"/>
      <c r="T50" s="724"/>
      <c r="U50" s="723">
        <v>4.2</v>
      </c>
      <c r="V50" s="724"/>
      <c r="W50" s="723">
        <v>0.2</v>
      </c>
      <c r="X50" s="724"/>
      <c r="Y50" s="723"/>
      <c r="Z50" s="724"/>
      <c r="AA50" s="723"/>
      <c r="AB50" s="724"/>
      <c r="AC50" s="723">
        <v>2.9</v>
      </c>
      <c r="AD50" s="724"/>
      <c r="AE50" s="723">
        <v>1.2</v>
      </c>
      <c r="AF50" s="724"/>
      <c r="AG50" s="723"/>
      <c r="AH50" s="724"/>
      <c r="AI50" s="723"/>
      <c r="AJ50" s="724"/>
      <c r="AK50" s="723">
        <v>2.1</v>
      </c>
      <c r="AL50" s="724"/>
      <c r="AM50" s="723">
        <v>2.2000000000000002</v>
      </c>
      <c r="AN50" s="724"/>
    </row>
    <row r="51" spans="1:40">
      <c r="A51" s="722">
        <v>12</v>
      </c>
      <c r="B51" s="165"/>
      <c r="C51" s="723">
        <v>94.9</v>
      </c>
      <c r="D51" s="724"/>
      <c r="E51" s="723"/>
      <c r="F51" s="724"/>
      <c r="G51" s="723"/>
      <c r="H51" s="724"/>
      <c r="I51" s="723">
        <v>22</v>
      </c>
      <c r="J51" s="724"/>
      <c r="K51" s="723">
        <v>22</v>
      </c>
      <c r="L51" s="724"/>
      <c r="M51" s="723">
        <v>4.2</v>
      </c>
      <c r="N51" s="724"/>
      <c r="O51" s="723">
        <v>0.05</v>
      </c>
      <c r="P51" s="724"/>
      <c r="Q51" s="723"/>
      <c r="R51" s="724"/>
      <c r="S51" s="723"/>
      <c r="T51" s="724"/>
      <c r="U51" s="723">
        <v>4.2</v>
      </c>
      <c r="V51" s="724"/>
      <c r="W51" s="723">
        <v>0.2</v>
      </c>
      <c r="X51" s="724"/>
      <c r="Y51" s="723"/>
      <c r="Z51" s="724"/>
      <c r="AA51" s="723"/>
      <c r="AB51" s="724"/>
      <c r="AC51" s="723">
        <v>3</v>
      </c>
      <c r="AD51" s="724"/>
      <c r="AE51" s="723">
        <v>1.3</v>
      </c>
      <c r="AF51" s="724"/>
      <c r="AG51" s="723"/>
      <c r="AH51" s="724"/>
      <c r="AI51" s="723"/>
      <c r="AJ51" s="724"/>
      <c r="AK51" s="723">
        <v>2.1</v>
      </c>
      <c r="AL51" s="724"/>
      <c r="AM51" s="723">
        <v>2.1</v>
      </c>
      <c r="AN51" s="724"/>
    </row>
    <row r="52" spans="1:40">
      <c r="A52" s="722">
        <v>13</v>
      </c>
      <c r="B52" s="165"/>
      <c r="C52" s="723">
        <v>95.3</v>
      </c>
      <c r="D52" s="724"/>
      <c r="E52" s="723"/>
      <c r="F52" s="724"/>
      <c r="G52" s="723"/>
      <c r="H52" s="724"/>
      <c r="I52" s="723">
        <v>21</v>
      </c>
      <c r="J52" s="724"/>
      <c r="K52" s="723">
        <v>22</v>
      </c>
      <c r="L52" s="724"/>
      <c r="M52" s="723">
        <v>4.2</v>
      </c>
      <c r="N52" s="724"/>
      <c r="O52" s="723">
        <v>0.06</v>
      </c>
      <c r="P52" s="724"/>
      <c r="Q52" s="723"/>
      <c r="R52" s="724"/>
      <c r="S52" s="723"/>
      <c r="T52" s="724"/>
      <c r="U52" s="723">
        <v>4.2</v>
      </c>
      <c r="V52" s="724"/>
      <c r="W52" s="723">
        <v>0.2</v>
      </c>
      <c r="X52" s="724"/>
      <c r="Y52" s="723"/>
      <c r="Z52" s="724"/>
      <c r="AA52" s="723"/>
      <c r="AB52" s="724"/>
      <c r="AC52" s="723">
        <v>3</v>
      </c>
      <c r="AD52" s="724"/>
      <c r="AE52" s="723">
        <v>1.3</v>
      </c>
      <c r="AF52" s="724"/>
      <c r="AG52" s="723"/>
      <c r="AH52" s="724"/>
      <c r="AI52" s="723"/>
      <c r="AJ52" s="724"/>
      <c r="AK52" s="723">
        <v>2.1</v>
      </c>
      <c r="AL52" s="724"/>
      <c r="AM52" s="723">
        <v>2</v>
      </c>
      <c r="AN52" s="724"/>
    </row>
    <row r="53" spans="1:40">
      <c r="A53" s="722">
        <v>14</v>
      </c>
      <c r="B53" s="165"/>
      <c r="C53" s="723">
        <v>95.1</v>
      </c>
      <c r="D53" s="724"/>
      <c r="E53" s="723"/>
      <c r="F53" s="724"/>
      <c r="G53" s="723"/>
      <c r="H53" s="724"/>
      <c r="I53" s="723">
        <v>21</v>
      </c>
      <c r="J53" s="724"/>
      <c r="K53" s="723">
        <v>21</v>
      </c>
      <c r="L53" s="724"/>
      <c r="M53" s="723">
        <v>4.2</v>
      </c>
      <c r="N53" s="724"/>
      <c r="O53" s="723">
        <v>0.1</v>
      </c>
      <c r="P53" s="724"/>
      <c r="Q53" s="723"/>
      <c r="R53" s="724"/>
      <c r="S53" s="723"/>
      <c r="T53" s="724"/>
      <c r="U53" s="723">
        <v>4.2</v>
      </c>
      <c r="V53" s="724"/>
      <c r="W53" s="723">
        <v>0.2</v>
      </c>
      <c r="X53" s="724"/>
      <c r="Y53" s="723"/>
      <c r="Z53" s="724"/>
      <c r="AA53" s="723"/>
      <c r="AB53" s="724"/>
      <c r="AC53" s="723">
        <v>2.9</v>
      </c>
      <c r="AD53" s="724"/>
      <c r="AE53" s="723">
        <v>1.3</v>
      </c>
      <c r="AF53" s="724"/>
      <c r="AG53" s="723"/>
      <c r="AH53" s="724"/>
      <c r="AI53" s="723"/>
      <c r="AJ53" s="724"/>
      <c r="AK53" s="723">
        <v>2.1</v>
      </c>
      <c r="AL53" s="724"/>
      <c r="AM53" s="723">
        <v>2</v>
      </c>
      <c r="AN53" s="724"/>
    </row>
    <row r="54" spans="1:40">
      <c r="A54" s="722">
        <v>15</v>
      </c>
      <c r="B54" s="165"/>
      <c r="C54" s="723">
        <v>95.2</v>
      </c>
      <c r="D54" s="724"/>
      <c r="E54" s="723"/>
      <c r="F54" s="724"/>
      <c r="G54" s="723"/>
      <c r="H54" s="724"/>
      <c r="I54" s="723">
        <v>21</v>
      </c>
      <c r="J54" s="724"/>
      <c r="K54" s="723">
        <v>21</v>
      </c>
      <c r="L54" s="724"/>
      <c r="M54" s="723">
        <v>4.2</v>
      </c>
      <c r="N54" s="724"/>
      <c r="O54" s="723">
        <v>0.1</v>
      </c>
      <c r="P54" s="724"/>
      <c r="Q54" s="723"/>
      <c r="R54" s="724"/>
      <c r="S54" s="723"/>
      <c r="T54" s="724"/>
      <c r="U54" s="723">
        <v>4.2</v>
      </c>
      <c r="V54" s="724"/>
      <c r="W54" s="723">
        <v>0.2</v>
      </c>
      <c r="X54" s="724"/>
      <c r="Y54" s="723"/>
      <c r="Z54" s="724"/>
      <c r="AA54" s="723"/>
      <c r="AB54" s="724"/>
      <c r="AC54" s="723">
        <v>3</v>
      </c>
      <c r="AD54" s="724"/>
      <c r="AE54" s="723">
        <v>1.3</v>
      </c>
      <c r="AF54" s="724"/>
      <c r="AG54" s="723"/>
      <c r="AH54" s="724"/>
      <c r="AI54" s="723"/>
      <c r="AJ54" s="724"/>
      <c r="AK54" s="723">
        <v>2.1</v>
      </c>
      <c r="AL54" s="724"/>
      <c r="AM54" s="723">
        <v>2.1</v>
      </c>
      <c r="AN54" s="724"/>
    </row>
    <row r="55" spans="1:40">
      <c r="A55" s="722">
        <v>16</v>
      </c>
      <c r="B55" s="165"/>
      <c r="C55" s="723">
        <v>95.1</v>
      </c>
      <c r="D55" s="724"/>
      <c r="E55" s="723"/>
      <c r="F55" s="724"/>
      <c r="G55" s="723"/>
      <c r="H55" s="724"/>
      <c r="I55" s="723">
        <v>21</v>
      </c>
      <c r="J55" s="724"/>
      <c r="K55" s="723">
        <v>21</v>
      </c>
      <c r="L55" s="724"/>
      <c r="M55" s="723">
        <v>4.2</v>
      </c>
      <c r="N55" s="724"/>
      <c r="O55" s="723">
        <v>0.1</v>
      </c>
      <c r="P55" s="724"/>
      <c r="Q55" s="723"/>
      <c r="R55" s="724"/>
      <c r="S55" s="723"/>
      <c r="T55" s="724"/>
      <c r="U55" s="723">
        <v>4.2</v>
      </c>
      <c r="V55" s="724"/>
      <c r="W55" s="723">
        <v>0.2</v>
      </c>
      <c r="X55" s="724"/>
      <c r="Y55" s="723"/>
      <c r="Z55" s="724"/>
      <c r="AA55" s="723"/>
      <c r="AB55" s="724"/>
      <c r="AC55" s="723">
        <v>3</v>
      </c>
      <c r="AD55" s="724"/>
      <c r="AE55" s="723">
        <v>1.3</v>
      </c>
      <c r="AF55" s="724"/>
      <c r="AG55" s="723"/>
      <c r="AH55" s="724"/>
      <c r="AI55" s="723"/>
      <c r="AJ55" s="724"/>
      <c r="AK55" s="723">
        <v>2</v>
      </c>
      <c r="AL55" s="724"/>
      <c r="AM55" s="723">
        <v>2</v>
      </c>
      <c r="AN55" s="724"/>
    </row>
    <row r="56" spans="1:40">
      <c r="A56" s="722">
        <v>17</v>
      </c>
      <c r="B56" s="165"/>
      <c r="C56" s="723">
        <v>95.1</v>
      </c>
      <c r="D56" s="724"/>
      <c r="E56" s="723"/>
      <c r="F56" s="724"/>
      <c r="G56" s="723"/>
      <c r="H56" s="724"/>
      <c r="I56" s="723">
        <v>21</v>
      </c>
      <c r="J56" s="724"/>
      <c r="K56" s="723">
        <v>21</v>
      </c>
      <c r="L56" s="724"/>
      <c r="M56" s="723">
        <v>4.0999999999999996</v>
      </c>
      <c r="N56" s="724"/>
      <c r="O56" s="723">
        <v>0.1</v>
      </c>
      <c r="P56" s="724"/>
      <c r="Q56" s="723"/>
      <c r="R56" s="724"/>
      <c r="S56" s="723"/>
      <c r="T56" s="724"/>
      <c r="U56" s="723">
        <v>4.2</v>
      </c>
      <c r="V56" s="724"/>
      <c r="W56" s="723">
        <v>0.2</v>
      </c>
      <c r="X56" s="724"/>
      <c r="Y56" s="723"/>
      <c r="Z56" s="724"/>
      <c r="AA56" s="723"/>
      <c r="AB56" s="724"/>
      <c r="AC56" s="723">
        <v>3</v>
      </c>
      <c r="AD56" s="724"/>
      <c r="AE56" s="723">
        <v>1.3</v>
      </c>
      <c r="AF56" s="724"/>
      <c r="AG56" s="723"/>
      <c r="AH56" s="724"/>
      <c r="AI56" s="723"/>
      <c r="AJ56" s="724"/>
      <c r="AK56" s="723">
        <v>2</v>
      </c>
      <c r="AL56" s="724"/>
      <c r="AM56" s="723">
        <v>2</v>
      </c>
      <c r="AN56" s="724"/>
    </row>
    <row r="57" spans="1:40">
      <c r="A57" s="722" t="s">
        <v>93</v>
      </c>
      <c r="B57" s="165"/>
      <c r="C57" s="723">
        <f>(C45+C46+C47+C48+C49+C50+C51+C52+C53+C54+C55+C56)/12</f>
        <v>95.191666666666663</v>
      </c>
      <c r="D57" s="724"/>
      <c r="E57" s="723">
        <f t="shared" ref="E57" si="40">(E45+E46+E47+E48+E49+E50+E51+E52+E53+E54+E55+E56)/12</f>
        <v>0</v>
      </c>
      <c r="F57" s="724"/>
      <c r="G57" s="723">
        <f t="shared" ref="G57" si="41">(G45+G46+G47+G48+G49+G50+G51+G52+G53+G54+G55+G56)/12</f>
        <v>0</v>
      </c>
      <c r="H57" s="724"/>
      <c r="I57" s="723">
        <f t="shared" ref="I57" si="42">(I45+I46+I47+I48+I49+I50+I51+I52+I53+I54+I55+I56)/12</f>
        <v>22</v>
      </c>
      <c r="J57" s="724"/>
      <c r="K57" s="723">
        <f t="shared" ref="K57" si="43">(K45+K46+K47+K48+K49+K50+K51+K52+K53+K54+K55+K56)/12</f>
        <v>22.083333333333332</v>
      </c>
      <c r="L57" s="724"/>
      <c r="M57" s="723">
        <f t="shared" ref="M57" si="44">(M45+M46+M47+M48+M49+M50+M51+M52+M53+M54+M55+M56)/12</f>
        <v>4.2250000000000005</v>
      </c>
      <c r="N57" s="724"/>
      <c r="O57" s="723">
        <f t="shared" ref="O57" si="45">(O45+O46+O47+O48+O49+O50+O51+O52+O53+O54+O55+O56)/12</f>
        <v>0.08</v>
      </c>
      <c r="P57" s="724"/>
      <c r="Q57" s="723">
        <f t="shared" ref="Q57" si="46">(Q45+Q46+Q47+Q48+Q49+Q50+Q51+Q52+Q53+Q54+Q55+Q56)/12</f>
        <v>0</v>
      </c>
      <c r="R57" s="724"/>
      <c r="S57" s="723">
        <f t="shared" ref="S57" si="47">(S45+S46+S47+S48+S49+S50+S51+S52+S53+S54+S55+S56)/12</f>
        <v>0</v>
      </c>
      <c r="T57" s="724"/>
      <c r="U57" s="723">
        <f t="shared" ref="U57" si="48">(U45+U46+U47+U48+U49+U50+U51+U52+U53+U54+U55+U56)/12</f>
        <v>4.1916666666666673</v>
      </c>
      <c r="V57" s="724"/>
      <c r="W57" s="723">
        <f t="shared" ref="W57" si="49">(W45+W46+W47+W48+W49+W50+W51+W52+W53+W54+W55+W56)/12</f>
        <v>0.19999999999999998</v>
      </c>
      <c r="X57" s="724"/>
      <c r="Y57" s="723">
        <f t="shared" ref="Y57" si="50">(Y45+Y46+Y47+Y48+Y49+Y50+Y51+Y52+Y53+Y54+Y55+Y56)/12</f>
        <v>0</v>
      </c>
      <c r="Z57" s="724"/>
      <c r="AA57" s="723">
        <f t="shared" ref="AA57" si="51">(AA45+AA46+AA47+AA48+AA49+AA50+AA51+AA52+AA53+AA54+AA55+AA56)/12</f>
        <v>0</v>
      </c>
      <c r="AB57" s="724"/>
      <c r="AC57" s="723">
        <f t="shared" ref="AC57" si="52">(AC45+AC46+AC47+AC48+AC49+AC50+AC51+AC52+AC53+AC54+AC55+AC56)/12</f>
        <v>3</v>
      </c>
      <c r="AD57" s="724"/>
      <c r="AE57" s="723">
        <f t="shared" ref="AE57" si="53">(AE45+AE46+AE47+AE48+AE49+AE50+AE51+AE52+AE53+AE54+AE55+AE56)/12</f>
        <v>1.3083333333333338</v>
      </c>
      <c r="AF57" s="724"/>
      <c r="AG57" s="723">
        <f t="shared" ref="AG57" si="54">(AG45+AG46+AG47+AG48+AG49+AG50+AG51+AG52+AG53+AG54+AG55+AG56)/12</f>
        <v>0</v>
      </c>
      <c r="AH57" s="724"/>
      <c r="AI57" s="723">
        <f t="shared" ref="AI57" si="55">(AI45+AI46+AI47+AI48+AI49+AI50+AI51+AI52+AI53+AI54+AI55+AI56)/12</f>
        <v>0</v>
      </c>
      <c r="AJ57" s="724"/>
      <c r="AK57" s="723">
        <f t="shared" ref="AK57" si="56">(AK45+AK46+AK47+AK48+AK49+AK50+AK51+AK52+AK53+AK54+AK55+AK56)/12</f>
        <v>2.1</v>
      </c>
      <c r="AL57" s="724"/>
      <c r="AM57" s="723">
        <f t="shared" ref="AM57" si="57">(AM45+AM46+AM47+AM48+AM49+AM50+AM51+AM52+AM53+AM54+AM55+AM56)/12</f>
        <v>2.0916666666666668</v>
      </c>
      <c r="AN57" s="724"/>
    </row>
    <row r="63" spans="1:40" s="25" customFormat="1"/>
    <row r="67" spans="1:40">
      <c r="A67" s="25"/>
      <c r="B67" s="725" t="s">
        <v>98</v>
      </c>
      <c r="C67" s="725"/>
      <c r="D67" s="725"/>
      <c r="E67" s="725"/>
      <c r="F67" s="725"/>
      <c r="G67" s="725"/>
      <c r="H67" s="725"/>
      <c r="I67" s="725"/>
      <c r="J67" s="725"/>
      <c r="K67" s="725"/>
      <c r="L67" s="725"/>
      <c r="M67" s="725"/>
      <c r="N67" s="725"/>
      <c r="O67" s="725"/>
      <c r="P67" s="725"/>
      <c r="Q67" s="725"/>
      <c r="R67" s="725"/>
      <c r="S67" s="725"/>
      <c r="T67" s="725"/>
      <c r="U67" s="725"/>
      <c r="V67" s="725"/>
      <c r="W67" s="725"/>
      <c r="X67" s="725"/>
    </row>
    <row r="68" spans="1:40" s="25" customFormat="1">
      <c r="A68" s="26" t="s">
        <v>61</v>
      </c>
      <c r="B68" s="26"/>
      <c r="C68" s="26"/>
      <c r="D68" s="26"/>
    </row>
    <row r="70" spans="1:40">
      <c r="A70" s="731" t="s">
        <v>72</v>
      </c>
      <c r="B70" s="731"/>
      <c r="C70" s="699" t="s">
        <v>73</v>
      </c>
      <c r="D70" s="699"/>
      <c r="E70" s="699"/>
      <c r="F70" s="699"/>
      <c r="G70" s="699"/>
      <c r="H70" s="699"/>
      <c r="I70" s="699"/>
      <c r="J70" s="699"/>
      <c r="K70" s="699"/>
      <c r="L70" s="699"/>
      <c r="M70" s="699"/>
      <c r="N70" s="699"/>
      <c r="O70" s="699"/>
      <c r="P70" s="699"/>
      <c r="Q70" s="699" t="s">
        <v>94</v>
      </c>
      <c r="R70" s="699"/>
      <c r="S70" s="699"/>
      <c r="T70" s="699"/>
      <c r="U70" s="699"/>
      <c r="V70" s="699"/>
      <c r="W70" s="699"/>
      <c r="X70" s="699"/>
      <c r="Y70" s="699" t="s">
        <v>99</v>
      </c>
      <c r="Z70" s="699"/>
      <c r="AA70" s="699"/>
      <c r="AB70" s="699"/>
      <c r="AC70" s="699"/>
      <c r="AD70" s="699"/>
      <c r="AE70" s="699"/>
      <c r="AF70" s="699"/>
      <c r="AG70" s="17"/>
      <c r="AH70" s="17"/>
      <c r="AI70" s="17"/>
      <c r="AJ70" s="17"/>
      <c r="AK70" s="17"/>
      <c r="AL70" s="17"/>
      <c r="AM70" s="17"/>
      <c r="AN70" s="17"/>
    </row>
    <row r="71" spans="1:40">
      <c r="A71" s="731"/>
      <c r="B71" s="731"/>
      <c r="C71" s="699" t="s">
        <v>62</v>
      </c>
      <c r="D71" s="699"/>
      <c r="E71" s="699"/>
      <c r="F71" s="699"/>
      <c r="G71" s="699"/>
      <c r="H71" s="699"/>
      <c r="I71" s="699" t="s">
        <v>63</v>
      </c>
      <c r="J71" s="699"/>
      <c r="K71" s="699"/>
      <c r="L71" s="699"/>
      <c r="M71" s="699" t="s">
        <v>64</v>
      </c>
      <c r="N71" s="699"/>
      <c r="O71" s="699"/>
      <c r="P71" s="699"/>
      <c r="Q71" s="699" t="s">
        <v>63</v>
      </c>
      <c r="R71" s="699"/>
      <c r="S71" s="699"/>
      <c r="T71" s="699"/>
      <c r="U71" s="699" t="s">
        <v>64</v>
      </c>
      <c r="V71" s="699"/>
      <c r="W71" s="699"/>
      <c r="X71" s="699"/>
      <c r="Y71" s="699" t="s">
        <v>63</v>
      </c>
      <c r="Z71" s="699"/>
      <c r="AA71" s="699"/>
      <c r="AB71" s="699"/>
      <c r="AC71" s="699" t="s">
        <v>64</v>
      </c>
      <c r="AD71" s="699"/>
      <c r="AE71" s="699"/>
      <c r="AF71" s="699"/>
      <c r="AG71" s="17"/>
      <c r="AH71" s="17"/>
      <c r="AI71" s="17"/>
      <c r="AJ71" s="17"/>
      <c r="AK71" s="17"/>
      <c r="AL71" s="17"/>
      <c r="AM71" s="17"/>
      <c r="AN71" s="17"/>
    </row>
    <row r="72" spans="1:40">
      <c r="A72" s="731"/>
      <c r="B72" s="731"/>
      <c r="C72" s="722" t="s">
        <v>65</v>
      </c>
      <c r="D72" s="165"/>
      <c r="E72" s="722" t="s">
        <v>66</v>
      </c>
      <c r="F72" s="165"/>
      <c r="G72" s="722" t="s">
        <v>67</v>
      </c>
      <c r="H72" s="165"/>
      <c r="I72" s="722" t="s">
        <v>68</v>
      </c>
      <c r="J72" s="165"/>
      <c r="K72" s="722" t="s">
        <v>69</v>
      </c>
      <c r="L72" s="165"/>
      <c r="M72" s="722" t="s">
        <v>70</v>
      </c>
      <c r="N72" s="165"/>
      <c r="O72" s="722" t="s">
        <v>71</v>
      </c>
      <c r="P72" s="165"/>
      <c r="Q72" s="722" t="s">
        <v>68</v>
      </c>
      <c r="R72" s="165"/>
      <c r="S72" s="722" t="s">
        <v>69</v>
      </c>
      <c r="T72" s="165"/>
      <c r="U72" s="722" t="s">
        <v>70</v>
      </c>
      <c r="V72" s="165"/>
      <c r="W72" s="722" t="s">
        <v>71</v>
      </c>
      <c r="X72" s="165"/>
      <c r="Y72" s="699" t="s">
        <v>68</v>
      </c>
      <c r="Z72" s="699"/>
      <c r="AA72" s="699" t="s">
        <v>69</v>
      </c>
      <c r="AB72" s="699"/>
      <c r="AC72" s="699" t="s">
        <v>70</v>
      </c>
      <c r="AD72" s="699"/>
      <c r="AE72" s="699" t="s">
        <v>71</v>
      </c>
      <c r="AF72" s="699"/>
      <c r="AG72" s="17"/>
      <c r="AH72" s="17"/>
      <c r="AI72" s="17"/>
      <c r="AJ72" s="17"/>
      <c r="AK72" s="17"/>
      <c r="AL72" s="17"/>
      <c r="AM72" s="17"/>
      <c r="AN72" s="17"/>
    </row>
    <row r="73" spans="1:40">
      <c r="A73" s="722">
        <v>1</v>
      </c>
      <c r="B73" s="165"/>
      <c r="C73" s="723">
        <v>0</v>
      </c>
      <c r="D73" s="724"/>
      <c r="E73" s="723"/>
      <c r="F73" s="724"/>
      <c r="G73" s="723"/>
      <c r="H73" s="724"/>
      <c r="I73" s="723">
        <v>23</v>
      </c>
      <c r="J73" s="724"/>
      <c r="K73" s="723">
        <v>23</v>
      </c>
      <c r="L73" s="724"/>
      <c r="M73" s="723">
        <v>1.7</v>
      </c>
      <c r="N73" s="724"/>
      <c r="O73" s="723">
        <v>1.8</v>
      </c>
      <c r="P73" s="724"/>
      <c r="Q73" s="723"/>
      <c r="R73" s="724"/>
      <c r="S73" s="723"/>
      <c r="T73" s="724"/>
      <c r="U73" s="723">
        <v>1.7</v>
      </c>
      <c r="V73" s="724"/>
      <c r="W73" s="723">
        <v>1.7</v>
      </c>
      <c r="X73" s="724"/>
      <c r="Y73" s="730"/>
      <c r="Z73" s="730"/>
      <c r="AA73" s="730"/>
      <c r="AB73" s="730"/>
      <c r="AC73" s="730">
        <v>1.7</v>
      </c>
      <c r="AD73" s="730"/>
      <c r="AE73" s="730">
        <v>1.7</v>
      </c>
      <c r="AF73" s="730"/>
      <c r="AG73" s="34"/>
      <c r="AH73" s="34"/>
      <c r="AI73" s="34"/>
      <c r="AJ73" s="34"/>
      <c r="AK73" s="34"/>
      <c r="AL73" s="34"/>
      <c r="AM73" s="34"/>
      <c r="AN73" s="34"/>
    </row>
    <row r="74" spans="1:40">
      <c r="A74" s="722">
        <v>2</v>
      </c>
      <c r="B74" s="165"/>
      <c r="C74" s="723">
        <v>0</v>
      </c>
      <c r="D74" s="724"/>
      <c r="E74" s="723"/>
      <c r="F74" s="724"/>
      <c r="G74" s="723"/>
      <c r="H74" s="724"/>
      <c r="I74" s="723">
        <v>23</v>
      </c>
      <c r="J74" s="724"/>
      <c r="K74" s="723">
        <v>23</v>
      </c>
      <c r="L74" s="724"/>
      <c r="M74" s="723">
        <v>1.7</v>
      </c>
      <c r="N74" s="724"/>
      <c r="O74" s="723">
        <v>1.8</v>
      </c>
      <c r="P74" s="724"/>
      <c r="Q74" s="723"/>
      <c r="R74" s="724"/>
      <c r="S74" s="723"/>
      <c r="T74" s="724"/>
      <c r="U74" s="723">
        <v>1.7</v>
      </c>
      <c r="V74" s="724"/>
      <c r="W74" s="723">
        <v>1.7</v>
      </c>
      <c r="X74" s="724"/>
      <c r="Y74" s="730"/>
      <c r="Z74" s="730"/>
      <c r="AA74" s="730"/>
      <c r="AB74" s="730"/>
      <c r="AC74" s="730">
        <v>1.7</v>
      </c>
      <c r="AD74" s="730"/>
      <c r="AE74" s="730">
        <v>1.7</v>
      </c>
      <c r="AF74" s="730"/>
      <c r="AG74" s="34"/>
      <c r="AH74" s="34"/>
      <c r="AI74" s="34"/>
      <c r="AJ74" s="34"/>
      <c r="AK74" s="34"/>
      <c r="AL74" s="34"/>
      <c r="AM74" s="34"/>
      <c r="AN74" s="34"/>
    </row>
    <row r="75" spans="1:40">
      <c r="A75" s="722">
        <v>3</v>
      </c>
      <c r="B75" s="165"/>
      <c r="C75" s="723">
        <v>0</v>
      </c>
      <c r="D75" s="724"/>
      <c r="E75" s="723"/>
      <c r="F75" s="724"/>
      <c r="G75" s="723"/>
      <c r="H75" s="724"/>
      <c r="I75" s="723">
        <v>23</v>
      </c>
      <c r="J75" s="724"/>
      <c r="K75" s="723">
        <v>23</v>
      </c>
      <c r="L75" s="724"/>
      <c r="M75" s="723">
        <v>1.7</v>
      </c>
      <c r="N75" s="724"/>
      <c r="O75" s="723">
        <v>1.8</v>
      </c>
      <c r="P75" s="724"/>
      <c r="Q75" s="723"/>
      <c r="R75" s="724"/>
      <c r="S75" s="723"/>
      <c r="T75" s="724"/>
      <c r="U75" s="723">
        <v>1.7</v>
      </c>
      <c r="V75" s="724"/>
      <c r="W75" s="723">
        <v>1.7</v>
      </c>
      <c r="X75" s="724"/>
      <c r="Y75" s="730"/>
      <c r="Z75" s="730"/>
      <c r="AA75" s="730"/>
      <c r="AB75" s="730"/>
      <c r="AC75" s="730">
        <v>1.8</v>
      </c>
      <c r="AD75" s="730"/>
      <c r="AE75" s="730">
        <v>1.8</v>
      </c>
      <c r="AF75" s="730"/>
      <c r="AG75" s="34"/>
      <c r="AH75" s="34"/>
      <c r="AI75" s="34"/>
      <c r="AJ75" s="34"/>
      <c r="AK75" s="34"/>
      <c r="AL75" s="34"/>
      <c r="AM75" s="34"/>
      <c r="AN75" s="34"/>
    </row>
    <row r="76" spans="1:40">
      <c r="A76" s="722">
        <v>4</v>
      </c>
      <c r="B76" s="165"/>
      <c r="C76" s="723">
        <v>0</v>
      </c>
      <c r="D76" s="724"/>
      <c r="E76" s="723"/>
      <c r="F76" s="724"/>
      <c r="G76" s="723"/>
      <c r="H76" s="724"/>
      <c r="I76" s="723">
        <v>23</v>
      </c>
      <c r="J76" s="724"/>
      <c r="K76" s="723">
        <v>23</v>
      </c>
      <c r="L76" s="724"/>
      <c r="M76" s="723">
        <v>1.7</v>
      </c>
      <c r="N76" s="724"/>
      <c r="O76" s="723">
        <v>1.8</v>
      </c>
      <c r="P76" s="724"/>
      <c r="Q76" s="723"/>
      <c r="R76" s="724"/>
      <c r="S76" s="723"/>
      <c r="T76" s="724"/>
      <c r="U76" s="723">
        <v>1.7</v>
      </c>
      <c r="V76" s="724"/>
      <c r="W76" s="723">
        <v>1.7</v>
      </c>
      <c r="X76" s="724"/>
      <c r="Y76" s="730"/>
      <c r="Z76" s="730"/>
      <c r="AA76" s="730"/>
      <c r="AB76" s="730"/>
      <c r="AC76" s="730">
        <v>1.8</v>
      </c>
      <c r="AD76" s="730"/>
      <c r="AE76" s="730">
        <v>1.8</v>
      </c>
      <c r="AF76" s="730"/>
      <c r="AG76" s="34"/>
      <c r="AH76" s="34"/>
      <c r="AI76" s="34"/>
      <c r="AJ76" s="34"/>
      <c r="AK76" s="34"/>
      <c r="AL76" s="34"/>
      <c r="AM76" s="34"/>
      <c r="AN76" s="34"/>
    </row>
    <row r="77" spans="1:40">
      <c r="A77" s="726" t="s">
        <v>93</v>
      </c>
      <c r="B77" s="727"/>
      <c r="C77" s="728"/>
      <c r="D77" s="729"/>
      <c r="E77" s="728"/>
      <c r="F77" s="729"/>
      <c r="G77" s="728"/>
      <c r="H77" s="729"/>
      <c r="I77" s="728">
        <f>(I73+I74+I75+I76)/4</f>
        <v>23</v>
      </c>
      <c r="J77" s="729"/>
      <c r="K77" s="728">
        <f t="shared" ref="K77" si="58">(K73+K74+K75+K76)/4</f>
        <v>23</v>
      </c>
      <c r="L77" s="729"/>
      <c r="M77" s="728">
        <f t="shared" ref="M77" si="59">(M73+M74+M75+M76)/4</f>
        <v>1.7</v>
      </c>
      <c r="N77" s="729"/>
      <c r="O77" s="728">
        <f t="shared" ref="O77" si="60">(O73+O74+O75+O76)/4</f>
        <v>1.8</v>
      </c>
      <c r="P77" s="729"/>
      <c r="Q77" s="728">
        <f t="shared" ref="Q77" si="61">(Q73+Q74+Q75+Q76)/4</f>
        <v>0</v>
      </c>
      <c r="R77" s="729"/>
      <c r="S77" s="728">
        <f t="shared" ref="S77" si="62">(S73+S74+S75+S76)/4</f>
        <v>0</v>
      </c>
      <c r="T77" s="729"/>
      <c r="U77" s="728">
        <f t="shared" ref="U77" si="63">(U73+U74+U75+U76)/4</f>
        <v>1.7</v>
      </c>
      <c r="V77" s="729"/>
      <c r="W77" s="728">
        <f t="shared" ref="W77" si="64">(W73+W74+W75+W76)/4</f>
        <v>1.7</v>
      </c>
      <c r="X77" s="729"/>
      <c r="Y77" s="732">
        <f t="shared" ref="Y77" si="65">(Y73+Y74+Y75+Y76)/4</f>
        <v>0</v>
      </c>
      <c r="Z77" s="732"/>
      <c r="AA77" s="732">
        <f t="shared" ref="AA77" si="66">(AA73+AA74+AA75+AA76)/4</f>
        <v>0</v>
      </c>
      <c r="AB77" s="732"/>
      <c r="AC77" s="732">
        <f t="shared" ref="AC77" si="67">(AC73+AC74+AC75+AC76)/4</f>
        <v>1.75</v>
      </c>
      <c r="AD77" s="732"/>
      <c r="AE77" s="732">
        <f t="shared" ref="AE77" si="68">(AE73+AE74+AE75+AE76)/4</f>
        <v>1.75</v>
      </c>
      <c r="AF77" s="732"/>
      <c r="AG77" s="35"/>
      <c r="AH77" s="35"/>
      <c r="AI77" s="35"/>
      <c r="AJ77" s="35"/>
      <c r="AK77" s="35"/>
      <c r="AL77" s="35"/>
      <c r="AM77" s="35"/>
      <c r="AN77" s="35"/>
    </row>
    <row r="78" spans="1:40">
      <c r="A78" s="722">
        <v>6</v>
      </c>
      <c r="B78" s="165"/>
      <c r="C78" s="723">
        <v>92.5</v>
      </c>
      <c r="D78" s="724"/>
      <c r="E78" s="723"/>
      <c r="F78" s="724"/>
      <c r="G78" s="723"/>
      <c r="H78" s="724"/>
      <c r="I78" s="723">
        <v>23</v>
      </c>
      <c r="J78" s="724"/>
      <c r="K78" s="723">
        <v>23</v>
      </c>
      <c r="L78" s="724"/>
      <c r="M78" s="723">
        <v>4.3</v>
      </c>
      <c r="N78" s="724"/>
      <c r="O78" s="723">
        <v>0.1</v>
      </c>
      <c r="P78" s="724"/>
      <c r="Q78" s="723"/>
      <c r="R78" s="724"/>
      <c r="S78" s="723"/>
      <c r="T78" s="724"/>
      <c r="U78" s="723">
        <v>3</v>
      </c>
      <c r="V78" s="724"/>
      <c r="W78" s="723">
        <v>1.3</v>
      </c>
      <c r="X78" s="724"/>
      <c r="Y78" s="730"/>
      <c r="Z78" s="730"/>
      <c r="AA78" s="730"/>
      <c r="AB78" s="730"/>
      <c r="AC78" s="730">
        <v>2.4</v>
      </c>
      <c r="AD78" s="730"/>
      <c r="AE78" s="730">
        <v>2.4</v>
      </c>
      <c r="AF78" s="730"/>
      <c r="AG78" s="34"/>
      <c r="AH78" s="34"/>
      <c r="AI78" s="34"/>
      <c r="AJ78" s="34"/>
      <c r="AK78" s="34"/>
      <c r="AL78" s="34"/>
      <c r="AM78" s="34"/>
      <c r="AN78" s="34"/>
    </row>
    <row r="79" spans="1:40">
      <c r="A79" s="722">
        <v>7</v>
      </c>
      <c r="B79" s="165"/>
      <c r="C79" s="723">
        <v>92.5</v>
      </c>
      <c r="D79" s="724"/>
      <c r="E79" s="723"/>
      <c r="F79" s="724"/>
      <c r="G79" s="723"/>
      <c r="H79" s="724"/>
      <c r="I79" s="723">
        <v>23</v>
      </c>
      <c r="J79" s="724"/>
      <c r="K79" s="723">
        <v>23</v>
      </c>
      <c r="L79" s="724"/>
      <c r="M79" s="723">
        <v>4.3</v>
      </c>
      <c r="N79" s="724"/>
      <c r="O79" s="723">
        <v>0.05</v>
      </c>
      <c r="P79" s="724"/>
      <c r="Q79" s="723"/>
      <c r="R79" s="724"/>
      <c r="S79" s="723"/>
      <c r="T79" s="724"/>
      <c r="U79" s="723">
        <v>3</v>
      </c>
      <c r="V79" s="724"/>
      <c r="W79" s="723">
        <v>1.3</v>
      </c>
      <c r="X79" s="724"/>
      <c r="Y79" s="730"/>
      <c r="Z79" s="730"/>
      <c r="AA79" s="730"/>
      <c r="AB79" s="730"/>
      <c r="AC79" s="730">
        <v>2.4</v>
      </c>
      <c r="AD79" s="730"/>
      <c r="AE79" s="730">
        <v>2.4</v>
      </c>
      <c r="AF79" s="730"/>
      <c r="AG79" s="34"/>
      <c r="AH79" s="34"/>
      <c r="AI79" s="34"/>
      <c r="AJ79" s="34"/>
      <c r="AK79" s="34"/>
      <c r="AL79" s="34"/>
      <c r="AM79" s="34"/>
      <c r="AN79" s="34"/>
    </row>
    <row r="80" spans="1:40">
      <c r="A80" s="722">
        <v>8</v>
      </c>
      <c r="B80" s="165"/>
      <c r="C80" s="723">
        <v>91.8</v>
      </c>
      <c r="D80" s="724"/>
      <c r="E80" s="723"/>
      <c r="F80" s="724"/>
      <c r="G80" s="723"/>
      <c r="H80" s="724"/>
      <c r="I80" s="723">
        <v>23</v>
      </c>
      <c r="J80" s="724"/>
      <c r="K80" s="723">
        <v>23</v>
      </c>
      <c r="L80" s="724"/>
      <c r="M80" s="723">
        <v>4.3</v>
      </c>
      <c r="N80" s="724"/>
      <c r="O80" s="723">
        <v>0.05</v>
      </c>
      <c r="P80" s="724"/>
      <c r="Q80" s="723"/>
      <c r="R80" s="724"/>
      <c r="S80" s="723"/>
      <c r="T80" s="724"/>
      <c r="U80" s="723">
        <v>3.2</v>
      </c>
      <c r="V80" s="724"/>
      <c r="W80" s="723">
        <v>1.5</v>
      </c>
      <c r="X80" s="724"/>
      <c r="Y80" s="730"/>
      <c r="Z80" s="730"/>
      <c r="AA80" s="730"/>
      <c r="AB80" s="730"/>
      <c r="AC80" s="730">
        <v>2.2999999999999998</v>
      </c>
      <c r="AD80" s="730"/>
      <c r="AE80" s="730">
        <v>2.2999999999999998</v>
      </c>
      <c r="AF80" s="730"/>
      <c r="AG80" s="34"/>
      <c r="AH80" s="34"/>
      <c r="AI80" s="34"/>
      <c r="AJ80" s="34"/>
      <c r="AK80" s="34"/>
      <c r="AL80" s="34"/>
      <c r="AM80" s="34"/>
      <c r="AN80" s="34"/>
    </row>
    <row r="81" spans="1:40">
      <c r="A81" s="722">
        <v>9</v>
      </c>
      <c r="B81" s="165"/>
      <c r="C81" s="723">
        <v>93</v>
      </c>
      <c r="D81" s="724"/>
      <c r="E81" s="723"/>
      <c r="F81" s="724"/>
      <c r="G81" s="723"/>
      <c r="H81" s="724"/>
      <c r="I81" s="723">
        <v>23</v>
      </c>
      <c r="J81" s="724"/>
      <c r="K81" s="723">
        <v>23</v>
      </c>
      <c r="L81" s="724"/>
      <c r="M81" s="723">
        <v>4.3</v>
      </c>
      <c r="N81" s="724"/>
      <c r="O81" s="723">
        <v>0.1</v>
      </c>
      <c r="P81" s="724"/>
      <c r="Q81" s="723"/>
      <c r="R81" s="724"/>
      <c r="S81" s="723"/>
      <c r="T81" s="724"/>
      <c r="U81" s="723">
        <v>3.3</v>
      </c>
      <c r="V81" s="724"/>
      <c r="W81" s="723">
        <v>1.5</v>
      </c>
      <c r="X81" s="724"/>
      <c r="Y81" s="730"/>
      <c r="Z81" s="730"/>
      <c r="AA81" s="730"/>
      <c r="AB81" s="730"/>
      <c r="AC81" s="730">
        <v>2.4</v>
      </c>
      <c r="AD81" s="730"/>
      <c r="AE81" s="730">
        <v>2.4</v>
      </c>
      <c r="AF81" s="730"/>
      <c r="AG81" s="34"/>
      <c r="AH81" s="34"/>
      <c r="AI81" s="34"/>
      <c r="AJ81" s="34"/>
      <c r="AK81" s="34"/>
      <c r="AL81" s="34"/>
      <c r="AM81" s="34"/>
      <c r="AN81" s="34"/>
    </row>
    <row r="82" spans="1:40">
      <c r="A82" s="722">
        <v>10</v>
      </c>
      <c r="B82" s="165"/>
      <c r="C82" s="723">
        <v>93</v>
      </c>
      <c r="D82" s="724"/>
      <c r="E82" s="723"/>
      <c r="F82" s="724"/>
      <c r="G82" s="723"/>
      <c r="H82" s="724"/>
      <c r="I82" s="723">
        <v>23</v>
      </c>
      <c r="J82" s="724"/>
      <c r="K82" s="723">
        <v>23</v>
      </c>
      <c r="L82" s="724"/>
      <c r="M82" s="723">
        <v>4.2</v>
      </c>
      <c r="N82" s="724"/>
      <c r="O82" s="723">
        <v>0.1</v>
      </c>
      <c r="P82" s="724"/>
      <c r="Q82" s="723"/>
      <c r="R82" s="724"/>
      <c r="S82" s="723"/>
      <c r="T82" s="724"/>
      <c r="U82" s="723">
        <v>3.3</v>
      </c>
      <c r="V82" s="724"/>
      <c r="W82" s="723">
        <v>1.4</v>
      </c>
      <c r="X82" s="724"/>
      <c r="Y82" s="730"/>
      <c r="Z82" s="730"/>
      <c r="AA82" s="730"/>
      <c r="AB82" s="730"/>
      <c r="AC82" s="730">
        <v>2.5</v>
      </c>
      <c r="AD82" s="730"/>
      <c r="AE82" s="730">
        <v>2.5</v>
      </c>
      <c r="AF82" s="730"/>
      <c r="AG82" s="34"/>
      <c r="AH82" s="34"/>
      <c r="AI82" s="34"/>
      <c r="AJ82" s="34"/>
      <c r="AK82" s="34"/>
      <c r="AL82" s="34"/>
      <c r="AM82" s="34"/>
      <c r="AN82" s="34"/>
    </row>
    <row r="83" spans="1:40">
      <c r="A83" s="722">
        <v>11</v>
      </c>
      <c r="B83" s="165"/>
      <c r="C83" s="723">
        <v>93.2</v>
      </c>
      <c r="D83" s="724"/>
      <c r="E83" s="723"/>
      <c r="F83" s="724"/>
      <c r="G83" s="723"/>
      <c r="H83" s="724"/>
      <c r="I83" s="723">
        <v>22</v>
      </c>
      <c r="J83" s="724"/>
      <c r="K83" s="723">
        <v>22</v>
      </c>
      <c r="L83" s="724"/>
      <c r="M83" s="723">
        <v>4.2</v>
      </c>
      <c r="N83" s="724"/>
      <c r="O83" s="723">
        <v>0.05</v>
      </c>
      <c r="P83" s="724"/>
      <c r="Q83" s="723"/>
      <c r="R83" s="724"/>
      <c r="S83" s="723"/>
      <c r="T83" s="724"/>
      <c r="U83" s="723">
        <v>3.2</v>
      </c>
      <c r="V83" s="724"/>
      <c r="W83" s="723">
        <v>1.3</v>
      </c>
      <c r="X83" s="724"/>
      <c r="Y83" s="730"/>
      <c r="Z83" s="730"/>
      <c r="AA83" s="730"/>
      <c r="AB83" s="730"/>
      <c r="AC83" s="730">
        <v>2.4</v>
      </c>
      <c r="AD83" s="730"/>
      <c r="AE83" s="730">
        <v>2.4</v>
      </c>
      <c r="AF83" s="730"/>
      <c r="AG83" s="34"/>
      <c r="AH83" s="34"/>
      <c r="AI83" s="34"/>
      <c r="AJ83" s="34"/>
      <c r="AK83" s="34"/>
      <c r="AL83" s="34"/>
      <c r="AM83" s="34"/>
      <c r="AN83" s="34"/>
    </row>
    <row r="84" spans="1:40">
      <c r="A84" s="722">
        <v>12</v>
      </c>
      <c r="B84" s="165"/>
      <c r="C84" s="723">
        <v>92.6</v>
      </c>
      <c r="D84" s="724"/>
      <c r="E84" s="723"/>
      <c r="F84" s="724"/>
      <c r="G84" s="723"/>
      <c r="H84" s="724"/>
      <c r="I84" s="723">
        <v>22</v>
      </c>
      <c r="J84" s="724"/>
      <c r="K84" s="723">
        <v>22</v>
      </c>
      <c r="L84" s="724"/>
      <c r="M84" s="723">
        <v>4.2</v>
      </c>
      <c r="N84" s="724"/>
      <c r="O84" s="723">
        <v>0.05</v>
      </c>
      <c r="P84" s="724"/>
      <c r="Q84" s="723"/>
      <c r="R84" s="724"/>
      <c r="S84" s="723"/>
      <c r="T84" s="724"/>
      <c r="U84" s="723">
        <v>3.2</v>
      </c>
      <c r="V84" s="724"/>
      <c r="W84" s="723">
        <v>1.5</v>
      </c>
      <c r="X84" s="724"/>
      <c r="Y84" s="730"/>
      <c r="Z84" s="730"/>
      <c r="AA84" s="730"/>
      <c r="AB84" s="730"/>
      <c r="AC84" s="730">
        <v>2.4</v>
      </c>
      <c r="AD84" s="730"/>
      <c r="AE84" s="730">
        <v>2.4</v>
      </c>
      <c r="AF84" s="730"/>
      <c r="AG84" s="34"/>
      <c r="AH84" s="34"/>
      <c r="AI84" s="34"/>
      <c r="AJ84" s="34"/>
      <c r="AK84" s="34"/>
      <c r="AL84" s="34"/>
      <c r="AM84" s="34"/>
      <c r="AN84" s="34"/>
    </row>
    <row r="85" spans="1:40">
      <c r="A85" s="722">
        <v>13</v>
      </c>
      <c r="B85" s="165"/>
      <c r="C85" s="723">
        <v>93.5</v>
      </c>
      <c r="D85" s="724"/>
      <c r="E85" s="723"/>
      <c r="F85" s="724"/>
      <c r="G85" s="723"/>
      <c r="H85" s="724"/>
      <c r="I85" s="723">
        <v>21</v>
      </c>
      <c r="J85" s="724"/>
      <c r="K85" s="723">
        <v>22</v>
      </c>
      <c r="L85" s="724"/>
      <c r="M85" s="723">
        <v>4.2</v>
      </c>
      <c r="N85" s="724"/>
      <c r="O85" s="723">
        <v>0.06</v>
      </c>
      <c r="P85" s="724"/>
      <c r="Q85" s="723"/>
      <c r="R85" s="724"/>
      <c r="S85" s="723"/>
      <c r="T85" s="724"/>
      <c r="U85" s="723">
        <v>3.1</v>
      </c>
      <c r="V85" s="724"/>
      <c r="W85" s="723">
        <v>1.5</v>
      </c>
      <c r="X85" s="724"/>
      <c r="Y85" s="730"/>
      <c r="Z85" s="730"/>
      <c r="AA85" s="730"/>
      <c r="AB85" s="730"/>
      <c r="AC85" s="730">
        <v>2.5</v>
      </c>
      <c r="AD85" s="730"/>
      <c r="AE85" s="730">
        <v>2.5</v>
      </c>
      <c r="AF85" s="730"/>
      <c r="AG85" s="34"/>
      <c r="AH85" s="34"/>
      <c r="AI85" s="34"/>
      <c r="AJ85" s="34"/>
      <c r="AK85" s="34"/>
      <c r="AL85" s="34"/>
      <c r="AM85" s="34"/>
      <c r="AN85" s="34"/>
    </row>
    <row r="86" spans="1:40">
      <c r="A86" s="722">
        <v>14</v>
      </c>
      <c r="B86" s="165"/>
      <c r="C86" s="723">
        <v>92.4</v>
      </c>
      <c r="D86" s="724"/>
      <c r="E86" s="723"/>
      <c r="F86" s="724"/>
      <c r="G86" s="723"/>
      <c r="H86" s="724"/>
      <c r="I86" s="723">
        <v>21</v>
      </c>
      <c r="J86" s="724"/>
      <c r="K86" s="723">
        <v>21</v>
      </c>
      <c r="L86" s="724"/>
      <c r="M86" s="723">
        <v>4.2</v>
      </c>
      <c r="N86" s="724"/>
      <c r="O86" s="723">
        <v>0.1</v>
      </c>
      <c r="P86" s="724"/>
      <c r="Q86" s="723"/>
      <c r="R86" s="724"/>
      <c r="S86" s="723"/>
      <c r="T86" s="724"/>
      <c r="U86" s="723">
        <v>3.1</v>
      </c>
      <c r="V86" s="724"/>
      <c r="W86" s="723">
        <v>1.4</v>
      </c>
      <c r="X86" s="724"/>
      <c r="Y86" s="730"/>
      <c r="Z86" s="730"/>
      <c r="AA86" s="730"/>
      <c r="AB86" s="730"/>
      <c r="AC86" s="730">
        <v>2.2000000000000002</v>
      </c>
      <c r="AD86" s="730"/>
      <c r="AE86" s="730">
        <v>2.2000000000000002</v>
      </c>
      <c r="AF86" s="730"/>
      <c r="AG86" s="34"/>
      <c r="AH86" s="34"/>
      <c r="AI86" s="34"/>
      <c r="AJ86" s="34"/>
      <c r="AK86" s="34"/>
      <c r="AL86" s="34"/>
      <c r="AM86" s="34"/>
      <c r="AN86" s="34"/>
    </row>
    <row r="87" spans="1:40">
      <c r="A87" s="722">
        <v>15</v>
      </c>
      <c r="B87" s="165"/>
      <c r="C87" s="723">
        <v>92.5</v>
      </c>
      <c r="D87" s="724"/>
      <c r="E87" s="723"/>
      <c r="F87" s="724"/>
      <c r="G87" s="723"/>
      <c r="H87" s="724"/>
      <c r="I87" s="723">
        <v>21</v>
      </c>
      <c r="J87" s="724"/>
      <c r="K87" s="723">
        <v>21</v>
      </c>
      <c r="L87" s="724"/>
      <c r="M87" s="723">
        <v>4.2</v>
      </c>
      <c r="N87" s="724"/>
      <c r="O87" s="723">
        <v>0.1</v>
      </c>
      <c r="P87" s="724"/>
      <c r="Q87" s="723"/>
      <c r="R87" s="724"/>
      <c r="S87" s="723"/>
      <c r="T87" s="724"/>
      <c r="U87" s="723">
        <v>3.3</v>
      </c>
      <c r="V87" s="724"/>
      <c r="W87" s="723">
        <v>1.5</v>
      </c>
      <c r="X87" s="724"/>
      <c r="Y87" s="730"/>
      <c r="Z87" s="730"/>
      <c r="AA87" s="730"/>
      <c r="AB87" s="730"/>
      <c r="AC87" s="730">
        <v>2.2999999999999998</v>
      </c>
      <c r="AD87" s="730"/>
      <c r="AE87" s="730">
        <v>2.2000000000000002</v>
      </c>
      <c r="AF87" s="730"/>
      <c r="AG87" s="34"/>
      <c r="AH87" s="34"/>
      <c r="AI87" s="34"/>
      <c r="AJ87" s="34"/>
      <c r="AK87" s="34"/>
      <c r="AL87" s="34"/>
      <c r="AM87" s="34"/>
      <c r="AN87" s="34"/>
    </row>
    <row r="88" spans="1:40">
      <c r="A88" s="722">
        <v>16</v>
      </c>
      <c r="B88" s="165"/>
      <c r="C88" s="723">
        <v>92.6</v>
      </c>
      <c r="D88" s="724"/>
      <c r="E88" s="723"/>
      <c r="F88" s="724"/>
      <c r="G88" s="723"/>
      <c r="H88" s="724"/>
      <c r="I88" s="723">
        <v>21</v>
      </c>
      <c r="J88" s="724"/>
      <c r="K88" s="723">
        <v>21</v>
      </c>
      <c r="L88" s="724"/>
      <c r="M88" s="723">
        <v>4.2</v>
      </c>
      <c r="N88" s="724"/>
      <c r="O88" s="723">
        <v>0.1</v>
      </c>
      <c r="P88" s="724"/>
      <c r="Q88" s="723"/>
      <c r="R88" s="724"/>
      <c r="S88" s="723"/>
      <c r="T88" s="724"/>
      <c r="U88" s="723">
        <v>3.3</v>
      </c>
      <c r="V88" s="724"/>
      <c r="W88" s="723">
        <v>1.4</v>
      </c>
      <c r="X88" s="724"/>
      <c r="Y88" s="730"/>
      <c r="Z88" s="730"/>
      <c r="AA88" s="730"/>
      <c r="AB88" s="730"/>
      <c r="AC88" s="730">
        <v>2.2000000000000002</v>
      </c>
      <c r="AD88" s="730"/>
      <c r="AE88" s="730">
        <v>2.2000000000000002</v>
      </c>
      <c r="AF88" s="730"/>
      <c r="AG88" s="34"/>
      <c r="AH88" s="34"/>
      <c r="AI88" s="34"/>
      <c r="AJ88" s="34"/>
      <c r="AK88" s="34"/>
      <c r="AL88" s="34"/>
      <c r="AM88" s="34"/>
      <c r="AN88" s="34"/>
    </row>
    <row r="89" spans="1:40">
      <c r="A89" s="722">
        <v>17</v>
      </c>
      <c r="B89" s="165"/>
      <c r="C89" s="723">
        <v>92.7</v>
      </c>
      <c r="D89" s="724"/>
      <c r="E89" s="723"/>
      <c r="F89" s="724"/>
      <c r="G89" s="723"/>
      <c r="H89" s="724"/>
      <c r="I89" s="723">
        <v>21</v>
      </c>
      <c r="J89" s="724"/>
      <c r="K89" s="723">
        <v>21</v>
      </c>
      <c r="L89" s="724"/>
      <c r="M89" s="723">
        <v>4.0999999999999996</v>
      </c>
      <c r="N89" s="724"/>
      <c r="O89" s="723">
        <v>0.1</v>
      </c>
      <c r="P89" s="724"/>
      <c r="Q89" s="723"/>
      <c r="R89" s="724"/>
      <c r="S89" s="723"/>
      <c r="T89" s="724"/>
      <c r="U89" s="723">
        <v>3.3</v>
      </c>
      <c r="V89" s="724"/>
      <c r="W89" s="723">
        <v>1.3</v>
      </c>
      <c r="X89" s="724"/>
      <c r="Y89" s="730"/>
      <c r="Z89" s="730"/>
      <c r="AA89" s="730"/>
      <c r="AB89" s="730"/>
      <c r="AC89" s="730">
        <v>2.2000000000000002</v>
      </c>
      <c r="AD89" s="730"/>
      <c r="AE89" s="730">
        <v>2.2000000000000002</v>
      </c>
      <c r="AF89" s="730"/>
      <c r="AG89" s="34"/>
      <c r="AH89" s="34"/>
      <c r="AI89" s="34"/>
      <c r="AJ89" s="34"/>
      <c r="AK89" s="34"/>
      <c r="AL89" s="34"/>
      <c r="AM89" s="34"/>
      <c r="AN89" s="34"/>
    </row>
    <row r="90" spans="1:40">
      <c r="A90" s="722" t="s">
        <v>93</v>
      </c>
      <c r="B90" s="165"/>
      <c r="C90" s="723">
        <f>(C78+C79+C80+C81+C82+C83+C84+C85+C86+C87+C88+C89)/12</f>
        <v>92.691666666666663</v>
      </c>
      <c r="D90" s="724"/>
      <c r="E90" s="723">
        <f t="shared" ref="E90" si="69">(E78+E79+E80+E81+E82+E83+E84+E85+E86+E87+E88+E89)/12</f>
        <v>0</v>
      </c>
      <c r="F90" s="724"/>
      <c r="G90" s="723">
        <f t="shared" ref="G90" si="70">(G78+G79+G80+G81+G82+G83+G84+G85+G86+G87+G88+G89)/12</f>
        <v>0</v>
      </c>
      <c r="H90" s="724"/>
      <c r="I90" s="723">
        <f t="shared" ref="I90" si="71">(I78+I79+I80+I81+I82+I83+I84+I85+I86+I87+I88+I89)/12</f>
        <v>22</v>
      </c>
      <c r="J90" s="724"/>
      <c r="K90" s="723">
        <f t="shared" ref="K90" si="72">(K78+K79+K80+K81+K82+K83+K84+K85+K86+K87+K88+K89)/12</f>
        <v>22.083333333333332</v>
      </c>
      <c r="L90" s="724"/>
      <c r="M90" s="723">
        <f t="shared" ref="M90" si="73">(M78+M79+M80+M81+M82+M83+M84+M85+M86+M87+M88+M89)/12</f>
        <v>4.2250000000000005</v>
      </c>
      <c r="N90" s="724"/>
      <c r="O90" s="723">
        <f t="shared" ref="O90" si="74">(O78+O79+O80+O81+O82+O83+O84+O85+O86+O87+O88+O89)/12</f>
        <v>0.08</v>
      </c>
      <c r="P90" s="724"/>
      <c r="Q90" s="723">
        <f t="shared" ref="Q90" si="75">(Q78+Q79+Q80+Q81+Q82+Q83+Q84+Q85+Q86+Q87+Q88+Q89)/12</f>
        <v>0</v>
      </c>
      <c r="R90" s="724"/>
      <c r="S90" s="723">
        <f t="shared" ref="S90" si="76">(S78+S79+S80+S81+S82+S83+S84+S85+S86+S87+S88+S89)/12</f>
        <v>0</v>
      </c>
      <c r="T90" s="724"/>
      <c r="U90" s="723">
        <f t="shared" ref="U90" si="77">(U78+U79+U80+U81+U82+U83+U84+U85+U86+U87+U88+U89)/12</f>
        <v>3.1916666666666664</v>
      </c>
      <c r="V90" s="724"/>
      <c r="W90" s="723">
        <f t="shared" ref="W90" si="78">(W78+W79+W80+W81+W82+W83+W84+W85+W86+W87+W88+W89)/12</f>
        <v>1.4083333333333334</v>
      </c>
      <c r="X90" s="724"/>
      <c r="Y90" s="730">
        <f t="shared" ref="Y90" si="79">(Y78+Y79+Y80+Y81+Y82+Y83+Y84+Y85+Y86+Y87+Y88+Y89)/12</f>
        <v>0</v>
      </c>
      <c r="Z90" s="730"/>
      <c r="AA90" s="730">
        <f t="shared" ref="AA90" si="80">(AA78+AA79+AA80+AA81+AA82+AA83+AA84+AA85+AA86+AA87+AA88+AA89)/12</f>
        <v>0</v>
      </c>
      <c r="AB90" s="730"/>
      <c r="AC90" s="730">
        <f t="shared" ref="AC90" si="81">(AC78+AC79+AC80+AC81+AC82+AC83+AC84+AC85+AC86+AC87+AC88+AC89)/12</f>
        <v>2.35</v>
      </c>
      <c r="AD90" s="730"/>
      <c r="AE90" s="730">
        <f t="shared" ref="AE90" si="82">(AE78+AE79+AE80+AE81+AE82+AE83+AE84+AE85+AE86+AE87+AE88+AE89)/12</f>
        <v>2.3416666666666663</v>
      </c>
      <c r="AF90" s="730"/>
      <c r="AG90" s="34"/>
      <c r="AH90" s="34"/>
      <c r="AI90" s="34"/>
      <c r="AJ90" s="34"/>
      <c r="AK90" s="34"/>
      <c r="AL90" s="34"/>
      <c r="AM90" s="34"/>
      <c r="AN90" s="34"/>
    </row>
  </sheetData>
  <mergeCells count="1029">
    <mergeCell ref="AC24:AD24"/>
    <mergeCell ref="AE7:AF7"/>
    <mergeCell ref="AE8:AF8"/>
    <mergeCell ref="AE9:AF9"/>
    <mergeCell ref="AE10:AF10"/>
    <mergeCell ref="AE11:AF11"/>
    <mergeCell ref="AE12:AF12"/>
    <mergeCell ref="AE13:AF13"/>
    <mergeCell ref="AE14:AF14"/>
    <mergeCell ref="AE15:AF15"/>
    <mergeCell ref="AE39:AF39"/>
    <mergeCell ref="AE40:AF40"/>
    <mergeCell ref="AE41:AF41"/>
    <mergeCell ref="AE42:AF42"/>
    <mergeCell ref="AE16:AF16"/>
    <mergeCell ref="AE17:AF17"/>
    <mergeCell ref="AE18:AF18"/>
    <mergeCell ref="AE19:AF19"/>
    <mergeCell ref="AE20:AF20"/>
    <mergeCell ref="AE21:AF21"/>
    <mergeCell ref="AE22:AF22"/>
    <mergeCell ref="AE23:AF23"/>
    <mergeCell ref="AE24:AF24"/>
    <mergeCell ref="AC7:AD7"/>
    <mergeCell ref="AC8:AD8"/>
    <mergeCell ref="AC9:AD9"/>
    <mergeCell ref="AC10:AD10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AC20:AD20"/>
    <mergeCell ref="AC21:AD21"/>
    <mergeCell ref="AC22:AD22"/>
    <mergeCell ref="AC23:AD23"/>
    <mergeCell ref="Y24:Z24"/>
    <mergeCell ref="Y39:Z39"/>
    <mergeCell ref="Y40:Z40"/>
    <mergeCell ref="Y41:Z41"/>
    <mergeCell ref="Y42:Z42"/>
    <mergeCell ref="AA7:AB7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AA19:AB19"/>
    <mergeCell ref="AA20:AB20"/>
    <mergeCell ref="AA21:AB21"/>
    <mergeCell ref="AA22:AB22"/>
    <mergeCell ref="AA23:AB23"/>
    <mergeCell ref="AA24:AB24"/>
    <mergeCell ref="Y7:Z7"/>
    <mergeCell ref="Y8:Z8"/>
    <mergeCell ref="Y9:Z9"/>
    <mergeCell ref="Y10:Z10"/>
    <mergeCell ref="Y11:Z11"/>
    <mergeCell ref="Y12:Z12"/>
    <mergeCell ref="Y13:Z13"/>
    <mergeCell ref="Y14:Z14"/>
    <mergeCell ref="Y15:Z15"/>
    <mergeCell ref="Y16:Z16"/>
    <mergeCell ref="Y17:Z17"/>
    <mergeCell ref="Y18:Z18"/>
    <mergeCell ref="Y19:Z19"/>
    <mergeCell ref="Y20:Z20"/>
    <mergeCell ref="Y21:Z21"/>
    <mergeCell ref="Y22:Z22"/>
    <mergeCell ref="Y23:Z23"/>
    <mergeCell ref="S20:T20"/>
    <mergeCell ref="S21:T21"/>
    <mergeCell ref="S22:T22"/>
    <mergeCell ref="S23:T23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O20:P20"/>
    <mergeCell ref="O21:P21"/>
    <mergeCell ref="O22:P22"/>
    <mergeCell ref="O23:P23"/>
    <mergeCell ref="S24:T24"/>
    <mergeCell ref="W7:X7"/>
    <mergeCell ref="W8:X8"/>
    <mergeCell ref="W9:X9"/>
    <mergeCell ref="W10:X10"/>
    <mergeCell ref="W11:X11"/>
    <mergeCell ref="W12:X12"/>
    <mergeCell ref="W13:X13"/>
    <mergeCell ref="W14:X14"/>
    <mergeCell ref="W15:X15"/>
    <mergeCell ref="W16:X16"/>
    <mergeCell ref="W17:X17"/>
    <mergeCell ref="W18:X18"/>
    <mergeCell ref="W19:X19"/>
    <mergeCell ref="W20:X20"/>
    <mergeCell ref="W21:X21"/>
    <mergeCell ref="W22:X22"/>
    <mergeCell ref="W23:X23"/>
    <mergeCell ref="W24:X24"/>
    <mergeCell ref="U24:V24"/>
    <mergeCell ref="U7:V7"/>
    <mergeCell ref="U8:V8"/>
    <mergeCell ref="U9:V9"/>
    <mergeCell ref="U10:V10"/>
    <mergeCell ref="U11:V11"/>
    <mergeCell ref="U12:V12"/>
    <mergeCell ref="U13:V13"/>
    <mergeCell ref="U14:V14"/>
    <mergeCell ref="Q24:R24"/>
    <mergeCell ref="O39:P39"/>
    <mergeCell ref="O40:P40"/>
    <mergeCell ref="O41:P41"/>
    <mergeCell ref="O42:P42"/>
    <mergeCell ref="O24:P24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K13:L13"/>
    <mergeCell ref="K14:L14"/>
    <mergeCell ref="K15:L15"/>
    <mergeCell ref="K16:L16"/>
    <mergeCell ref="K17:L17"/>
    <mergeCell ref="K18:L18"/>
    <mergeCell ref="K19:L19"/>
    <mergeCell ref="M39:N39"/>
    <mergeCell ref="M40:N40"/>
    <mergeCell ref="M41:N41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K20:L20"/>
    <mergeCell ref="K21:L21"/>
    <mergeCell ref="K22:L22"/>
    <mergeCell ref="K23:L23"/>
    <mergeCell ref="K24:L24"/>
    <mergeCell ref="G39:H39"/>
    <mergeCell ref="G40:H40"/>
    <mergeCell ref="G41:H41"/>
    <mergeCell ref="G42:H42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G23:H23"/>
    <mergeCell ref="G24:H24"/>
    <mergeCell ref="G19:H19"/>
    <mergeCell ref="G20:H20"/>
    <mergeCell ref="G21:H21"/>
    <mergeCell ref="G22:H22"/>
    <mergeCell ref="K9:L9"/>
    <mergeCell ref="K10:L10"/>
    <mergeCell ref="K11:L11"/>
    <mergeCell ref="K12:L12"/>
    <mergeCell ref="M24:N24"/>
    <mergeCell ref="K7:L7"/>
    <mergeCell ref="K8:L8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A41:B41"/>
    <mergeCell ref="A42:B42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AG6:AH6"/>
    <mergeCell ref="AI6:AJ6"/>
    <mergeCell ref="AK6:AL6"/>
    <mergeCell ref="AM6:AN6"/>
    <mergeCell ref="C5:H5"/>
    <mergeCell ref="I5:L5"/>
    <mergeCell ref="M5:P5"/>
    <mergeCell ref="C4:P4"/>
    <mergeCell ref="Q5:T5"/>
    <mergeCell ref="Y5:AB5"/>
    <mergeCell ref="AG5:AJ5"/>
    <mergeCell ref="U5:X5"/>
    <mergeCell ref="AC5:AF5"/>
    <mergeCell ref="Q4:X4"/>
    <mergeCell ref="Y4:AF4"/>
    <mergeCell ref="M6:N6"/>
    <mergeCell ref="O6:P6"/>
    <mergeCell ref="Q6:R6"/>
    <mergeCell ref="S6:T6"/>
    <mergeCell ref="U6:V6"/>
    <mergeCell ref="W6:X6"/>
    <mergeCell ref="Y6:Z6"/>
    <mergeCell ref="AA6:AB6"/>
    <mergeCell ref="B1:X1"/>
    <mergeCell ref="A37:B39"/>
    <mergeCell ref="C37:P37"/>
    <mergeCell ref="Q37:X37"/>
    <mergeCell ref="Y37:AF37"/>
    <mergeCell ref="C38:H38"/>
    <mergeCell ref="I38:L38"/>
    <mergeCell ref="M38:P38"/>
    <mergeCell ref="Q38:T38"/>
    <mergeCell ref="U38:X38"/>
    <mergeCell ref="Y38:AB38"/>
    <mergeCell ref="AC38:AF38"/>
    <mergeCell ref="C39:D39"/>
    <mergeCell ref="E39:F39"/>
    <mergeCell ref="I39:J39"/>
    <mergeCell ref="K39:L39"/>
    <mergeCell ref="Q39:R39"/>
    <mergeCell ref="AE6:AF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S39:T39"/>
    <mergeCell ref="U39:V39"/>
    <mergeCell ref="W39:X39"/>
    <mergeCell ref="AA39:AB39"/>
    <mergeCell ref="AC39:AD39"/>
    <mergeCell ref="C40:D40"/>
    <mergeCell ref="E40:F40"/>
    <mergeCell ref="I40:J40"/>
    <mergeCell ref="K40:L40"/>
    <mergeCell ref="Q40:R40"/>
    <mergeCell ref="S40:T40"/>
    <mergeCell ref="U40:V40"/>
    <mergeCell ref="W40:X40"/>
    <mergeCell ref="AA40:AB40"/>
    <mergeCell ref="AC40:AD40"/>
    <mergeCell ref="AC6:AD6"/>
    <mergeCell ref="A4:B6"/>
    <mergeCell ref="C6:D6"/>
    <mergeCell ref="E6:F6"/>
    <mergeCell ref="G6:H6"/>
    <mergeCell ref="I6:J6"/>
    <mergeCell ref="K6:L6"/>
    <mergeCell ref="A21:B21"/>
    <mergeCell ref="A22:B22"/>
    <mergeCell ref="A23:B23"/>
    <mergeCell ref="A24:B24"/>
    <mergeCell ref="A40:B40"/>
    <mergeCell ref="E7:F7"/>
    <mergeCell ref="E8:F8"/>
    <mergeCell ref="E9:F9"/>
    <mergeCell ref="E10:F10"/>
    <mergeCell ref="E11:F11"/>
    <mergeCell ref="AC41:AD41"/>
    <mergeCell ref="C42:D42"/>
    <mergeCell ref="E42:F42"/>
    <mergeCell ref="I42:J42"/>
    <mergeCell ref="K42:L42"/>
    <mergeCell ref="Q42:R42"/>
    <mergeCell ref="S42:T42"/>
    <mergeCell ref="U42:V42"/>
    <mergeCell ref="W42:X42"/>
    <mergeCell ref="AA42:AB42"/>
    <mergeCell ref="AC42:AD42"/>
    <mergeCell ref="C41:D41"/>
    <mergeCell ref="E41:F41"/>
    <mergeCell ref="I41:J41"/>
    <mergeCell ref="K41:L41"/>
    <mergeCell ref="Q41:R41"/>
    <mergeCell ref="S41:T41"/>
    <mergeCell ref="U41:V41"/>
    <mergeCell ref="W41:X41"/>
    <mergeCell ref="AA41:AB41"/>
    <mergeCell ref="M42:N42"/>
    <mergeCell ref="S43:T43"/>
    <mergeCell ref="U43:V43"/>
    <mergeCell ref="W43:X43"/>
    <mergeCell ref="Y43:Z43"/>
    <mergeCell ref="AA43:AB43"/>
    <mergeCell ref="AC43:AD43"/>
    <mergeCell ref="AE43:AF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W44:X44"/>
    <mergeCell ref="Y44:Z44"/>
    <mergeCell ref="AA44:AB44"/>
    <mergeCell ref="AC44:AD44"/>
    <mergeCell ref="AE44:AF44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5:T45"/>
    <mergeCell ref="U45:V45"/>
    <mergeCell ref="W45:X45"/>
    <mergeCell ref="Y45:Z45"/>
    <mergeCell ref="AA45:AB45"/>
    <mergeCell ref="AC45:AD45"/>
    <mergeCell ref="AE45:AF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Y46:Z46"/>
    <mergeCell ref="AA46:AB46"/>
    <mergeCell ref="AC46:AD46"/>
    <mergeCell ref="AE46:AF46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7:T47"/>
    <mergeCell ref="U47:V47"/>
    <mergeCell ref="W47:X47"/>
    <mergeCell ref="Y47:Z47"/>
    <mergeCell ref="AA47:AB47"/>
    <mergeCell ref="AC47:AD47"/>
    <mergeCell ref="AE47:AF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  <mergeCell ref="AC48:AD48"/>
    <mergeCell ref="AE48:AF48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9:T49"/>
    <mergeCell ref="U49:V49"/>
    <mergeCell ref="W49:X49"/>
    <mergeCell ref="Y49:Z49"/>
    <mergeCell ref="AA49:AB49"/>
    <mergeCell ref="AC49:AD49"/>
    <mergeCell ref="AE49:AF49"/>
    <mergeCell ref="A50:B50"/>
    <mergeCell ref="C50:D50"/>
    <mergeCell ref="E50:F50"/>
    <mergeCell ref="G50:H50"/>
    <mergeCell ref="I50:J50"/>
    <mergeCell ref="K50:L50"/>
    <mergeCell ref="M50:N50"/>
    <mergeCell ref="O50:P50"/>
    <mergeCell ref="Q50:R50"/>
    <mergeCell ref="S50:T50"/>
    <mergeCell ref="U50:V50"/>
    <mergeCell ref="W50:X50"/>
    <mergeCell ref="Y50:Z50"/>
    <mergeCell ref="AA50:AB50"/>
    <mergeCell ref="AC50:AD50"/>
    <mergeCell ref="AE50:AF50"/>
    <mergeCell ref="A49:B49"/>
    <mergeCell ref="C49:D49"/>
    <mergeCell ref="E49:F49"/>
    <mergeCell ref="G49:H49"/>
    <mergeCell ref="I49:J49"/>
    <mergeCell ref="K49:L49"/>
    <mergeCell ref="M49:N49"/>
    <mergeCell ref="O49:P49"/>
    <mergeCell ref="Q49:R49"/>
    <mergeCell ref="S51:T51"/>
    <mergeCell ref="U51:V51"/>
    <mergeCell ref="W51:X51"/>
    <mergeCell ref="Y51:Z51"/>
    <mergeCell ref="AA51:AB51"/>
    <mergeCell ref="AC51:AD51"/>
    <mergeCell ref="AE51:AF51"/>
    <mergeCell ref="A52:B52"/>
    <mergeCell ref="C52:D52"/>
    <mergeCell ref="E52:F52"/>
    <mergeCell ref="G52:H52"/>
    <mergeCell ref="I52:J52"/>
    <mergeCell ref="K52:L52"/>
    <mergeCell ref="M52:N52"/>
    <mergeCell ref="O52:P52"/>
    <mergeCell ref="Q52:R52"/>
    <mergeCell ref="S52:T52"/>
    <mergeCell ref="U52:V52"/>
    <mergeCell ref="W52:X52"/>
    <mergeCell ref="Y52:Z52"/>
    <mergeCell ref="AA52:AB52"/>
    <mergeCell ref="AC52:AD52"/>
    <mergeCell ref="AE52:AF52"/>
    <mergeCell ref="A51:B51"/>
    <mergeCell ref="C51:D51"/>
    <mergeCell ref="E51:F51"/>
    <mergeCell ref="G51:H51"/>
    <mergeCell ref="I51:J51"/>
    <mergeCell ref="K51:L51"/>
    <mergeCell ref="M51:N51"/>
    <mergeCell ref="O51:P51"/>
    <mergeCell ref="Q51:R51"/>
    <mergeCell ref="S53:T53"/>
    <mergeCell ref="U53:V53"/>
    <mergeCell ref="W53:X53"/>
    <mergeCell ref="Y53:Z53"/>
    <mergeCell ref="AA53:AB53"/>
    <mergeCell ref="AC53:AD53"/>
    <mergeCell ref="AE53:AF53"/>
    <mergeCell ref="A54:B54"/>
    <mergeCell ref="C54:D54"/>
    <mergeCell ref="E54:F54"/>
    <mergeCell ref="G54:H54"/>
    <mergeCell ref="I54:J54"/>
    <mergeCell ref="K54:L54"/>
    <mergeCell ref="M54:N54"/>
    <mergeCell ref="O54:P54"/>
    <mergeCell ref="Q54:R54"/>
    <mergeCell ref="S54:T54"/>
    <mergeCell ref="U54:V54"/>
    <mergeCell ref="W54:X54"/>
    <mergeCell ref="Y54:Z54"/>
    <mergeCell ref="AA54:AB54"/>
    <mergeCell ref="AC54:AD54"/>
    <mergeCell ref="AE54:AF54"/>
    <mergeCell ref="A53:B53"/>
    <mergeCell ref="C53:D53"/>
    <mergeCell ref="E53:F53"/>
    <mergeCell ref="G53:H53"/>
    <mergeCell ref="I53:J53"/>
    <mergeCell ref="K53:L53"/>
    <mergeCell ref="M53:N53"/>
    <mergeCell ref="O53:P53"/>
    <mergeCell ref="Q53:R53"/>
    <mergeCell ref="A56:B56"/>
    <mergeCell ref="C56:D56"/>
    <mergeCell ref="E56:F56"/>
    <mergeCell ref="G56:H56"/>
    <mergeCell ref="I56:J56"/>
    <mergeCell ref="K56:L56"/>
    <mergeCell ref="M56:N56"/>
    <mergeCell ref="O56:P56"/>
    <mergeCell ref="Q56:R56"/>
    <mergeCell ref="S56:T56"/>
    <mergeCell ref="U56:V56"/>
    <mergeCell ref="W56:X56"/>
    <mergeCell ref="Y56:Z56"/>
    <mergeCell ref="AA56:AB56"/>
    <mergeCell ref="AC56:AD56"/>
    <mergeCell ref="AE56:AF56"/>
    <mergeCell ref="A55:B55"/>
    <mergeCell ref="C55:D55"/>
    <mergeCell ref="E55:F55"/>
    <mergeCell ref="G55:H55"/>
    <mergeCell ref="I55:J55"/>
    <mergeCell ref="K55:L55"/>
    <mergeCell ref="M55:N55"/>
    <mergeCell ref="O55:P55"/>
    <mergeCell ref="Q55:R55"/>
    <mergeCell ref="AE76:AF76"/>
    <mergeCell ref="S57:T57"/>
    <mergeCell ref="U57:V57"/>
    <mergeCell ref="W57:X57"/>
    <mergeCell ref="Y57:Z57"/>
    <mergeCell ref="AA57:AB57"/>
    <mergeCell ref="AC57:AD57"/>
    <mergeCell ref="AE57:AF57"/>
    <mergeCell ref="A57:B57"/>
    <mergeCell ref="C57:D57"/>
    <mergeCell ref="E57:F57"/>
    <mergeCell ref="G57:H57"/>
    <mergeCell ref="I57:J57"/>
    <mergeCell ref="K57:L57"/>
    <mergeCell ref="M57:N57"/>
    <mergeCell ref="O57:P57"/>
    <mergeCell ref="Q57:R57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U72:V72"/>
    <mergeCell ref="S73:T73"/>
    <mergeCell ref="U73:V73"/>
    <mergeCell ref="W73:X73"/>
    <mergeCell ref="Y73:Z73"/>
    <mergeCell ref="AA73:AB73"/>
    <mergeCell ref="AA77:AB77"/>
    <mergeCell ref="AC77:AD77"/>
    <mergeCell ref="AE77:AF77"/>
    <mergeCell ref="I78:J78"/>
    <mergeCell ref="K78:L78"/>
    <mergeCell ref="M78:N78"/>
    <mergeCell ref="O78:P78"/>
    <mergeCell ref="Q78:R78"/>
    <mergeCell ref="S78:T78"/>
    <mergeCell ref="U78:V78"/>
    <mergeCell ref="W78:X78"/>
    <mergeCell ref="Y78:Z78"/>
    <mergeCell ref="AA78:AB78"/>
    <mergeCell ref="AC78:AD78"/>
    <mergeCell ref="AE78:AF78"/>
    <mergeCell ref="I77:J77"/>
    <mergeCell ref="K77:L77"/>
    <mergeCell ref="M77:N77"/>
    <mergeCell ref="O77:P77"/>
    <mergeCell ref="Q77:R77"/>
    <mergeCell ref="S77:T77"/>
    <mergeCell ref="U77:V77"/>
    <mergeCell ref="W77:X77"/>
    <mergeCell ref="Y77:Z77"/>
    <mergeCell ref="AA79:AB79"/>
    <mergeCell ref="AC79:AD79"/>
    <mergeCell ref="AE79:AF79"/>
    <mergeCell ref="I80:J80"/>
    <mergeCell ref="K80:L80"/>
    <mergeCell ref="M80:N80"/>
    <mergeCell ref="O80:P80"/>
    <mergeCell ref="Q80:R80"/>
    <mergeCell ref="S80:T80"/>
    <mergeCell ref="U80:V80"/>
    <mergeCell ref="W80:X80"/>
    <mergeCell ref="Y80:Z80"/>
    <mergeCell ref="AA80:AB80"/>
    <mergeCell ref="AC80:AD80"/>
    <mergeCell ref="AE80:AF80"/>
    <mergeCell ref="I79:J79"/>
    <mergeCell ref="K79:L79"/>
    <mergeCell ref="M79:N79"/>
    <mergeCell ref="O79:P79"/>
    <mergeCell ref="Q79:R79"/>
    <mergeCell ref="S79:T79"/>
    <mergeCell ref="U79:V79"/>
    <mergeCell ref="W79:X79"/>
    <mergeCell ref="Y79:Z79"/>
    <mergeCell ref="AA81:AB81"/>
    <mergeCell ref="AC81:AD81"/>
    <mergeCell ref="AE81:AF81"/>
    <mergeCell ref="I82:J82"/>
    <mergeCell ref="K82:L82"/>
    <mergeCell ref="M82:N82"/>
    <mergeCell ref="O82:P82"/>
    <mergeCell ref="Q82:R82"/>
    <mergeCell ref="S82:T82"/>
    <mergeCell ref="U82:V82"/>
    <mergeCell ref="W82:X82"/>
    <mergeCell ref="Y82:Z82"/>
    <mergeCell ref="AA82:AB82"/>
    <mergeCell ref="AC82:AD82"/>
    <mergeCell ref="AE82:AF82"/>
    <mergeCell ref="I81:J81"/>
    <mergeCell ref="K81:L81"/>
    <mergeCell ref="M81:N81"/>
    <mergeCell ref="O81:P81"/>
    <mergeCell ref="Q81:R81"/>
    <mergeCell ref="S81:T81"/>
    <mergeCell ref="U81:V81"/>
    <mergeCell ref="W81:X81"/>
    <mergeCell ref="Y81:Z81"/>
    <mergeCell ref="AA83:AB83"/>
    <mergeCell ref="AC83:AD83"/>
    <mergeCell ref="AE83:AF83"/>
    <mergeCell ref="I84:J84"/>
    <mergeCell ref="K84:L84"/>
    <mergeCell ref="M84:N84"/>
    <mergeCell ref="O84:P84"/>
    <mergeCell ref="Q84:R84"/>
    <mergeCell ref="S84:T84"/>
    <mergeCell ref="U84:V84"/>
    <mergeCell ref="W84:X84"/>
    <mergeCell ref="Y84:Z84"/>
    <mergeCell ref="AA84:AB84"/>
    <mergeCell ref="AC84:AD84"/>
    <mergeCell ref="AE84:AF84"/>
    <mergeCell ref="I83:J83"/>
    <mergeCell ref="K83:L83"/>
    <mergeCell ref="M83:N83"/>
    <mergeCell ref="O83:P83"/>
    <mergeCell ref="Q83:R83"/>
    <mergeCell ref="S83:T83"/>
    <mergeCell ref="U83:V83"/>
    <mergeCell ref="W83:X83"/>
    <mergeCell ref="Y83:Z83"/>
    <mergeCell ref="AA85:AB85"/>
    <mergeCell ref="AC85:AD85"/>
    <mergeCell ref="AE85:AF85"/>
    <mergeCell ref="I86:J86"/>
    <mergeCell ref="K86:L86"/>
    <mergeCell ref="M86:N86"/>
    <mergeCell ref="O86:P86"/>
    <mergeCell ref="Q86:R86"/>
    <mergeCell ref="S86:T86"/>
    <mergeCell ref="U86:V86"/>
    <mergeCell ref="W86:X86"/>
    <mergeCell ref="Y86:Z86"/>
    <mergeCell ref="AA86:AB86"/>
    <mergeCell ref="AC86:AD86"/>
    <mergeCell ref="AE86:AF86"/>
    <mergeCell ref="I85:J85"/>
    <mergeCell ref="K85:L85"/>
    <mergeCell ref="M85:N85"/>
    <mergeCell ref="O85:P85"/>
    <mergeCell ref="Q85:R85"/>
    <mergeCell ref="S85:T85"/>
    <mergeCell ref="U85:V85"/>
    <mergeCell ref="W85:X85"/>
    <mergeCell ref="Y85:Z85"/>
    <mergeCell ref="AA87:AB87"/>
    <mergeCell ref="AC87:AD87"/>
    <mergeCell ref="AE87:AF87"/>
    <mergeCell ref="I88:J88"/>
    <mergeCell ref="K88:L88"/>
    <mergeCell ref="M88:N88"/>
    <mergeCell ref="O88:P88"/>
    <mergeCell ref="Q88:R88"/>
    <mergeCell ref="S88:T88"/>
    <mergeCell ref="U88:V88"/>
    <mergeCell ref="W88:X88"/>
    <mergeCell ref="Y88:Z88"/>
    <mergeCell ref="AA88:AB88"/>
    <mergeCell ref="AC88:AD88"/>
    <mergeCell ref="AE88:AF88"/>
    <mergeCell ref="I87:J87"/>
    <mergeCell ref="K87:L87"/>
    <mergeCell ref="M87:N87"/>
    <mergeCell ref="O87:P87"/>
    <mergeCell ref="Q87:R87"/>
    <mergeCell ref="S87:T87"/>
    <mergeCell ref="U87:V87"/>
    <mergeCell ref="W87:X87"/>
    <mergeCell ref="Y87:Z87"/>
    <mergeCell ref="AA89:AB89"/>
    <mergeCell ref="AC89:AD89"/>
    <mergeCell ref="AE89:AF89"/>
    <mergeCell ref="I90:J90"/>
    <mergeCell ref="K90:L90"/>
    <mergeCell ref="M90:N90"/>
    <mergeCell ref="O90:P90"/>
    <mergeCell ref="Q90:R90"/>
    <mergeCell ref="S90:T90"/>
    <mergeCell ref="U90:V90"/>
    <mergeCell ref="W90:X90"/>
    <mergeCell ref="Y90:Z90"/>
    <mergeCell ref="AA90:AB90"/>
    <mergeCell ref="AC90:AD90"/>
    <mergeCell ref="AE90:AF90"/>
    <mergeCell ref="I89:J89"/>
    <mergeCell ref="K89:L89"/>
    <mergeCell ref="M89:N89"/>
    <mergeCell ref="O89:P89"/>
    <mergeCell ref="Q89:R89"/>
    <mergeCell ref="S89:T89"/>
    <mergeCell ref="U89:V89"/>
    <mergeCell ref="W89:X89"/>
    <mergeCell ref="Y89:Z89"/>
    <mergeCell ref="AG37:AN37"/>
    <mergeCell ref="AG38:AJ38"/>
    <mergeCell ref="AK38:AN38"/>
    <mergeCell ref="AG39:AH39"/>
    <mergeCell ref="AI39:AJ39"/>
    <mergeCell ref="AK39:AL39"/>
    <mergeCell ref="AM39:AN39"/>
    <mergeCell ref="AG40:AH40"/>
    <mergeCell ref="AI40:AJ40"/>
    <mergeCell ref="AK40:AL40"/>
    <mergeCell ref="AM40:AN40"/>
    <mergeCell ref="AG41:AH41"/>
    <mergeCell ref="AI41:AJ41"/>
    <mergeCell ref="AK41:AL41"/>
    <mergeCell ref="AM41:AN41"/>
    <mergeCell ref="AG42:AH42"/>
    <mergeCell ref="AI42:AJ42"/>
    <mergeCell ref="AK42:AL42"/>
    <mergeCell ref="AM42:AN42"/>
    <mergeCell ref="AG46:AH46"/>
    <mergeCell ref="AI46:AJ46"/>
    <mergeCell ref="AK46:AL46"/>
    <mergeCell ref="AM46:AN46"/>
    <mergeCell ref="AG47:AH47"/>
    <mergeCell ref="AI47:AJ47"/>
    <mergeCell ref="AK47:AL47"/>
    <mergeCell ref="AM47:AN47"/>
    <mergeCell ref="AG48:AH48"/>
    <mergeCell ref="AI48:AJ48"/>
    <mergeCell ref="AK48:AL48"/>
    <mergeCell ref="AM48:AN48"/>
    <mergeCell ref="AK43:AL43"/>
    <mergeCell ref="AM43:AN43"/>
    <mergeCell ref="AG44:AH44"/>
    <mergeCell ref="AI44:AJ44"/>
    <mergeCell ref="AK44:AL44"/>
    <mergeCell ref="AM44:AN44"/>
    <mergeCell ref="AG45:AH45"/>
    <mergeCell ref="AI45:AJ45"/>
    <mergeCell ref="AK45:AL45"/>
    <mergeCell ref="AM45:AN45"/>
    <mergeCell ref="AG43:AH43"/>
    <mergeCell ref="AI43:AJ43"/>
    <mergeCell ref="AG52:AH52"/>
    <mergeCell ref="AI52:AJ52"/>
    <mergeCell ref="AK52:AL52"/>
    <mergeCell ref="AM52:AN52"/>
    <mergeCell ref="AG53:AH53"/>
    <mergeCell ref="AI53:AJ53"/>
    <mergeCell ref="AK53:AL53"/>
    <mergeCell ref="AM53:AN53"/>
    <mergeCell ref="AG54:AH54"/>
    <mergeCell ref="AI54:AJ54"/>
    <mergeCell ref="AK54:AL54"/>
    <mergeCell ref="AM54:AN54"/>
    <mergeCell ref="AG49:AH49"/>
    <mergeCell ref="AI49:AJ49"/>
    <mergeCell ref="AK49:AL49"/>
    <mergeCell ref="AM49:AN49"/>
    <mergeCell ref="AG50:AH50"/>
    <mergeCell ref="AI50:AJ50"/>
    <mergeCell ref="AK50:AL50"/>
    <mergeCell ref="AM50:AN50"/>
    <mergeCell ref="AG51:AH51"/>
    <mergeCell ref="AI51:AJ51"/>
    <mergeCell ref="AK51:AL51"/>
    <mergeCell ref="AM51:AN51"/>
    <mergeCell ref="AG55:AH55"/>
    <mergeCell ref="AI55:AJ55"/>
    <mergeCell ref="AK55:AL55"/>
    <mergeCell ref="AM55:AN55"/>
    <mergeCell ref="AG56:AH56"/>
    <mergeCell ref="AI56:AJ56"/>
    <mergeCell ref="AK56:AL56"/>
    <mergeCell ref="AM56:AN56"/>
    <mergeCell ref="AG57:AH57"/>
    <mergeCell ref="AI57:AJ57"/>
    <mergeCell ref="AK57:AL57"/>
    <mergeCell ref="AM57:AN57"/>
    <mergeCell ref="S55:T55"/>
    <mergeCell ref="U55:V55"/>
    <mergeCell ref="W55:X55"/>
    <mergeCell ref="Y55:Z55"/>
    <mergeCell ref="AA55:AB55"/>
    <mergeCell ref="AC55:AD55"/>
    <mergeCell ref="AE55:AF55"/>
    <mergeCell ref="AC73:AD73"/>
    <mergeCell ref="AE73:AF73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W72:X72"/>
    <mergeCell ref="Y72:Z72"/>
    <mergeCell ref="AA72:AB72"/>
    <mergeCell ref="AC72:AD72"/>
    <mergeCell ref="AE72:AF72"/>
    <mergeCell ref="A70:B72"/>
    <mergeCell ref="C70:P70"/>
    <mergeCell ref="Q70:X70"/>
    <mergeCell ref="Y70:AF70"/>
    <mergeCell ref="C71:H71"/>
    <mergeCell ref="I71:L71"/>
    <mergeCell ref="M71:P71"/>
    <mergeCell ref="Q71:T71"/>
    <mergeCell ref="U71:X71"/>
    <mergeCell ref="Y71:AB71"/>
    <mergeCell ref="AC71:AF71"/>
    <mergeCell ref="AE75:AF75"/>
    <mergeCell ref="A75:B75"/>
    <mergeCell ref="C75:D75"/>
    <mergeCell ref="E75:F75"/>
    <mergeCell ref="G75:H75"/>
    <mergeCell ref="I75:J75"/>
    <mergeCell ref="K75:L75"/>
    <mergeCell ref="M75:N75"/>
    <mergeCell ref="O75:P75"/>
    <mergeCell ref="Q75:R75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U74:V74"/>
    <mergeCell ref="W74:X74"/>
    <mergeCell ref="Y74:Z74"/>
    <mergeCell ref="AA74:AB74"/>
    <mergeCell ref="AC74:AD74"/>
    <mergeCell ref="AE74:AF74"/>
    <mergeCell ref="A76:B76"/>
    <mergeCell ref="C76:D76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S75:T75"/>
    <mergeCell ref="U75:V75"/>
    <mergeCell ref="W75:X75"/>
    <mergeCell ref="Y75:Z75"/>
    <mergeCell ref="AA75:AB75"/>
    <mergeCell ref="AC75:AD75"/>
    <mergeCell ref="W76:X76"/>
    <mergeCell ref="Y76:Z76"/>
    <mergeCell ref="AA76:AB76"/>
    <mergeCell ref="AC76:AD76"/>
    <mergeCell ref="E85:F85"/>
    <mergeCell ref="G85:H85"/>
    <mergeCell ref="A80:B80"/>
    <mergeCell ref="C80:D80"/>
    <mergeCell ref="E80:F80"/>
    <mergeCell ref="G80:H80"/>
    <mergeCell ref="A81:B81"/>
    <mergeCell ref="C81:D81"/>
    <mergeCell ref="E81:F81"/>
    <mergeCell ref="G81:H81"/>
    <mergeCell ref="A82:B82"/>
    <mergeCell ref="C82:D82"/>
    <mergeCell ref="E82:F82"/>
    <mergeCell ref="G82:H82"/>
    <mergeCell ref="A77:B77"/>
    <mergeCell ref="C77:D77"/>
    <mergeCell ref="E77:F77"/>
    <mergeCell ref="G77:H77"/>
    <mergeCell ref="A78:B78"/>
    <mergeCell ref="C78:D78"/>
    <mergeCell ref="E78:F78"/>
    <mergeCell ref="G78:H78"/>
    <mergeCell ref="A79:B79"/>
    <mergeCell ref="C79:D79"/>
    <mergeCell ref="E79:F79"/>
    <mergeCell ref="G79:H79"/>
    <mergeCell ref="A89:B89"/>
    <mergeCell ref="C89:D89"/>
    <mergeCell ref="E89:F89"/>
    <mergeCell ref="G89:H89"/>
    <mergeCell ref="A90:B90"/>
    <mergeCell ref="C90:D90"/>
    <mergeCell ref="E90:F90"/>
    <mergeCell ref="G90:H90"/>
    <mergeCell ref="B34:X34"/>
    <mergeCell ref="B67:X67"/>
    <mergeCell ref="A86:B86"/>
    <mergeCell ref="C86:D86"/>
    <mergeCell ref="E86:F86"/>
    <mergeCell ref="G86:H86"/>
    <mergeCell ref="A87:B87"/>
    <mergeCell ref="C87:D87"/>
    <mergeCell ref="E87:F87"/>
    <mergeCell ref="G87:H87"/>
    <mergeCell ref="A88:B88"/>
    <mergeCell ref="C88:D88"/>
    <mergeCell ref="E88:F88"/>
    <mergeCell ref="G88:H88"/>
    <mergeCell ref="A83:B83"/>
    <mergeCell ref="C83:D83"/>
    <mergeCell ref="E83:F83"/>
    <mergeCell ref="G83:H83"/>
    <mergeCell ref="A84:B84"/>
    <mergeCell ref="C84:D84"/>
    <mergeCell ref="E84:F84"/>
    <mergeCell ref="G84:H84"/>
    <mergeCell ref="A85:B85"/>
    <mergeCell ref="C85:D85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C7"/>
  <sheetViews>
    <sheetView workbookViewId="0">
      <selection activeCell="C6" sqref="C6"/>
    </sheetView>
  </sheetViews>
  <sheetFormatPr defaultRowHeight="15"/>
  <cols>
    <col min="1" max="1" width="17.42578125" customWidth="1"/>
    <col min="2" max="2" width="12.7109375" customWidth="1"/>
    <col min="3" max="3" width="16.85546875" customWidth="1"/>
  </cols>
  <sheetData>
    <row r="2" spans="1:3" ht="15.75" thickBot="1"/>
    <row r="3" spans="1:3" ht="15.75" thickBot="1">
      <c r="A3" s="51"/>
      <c r="B3" s="52" t="s">
        <v>108</v>
      </c>
      <c r="C3" s="53" t="s">
        <v>109</v>
      </c>
    </row>
    <row r="4" spans="1:3">
      <c r="A4" s="54">
        <v>1</v>
      </c>
      <c r="B4" s="55">
        <v>3.0000000000000001E-3</v>
      </c>
      <c r="C4" s="93">
        <v>4.0799999999999999E-6</v>
      </c>
    </row>
    <row r="5" spans="1:3" ht="15.75" thickBot="1">
      <c r="A5" s="56">
        <v>2</v>
      </c>
      <c r="B5" s="48">
        <v>5.0000000000000001E-3</v>
      </c>
      <c r="C5" s="94">
        <v>5.0100000000000003E-6</v>
      </c>
    </row>
    <row r="6" spans="1:3" ht="15.75" thickBot="1">
      <c r="A6" s="57" t="s">
        <v>110</v>
      </c>
      <c r="B6" s="58">
        <v>3.5000000000000001E-3</v>
      </c>
      <c r="C6" s="95">
        <f>((C5-C4)/(B5-B4))*(B6-B4)+C4</f>
        <v>4.3124999999999998E-6</v>
      </c>
    </row>
    <row r="7" spans="1:3">
      <c r="A7" s="47"/>
      <c r="B7" s="47"/>
      <c r="C7" s="47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хар уч</vt:lpstr>
      <vt:lpstr>жур наб</vt:lpstr>
      <vt:lpstr>Интерполяция</vt:lpstr>
      <vt:lpstr>'хар уч'!Область_печати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Игорь</cp:lastModifiedBy>
  <cp:lastPrinted>2018-07-22T09:09:32Z</cp:lastPrinted>
  <dcterms:created xsi:type="dcterms:W3CDTF">2015-10-26T13:30:52Z</dcterms:created>
  <dcterms:modified xsi:type="dcterms:W3CDTF">2019-05-26T17:49:50Z</dcterms:modified>
</cp:coreProperties>
</file>