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war\OneDrive\Documents\"/>
    </mc:Choice>
  </mc:AlternateContent>
  <bookViews>
    <workbookView xWindow="0" yWindow="0" windowWidth="19368" windowHeight="9060"/>
  </bookViews>
  <sheets>
    <sheet name="ENGG4900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60" i="1" l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H60" i="1"/>
  <c r="F47" i="1" l="1"/>
  <c r="G27" i="1"/>
  <c r="F27" i="1"/>
  <c r="G39" i="1"/>
  <c r="G40" i="1" l="1"/>
  <c r="J16" i="2"/>
  <c r="K16" i="2"/>
  <c r="K15" i="2"/>
  <c r="J15" i="2"/>
  <c r="P15" i="2"/>
  <c r="L15" i="2" l="1"/>
  <c r="L16" i="2" s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F32" i="1"/>
  <c r="M15" i="2" l="1"/>
  <c r="M16" i="2" s="1"/>
  <c r="N15" i="2" l="1"/>
  <c r="N16" i="2" s="1"/>
  <c r="O15" i="2" l="1"/>
  <c r="O16" i="2" l="1"/>
  <c r="P16" i="2" s="1"/>
  <c r="Q15" i="2" l="1"/>
  <c r="Q16" i="2" s="1"/>
  <c r="F40" i="1" l="1"/>
  <c r="H12" i="1" l="1"/>
  <c r="I12" i="1" s="1"/>
  <c r="J12" i="1" s="1"/>
  <c r="K12" i="1" s="1"/>
  <c r="L12" i="1" s="1"/>
  <c r="M12" i="1" s="1"/>
  <c r="N12" i="1" s="1"/>
  <c r="O12" i="1" s="1"/>
  <c r="P12" i="1" s="1"/>
  <c r="Q12" i="1" s="1"/>
  <c r="H39" i="1" l="1"/>
  <c r="I39" i="1"/>
  <c r="J39" i="1"/>
  <c r="K39" i="1"/>
  <c r="L39" i="1"/>
  <c r="M39" i="1"/>
  <c r="N39" i="1"/>
  <c r="O39" i="1"/>
  <c r="P39" i="1"/>
  <c r="Q39" i="1"/>
  <c r="F39" i="1"/>
  <c r="F41" i="1" s="1"/>
  <c r="F48" i="1" s="1"/>
  <c r="F34" i="1"/>
  <c r="F44" i="1" s="1"/>
  <c r="F28" i="1"/>
  <c r="F43" i="1" s="1"/>
  <c r="G18" i="1"/>
  <c r="G19" i="1"/>
  <c r="H19" i="1" s="1"/>
  <c r="G17" i="1"/>
  <c r="G32" i="1" l="1"/>
  <c r="G34" i="1" s="1"/>
  <c r="G49" i="1"/>
  <c r="F45" i="1"/>
  <c r="F59" i="1" s="1"/>
  <c r="F61" i="1" s="1"/>
  <c r="F63" i="1" s="1"/>
  <c r="F54" i="1"/>
  <c r="H17" i="1"/>
  <c r="G28" i="1"/>
  <c r="G43" i="1" s="1"/>
  <c r="H18" i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I19" i="1"/>
  <c r="F49" i="1"/>
  <c r="G44" i="1"/>
  <c r="G41" i="1"/>
  <c r="G48" i="1" s="1"/>
  <c r="I17" i="1" l="1"/>
  <c r="I27" i="1" s="1"/>
  <c r="I28" i="1" s="1"/>
  <c r="I43" i="1" s="1"/>
  <c r="H33" i="1"/>
  <c r="H31" i="1"/>
  <c r="H32" i="1" s="1"/>
  <c r="H34" i="1" s="1"/>
  <c r="H44" i="1" s="1"/>
  <c r="F62" i="1"/>
  <c r="F46" i="1" s="1"/>
  <c r="H27" i="1"/>
  <c r="H28" i="1" s="1"/>
  <c r="H43" i="1" s="1"/>
  <c r="G54" i="1"/>
  <c r="G50" i="1"/>
  <c r="H40" i="1"/>
  <c r="H41" i="1" s="1"/>
  <c r="I33" i="1"/>
  <c r="G45" i="1"/>
  <c r="G59" i="1" s="1"/>
  <c r="G61" i="1" s="1"/>
  <c r="J19" i="1"/>
  <c r="R12" i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H45" i="1" l="1"/>
  <c r="H59" i="1" s="1"/>
  <c r="J17" i="1"/>
  <c r="I31" i="1"/>
  <c r="I32" i="1" s="1"/>
  <c r="I34" i="1" s="1"/>
  <c r="I44" i="1" s="1"/>
  <c r="I45" i="1" s="1"/>
  <c r="I59" i="1" s="1"/>
  <c r="I40" i="1"/>
  <c r="I41" i="1" s="1"/>
  <c r="G63" i="1"/>
  <c r="G62" i="1"/>
  <c r="G46" i="1" s="1"/>
  <c r="K19" i="1"/>
  <c r="C14" i="2"/>
  <c r="D15" i="2" s="1"/>
  <c r="C8" i="2"/>
  <c r="H61" i="1" l="1"/>
  <c r="H63" i="1" s="1"/>
  <c r="I61" i="1" s="1"/>
  <c r="I63" i="1" s="1"/>
  <c r="K17" i="1"/>
  <c r="J31" i="1"/>
  <c r="J32" i="1" s="1"/>
  <c r="J33" i="1"/>
  <c r="J27" i="1"/>
  <c r="J28" i="1" s="1"/>
  <c r="J43" i="1" s="1"/>
  <c r="J40" i="1"/>
  <c r="J41" i="1" s="1"/>
  <c r="K9" i="2"/>
  <c r="O9" i="2"/>
  <c r="L9" i="2"/>
  <c r="P9" i="2"/>
  <c r="P10" i="2" s="1"/>
  <c r="Q10" i="2" s="1"/>
  <c r="I9" i="2"/>
  <c r="M9" i="2"/>
  <c r="Q9" i="2"/>
  <c r="J9" i="2"/>
  <c r="J10" i="2" s="1"/>
  <c r="K10" i="2" s="1"/>
  <c r="L10" i="2" s="1"/>
  <c r="M10" i="2" s="1"/>
  <c r="N10" i="2" s="1"/>
  <c r="O10" i="2" s="1"/>
  <c r="N9" i="2"/>
  <c r="F9" i="2"/>
  <c r="D9" i="2"/>
  <c r="C10" i="2"/>
  <c r="H9" i="2"/>
  <c r="E9" i="2"/>
  <c r="L19" i="1"/>
  <c r="C16" i="2"/>
  <c r="G9" i="2"/>
  <c r="D10" i="2"/>
  <c r="E10" i="2" s="1"/>
  <c r="F10" i="2" s="1"/>
  <c r="G10" i="2" s="1"/>
  <c r="H10" i="2" s="1"/>
  <c r="I10" i="2" s="1"/>
  <c r="D16" i="2"/>
  <c r="C55" i="1"/>
  <c r="J34" i="1" l="1"/>
  <c r="J44" i="1" s="1"/>
  <c r="J45" i="1" s="1"/>
  <c r="J59" i="1" s="1"/>
  <c r="J61" i="1" s="1"/>
  <c r="H62" i="1"/>
  <c r="H46" i="1" s="1"/>
  <c r="H47" i="1" s="1"/>
  <c r="H68" i="1"/>
  <c r="I65" i="1" s="1"/>
  <c r="L17" i="1"/>
  <c r="K31" i="1"/>
  <c r="K32" i="1" s="1"/>
  <c r="K33" i="1"/>
  <c r="K34" i="1" s="1"/>
  <c r="K44" i="1" s="1"/>
  <c r="K27" i="1"/>
  <c r="K28" i="1" s="1"/>
  <c r="K43" i="1" s="1"/>
  <c r="K40" i="1"/>
  <c r="K41" i="1" s="1"/>
  <c r="I62" i="1"/>
  <c r="I46" i="1" s="1"/>
  <c r="I47" i="1" s="1"/>
  <c r="I48" i="1" s="1"/>
  <c r="M19" i="1"/>
  <c r="N19" i="1" s="1"/>
  <c r="O19" i="1" s="1"/>
  <c r="E15" i="2"/>
  <c r="E16" i="2" s="1"/>
  <c r="H48" i="1" l="1"/>
  <c r="H50" i="1" s="1"/>
  <c r="H49" i="1"/>
  <c r="I68" i="1"/>
  <c r="J65" i="1" s="1"/>
  <c r="K45" i="1"/>
  <c r="K59" i="1" s="1"/>
  <c r="M17" i="1"/>
  <c r="L31" i="1"/>
  <c r="L32" i="1" s="1"/>
  <c r="L27" i="1"/>
  <c r="L28" i="1" s="1"/>
  <c r="L43" i="1" s="1"/>
  <c r="L33" i="1"/>
  <c r="L40" i="1"/>
  <c r="L41" i="1" s="1"/>
  <c r="I50" i="1"/>
  <c r="J62" i="1"/>
  <c r="J46" i="1" s="1"/>
  <c r="J47" i="1" s="1"/>
  <c r="J48" i="1" s="1"/>
  <c r="J63" i="1"/>
  <c r="I49" i="1"/>
  <c r="P19" i="1"/>
  <c r="F15" i="2"/>
  <c r="F16" i="2" s="1"/>
  <c r="L34" i="1" l="1"/>
  <c r="L44" i="1" s="1"/>
  <c r="L45" i="1" s="1"/>
  <c r="L59" i="1" s="1"/>
  <c r="H54" i="1"/>
  <c r="I54" i="1" s="1"/>
  <c r="J54" i="1" s="1"/>
  <c r="K61" i="1"/>
  <c r="K63" i="1" s="1"/>
  <c r="J67" i="1"/>
  <c r="J66" i="1" s="1"/>
  <c r="N17" i="1"/>
  <c r="M31" i="1"/>
  <c r="M32" i="1" s="1"/>
  <c r="M33" i="1"/>
  <c r="M34" i="1" s="1"/>
  <c r="M44" i="1" s="1"/>
  <c r="M27" i="1"/>
  <c r="M28" i="1" s="1"/>
  <c r="M43" i="1" s="1"/>
  <c r="M40" i="1"/>
  <c r="M41" i="1" s="1"/>
  <c r="J50" i="1"/>
  <c r="J49" i="1"/>
  <c r="Q19" i="1"/>
  <c r="G15" i="2"/>
  <c r="G16" i="2" s="1"/>
  <c r="L61" i="1" l="1"/>
  <c r="L62" i="1" s="1"/>
  <c r="L46" i="1" s="1"/>
  <c r="L47" i="1" s="1"/>
  <c r="L48" i="1" s="1"/>
  <c r="K62" i="1"/>
  <c r="K46" i="1" s="1"/>
  <c r="K47" i="1" s="1"/>
  <c r="K49" i="1" s="1"/>
  <c r="M45" i="1"/>
  <c r="M59" i="1" s="1"/>
  <c r="O17" i="1"/>
  <c r="N31" i="1"/>
  <c r="N32" i="1" s="1"/>
  <c r="N27" i="1"/>
  <c r="N28" i="1" s="1"/>
  <c r="N43" i="1" s="1"/>
  <c r="N33" i="1"/>
  <c r="N34" i="1" s="1"/>
  <c r="N44" i="1" s="1"/>
  <c r="N40" i="1"/>
  <c r="N41" i="1" s="1"/>
  <c r="R19" i="1"/>
  <c r="H15" i="2"/>
  <c r="H16" i="2" s="1"/>
  <c r="L63" i="1" l="1"/>
  <c r="M61" i="1" s="1"/>
  <c r="M62" i="1" s="1"/>
  <c r="M46" i="1" s="1"/>
  <c r="M47" i="1" s="1"/>
  <c r="K48" i="1"/>
  <c r="K54" i="1" s="1"/>
  <c r="L54" i="1" s="1"/>
  <c r="N45" i="1"/>
  <c r="N59" i="1" s="1"/>
  <c r="P17" i="1"/>
  <c r="O31" i="1"/>
  <c r="O32" i="1" s="1"/>
  <c r="O27" i="1"/>
  <c r="O28" i="1" s="1"/>
  <c r="O43" i="1" s="1"/>
  <c r="O33" i="1"/>
  <c r="O34" i="1" s="1"/>
  <c r="O44" i="1" s="1"/>
  <c r="O40" i="1"/>
  <c r="O41" i="1" s="1"/>
  <c r="L50" i="1"/>
  <c r="L49" i="1"/>
  <c r="S19" i="1"/>
  <c r="I15" i="2"/>
  <c r="I16" i="2" s="1"/>
  <c r="K50" i="1" l="1"/>
  <c r="M63" i="1"/>
  <c r="O45" i="1"/>
  <c r="O59" i="1" s="1"/>
  <c r="N61" i="1"/>
  <c r="N62" i="1" s="1"/>
  <c r="N46" i="1" s="1"/>
  <c r="N47" i="1" s="1"/>
  <c r="Q17" i="1"/>
  <c r="P31" i="1"/>
  <c r="P32" i="1" s="1"/>
  <c r="P33" i="1"/>
  <c r="P34" i="1" s="1"/>
  <c r="P44" i="1" s="1"/>
  <c r="P27" i="1"/>
  <c r="P28" i="1" s="1"/>
  <c r="P43" i="1" s="1"/>
  <c r="P40" i="1"/>
  <c r="P41" i="1" s="1"/>
  <c r="M48" i="1"/>
  <c r="M50" i="1" s="1"/>
  <c r="M49" i="1"/>
  <c r="T19" i="1"/>
  <c r="N63" i="1" l="1"/>
  <c r="O61" i="1" s="1"/>
  <c r="O62" i="1" s="1"/>
  <c r="O46" i="1" s="1"/>
  <c r="O47" i="1" s="1"/>
  <c r="P45" i="1"/>
  <c r="P59" i="1" s="1"/>
  <c r="R17" i="1"/>
  <c r="Q31" i="1"/>
  <c r="Q32" i="1" s="1"/>
  <c r="Q33" i="1"/>
  <c r="Q34" i="1" s="1"/>
  <c r="Q44" i="1" s="1"/>
  <c r="Q27" i="1"/>
  <c r="Q28" i="1" s="1"/>
  <c r="Q43" i="1" s="1"/>
  <c r="Q40" i="1"/>
  <c r="Q41" i="1" s="1"/>
  <c r="M54" i="1"/>
  <c r="N48" i="1"/>
  <c r="N50" i="1" s="1"/>
  <c r="N49" i="1"/>
  <c r="U19" i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O63" i="1" l="1"/>
  <c r="P61" i="1" s="1"/>
  <c r="Q45" i="1"/>
  <c r="Q59" i="1" s="1"/>
  <c r="S17" i="1"/>
  <c r="R40" i="1"/>
  <c r="R41" i="1" s="1"/>
  <c r="R33" i="1"/>
  <c r="R31" i="1"/>
  <c r="R32" i="1" s="1"/>
  <c r="R27" i="1"/>
  <c r="R28" i="1" s="1"/>
  <c r="R43" i="1" s="1"/>
  <c r="N54" i="1"/>
  <c r="O48" i="1"/>
  <c r="O50" i="1" s="1"/>
  <c r="O49" i="1"/>
  <c r="P63" i="1" l="1"/>
  <c r="Q61" i="1" s="1"/>
  <c r="P62" i="1"/>
  <c r="P46" i="1" s="1"/>
  <c r="P47" i="1" s="1"/>
  <c r="P48" i="1" s="1"/>
  <c r="P50" i="1" s="1"/>
  <c r="R34" i="1"/>
  <c r="R44" i="1" s="1"/>
  <c r="R45" i="1" s="1"/>
  <c r="R59" i="1" s="1"/>
  <c r="T17" i="1"/>
  <c r="S40" i="1"/>
  <c r="S41" i="1" s="1"/>
  <c r="S33" i="1"/>
  <c r="S31" i="1"/>
  <c r="S32" i="1" s="1"/>
  <c r="S27" i="1"/>
  <c r="S28" i="1" s="1"/>
  <c r="S43" i="1" s="1"/>
  <c r="O54" i="1"/>
  <c r="Q62" i="1" l="1"/>
  <c r="Q46" i="1" s="1"/>
  <c r="Q47" i="1" s="1"/>
  <c r="Q63" i="1"/>
  <c r="R61" i="1" s="1"/>
  <c r="R62" i="1" s="1"/>
  <c r="R46" i="1" s="1"/>
  <c r="R47" i="1" s="1"/>
  <c r="P49" i="1"/>
  <c r="S34" i="1"/>
  <c r="S44" i="1" s="1"/>
  <c r="S45" i="1" s="1"/>
  <c r="U17" i="1"/>
  <c r="T40" i="1"/>
  <c r="T41" i="1" s="1"/>
  <c r="T33" i="1"/>
  <c r="T31" i="1"/>
  <c r="T32" i="1" s="1"/>
  <c r="T27" i="1"/>
  <c r="T28" i="1" s="1"/>
  <c r="T43" i="1" s="1"/>
  <c r="P54" i="1"/>
  <c r="S59" i="1" l="1"/>
  <c r="S61" i="1" s="1"/>
  <c r="S62" i="1" s="1"/>
  <c r="S46" i="1" s="1"/>
  <c r="S47" i="1" s="1"/>
  <c r="T34" i="1"/>
  <c r="T44" i="1" s="1"/>
  <c r="T45" i="1" s="1"/>
  <c r="V17" i="1"/>
  <c r="U40" i="1"/>
  <c r="U41" i="1" s="1"/>
  <c r="U33" i="1"/>
  <c r="U31" i="1"/>
  <c r="U32" i="1" s="1"/>
  <c r="U27" i="1"/>
  <c r="U28" i="1" s="1"/>
  <c r="U43" i="1" s="1"/>
  <c r="Q48" i="1"/>
  <c r="Q49" i="1"/>
  <c r="R48" i="1"/>
  <c r="R50" i="1" s="1"/>
  <c r="R49" i="1"/>
  <c r="S49" i="1" l="1"/>
  <c r="S48" i="1"/>
  <c r="U34" i="1"/>
  <c r="U44" i="1" s="1"/>
  <c r="U45" i="1" s="1"/>
  <c r="U59" i="1" s="1"/>
  <c r="U61" i="1" s="1"/>
  <c r="U62" i="1" s="1"/>
  <c r="U46" i="1" s="1"/>
  <c r="U47" i="1" s="1"/>
  <c r="T59" i="1"/>
  <c r="T61" i="1" s="1"/>
  <c r="T62" i="1" s="1"/>
  <c r="T46" i="1" s="1"/>
  <c r="T47" i="1" s="1"/>
  <c r="W17" i="1"/>
  <c r="V31" i="1"/>
  <c r="V32" i="1" s="1"/>
  <c r="V40" i="1"/>
  <c r="V41" i="1" s="1"/>
  <c r="V33" i="1"/>
  <c r="V27" i="1"/>
  <c r="V28" i="1" s="1"/>
  <c r="V43" i="1" s="1"/>
  <c r="Q50" i="1"/>
  <c r="Q54" i="1"/>
  <c r="R54" i="1" s="1"/>
  <c r="S54" i="1" s="1"/>
  <c r="X17" i="1" l="1"/>
  <c r="W31" i="1"/>
  <c r="W32" i="1" s="1"/>
  <c r="W27" i="1"/>
  <c r="W28" i="1" s="1"/>
  <c r="W43" i="1" s="1"/>
  <c r="W40" i="1"/>
  <c r="W41" i="1" s="1"/>
  <c r="W33" i="1"/>
  <c r="W34" i="1" s="1"/>
  <c r="W44" i="1" s="1"/>
  <c r="T49" i="1"/>
  <c r="T48" i="1"/>
  <c r="U48" i="1"/>
  <c r="U50" i="1" s="1"/>
  <c r="U49" i="1"/>
  <c r="S50" i="1"/>
  <c r="V34" i="1"/>
  <c r="V44" i="1" s="1"/>
  <c r="V45" i="1" s="1"/>
  <c r="V59" i="1" s="1"/>
  <c r="V61" i="1" s="1"/>
  <c r="V62" i="1" s="1"/>
  <c r="V46" i="1" s="1"/>
  <c r="V47" i="1" s="1"/>
  <c r="V48" i="1" l="1"/>
  <c r="V50" i="1" s="1"/>
  <c r="V49" i="1"/>
  <c r="T50" i="1"/>
  <c r="T54" i="1"/>
  <c r="U54" i="1" s="1"/>
  <c r="W45" i="1"/>
  <c r="W59" i="1" s="1"/>
  <c r="W61" i="1" s="1"/>
  <c r="W62" i="1" s="1"/>
  <c r="W46" i="1" s="1"/>
  <c r="W47" i="1" s="1"/>
  <c r="Y17" i="1"/>
  <c r="X33" i="1"/>
  <c r="X31" i="1"/>
  <c r="X32" i="1" s="1"/>
  <c r="X27" i="1"/>
  <c r="X28" i="1" s="1"/>
  <c r="X43" i="1" s="1"/>
  <c r="X40" i="1"/>
  <c r="X41" i="1" s="1"/>
  <c r="V54" i="1" l="1"/>
  <c r="W49" i="1"/>
  <c r="W48" i="1"/>
  <c r="Z17" i="1"/>
  <c r="Y33" i="1"/>
  <c r="Y31" i="1"/>
  <c r="Y32" i="1" s="1"/>
  <c r="Y27" i="1"/>
  <c r="Y28" i="1" s="1"/>
  <c r="Y43" i="1" s="1"/>
  <c r="Y40" i="1"/>
  <c r="Y41" i="1" s="1"/>
  <c r="X34" i="1"/>
  <c r="X44" i="1" s="1"/>
  <c r="X45" i="1" s="1"/>
  <c r="X59" i="1" s="1"/>
  <c r="X61" i="1" s="1"/>
  <c r="X62" i="1" s="1"/>
  <c r="X46" i="1" s="1"/>
  <c r="X47" i="1" s="1"/>
  <c r="X48" i="1" l="1"/>
  <c r="X50" i="1" s="1"/>
  <c r="X49" i="1"/>
  <c r="Y34" i="1"/>
  <c r="Y44" i="1" s="1"/>
  <c r="Y45" i="1" s="1"/>
  <c r="Y59" i="1" s="1"/>
  <c r="Y61" i="1" s="1"/>
  <c r="Y62" i="1" s="1"/>
  <c r="Y46" i="1" s="1"/>
  <c r="Y47" i="1" s="1"/>
  <c r="AA17" i="1"/>
  <c r="Z40" i="1"/>
  <c r="Z41" i="1" s="1"/>
  <c r="Z33" i="1"/>
  <c r="Z31" i="1"/>
  <c r="Z32" i="1" s="1"/>
  <c r="Z27" i="1"/>
  <c r="Z28" i="1" s="1"/>
  <c r="Z43" i="1" s="1"/>
  <c r="W50" i="1"/>
  <c r="W54" i="1"/>
  <c r="X54" i="1" l="1"/>
  <c r="Y48" i="1"/>
  <c r="Y49" i="1"/>
  <c r="AB17" i="1"/>
  <c r="AA40" i="1"/>
  <c r="AA41" i="1" s="1"/>
  <c r="AA33" i="1"/>
  <c r="AA31" i="1"/>
  <c r="AA32" i="1" s="1"/>
  <c r="AA27" i="1"/>
  <c r="AA28" i="1" s="1"/>
  <c r="AA43" i="1" s="1"/>
  <c r="Z34" i="1"/>
  <c r="Z44" i="1" s="1"/>
  <c r="Z45" i="1" s="1"/>
  <c r="Z59" i="1" s="1"/>
  <c r="Z61" i="1" s="1"/>
  <c r="Z62" i="1" s="1"/>
  <c r="Z46" i="1" s="1"/>
  <c r="Z47" i="1" s="1"/>
  <c r="Y54" i="1" l="1"/>
  <c r="AC17" i="1"/>
  <c r="AB40" i="1"/>
  <c r="AB41" i="1" s="1"/>
  <c r="AB33" i="1"/>
  <c r="AB31" i="1"/>
  <c r="AB32" i="1" s="1"/>
  <c r="AB27" i="1"/>
  <c r="AB28" i="1" s="1"/>
  <c r="AB43" i="1" s="1"/>
  <c r="Z48" i="1"/>
  <c r="Z50" i="1" s="1"/>
  <c r="Z49" i="1"/>
  <c r="AA34" i="1"/>
  <c r="AA44" i="1" s="1"/>
  <c r="AA45" i="1" s="1"/>
  <c r="AA59" i="1" s="1"/>
  <c r="AA61" i="1" s="1"/>
  <c r="AA62" i="1" s="1"/>
  <c r="AA46" i="1" s="1"/>
  <c r="AA47" i="1" s="1"/>
  <c r="Y50" i="1"/>
  <c r="AA48" i="1" l="1"/>
  <c r="AA49" i="1"/>
  <c r="AB34" i="1"/>
  <c r="AB44" i="1" s="1"/>
  <c r="AB45" i="1" s="1"/>
  <c r="AB59" i="1" s="1"/>
  <c r="AB61" i="1" s="1"/>
  <c r="AB62" i="1" s="1"/>
  <c r="AB46" i="1" s="1"/>
  <c r="AB47" i="1" s="1"/>
  <c r="AD17" i="1"/>
  <c r="AC40" i="1"/>
  <c r="AC41" i="1" s="1"/>
  <c r="AC33" i="1"/>
  <c r="AC31" i="1"/>
  <c r="AC32" i="1" s="1"/>
  <c r="AC27" i="1"/>
  <c r="AC28" i="1" s="1"/>
  <c r="AC43" i="1" s="1"/>
  <c r="Z54" i="1"/>
  <c r="AA54" i="1" l="1"/>
  <c r="AC34" i="1"/>
  <c r="AC44" i="1" s="1"/>
  <c r="AB48" i="1"/>
  <c r="AB50" i="1" s="1"/>
  <c r="AB49" i="1"/>
  <c r="AE17" i="1"/>
  <c r="AD27" i="1"/>
  <c r="AD28" i="1" s="1"/>
  <c r="AD43" i="1" s="1"/>
  <c r="AD40" i="1"/>
  <c r="AD41" i="1" s="1"/>
  <c r="AD33" i="1"/>
  <c r="AD31" i="1"/>
  <c r="AD32" i="1" s="1"/>
  <c r="AC45" i="1"/>
  <c r="AC59" i="1" s="1"/>
  <c r="AC61" i="1" s="1"/>
  <c r="AC62" i="1" s="1"/>
  <c r="AC46" i="1" s="1"/>
  <c r="AC47" i="1" s="1"/>
  <c r="AA50" i="1"/>
  <c r="AB54" i="1" l="1"/>
  <c r="AC48" i="1"/>
  <c r="AC50" i="1" s="1"/>
  <c r="AC49" i="1"/>
  <c r="AD34" i="1"/>
  <c r="AD44" i="1" s="1"/>
  <c r="AD45" i="1" s="1"/>
  <c r="AD59" i="1" s="1"/>
  <c r="AD61" i="1" s="1"/>
  <c r="AD62" i="1" s="1"/>
  <c r="AD46" i="1" s="1"/>
  <c r="AD47" i="1" s="1"/>
  <c r="AF17" i="1"/>
  <c r="AE31" i="1"/>
  <c r="AE32" i="1" s="1"/>
  <c r="AE27" i="1"/>
  <c r="AE28" i="1" s="1"/>
  <c r="AE43" i="1" s="1"/>
  <c r="AE40" i="1"/>
  <c r="AE41" i="1" s="1"/>
  <c r="AE33" i="1"/>
  <c r="AC54" i="1" l="1"/>
  <c r="AD48" i="1"/>
  <c r="AD50" i="1" s="1"/>
  <c r="AD49" i="1"/>
  <c r="AF33" i="1"/>
  <c r="AF31" i="1"/>
  <c r="AF32" i="1" s="1"/>
  <c r="AF27" i="1"/>
  <c r="AF28" i="1" s="1"/>
  <c r="AF43" i="1" s="1"/>
  <c r="AF40" i="1"/>
  <c r="AF41" i="1" s="1"/>
  <c r="AE34" i="1"/>
  <c r="AE44" i="1" s="1"/>
  <c r="AE45" i="1" s="1"/>
  <c r="AE59" i="1" s="1"/>
  <c r="AE61" i="1" s="1"/>
  <c r="AE62" i="1" s="1"/>
  <c r="AE46" i="1" s="1"/>
  <c r="AE47" i="1" s="1"/>
  <c r="AD54" i="1" l="1"/>
  <c r="AE48" i="1"/>
  <c r="AE50" i="1" s="1"/>
  <c r="AE49" i="1"/>
  <c r="AF34" i="1"/>
  <c r="AF44" i="1" s="1"/>
  <c r="AF45" i="1" s="1"/>
  <c r="AF59" i="1" s="1"/>
  <c r="AF61" i="1" s="1"/>
  <c r="AF62" i="1" s="1"/>
  <c r="AF46" i="1" s="1"/>
  <c r="AF47" i="1" s="1"/>
  <c r="AE54" i="1" l="1"/>
  <c r="AF48" i="1"/>
  <c r="AF49" i="1"/>
  <c r="AF50" i="1" l="1"/>
  <c r="C50" i="1" s="1"/>
  <c r="C51" i="1"/>
  <c r="C52" i="1"/>
  <c r="AF54" i="1"/>
</calcChain>
</file>

<file path=xl/sharedStrings.xml><?xml version="1.0" encoding="utf-8"?>
<sst xmlns="http://schemas.openxmlformats.org/spreadsheetml/2006/main" count="79" uniqueCount="61">
  <si>
    <t>Land</t>
  </si>
  <si>
    <t>CPI</t>
  </si>
  <si>
    <t>Sales Revenue</t>
  </si>
  <si>
    <t>Revenue</t>
  </si>
  <si>
    <t>Operating Costs</t>
  </si>
  <si>
    <t>Escalation/De-escalation factors</t>
  </si>
  <si>
    <t>Tax Payable</t>
  </si>
  <si>
    <t>Depreciation</t>
  </si>
  <si>
    <t>years</t>
  </si>
  <si>
    <t>Construction Costs</t>
  </si>
  <si>
    <t>Taxable Income</t>
  </si>
  <si>
    <t>Tax Expense</t>
  </si>
  <si>
    <t>Carried Forward Loss</t>
  </si>
  <si>
    <t>Cashflow from operations</t>
  </si>
  <si>
    <t>Total capital costs</t>
  </si>
  <si>
    <t>IRR</t>
  </si>
  <si>
    <t>Net Cashflow (nominal after tax)</t>
  </si>
  <si>
    <t>Net Cashflow (real after tax)</t>
  </si>
  <si>
    <t>..or using the NPV formula</t>
  </si>
  <si>
    <t>Cashflows $'000</t>
  </si>
  <si>
    <t>Tax Calculation $'000</t>
  </si>
  <si>
    <t>Calculations</t>
  </si>
  <si>
    <t>Operating Margin</t>
  </si>
  <si>
    <t>Tax Expense Calc</t>
  </si>
  <si>
    <t>ENGG4900 Engineering Financial Model</t>
  </si>
  <si>
    <t>Assumptions</t>
  </si>
  <si>
    <t>Financial years are calendar years</t>
  </si>
  <si>
    <t>Variable Costs</t>
  </si>
  <si>
    <t>Fixed Costs</t>
  </si>
  <si>
    <t>Payback Period</t>
  </si>
  <si>
    <t>(approx)</t>
  </si>
  <si>
    <t>or</t>
  </si>
  <si>
    <t>New Factory Machine</t>
  </si>
  <si>
    <t>Depreciation Rate</t>
  </si>
  <si>
    <t>Straight Line Method</t>
  </si>
  <si>
    <t>Installed Value</t>
  </si>
  <si>
    <t>Asset Purchase</t>
  </si>
  <si>
    <t>Written Down Value</t>
  </si>
  <si>
    <t>Diminishing Value Method</t>
  </si>
  <si>
    <t xml:space="preserve">Final years operations </t>
  </si>
  <si>
    <t xml:space="preserve">First year operations </t>
  </si>
  <si>
    <t>Land Cost</t>
  </si>
  <si>
    <t>Units per year</t>
  </si>
  <si>
    <t>Unit Sale price</t>
  </si>
  <si>
    <t>/unit</t>
  </si>
  <si>
    <t>Depreciation Schedule</t>
  </si>
  <si>
    <t>$</t>
  </si>
  <si>
    <t>Discount factor (nom. After tax)</t>
  </si>
  <si>
    <t>Total Operating Costs</t>
  </si>
  <si>
    <t>Cells with blue font are input.</t>
  </si>
  <si>
    <t>Carried forward loss</t>
  </si>
  <si>
    <t>Present value of cashflows (nom)</t>
  </si>
  <si>
    <t>Cumulative Cashflow</t>
  </si>
  <si>
    <t>Plant</t>
  </si>
  <si>
    <t xml:space="preserve">Variable Costs </t>
  </si>
  <si>
    <t>Straight line over 15 years</t>
  </si>
  <si>
    <t>Year</t>
  </si>
  <si>
    <t>Capex (30% in Year 1 and 70% In Year 2)</t>
  </si>
  <si>
    <t>Net Cashflow</t>
  </si>
  <si>
    <t xml:space="preserve"> </t>
  </si>
  <si>
    <t xml:space="preserve">12.5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</si>
</sst>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&quot;$&quot;* #,##0_-;\-&quot;$&quot;* #,##0_-;_-&quot;$&quot;* &quot;-&quot;??_-;_-@_-"/>
    <numFmt numFmtId="167" formatCode="_(* #,##0_);_(* \(#,##0\);_(* &quot;-&quot;??_);_(@_)"/>
    <numFmt numFmtId="168" formatCode="_-* #,##0.0_-;\-* #,##0.0_-;_-* &quot;-&quot;??_-;_-@_-"/>
    <numFmt numFmtId="169" formatCode="_-* #,##0.000_-;\-* #,##0.000_-;_-* &quot;-&quot;??_-;_-@_-"/>
    <numFmt numFmtId="170" formatCode="[$$-409]#,##0_);\([$$-409]#,##0\)"/>
    <numFmt numFmtId="171" formatCode="[$$-409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164" fontId="3" fillId="0" borderId="0" xfId="3" applyNumberFormat="1" applyFont="1" applyAlignment="1">
      <alignment horizontal="center"/>
    </xf>
    <xf numFmtId="166" fontId="0" fillId="0" borderId="0" xfId="2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6" fontId="3" fillId="0" borderId="0" xfId="2" applyNumberFormat="1" applyFont="1"/>
    <xf numFmtId="0" fontId="2" fillId="2" borderId="0" xfId="0" applyFont="1" applyFill="1"/>
    <xf numFmtId="0" fontId="0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9" fontId="3" fillId="0" borderId="0" xfId="3" applyFont="1" applyAlignment="1">
      <alignment horizontal="center"/>
    </xf>
    <xf numFmtId="0" fontId="5" fillId="0" borderId="0" xfId="0" applyFont="1"/>
    <xf numFmtId="0" fontId="0" fillId="0" borderId="0" xfId="0" applyFill="1"/>
    <xf numFmtId="0" fontId="2" fillId="0" borderId="0" xfId="0" applyFont="1" applyFill="1" applyAlignment="1">
      <alignment horizontal="center"/>
    </xf>
    <xf numFmtId="166" fontId="3" fillId="0" borderId="0" xfId="2" applyNumberFormat="1" applyFont="1" applyFill="1"/>
    <xf numFmtId="166" fontId="0" fillId="0" borderId="0" xfId="2" applyNumberFormat="1" applyFont="1" applyFill="1"/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center"/>
    </xf>
    <xf numFmtId="166" fontId="6" fillId="0" borderId="0" xfId="2" applyNumberFormat="1" applyFont="1" applyFill="1" applyAlignment="1">
      <alignment horizontal="center"/>
    </xf>
    <xf numFmtId="10" fontId="6" fillId="0" borderId="0" xfId="3" applyNumberFormat="1" applyFont="1" applyFill="1" applyAlignment="1">
      <alignment horizontal="center"/>
    </xf>
    <xf numFmtId="0" fontId="0" fillId="0" borderId="1" xfId="0" applyFill="1" applyBorder="1"/>
    <xf numFmtId="166" fontId="0" fillId="0" borderId="1" xfId="2" applyNumberFormat="1" applyFont="1" applyFill="1" applyBorder="1"/>
    <xf numFmtId="166" fontId="0" fillId="0" borderId="1" xfId="0" applyNumberFormat="1" applyFill="1" applyBorder="1"/>
    <xf numFmtId="0" fontId="2" fillId="0" borderId="2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 applyAlignment="1">
      <alignment horizontal="right"/>
    </xf>
    <xf numFmtId="168" fontId="2" fillId="0" borderId="0" xfId="0" applyNumberFormat="1" applyFont="1" applyFill="1" applyBorder="1" applyAlignment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2" fillId="0" borderId="4" xfId="0" applyFont="1" applyBorder="1"/>
    <xf numFmtId="166" fontId="0" fillId="0" borderId="2" xfId="2" applyNumberFormat="1" applyFont="1" applyBorder="1"/>
    <xf numFmtId="166" fontId="0" fillId="0" borderId="2" xfId="0" applyNumberFormat="1" applyBorder="1"/>
    <xf numFmtId="0" fontId="0" fillId="0" borderId="6" xfId="0" applyBorder="1"/>
    <xf numFmtId="166" fontId="0" fillId="0" borderId="7" xfId="0" applyNumberFormat="1" applyBorder="1"/>
    <xf numFmtId="0" fontId="0" fillId="0" borderId="9" xfId="0" applyBorder="1"/>
    <xf numFmtId="166" fontId="0" fillId="0" borderId="9" xfId="2" applyNumberFormat="1" applyFont="1" applyBorder="1"/>
    <xf numFmtId="0" fontId="0" fillId="0" borderId="10" xfId="0" applyBorder="1"/>
    <xf numFmtId="9" fontId="0" fillId="0" borderId="0" xfId="0" applyNumberFormat="1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0" fillId="0" borderId="3" xfId="0" applyBorder="1"/>
    <xf numFmtId="0" fontId="2" fillId="0" borderId="15" xfId="0" applyFont="1" applyBorder="1"/>
    <xf numFmtId="43" fontId="6" fillId="0" borderId="1" xfId="1" applyFont="1" applyFill="1" applyBorder="1" applyAlignment="1">
      <alignment horizontal="left"/>
    </xf>
    <xf numFmtId="0" fontId="4" fillId="3" borderId="0" xfId="0" applyFont="1" applyFill="1"/>
    <xf numFmtId="0" fontId="0" fillId="3" borderId="0" xfId="0" applyFill="1"/>
    <xf numFmtId="0" fontId="10" fillId="3" borderId="0" xfId="0" applyFont="1" applyFill="1"/>
    <xf numFmtId="0" fontId="0" fillId="0" borderId="0" xfId="0" applyFont="1" applyBorder="1"/>
    <xf numFmtId="169" fontId="11" fillId="0" borderId="0" xfId="1" applyNumberFormat="1" applyFont="1" applyFill="1" applyAlignment="1">
      <alignment horizontal="center"/>
    </xf>
    <xf numFmtId="43" fontId="0" fillId="0" borderId="1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165" fontId="8" fillId="0" borderId="0" xfId="1" applyNumberFormat="1" applyFont="1" applyFill="1" applyBorder="1"/>
    <xf numFmtId="0" fontId="9" fillId="0" borderId="0" xfId="0" applyFont="1" applyFill="1"/>
    <xf numFmtId="166" fontId="9" fillId="0" borderId="0" xfId="2" applyNumberFormat="1" applyFont="1" applyFill="1"/>
    <xf numFmtId="0" fontId="9" fillId="0" borderId="0" xfId="0" applyFont="1" applyFill="1" applyBorder="1"/>
    <xf numFmtId="0" fontId="9" fillId="0" borderId="1" xfId="0" applyFont="1" applyFill="1" applyBorder="1"/>
    <xf numFmtId="166" fontId="9" fillId="0" borderId="1" xfId="0" applyNumberFormat="1" applyFont="1" applyFill="1" applyBorder="1"/>
    <xf numFmtId="167" fontId="9" fillId="0" borderId="0" xfId="1" applyNumberFormat="1" applyFont="1" applyFill="1" applyAlignment="1">
      <alignment horizontal="center"/>
    </xf>
    <xf numFmtId="43" fontId="9" fillId="0" borderId="0" xfId="1" applyFont="1" applyFill="1"/>
    <xf numFmtId="168" fontId="9" fillId="0" borderId="0" xfId="1" applyNumberFormat="1" applyFont="1" applyFill="1"/>
    <xf numFmtId="166" fontId="9" fillId="0" borderId="1" xfId="2" applyNumberFormat="1" applyFont="1" applyFill="1" applyBorder="1"/>
    <xf numFmtId="0" fontId="8" fillId="0" borderId="0" xfId="0" applyFont="1" applyAlignment="1">
      <alignment horizontal="left"/>
    </xf>
    <xf numFmtId="43" fontId="1" fillId="0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6" fontId="11" fillId="0" borderId="1" xfId="2" applyNumberFormat="1" applyFont="1" applyFill="1" applyBorder="1"/>
    <xf numFmtId="166" fontId="11" fillId="0" borderId="0" xfId="0" applyNumberFormat="1" applyFont="1" applyFill="1"/>
    <xf numFmtId="167" fontId="11" fillId="0" borderId="0" xfId="1" applyNumberFormat="1" applyFont="1" applyFill="1" applyAlignment="1">
      <alignment horizontal="center"/>
    </xf>
    <xf numFmtId="167" fontId="11" fillId="0" borderId="1" xfId="1" applyNumberFormat="1" applyFont="1" applyFill="1" applyBorder="1" applyAlignment="1">
      <alignment horizontal="center"/>
    </xf>
    <xf numFmtId="166" fontId="11" fillId="0" borderId="0" xfId="2" applyNumberFormat="1" applyFont="1" applyFill="1" applyAlignment="1">
      <alignment horizontal="center"/>
    </xf>
    <xf numFmtId="166" fontId="11" fillId="0" borderId="1" xfId="2" applyNumberFormat="1" applyFont="1" applyFill="1" applyBorder="1" applyAlignment="1">
      <alignment horizontal="center"/>
    </xf>
    <xf numFmtId="166" fontId="11" fillId="0" borderId="0" xfId="2" applyNumberFormat="1" applyFont="1" applyFill="1"/>
    <xf numFmtId="43" fontId="11" fillId="0" borderId="0" xfId="1" applyFont="1" applyFill="1"/>
    <xf numFmtId="165" fontId="11" fillId="4" borderId="1" xfId="1" applyNumberFormat="1" applyFont="1" applyFill="1" applyBorder="1" applyAlignment="1">
      <alignment horizontal="center"/>
    </xf>
    <xf numFmtId="165" fontId="11" fillId="0" borderId="0" xfId="1" applyNumberFormat="1" applyFont="1" applyFill="1" applyAlignment="1">
      <alignment horizontal="center"/>
    </xf>
    <xf numFmtId="166" fontId="0" fillId="0" borderId="16" xfId="2" applyNumberFormat="1" applyFont="1" applyBorder="1"/>
    <xf numFmtId="166" fontId="0" fillId="0" borderId="16" xfId="0" applyNumberFormat="1" applyBorder="1"/>
    <xf numFmtId="170" fontId="3" fillId="0" borderId="0" xfId="2" applyNumberFormat="1" applyFont="1"/>
    <xf numFmtId="0" fontId="0" fillId="0" borderId="7" xfId="0" applyBorder="1"/>
    <xf numFmtId="0" fontId="0" fillId="0" borderId="8" xfId="0" applyBorder="1"/>
    <xf numFmtId="171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Revenue and Cashflow of Facilities in El Segundo,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36384612762582E-2"/>
          <c:y val="0.11511483550589696"/>
          <c:w val="0.88604859707221917"/>
          <c:h val="0.78486892506312356"/>
        </c:manualLayout>
      </c:layout>
      <c:lineChart>
        <c:grouping val="standard"/>
        <c:varyColors val="0"/>
        <c:ser>
          <c:idx val="0"/>
          <c:order val="0"/>
          <c:tx>
            <c:v>Sales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Sheet3!$A$2:$A$28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Sheet3!$B$2:$B$28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 formatCode="[$$-409]#,##0.00">
                  <c:v>135.30666537297401</c:v>
                </c:pt>
                <c:pt idx="3" formatCode="[$$-409]#,##0.00">
                  <c:v>208.03399801094699</c:v>
                </c:pt>
                <c:pt idx="4" formatCode="[$$-409]#,##0.00">
                  <c:v>284.31313061496098</c:v>
                </c:pt>
                <c:pt idx="5" formatCode="[$$-409]#,##0.00">
                  <c:v>364.27619860041801</c:v>
                </c:pt>
                <c:pt idx="6" formatCode="[$$-409]#,##0.00">
                  <c:v>373.383103565429</c:v>
                </c:pt>
                <c:pt idx="7" formatCode="[$$-409]#,##0.00">
                  <c:v>382.71768115456501</c:v>
                </c:pt>
                <c:pt idx="8" formatCode="[$$-409]#,##0.00">
                  <c:v>392.28562318342898</c:v>
                </c:pt>
                <c:pt idx="9" formatCode="[$$-409]#,##0.00">
                  <c:v>402.09276376301398</c:v>
                </c:pt>
                <c:pt idx="10" formatCode="[$$-409]#,##0.00">
                  <c:v>412.14508285709002</c:v>
                </c:pt>
                <c:pt idx="11" formatCode="[$$-409]#,##0.00">
                  <c:v>422.44870992851702</c:v>
                </c:pt>
                <c:pt idx="12" formatCode="[$$-409]#,##0.00">
                  <c:v>433.00992767673</c:v>
                </c:pt>
                <c:pt idx="13" formatCode="[$$-409]#,##0.00">
                  <c:v>443.83517586864798</c:v>
                </c:pt>
                <c:pt idx="14" formatCode="[$$-409]#,##0.00">
                  <c:v>454.93105526536402</c:v>
                </c:pt>
                <c:pt idx="15" formatCode="[$$-409]#,##0.00">
                  <c:v>466.30433164699798</c:v>
                </c:pt>
                <c:pt idx="16" formatCode="[$$-409]#,##0.00">
                  <c:v>477.96193993817297</c:v>
                </c:pt>
                <c:pt idx="17" formatCode="[$$-409]#,##0.00">
                  <c:v>489.91098843662701</c:v>
                </c:pt>
                <c:pt idx="18" formatCode="[$$-409]#,##0.00">
                  <c:v>502.15876314754303</c:v>
                </c:pt>
                <c:pt idx="19" formatCode="[$$-409]#,##0.00">
                  <c:v>514.71273222623097</c:v>
                </c:pt>
                <c:pt idx="20" formatCode="[$$-409]#,##0.00">
                  <c:v>527.58055053188696</c:v>
                </c:pt>
                <c:pt idx="21" formatCode="[$$-409]#,##0.00">
                  <c:v>540.77006429518406</c:v>
                </c:pt>
                <c:pt idx="22" formatCode="[$$-409]#,##0.00">
                  <c:v>554.289315902564</c:v>
                </c:pt>
                <c:pt idx="23" formatCode="[$$-409]#,##0.00">
                  <c:v>568.14654880012802</c:v>
                </c:pt>
                <c:pt idx="24" formatCode="[$$-409]#,##0.00">
                  <c:v>582.35021252013098</c:v>
                </c:pt>
                <c:pt idx="25" formatCode="[$$-409]#,##0.00">
                  <c:v>596.90896783313406</c:v>
                </c:pt>
                <c:pt idx="26" formatCode="[$$-409]#,##0.00">
                  <c:v>611.83169202896295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4-4ED9-9BA2-22581F362BC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Cumulative Cashflow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Sheet3!$C$2:$C$28</c:f>
              <c:numCache>
                <c:formatCode>[$$-409]#,##0.00</c:formatCode>
                <c:ptCount val="27"/>
                <c:pt idx="0">
                  <c:v>-414.5</c:v>
                </c:pt>
                <c:pt idx="1">
                  <c:v>-866.37125000000003</c:v>
                </c:pt>
                <c:pt idx="2">
                  <c:v>-853.51778685797296</c:v>
                </c:pt>
                <c:pt idx="3">
                  <c:v>-812.97159821460696</c:v>
                </c:pt>
                <c:pt idx="4">
                  <c:v>-745.62822116185805</c:v>
                </c:pt>
                <c:pt idx="5">
                  <c:v>-668.14255896553402</c:v>
                </c:pt>
                <c:pt idx="6">
                  <c:v>-589.08011748513502</c:v>
                </c:pt>
                <c:pt idx="7">
                  <c:v>-508.40147723855898</c:v>
                </c:pt>
                <c:pt idx="8">
                  <c:v>-426.06623325665203</c:v>
                </c:pt>
                <c:pt idx="9">
                  <c:v>-342.03297044603102</c:v>
                </c:pt>
                <c:pt idx="10">
                  <c:v>-256.25923833597699</c:v>
                </c:pt>
                <c:pt idx="11">
                  <c:v>-168.701525194006</c:v>
                </c:pt>
                <c:pt idx="12">
                  <c:v>-79.315231494318596</c:v>
                </c:pt>
                <c:pt idx="13">
                  <c:v>11.945357277027499</c:v>
                </c:pt>
                <c:pt idx="14">
                  <c:v>105.127098496824</c:v>
                </c:pt>
                <c:pt idx="15">
                  <c:v>200.27802097628199</c:v>
                </c:pt>
                <c:pt idx="16">
                  <c:v>297.44735424689298</c:v>
                </c:pt>
                <c:pt idx="17">
                  <c:v>382.27106774510298</c:v>
                </c:pt>
                <c:pt idx="18">
                  <c:v>469.21537408076802</c:v>
                </c:pt>
                <c:pt idx="19">
                  <c:v>558.33328807482496</c:v>
                </c:pt>
                <c:pt idx="20">
                  <c:v>649.67914991873295</c:v>
                </c:pt>
                <c:pt idx="21">
                  <c:v>743.30865830873802</c:v>
                </c:pt>
                <c:pt idx="22">
                  <c:v>839.27890440849399</c:v>
                </c:pt>
                <c:pt idx="23">
                  <c:v>937.64840666074394</c:v>
                </c:pt>
                <c:pt idx="24">
                  <c:v>1038.4771464692999</c:v>
                </c:pt>
                <c:pt idx="25">
                  <c:v>1141.8266047730699</c:v>
                </c:pt>
                <c:pt idx="26">
                  <c:v>1247.7597995344299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4-4147-A1DD-F3618050CF4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Net Cashflow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Sheet3!$D$2:$D$28</c:f>
              <c:numCache>
                <c:formatCode>[$$-409]#,##0.00</c:formatCode>
                <c:ptCount val="27"/>
                <c:pt idx="0">
                  <c:v>-414.5</c:v>
                </c:pt>
                <c:pt idx="1">
                  <c:v>-451.87124999999997</c:v>
                </c:pt>
                <c:pt idx="2">
                  <c:v>12.853463142026699</c:v>
                </c:pt>
                <c:pt idx="3">
                  <c:v>40.546188643366001</c:v>
                </c:pt>
                <c:pt idx="4">
                  <c:v>67.343377052749105</c:v>
                </c:pt>
                <c:pt idx="5">
                  <c:v>77.485662196324398</c:v>
                </c:pt>
                <c:pt idx="6">
                  <c:v>79.062441480399201</c:v>
                </c:pt>
                <c:pt idx="7">
                  <c:v>80.678640246575796</c:v>
                </c:pt>
                <c:pt idx="8">
                  <c:v>82.335243981906899</c:v>
                </c:pt>
                <c:pt idx="9">
                  <c:v>84.033262810621196</c:v>
                </c:pt>
                <c:pt idx="10">
                  <c:v>85.773732110053402</c:v>
                </c:pt>
                <c:pt idx="11">
                  <c:v>87.557713141971405</c:v>
                </c:pt>
                <c:pt idx="12">
                  <c:v>89.3862936996873</c:v>
                </c:pt>
                <c:pt idx="13">
                  <c:v>91.260588771346207</c:v>
                </c:pt>
                <c:pt idx="14">
                  <c:v>93.181741219796507</c:v>
                </c:pt>
                <c:pt idx="15">
                  <c:v>95.150922479458103</c:v>
                </c:pt>
                <c:pt idx="16">
                  <c:v>97.169333270611205</c:v>
                </c:pt>
                <c:pt idx="17">
                  <c:v>84.823713498209798</c:v>
                </c:pt>
                <c:pt idx="18">
                  <c:v>86.944306335665004</c:v>
                </c:pt>
                <c:pt idx="19">
                  <c:v>89.117913994056593</c:v>
                </c:pt>
                <c:pt idx="20">
                  <c:v>91.345861843907997</c:v>
                </c:pt>
                <c:pt idx="21">
                  <c:v>93.629508390005697</c:v>
                </c:pt>
                <c:pt idx="22">
                  <c:v>95.970246099755897</c:v>
                </c:pt>
                <c:pt idx="23">
                  <c:v>98.369502252249703</c:v>
                </c:pt>
                <c:pt idx="24">
                  <c:v>100.82873980855599</c:v>
                </c:pt>
                <c:pt idx="25">
                  <c:v>103.34945830377001</c:v>
                </c:pt>
                <c:pt idx="26">
                  <c:v>105.93319476136401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8-47A9-A1B6-721E6F27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438408"/>
        <c:axId val="486434800"/>
      </c:lineChart>
      <c:catAx>
        <c:axId val="48643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>
            <c:manualLayout>
              <c:xMode val="edge"/>
              <c:yMode val="edge"/>
              <c:x val="0.93899695167974129"/>
              <c:y val="0.8999836807963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4800"/>
        <c:crossesAt val="0"/>
        <c:auto val="1"/>
        <c:lblAlgn val="ctr"/>
        <c:lblOffset val="100"/>
        <c:noMultiLvlLbl val="0"/>
      </c:catAx>
      <c:valAx>
        <c:axId val="4864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160020</xdr:rowOff>
    </xdr:from>
    <xdr:to>
      <xdr:col>16</xdr:col>
      <xdr:colOff>388620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3BD9C-E255-465E-91F6-A537E1690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AF73"/>
  <sheetViews>
    <sheetView showGridLines="0" tabSelected="1" zoomScaleNormal="100" workbookViewId="0">
      <pane ySplit="12" topLeftCell="A40" activePane="bottomLeft" state="frozenSplit"/>
      <selection pane="bottomLeft" activeCell="F64" sqref="F64"/>
    </sheetView>
  </sheetViews>
  <sheetFormatPr defaultColWidth="8.77734375" defaultRowHeight="14.4" x14ac:dyDescent="0.3"/>
  <cols>
    <col min="1" max="1" width="5.77734375" customWidth="1"/>
    <col min="2" max="2" width="30.109375" customWidth="1"/>
    <col min="3" max="3" width="33.44140625" bestFit="1" customWidth="1"/>
    <col min="4" max="4" width="6.44140625" customWidth="1"/>
    <col min="5" max="5" width="7" customWidth="1"/>
    <col min="6" max="6" width="15.33203125" customWidth="1"/>
    <col min="7" max="7" width="15.6640625" customWidth="1"/>
    <col min="8" max="8" width="16.44140625" customWidth="1"/>
    <col min="9" max="9" width="17.109375" customWidth="1"/>
    <col min="10" max="10" width="15.77734375" customWidth="1"/>
    <col min="11" max="11" width="16.44140625" customWidth="1"/>
    <col min="12" max="12" width="15.77734375" customWidth="1"/>
    <col min="13" max="13" width="17.6640625" customWidth="1"/>
    <col min="14" max="14" width="15" customWidth="1"/>
    <col min="15" max="15" width="15.44140625" customWidth="1"/>
    <col min="16" max="16" width="14.77734375" customWidth="1"/>
    <col min="17" max="17" width="17.6640625" customWidth="1"/>
    <col min="18" max="18" width="14" customWidth="1"/>
    <col min="19" max="19" width="15.109375" customWidth="1"/>
    <col min="20" max="20" width="14.109375" customWidth="1"/>
    <col min="21" max="21" width="14.6640625" customWidth="1"/>
    <col min="22" max="22" width="15.77734375" customWidth="1"/>
    <col min="23" max="23" width="14.77734375" customWidth="1"/>
    <col min="24" max="24" width="15.44140625" customWidth="1"/>
    <col min="25" max="25" width="13.44140625" customWidth="1"/>
    <col min="26" max="26" width="16.77734375" customWidth="1"/>
    <col min="27" max="27" width="13.33203125" customWidth="1"/>
    <col min="28" max="28" width="14" customWidth="1"/>
    <col min="29" max="29" width="14.77734375" customWidth="1"/>
    <col min="30" max="30" width="14.109375" customWidth="1"/>
    <col min="31" max="31" width="13.6640625" customWidth="1"/>
    <col min="32" max="32" width="13.44140625" customWidth="1"/>
  </cols>
  <sheetData>
    <row r="2" spans="2:32" ht="21" x14ac:dyDescent="0.4">
      <c r="J2" s="50" t="s">
        <v>24</v>
      </c>
      <c r="K2" s="51"/>
      <c r="L2" s="51"/>
      <c r="M2" s="51"/>
      <c r="N2" s="13"/>
    </row>
    <row r="3" spans="2:32" ht="16.5" customHeight="1" x14ac:dyDescent="0.4">
      <c r="J3" s="25"/>
      <c r="K3" s="13"/>
      <c r="L3" s="13"/>
    </row>
    <row r="4" spans="2:32" ht="17.25" customHeight="1" x14ac:dyDescent="0.4">
      <c r="B4" s="52" t="s">
        <v>25</v>
      </c>
      <c r="J4" s="25"/>
      <c r="K4" s="13"/>
      <c r="L4" s="13"/>
    </row>
    <row r="5" spans="2:32" ht="15" customHeight="1" x14ac:dyDescent="0.4">
      <c r="B5" s="27" t="s">
        <v>26</v>
      </c>
      <c r="J5" s="25"/>
      <c r="K5" s="13"/>
      <c r="L5" s="13"/>
    </row>
    <row r="6" spans="2:32" ht="15" customHeight="1" x14ac:dyDescent="0.4">
      <c r="B6" s="27" t="s">
        <v>40</v>
      </c>
      <c r="E6" s="67">
        <v>2021</v>
      </c>
      <c r="H6" s="27"/>
      <c r="I6" t="s">
        <v>49</v>
      </c>
      <c r="J6" s="25"/>
      <c r="K6" s="13"/>
      <c r="L6" s="13"/>
    </row>
    <row r="7" spans="2:32" ht="15" customHeight="1" x14ac:dyDescent="0.4">
      <c r="B7" s="27" t="s">
        <v>39</v>
      </c>
      <c r="E7" s="67">
        <v>2045</v>
      </c>
      <c r="H7" s="27"/>
      <c r="J7" s="25"/>
      <c r="K7" s="13"/>
      <c r="L7" s="13"/>
    </row>
    <row r="8" spans="2:32" ht="15" customHeight="1" x14ac:dyDescent="0.4">
      <c r="B8" s="27" t="s">
        <v>45</v>
      </c>
      <c r="E8" s="67" t="s">
        <v>55</v>
      </c>
      <c r="H8" s="27"/>
      <c r="J8" s="25"/>
      <c r="K8" s="13"/>
      <c r="L8" s="13"/>
    </row>
    <row r="9" spans="2:32" ht="15" customHeight="1" x14ac:dyDescent="0.4">
      <c r="B9" s="27"/>
      <c r="J9" s="25"/>
      <c r="K9" s="13"/>
      <c r="L9" s="13"/>
    </row>
    <row r="10" spans="2:32" ht="15" customHeight="1" x14ac:dyDescent="0.4">
      <c r="B10" s="27"/>
      <c r="J10" s="25"/>
      <c r="K10" s="13"/>
      <c r="L10" s="13"/>
    </row>
    <row r="11" spans="2:32" ht="15" customHeight="1" x14ac:dyDescent="0.3">
      <c r="B11" s="26"/>
    </row>
    <row r="12" spans="2:32" s="1" customFormat="1" ht="15" customHeight="1" x14ac:dyDescent="0.3">
      <c r="F12" s="24">
        <v>2019</v>
      </c>
      <c r="G12" s="24">
        <v>2020</v>
      </c>
      <c r="H12" s="24">
        <f>G12+1</f>
        <v>2021</v>
      </c>
      <c r="I12" s="24">
        <f t="shared" ref="I12:T12" si="0">H12+1</f>
        <v>2022</v>
      </c>
      <c r="J12" s="24">
        <f t="shared" si="0"/>
        <v>2023</v>
      </c>
      <c r="K12" s="24">
        <f t="shared" si="0"/>
        <v>2024</v>
      </c>
      <c r="L12" s="24">
        <f t="shared" si="0"/>
        <v>2025</v>
      </c>
      <c r="M12" s="24">
        <f t="shared" si="0"/>
        <v>2026</v>
      </c>
      <c r="N12" s="24">
        <f t="shared" si="0"/>
        <v>2027</v>
      </c>
      <c r="O12" s="24">
        <f t="shared" si="0"/>
        <v>2028</v>
      </c>
      <c r="P12" s="24">
        <f t="shared" si="0"/>
        <v>2029</v>
      </c>
      <c r="Q12" s="24">
        <f>P12+1</f>
        <v>2030</v>
      </c>
      <c r="R12" s="24">
        <f t="shared" si="0"/>
        <v>2031</v>
      </c>
      <c r="S12" s="24">
        <f t="shared" si="0"/>
        <v>2032</v>
      </c>
      <c r="T12" s="24">
        <f t="shared" si="0"/>
        <v>2033</v>
      </c>
      <c r="U12" s="24">
        <f t="shared" ref="U12" si="1">T12+1</f>
        <v>2034</v>
      </c>
      <c r="V12" s="24">
        <f t="shared" ref="V12" si="2">U12+1</f>
        <v>2035</v>
      </c>
      <c r="W12" s="24">
        <f t="shared" ref="W12" si="3">V12+1</f>
        <v>2036</v>
      </c>
      <c r="X12" s="24">
        <f t="shared" ref="X12" si="4">W12+1</f>
        <v>2037</v>
      </c>
      <c r="Y12" s="24">
        <f t="shared" ref="Y12" si="5">X12+1</f>
        <v>2038</v>
      </c>
      <c r="Z12" s="24">
        <f t="shared" ref="Z12" si="6">Y12+1</f>
        <v>2039</v>
      </c>
      <c r="AA12" s="24">
        <f t="shared" ref="AA12" si="7">Z12+1</f>
        <v>2040</v>
      </c>
      <c r="AB12" s="24">
        <f t="shared" ref="AB12" si="8">AA12+1</f>
        <v>2041</v>
      </c>
      <c r="AC12" s="24">
        <f t="shared" ref="AC12" si="9">AB12+1</f>
        <v>2042</v>
      </c>
      <c r="AD12" s="24">
        <f t="shared" ref="AD12" si="10">AC12+1</f>
        <v>2043</v>
      </c>
      <c r="AE12" s="24">
        <f t="shared" ref="AE12:AF12" si="11">AD12+1</f>
        <v>2044</v>
      </c>
      <c r="AF12" s="24">
        <f t="shared" si="11"/>
        <v>2045</v>
      </c>
    </row>
    <row r="13" spans="2:32" s="1" customFormat="1" x14ac:dyDescent="0.3"/>
    <row r="14" spans="2:32" s="1" customFormat="1" ht="18" x14ac:dyDescent="0.35">
      <c r="B14" s="52" t="s">
        <v>21</v>
      </c>
    </row>
    <row r="15" spans="2:32" s="1" customFormat="1" x14ac:dyDescent="0.3"/>
    <row r="16" spans="2:32" s="1" customFormat="1" x14ac:dyDescent="0.3">
      <c r="B16" s="5" t="s">
        <v>5</v>
      </c>
    </row>
    <row r="17" spans="2:32" s="1" customFormat="1" x14ac:dyDescent="0.3">
      <c r="B17" s="9" t="s">
        <v>1</v>
      </c>
      <c r="C17" s="3">
        <v>2.5000000000000001E-2</v>
      </c>
      <c r="D17" s="14"/>
      <c r="E17" s="14"/>
      <c r="F17" s="68">
        <v>1</v>
      </c>
      <c r="G17" s="54">
        <f>F17*(1+$C17)</f>
        <v>1.0249999999999999</v>
      </c>
      <c r="H17" s="54">
        <f t="shared" ref="H17:T17" si="12">G17*(1+$C17)</f>
        <v>1.0506249999999999</v>
      </c>
      <c r="I17" s="54">
        <f t="shared" si="12"/>
        <v>1.0768906249999999</v>
      </c>
      <c r="J17" s="54">
        <f t="shared" si="12"/>
        <v>1.1038128906249998</v>
      </c>
      <c r="K17" s="54">
        <f t="shared" si="12"/>
        <v>1.1314082128906247</v>
      </c>
      <c r="L17" s="54">
        <f t="shared" si="12"/>
        <v>1.1596934182128902</v>
      </c>
      <c r="M17" s="54">
        <f t="shared" si="12"/>
        <v>1.1886857536682123</v>
      </c>
      <c r="N17" s="54">
        <f t="shared" si="12"/>
        <v>1.2184028975099175</v>
      </c>
      <c r="O17" s="54">
        <f t="shared" si="12"/>
        <v>1.2488629699476652</v>
      </c>
      <c r="P17" s="54">
        <f t="shared" si="12"/>
        <v>1.2800845441963566</v>
      </c>
      <c r="Q17" s="54">
        <f>P17*(1+$C17)</f>
        <v>1.3120866578012655</v>
      </c>
      <c r="R17" s="54">
        <f t="shared" si="12"/>
        <v>1.3448888242462971</v>
      </c>
      <c r="S17" s="54">
        <f t="shared" si="12"/>
        <v>1.3785110448524545</v>
      </c>
      <c r="T17" s="54">
        <f t="shared" si="12"/>
        <v>1.4129738209737657</v>
      </c>
      <c r="U17" s="54">
        <f>T17*(1+$C17)</f>
        <v>1.4482981664981096</v>
      </c>
      <c r="V17" s="54">
        <f t="shared" ref="V17:AF17" si="13">U17*(1+$C17)</f>
        <v>1.4845056206605622</v>
      </c>
      <c r="W17" s="54">
        <f t="shared" si="13"/>
        <v>1.5216182611770761</v>
      </c>
      <c r="X17" s="54">
        <f t="shared" si="13"/>
        <v>1.5596587177065029</v>
      </c>
      <c r="Y17" s="54">
        <f t="shared" si="13"/>
        <v>1.5986501856491653</v>
      </c>
      <c r="Z17" s="54">
        <f t="shared" si="13"/>
        <v>1.6386164402903942</v>
      </c>
      <c r="AA17" s="54">
        <f t="shared" si="13"/>
        <v>1.6795818512976539</v>
      </c>
      <c r="AB17" s="54">
        <f t="shared" si="13"/>
        <v>1.721571397580095</v>
      </c>
      <c r="AC17" s="54">
        <f t="shared" si="13"/>
        <v>1.7646106825195973</v>
      </c>
      <c r="AD17" s="54">
        <f t="shared" si="13"/>
        <v>1.8087259495825871</v>
      </c>
      <c r="AE17" s="54">
        <f t="shared" si="13"/>
        <v>1.8539440983221516</v>
      </c>
      <c r="AF17" s="54">
        <f t="shared" si="13"/>
        <v>1.9002927007802053</v>
      </c>
    </row>
    <row r="18" spans="2:32" s="1" customFormat="1" x14ac:dyDescent="0.3">
      <c r="B18" s="9" t="s">
        <v>53</v>
      </c>
      <c r="C18" s="3">
        <v>2.5000000000000001E-2</v>
      </c>
      <c r="D18" s="14"/>
      <c r="E18" s="14"/>
      <c r="F18" s="68">
        <v>1</v>
      </c>
      <c r="G18" s="54">
        <f t="shared" ref="G18:T19" si="14">F18*(1+$C18)</f>
        <v>1.0249999999999999</v>
      </c>
      <c r="H18" s="54">
        <f t="shared" si="14"/>
        <v>1.0506249999999999</v>
      </c>
      <c r="I18" s="54">
        <f t="shared" si="14"/>
        <v>1.0768906249999999</v>
      </c>
      <c r="J18" s="54">
        <f t="shared" si="14"/>
        <v>1.1038128906249998</v>
      </c>
      <c r="K18" s="54">
        <f t="shared" si="14"/>
        <v>1.1314082128906247</v>
      </c>
      <c r="L18" s="54">
        <f t="shared" si="14"/>
        <v>1.1596934182128902</v>
      </c>
      <c r="M18" s="54">
        <f t="shared" si="14"/>
        <v>1.1886857536682123</v>
      </c>
      <c r="N18" s="54">
        <f t="shared" si="14"/>
        <v>1.2184028975099175</v>
      </c>
      <c r="O18" s="54">
        <f t="shared" si="14"/>
        <v>1.2488629699476652</v>
      </c>
      <c r="P18" s="54">
        <f t="shared" si="14"/>
        <v>1.2800845441963566</v>
      </c>
      <c r="Q18" s="54">
        <f>P18*(1+$C18)</f>
        <v>1.3120866578012655</v>
      </c>
      <c r="R18" s="54">
        <f t="shared" si="14"/>
        <v>1.3448888242462971</v>
      </c>
      <c r="S18" s="54">
        <f t="shared" si="14"/>
        <v>1.3785110448524545</v>
      </c>
      <c r="T18" s="54">
        <f t="shared" si="14"/>
        <v>1.4129738209737657</v>
      </c>
      <c r="U18" s="54">
        <f>T18*(1+$C18)</f>
        <v>1.4482981664981096</v>
      </c>
      <c r="V18" s="54">
        <f t="shared" ref="V18:AF18" si="15">U18*(1+$C18)</f>
        <v>1.4845056206605622</v>
      </c>
      <c r="W18" s="54">
        <f t="shared" si="15"/>
        <v>1.5216182611770761</v>
      </c>
      <c r="X18" s="54">
        <f t="shared" si="15"/>
        <v>1.5596587177065029</v>
      </c>
      <c r="Y18" s="54">
        <f t="shared" si="15"/>
        <v>1.5986501856491653</v>
      </c>
      <c r="Z18" s="54">
        <f t="shared" si="15"/>
        <v>1.6386164402903942</v>
      </c>
      <c r="AA18" s="54">
        <f t="shared" si="15"/>
        <v>1.6795818512976539</v>
      </c>
      <c r="AB18" s="54">
        <f t="shared" si="15"/>
        <v>1.721571397580095</v>
      </c>
      <c r="AC18" s="54">
        <f t="shared" si="15"/>
        <v>1.7646106825195973</v>
      </c>
      <c r="AD18" s="54">
        <f t="shared" si="15"/>
        <v>1.8087259495825871</v>
      </c>
      <c r="AE18" s="54">
        <f t="shared" si="15"/>
        <v>1.8539440983221516</v>
      </c>
      <c r="AF18" s="54">
        <f t="shared" si="15"/>
        <v>1.9002927007802053</v>
      </c>
    </row>
    <row r="19" spans="2:32" s="1" customFormat="1" x14ac:dyDescent="0.3">
      <c r="B19" s="9" t="s">
        <v>47</v>
      </c>
      <c r="C19" s="3">
        <v>7.0000000000000007E-2</v>
      </c>
      <c r="D19" s="14"/>
      <c r="E19" s="14"/>
      <c r="F19" s="68">
        <v>1</v>
      </c>
      <c r="G19" s="54">
        <f t="shared" si="14"/>
        <v>1.07</v>
      </c>
      <c r="H19" s="54">
        <f t="shared" si="14"/>
        <v>1.1449</v>
      </c>
      <c r="I19" s="54">
        <f t="shared" si="14"/>
        <v>1.2250430000000001</v>
      </c>
      <c r="J19" s="54">
        <f t="shared" si="14"/>
        <v>1.3107960100000002</v>
      </c>
      <c r="K19" s="54">
        <f t="shared" si="14"/>
        <v>1.4025517307000004</v>
      </c>
      <c r="L19" s="54">
        <f t="shared" si="14"/>
        <v>1.5007303518490005</v>
      </c>
      <c r="M19" s="54">
        <f t="shared" si="14"/>
        <v>1.6057814764784306</v>
      </c>
      <c r="N19" s="54">
        <f t="shared" si="14"/>
        <v>1.7181861798319209</v>
      </c>
      <c r="O19" s="54">
        <f t="shared" si="14"/>
        <v>1.8384592124201555</v>
      </c>
      <c r="P19" s="54">
        <f t="shared" si="14"/>
        <v>1.9671513572895665</v>
      </c>
      <c r="Q19" s="54">
        <f>P19*(1+$C19)</f>
        <v>2.1048519522998363</v>
      </c>
      <c r="R19" s="54">
        <f t="shared" si="14"/>
        <v>2.2521915889608248</v>
      </c>
      <c r="S19" s="54">
        <f t="shared" si="14"/>
        <v>2.4098450001880827</v>
      </c>
      <c r="T19" s="54">
        <f t="shared" si="14"/>
        <v>2.5785341502012487</v>
      </c>
      <c r="U19" s="54">
        <f>T19*(1+$C19)</f>
        <v>2.7590315407153363</v>
      </c>
      <c r="V19" s="54">
        <f t="shared" ref="V19:AF19" si="16">U19*(1+$C19)</f>
        <v>2.9521637485654102</v>
      </c>
      <c r="W19" s="54">
        <f t="shared" si="16"/>
        <v>3.1588152109649892</v>
      </c>
      <c r="X19" s="54">
        <f t="shared" si="16"/>
        <v>3.3799322757325387</v>
      </c>
      <c r="Y19" s="54">
        <f t="shared" si="16"/>
        <v>3.6165275350338169</v>
      </c>
      <c r="Z19" s="54">
        <f t="shared" si="16"/>
        <v>3.8696844624861844</v>
      </c>
      <c r="AA19" s="54">
        <f t="shared" si="16"/>
        <v>4.1405623748602176</v>
      </c>
      <c r="AB19" s="54">
        <f t="shared" si="16"/>
        <v>4.4304017411004333</v>
      </c>
      <c r="AC19" s="54">
        <f t="shared" si="16"/>
        <v>4.7405298629774641</v>
      </c>
      <c r="AD19" s="54">
        <f t="shared" si="16"/>
        <v>5.0723669533858873</v>
      </c>
      <c r="AE19" s="54">
        <f t="shared" si="16"/>
        <v>5.4274326401229001</v>
      </c>
      <c r="AF19" s="54">
        <f t="shared" si="16"/>
        <v>5.8073529249315037</v>
      </c>
    </row>
    <row r="20" spans="2:32" s="1" customFormat="1" x14ac:dyDescent="0.3">
      <c r="D20" s="14"/>
      <c r="E20" s="14"/>
      <c r="F20" s="14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4"/>
    </row>
    <row r="21" spans="2:32" s="1" customFormat="1" x14ac:dyDescent="0.3">
      <c r="B21" s="5" t="s">
        <v>57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2:32" x14ac:dyDescent="0.3">
      <c r="B22" t="s">
        <v>9</v>
      </c>
      <c r="D22" s="13" t="s">
        <v>46</v>
      </c>
      <c r="E22" s="13"/>
      <c r="F22" s="15">
        <v>132500000</v>
      </c>
      <c r="G22" s="15">
        <v>308350000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</row>
    <row r="23" spans="2:32" x14ac:dyDescent="0.3">
      <c r="B23" t="s">
        <v>41</v>
      </c>
      <c r="D23" s="13" t="s">
        <v>46</v>
      </c>
      <c r="E23" s="13"/>
      <c r="F23" s="15">
        <v>282000000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</row>
    <row r="24" spans="2:32" x14ac:dyDescent="0.3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2:32" x14ac:dyDescent="0.3">
      <c r="B25" s="6" t="s">
        <v>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32" x14ac:dyDescent="0.3">
      <c r="B26" s="53" t="s">
        <v>42</v>
      </c>
      <c r="D26" s="13"/>
      <c r="E26" s="13"/>
      <c r="F26" s="57">
        <v>0</v>
      </c>
      <c r="G26" s="57">
        <v>0</v>
      </c>
      <c r="H26" s="57">
        <v>400</v>
      </c>
      <c r="I26" s="57">
        <v>600</v>
      </c>
      <c r="J26" s="57">
        <v>800</v>
      </c>
      <c r="K26" s="57">
        <v>1000</v>
      </c>
      <c r="L26" s="57">
        <v>1000</v>
      </c>
      <c r="M26" s="57">
        <v>1000</v>
      </c>
      <c r="N26" s="57">
        <v>1000</v>
      </c>
      <c r="O26" s="57">
        <v>1000</v>
      </c>
      <c r="P26" s="57">
        <v>1000</v>
      </c>
      <c r="Q26" s="57">
        <v>1000</v>
      </c>
      <c r="R26" s="57">
        <v>1000</v>
      </c>
      <c r="S26" s="57">
        <v>1000</v>
      </c>
      <c r="T26" s="57">
        <v>1000</v>
      </c>
      <c r="U26" s="57">
        <v>1000</v>
      </c>
      <c r="V26" s="57">
        <v>1000</v>
      </c>
      <c r="W26" s="57">
        <v>1000</v>
      </c>
      <c r="X26" s="57">
        <v>1000</v>
      </c>
      <c r="Y26" s="57">
        <v>1000</v>
      </c>
      <c r="Z26" s="57">
        <v>1000</v>
      </c>
      <c r="AA26" s="57">
        <v>1000</v>
      </c>
      <c r="AB26" s="57">
        <v>1000</v>
      </c>
      <c r="AC26" s="57">
        <v>1000</v>
      </c>
      <c r="AD26" s="57">
        <v>1000</v>
      </c>
      <c r="AE26" s="57">
        <v>1000</v>
      </c>
      <c r="AF26" s="57">
        <v>1000</v>
      </c>
    </row>
    <row r="27" spans="2:32" x14ac:dyDescent="0.3">
      <c r="B27" s="53" t="s">
        <v>43</v>
      </c>
      <c r="C27" s="7">
        <v>129923.4065170472</v>
      </c>
      <c r="D27" s="13" t="s">
        <v>44</v>
      </c>
      <c r="E27" s="7"/>
      <c r="F27" s="7">
        <f>0</f>
        <v>0</v>
      </c>
      <c r="G27" s="7">
        <f>0</f>
        <v>0</v>
      </c>
      <c r="H27" s="7">
        <f t="shared" ref="H27:Q27" si="17">$C$27*H17</f>
        <v>136500.7789719727</v>
      </c>
      <c r="I27" s="7">
        <f t="shared" si="17"/>
        <v>139913.29844627201</v>
      </c>
      <c r="J27" s="7">
        <f t="shared" si="17"/>
        <v>143411.1309074288</v>
      </c>
      <c r="K27" s="7">
        <f t="shared" si="17"/>
        <v>146996.40918011451</v>
      </c>
      <c r="L27" s="7">
        <f t="shared" si="17"/>
        <v>150671.31940961737</v>
      </c>
      <c r="M27" s="7">
        <f t="shared" si="17"/>
        <v>154438.10239485776</v>
      </c>
      <c r="N27" s="7">
        <f t="shared" si="17"/>
        <v>158299.05495472922</v>
      </c>
      <c r="O27" s="7">
        <f t="shared" si="17"/>
        <v>162256.5313285974</v>
      </c>
      <c r="P27" s="7">
        <f t="shared" si="17"/>
        <v>166312.94461181233</v>
      </c>
      <c r="Q27" s="7">
        <f t="shared" si="17"/>
        <v>170470.76822710762</v>
      </c>
      <c r="R27" s="7">
        <f t="shared" ref="R27:AF27" si="18">$C$27*R17</f>
        <v>174732.53743278529</v>
      </c>
      <c r="S27" s="7">
        <f t="shared" si="18"/>
        <v>179100.85086860493</v>
      </c>
      <c r="T27" s="7">
        <f t="shared" si="18"/>
        <v>183578.37214032005</v>
      </c>
      <c r="U27" s="7">
        <f t="shared" si="18"/>
        <v>188167.83144382801</v>
      </c>
      <c r="V27" s="7">
        <f t="shared" si="18"/>
        <v>192872.0272299237</v>
      </c>
      <c r="W27" s="7">
        <f t="shared" si="18"/>
        <v>197693.82791067177</v>
      </c>
      <c r="X27" s="7">
        <f t="shared" si="18"/>
        <v>202636.17360843855</v>
      </c>
      <c r="Y27" s="7">
        <f t="shared" si="18"/>
        <v>207702.07794864947</v>
      </c>
      <c r="Z27" s="7">
        <f t="shared" si="18"/>
        <v>212894.6298973657</v>
      </c>
      <c r="AA27" s="7">
        <f t="shared" si="18"/>
        <v>218216.99564479981</v>
      </c>
      <c r="AB27" s="7">
        <f t="shared" si="18"/>
        <v>223672.42053591978</v>
      </c>
      <c r="AC27" s="7">
        <f t="shared" si="18"/>
        <v>229264.23104931775</v>
      </c>
      <c r="AD27" s="7">
        <f t="shared" si="18"/>
        <v>234995.83682555068</v>
      </c>
      <c r="AE27" s="7">
        <f t="shared" si="18"/>
        <v>240870.73274618943</v>
      </c>
      <c r="AF27" s="7">
        <f t="shared" si="18"/>
        <v>246892.50106484417</v>
      </c>
    </row>
    <row r="28" spans="2:32" x14ac:dyDescent="0.3">
      <c r="B28" t="s">
        <v>3</v>
      </c>
      <c r="D28" s="13" t="s">
        <v>46</v>
      </c>
      <c r="E28" s="13"/>
      <c r="F28" s="16">
        <f>F27*F26</f>
        <v>0</v>
      </c>
      <c r="G28" s="16">
        <f t="shared" ref="G28:AF28" si="19">G27*G26</f>
        <v>0</v>
      </c>
      <c r="H28" s="16">
        <f t="shared" si="19"/>
        <v>54600311.588789083</v>
      </c>
      <c r="I28" s="16">
        <f t="shared" si="19"/>
        <v>83947979.067763209</v>
      </c>
      <c r="J28" s="16">
        <f t="shared" si="19"/>
        <v>114728904.72594304</v>
      </c>
      <c r="K28" s="16">
        <f t="shared" si="19"/>
        <v>146996409.18011451</v>
      </c>
      <c r="L28" s="16">
        <f t="shared" si="19"/>
        <v>150671319.40961736</v>
      </c>
      <c r="M28" s="16">
        <f t="shared" si="19"/>
        <v>154438102.39485776</v>
      </c>
      <c r="N28" s="16">
        <f t="shared" si="19"/>
        <v>158299054.95472923</v>
      </c>
      <c r="O28" s="16">
        <f t="shared" si="19"/>
        <v>162256531.3285974</v>
      </c>
      <c r="P28" s="16">
        <f t="shared" si="19"/>
        <v>166312944.61181232</v>
      </c>
      <c r="Q28" s="16">
        <f t="shared" si="19"/>
        <v>170470768.22710761</v>
      </c>
      <c r="R28" s="16">
        <f t="shared" si="19"/>
        <v>174732537.4327853</v>
      </c>
      <c r="S28" s="16">
        <f t="shared" si="19"/>
        <v>179100850.86860493</v>
      </c>
      <c r="T28" s="16">
        <f t="shared" si="19"/>
        <v>183578372.14032003</v>
      </c>
      <c r="U28" s="16">
        <f t="shared" si="19"/>
        <v>188167831.44382802</v>
      </c>
      <c r="V28" s="16">
        <f t="shared" si="19"/>
        <v>192872027.2299237</v>
      </c>
      <c r="W28" s="16">
        <f t="shared" si="19"/>
        <v>197693827.91067177</v>
      </c>
      <c r="X28" s="16">
        <f t="shared" si="19"/>
        <v>202636173.60843855</v>
      </c>
      <c r="Y28" s="16">
        <f t="shared" si="19"/>
        <v>207702077.94864947</v>
      </c>
      <c r="Z28" s="16">
        <f t="shared" si="19"/>
        <v>212894629.89736569</v>
      </c>
      <c r="AA28" s="16">
        <f t="shared" si="19"/>
        <v>218216995.6447998</v>
      </c>
      <c r="AB28" s="16">
        <f t="shared" si="19"/>
        <v>223672420.53591979</v>
      </c>
      <c r="AC28" s="16">
        <f t="shared" si="19"/>
        <v>229264231.04931775</v>
      </c>
      <c r="AD28" s="16">
        <f t="shared" si="19"/>
        <v>234995836.82555068</v>
      </c>
      <c r="AE28" s="16">
        <f t="shared" si="19"/>
        <v>240870732.74618945</v>
      </c>
      <c r="AF28" s="16">
        <f t="shared" si="19"/>
        <v>246892501.06484416</v>
      </c>
    </row>
    <row r="29" spans="2:32" x14ac:dyDescent="0.3">
      <c r="D29" s="13"/>
      <c r="E29" s="13"/>
      <c r="F29" s="13"/>
      <c r="G29" s="60"/>
      <c r="H29" s="60"/>
      <c r="I29" s="60"/>
      <c r="J29" s="60"/>
      <c r="K29" s="58"/>
      <c r="L29" s="58"/>
      <c r="M29" s="58"/>
      <c r="N29" s="58"/>
      <c r="O29" s="58"/>
      <c r="P29" s="58"/>
      <c r="Q29" s="58"/>
      <c r="R29" s="13"/>
      <c r="S29" s="13"/>
      <c r="T29" s="13"/>
      <c r="U29" s="13"/>
      <c r="V29" s="13"/>
      <c r="W29" s="13"/>
    </row>
    <row r="30" spans="2:32" x14ac:dyDescent="0.3">
      <c r="B30" s="6" t="s">
        <v>4</v>
      </c>
      <c r="D30" s="13"/>
      <c r="E30" s="13"/>
      <c r="F30" s="13"/>
      <c r="G30" s="60"/>
      <c r="H30" s="60"/>
      <c r="I30" s="60"/>
      <c r="J30" s="60"/>
      <c r="K30" s="58"/>
      <c r="L30" s="58"/>
      <c r="M30" s="58"/>
      <c r="N30" s="58"/>
      <c r="O30" s="58"/>
      <c r="P30" s="58"/>
      <c r="Q30" s="58"/>
      <c r="R30" s="13"/>
      <c r="S30" s="13"/>
      <c r="T30" s="13"/>
      <c r="U30" s="13"/>
      <c r="V30" s="13"/>
      <c r="W30" s="13"/>
    </row>
    <row r="31" spans="2:32" x14ac:dyDescent="0.3">
      <c r="B31" t="s">
        <v>27</v>
      </c>
      <c r="C31" s="7">
        <v>342</v>
      </c>
      <c r="D31" s="13" t="s">
        <v>44</v>
      </c>
      <c r="E31" s="13"/>
      <c r="F31" s="13"/>
      <c r="G31" s="13"/>
      <c r="H31" s="13">
        <f>$C$31*H17</f>
        <v>359.31374999999997</v>
      </c>
      <c r="I31" s="13">
        <f t="shared" ref="I31:AF31" si="20">$C$31*I17</f>
        <v>368.29659374999994</v>
      </c>
      <c r="J31" s="13">
        <f t="shared" si="20"/>
        <v>377.50400859374992</v>
      </c>
      <c r="K31" s="13">
        <f t="shared" si="20"/>
        <v>386.94160880859363</v>
      </c>
      <c r="L31" s="13">
        <f t="shared" si="20"/>
        <v>396.61514902880845</v>
      </c>
      <c r="M31" s="13">
        <f t="shared" si="20"/>
        <v>406.53052775452858</v>
      </c>
      <c r="N31" s="13">
        <f t="shared" si="20"/>
        <v>416.69379094839178</v>
      </c>
      <c r="O31" s="13">
        <f t="shared" si="20"/>
        <v>427.11113572210149</v>
      </c>
      <c r="P31" s="13">
        <f t="shared" si="20"/>
        <v>437.788914115154</v>
      </c>
      <c r="Q31" s="13">
        <f t="shared" si="20"/>
        <v>448.73363696803284</v>
      </c>
      <c r="R31" s="13">
        <f t="shared" si="20"/>
        <v>459.95197789223357</v>
      </c>
      <c r="S31" s="13">
        <f t="shared" si="20"/>
        <v>471.4507773395394</v>
      </c>
      <c r="T31" s="13">
        <f t="shared" si="20"/>
        <v>483.23704677302788</v>
      </c>
      <c r="U31" s="13">
        <f t="shared" si="20"/>
        <v>495.31797294235349</v>
      </c>
      <c r="V31" s="13">
        <f t="shared" si="20"/>
        <v>507.70092226591231</v>
      </c>
      <c r="W31" s="13">
        <f t="shared" si="20"/>
        <v>520.39344532256007</v>
      </c>
      <c r="X31" s="13">
        <f t="shared" si="20"/>
        <v>533.40328145562398</v>
      </c>
      <c r="Y31" s="13">
        <f t="shared" si="20"/>
        <v>546.73836349201451</v>
      </c>
      <c r="Z31" s="13">
        <f t="shared" si="20"/>
        <v>560.40682257931485</v>
      </c>
      <c r="AA31" s="13">
        <f t="shared" si="20"/>
        <v>574.41699314379764</v>
      </c>
      <c r="AB31" s="13">
        <f t="shared" si="20"/>
        <v>588.77741797239253</v>
      </c>
      <c r="AC31" s="13">
        <f t="shared" si="20"/>
        <v>603.49685342170233</v>
      </c>
      <c r="AD31" s="13">
        <f t="shared" si="20"/>
        <v>618.58427475724477</v>
      </c>
      <c r="AE31" s="13">
        <f t="shared" si="20"/>
        <v>634.04888162617578</v>
      </c>
      <c r="AF31" s="13">
        <f t="shared" si="20"/>
        <v>649.9001036668302</v>
      </c>
    </row>
    <row r="32" spans="2:32" x14ac:dyDescent="0.3">
      <c r="B32" t="s">
        <v>54</v>
      </c>
      <c r="C32" s="82"/>
      <c r="D32" s="13" t="s">
        <v>46</v>
      </c>
      <c r="E32" s="13"/>
      <c r="F32" s="16">
        <f>F31*F26</f>
        <v>0</v>
      </c>
      <c r="G32" s="16">
        <f t="shared" ref="G32:AF32" si="21">G31*G26</f>
        <v>0</v>
      </c>
      <c r="H32" s="16">
        <f t="shared" si="21"/>
        <v>143725.5</v>
      </c>
      <c r="I32" s="16">
        <f t="shared" si="21"/>
        <v>220977.95624999996</v>
      </c>
      <c r="J32" s="16">
        <f t="shared" si="21"/>
        <v>302003.20687499992</v>
      </c>
      <c r="K32" s="16">
        <f t="shared" si="21"/>
        <v>386941.60880859365</v>
      </c>
      <c r="L32" s="16">
        <f t="shared" si="21"/>
        <v>396615.14902880846</v>
      </c>
      <c r="M32" s="16">
        <f t="shared" si="21"/>
        <v>406530.52775452856</v>
      </c>
      <c r="N32" s="16">
        <f t="shared" si="21"/>
        <v>416693.79094839178</v>
      </c>
      <c r="O32" s="16">
        <f t="shared" si="21"/>
        <v>427111.13572210149</v>
      </c>
      <c r="P32" s="16">
        <f t="shared" si="21"/>
        <v>437788.91411515401</v>
      </c>
      <c r="Q32" s="16">
        <f t="shared" si="21"/>
        <v>448733.63696803286</v>
      </c>
      <c r="R32" s="16">
        <f t="shared" si="21"/>
        <v>459951.97789223358</v>
      </c>
      <c r="S32" s="16">
        <f t="shared" si="21"/>
        <v>471450.77733953937</v>
      </c>
      <c r="T32" s="16">
        <f t="shared" si="21"/>
        <v>483237.04677302786</v>
      </c>
      <c r="U32" s="16">
        <f t="shared" si="21"/>
        <v>495317.97294235352</v>
      </c>
      <c r="V32" s="16">
        <f t="shared" si="21"/>
        <v>507700.92226591229</v>
      </c>
      <c r="W32" s="16">
        <f t="shared" si="21"/>
        <v>520393.44532256009</v>
      </c>
      <c r="X32" s="16">
        <f t="shared" si="21"/>
        <v>533403.28145562403</v>
      </c>
      <c r="Y32" s="16">
        <f t="shared" si="21"/>
        <v>546738.36349201447</v>
      </c>
      <c r="Z32" s="16">
        <f t="shared" si="21"/>
        <v>560406.82257931482</v>
      </c>
      <c r="AA32" s="16">
        <f t="shared" si="21"/>
        <v>574416.99314379762</v>
      </c>
      <c r="AB32" s="16">
        <f t="shared" si="21"/>
        <v>588777.41797239252</v>
      </c>
      <c r="AC32" s="16">
        <f t="shared" si="21"/>
        <v>603496.85342170228</v>
      </c>
      <c r="AD32" s="16">
        <f t="shared" si="21"/>
        <v>618584.27475724474</v>
      </c>
      <c r="AE32" s="16">
        <f t="shared" si="21"/>
        <v>634048.88162617583</v>
      </c>
      <c r="AF32" s="16">
        <f t="shared" si="21"/>
        <v>649900.10366683023</v>
      </c>
    </row>
    <row r="33" spans="2:32" x14ac:dyDescent="0.3">
      <c r="B33" t="s">
        <v>28</v>
      </c>
      <c r="C33" s="7">
        <v>38600000</v>
      </c>
      <c r="D33" s="13" t="s">
        <v>46</v>
      </c>
      <c r="E33" s="13"/>
      <c r="F33" s="70">
        <v>0</v>
      </c>
      <c r="G33" s="70">
        <v>0</v>
      </c>
      <c r="H33" s="70">
        <f>$C$33*H17</f>
        <v>40554125</v>
      </c>
      <c r="I33" s="70">
        <f t="shared" ref="I33:Q33" si="22">$C$33*I17</f>
        <v>41567978.124999993</v>
      </c>
      <c r="J33" s="70">
        <f t="shared" si="22"/>
        <v>42607177.578124993</v>
      </c>
      <c r="K33" s="70">
        <f t="shared" si="22"/>
        <v>43672357.01757811</v>
      </c>
      <c r="L33" s="70">
        <f t="shared" si="22"/>
        <v>44764165.943017565</v>
      </c>
      <c r="M33" s="70">
        <f t="shared" si="22"/>
        <v>45883270.091592997</v>
      </c>
      <c r="N33" s="70">
        <f t="shared" si="22"/>
        <v>47030351.843882814</v>
      </c>
      <c r="O33" s="70">
        <f t="shared" si="22"/>
        <v>48206110.639979877</v>
      </c>
      <c r="P33" s="70">
        <f t="shared" si="22"/>
        <v>49411263.405979365</v>
      </c>
      <c r="Q33" s="70">
        <f t="shared" si="22"/>
        <v>50646544.991128847</v>
      </c>
      <c r="R33" s="70">
        <f t="shared" ref="R33:AF33" si="23">$C$33*R17</f>
        <v>51912708.615907066</v>
      </c>
      <c r="S33" s="70">
        <f t="shared" si="23"/>
        <v>53210526.331304744</v>
      </c>
      <c r="T33" s="70">
        <f t="shared" si="23"/>
        <v>54540789.489587352</v>
      </c>
      <c r="U33" s="70">
        <f t="shared" si="23"/>
        <v>55904309.226827033</v>
      </c>
      <c r="V33" s="70">
        <f t="shared" si="23"/>
        <v>57301916.957497701</v>
      </c>
      <c r="W33" s="70">
        <f t="shared" si="23"/>
        <v>58734464.881435141</v>
      </c>
      <c r="X33" s="70">
        <f t="shared" si="23"/>
        <v>60202826.503471009</v>
      </c>
      <c r="Y33" s="70">
        <f t="shared" si="23"/>
        <v>61707897.16605778</v>
      </c>
      <c r="Z33" s="70">
        <f t="shared" si="23"/>
        <v>63250594.595209219</v>
      </c>
      <c r="AA33" s="70">
        <f t="shared" si="23"/>
        <v>64831859.460089438</v>
      </c>
      <c r="AB33" s="70">
        <f t="shared" si="23"/>
        <v>66452655.946591668</v>
      </c>
      <c r="AC33" s="70">
        <f t="shared" si="23"/>
        <v>68113972.345256463</v>
      </c>
      <c r="AD33" s="70">
        <f t="shared" si="23"/>
        <v>69816821.653887868</v>
      </c>
      <c r="AE33" s="70">
        <f t="shared" si="23"/>
        <v>71562242.195235044</v>
      </c>
      <c r="AF33" s="70">
        <f t="shared" si="23"/>
        <v>73351298.250115931</v>
      </c>
    </row>
    <row r="34" spans="2:32" x14ac:dyDescent="0.3">
      <c r="B34" t="s">
        <v>48</v>
      </c>
      <c r="D34" s="13" t="s">
        <v>46</v>
      </c>
      <c r="E34" s="13"/>
      <c r="F34" s="71">
        <f>F33+F32</f>
        <v>0</v>
      </c>
      <c r="G34" s="71">
        <f t="shared" ref="G34:AF34" si="24">G33+G32</f>
        <v>0</v>
      </c>
      <c r="H34" s="71">
        <f t="shared" si="24"/>
        <v>40697850.5</v>
      </c>
      <c r="I34" s="71">
        <f t="shared" si="24"/>
        <v>41788956.08124999</v>
      </c>
      <c r="J34" s="71">
        <f t="shared" si="24"/>
        <v>42909180.784999989</v>
      </c>
      <c r="K34" s="71">
        <f t="shared" si="24"/>
        <v>44059298.626386702</v>
      </c>
      <c r="L34" s="71">
        <f t="shared" si="24"/>
        <v>45160781.092046373</v>
      </c>
      <c r="M34" s="71">
        <f t="shared" si="24"/>
        <v>46289800.619347528</v>
      </c>
      <c r="N34" s="71">
        <f t="shared" si="24"/>
        <v>47447045.634831205</v>
      </c>
      <c r="O34" s="71">
        <f t="shared" si="24"/>
        <v>48633221.775701977</v>
      </c>
      <c r="P34" s="71">
        <f t="shared" si="24"/>
        <v>49849052.320094518</v>
      </c>
      <c r="Q34" s="71">
        <f t="shared" si="24"/>
        <v>51095278.628096879</v>
      </c>
      <c r="R34" s="71">
        <f t="shared" si="24"/>
        <v>52372660.5937993</v>
      </c>
      <c r="S34" s="71">
        <f t="shared" si="24"/>
        <v>53681977.108644284</v>
      </c>
      <c r="T34" s="71">
        <f t="shared" si="24"/>
        <v>55024026.536360383</v>
      </c>
      <c r="U34" s="71">
        <f t="shared" si="24"/>
        <v>56399627.199769385</v>
      </c>
      <c r="V34" s="71">
        <f t="shared" si="24"/>
        <v>57809617.879763611</v>
      </c>
      <c r="W34" s="71">
        <f t="shared" si="24"/>
        <v>59254858.326757699</v>
      </c>
      <c r="X34" s="71">
        <f t="shared" si="24"/>
        <v>60736229.784926631</v>
      </c>
      <c r="Y34" s="71">
        <f t="shared" si="24"/>
        <v>62254635.529549792</v>
      </c>
      <c r="Z34" s="71">
        <f t="shared" si="24"/>
        <v>63811001.417788535</v>
      </c>
      <c r="AA34" s="71">
        <f t="shared" si="24"/>
        <v>65406276.453233235</v>
      </c>
      <c r="AB34" s="71">
        <f t="shared" si="24"/>
        <v>67041433.364564061</v>
      </c>
      <c r="AC34" s="71">
        <f t="shared" si="24"/>
        <v>68717469.198678166</v>
      </c>
      <c r="AD34" s="71">
        <f t="shared" si="24"/>
        <v>70435405.928645119</v>
      </c>
      <c r="AE34" s="71">
        <f t="shared" si="24"/>
        <v>72196291.076861218</v>
      </c>
      <c r="AF34" s="71">
        <f t="shared" si="24"/>
        <v>74001198.353782758</v>
      </c>
    </row>
    <row r="35" spans="2:32" s="2" customFormat="1" x14ac:dyDescent="0.3">
      <c r="D35" s="21"/>
      <c r="E35" s="21"/>
      <c r="F35" s="61"/>
      <c r="G35" s="61"/>
      <c r="H35" s="61"/>
      <c r="I35" s="61"/>
      <c r="J35" s="61"/>
      <c r="K35" s="62"/>
      <c r="L35" s="62"/>
      <c r="M35" s="62"/>
      <c r="N35" s="62"/>
      <c r="O35" s="62"/>
      <c r="P35" s="62"/>
      <c r="Q35" s="62"/>
      <c r="R35" s="23"/>
    </row>
    <row r="36" spans="2:32" x14ac:dyDescent="0.3">
      <c r="D36" s="13"/>
      <c r="E36" s="13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13"/>
    </row>
    <row r="37" spans="2:32" x14ac:dyDescent="0.3">
      <c r="B37" s="8" t="s">
        <v>19</v>
      </c>
      <c r="C37" s="13"/>
      <c r="D37" s="13"/>
      <c r="E37" s="13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13"/>
    </row>
    <row r="38" spans="2:32" x14ac:dyDescent="0.3">
      <c r="C38" s="13"/>
      <c r="D38" s="13"/>
      <c r="E38" s="13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13"/>
    </row>
    <row r="39" spans="2:32" x14ac:dyDescent="0.3">
      <c r="B39" t="s">
        <v>0</v>
      </c>
      <c r="C39" s="13"/>
      <c r="D39" s="13"/>
      <c r="E39" s="13"/>
      <c r="F39" s="16">
        <f>F23</f>
        <v>282000000</v>
      </c>
      <c r="G39" s="16">
        <f>G23</f>
        <v>0</v>
      </c>
      <c r="H39" s="16">
        <f t="shared" ref="H39:AF39" si="25">H23</f>
        <v>0</v>
      </c>
      <c r="I39" s="16">
        <f t="shared" si="25"/>
        <v>0</v>
      </c>
      <c r="J39" s="16">
        <f t="shared" si="25"/>
        <v>0</v>
      </c>
      <c r="K39" s="16">
        <f t="shared" si="25"/>
        <v>0</v>
      </c>
      <c r="L39" s="16">
        <f t="shared" si="25"/>
        <v>0</v>
      </c>
      <c r="M39" s="16">
        <f t="shared" si="25"/>
        <v>0</v>
      </c>
      <c r="N39" s="16">
        <f t="shared" si="25"/>
        <v>0</v>
      </c>
      <c r="O39" s="16">
        <f t="shared" si="25"/>
        <v>0</v>
      </c>
      <c r="P39" s="16">
        <f t="shared" si="25"/>
        <v>0</v>
      </c>
      <c r="Q39" s="16">
        <f t="shared" si="25"/>
        <v>0</v>
      </c>
      <c r="R39" s="16">
        <f t="shared" si="25"/>
        <v>0</v>
      </c>
      <c r="S39" s="16">
        <f t="shared" si="25"/>
        <v>0</v>
      </c>
      <c r="T39" s="16">
        <f t="shared" si="25"/>
        <v>0</v>
      </c>
      <c r="U39" s="16">
        <f t="shared" si="25"/>
        <v>0</v>
      </c>
      <c r="V39" s="16">
        <f t="shared" si="25"/>
        <v>0</v>
      </c>
      <c r="W39" s="16">
        <f t="shared" si="25"/>
        <v>0</v>
      </c>
      <c r="X39" s="16">
        <f t="shared" si="25"/>
        <v>0</v>
      </c>
      <c r="Y39" s="16">
        <f t="shared" si="25"/>
        <v>0</v>
      </c>
      <c r="Z39" s="16">
        <f t="shared" si="25"/>
        <v>0</v>
      </c>
      <c r="AA39" s="16">
        <f t="shared" si="25"/>
        <v>0</v>
      </c>
      <c r="AB39" s="16">
        <f t="shared" si="25"/>
        <v>0</v>
      </c>
      <c r="AC39" s="16">
        <f t="shared" si="25"/>
        <v>0</v>
      </c>
      <c r="AD39" s="16">
        <f t="shared" si="25"/>
        <v>0</v>
      </c>
      <c r="AE39" s="16">
        <f t="shared" si="25"/>
        <v>0</v>
      </c>
      <c r="AF39" s="16">
        <f t="shared" si="25"/>
        <v>0</v>
      </c>
    </row>
    <row r="40" spans="2:32" x14ac:dyDescent="0.3">
      <c r="B40" t="s">
        <v>9</v>
      </c>
      <c r="C40" s="13"/>
      <c r="D40" s="13"/>
      <c r="E40" s="13"/>
      <c r="F40" s="22">
        <f>F22</f>
        <v>132500000</v>
      </c>
      <c r="G40" s="22">
        <f>(F40+G22)*G18</f>
        <v>451871249.99999994</v>
      </c>
      <c r="H40" s="22">
        <f t="shared" ref="H40:Q40" si="26">H22*H17</f>
        <v>0</v>
      </c>
      <c r="I40" s="22">
        <f t="shared" si="26"/>
        <v>0</v>
      </c>
      <c r="J40" s="22">
        <f t="shared" si="26"/>
        <v>0</v>
      </c>
      <c r="K40" s="22">
        <f t="shared" si="26"/>
        <v>0</v>
      </c>
      <c r="L40" s="22">
        <f t="shared" si="26"/>
        <v>0</v>
      </c>
      <c r="M40" s="22">
        <f t="shared" si="26"/>
        <v>0</v>
      </c>
      <c r="N40" s="22">
        <f t="shared" si="26"/>
        <v>0</v>
      </c>
      <c r="O40" s="22">
        <f t="shared" si="26"/>
        <v>0</v>
      </c>
      <c r="P40" s="22">
        <f t="shared" si="26"/>
        <v>0</v>
      </c>
      <c r="Q40" s="22">
        <f t="shared" si="26"/>
        <v>0</v>
      </c>
      <c r="R40" s="22">
        <f t="shared" ref="R40:AF40" si="27">R22*R17</f>
        <v>0</v>
      </c>
      <c r="S40" s="22">
        <f t="shared" si="27"/>
        <v>0</v>
      </c>
      <c r="T40" s="22">
        <f t="shared" si="27"/>
        <v>0</v>
      </c>
      <c r="U40" s="22">
        <f t="shared" si="27"/>
        <v>0</v>
      </c>
      <c r="V40" s="22">
        <f t="shared" si="27"/>
        <v>0</v>
      </c>
      <c r="W40" s="22">
        <f t="shared" si="27"/>
        <v>0</v>
      </c>
      <c r="X40" s="22">
        <f t="shared" si="27"/>
        <v>0</v>
      </c>
      <c r="Y40" s="22">
        <f t="shared" si="27"/>
        <v>0</v>
      </c>
      <c r="Z40" s="22">
        <f t="shared" si="27"/>
        <v>0</v>
      </c>
      <c r="AA40" s="22">
        <f t="shared" si="27"/>
        <v>0</v>
      </c>
      <c r="AB40" s="22">
        <f t="shared" si="27"/>
        <v>0</v>
      </c>
      <c r="AC40" s="22">
        <f t="shared" si="27"/>
        <v>0</v>
      </c>
      <c r="AD40" s="22">
        <f t="shared" si="27"/>
        <v>0</v>
      </c>
      <c r="AE40" s="22">
        <f t="shared" si="27"/>
        <v>0</v>
      </c>
      <c r="AF40" s="22">
        <f t="shared" si="27"/>
        <v>0</v>
      </c>
    </row>
    <row r="41" spans="2:32" x14ac:dyDescent="0.3">
      <c r="B41" t="s">
        <v>14</v>
      </c>
      <c r="C41" s="13"/>
      <c r="D41" s="13"/>
      <c r="E41" s="13"/>
      <c r="F41" s="16">
        <f>F40+F39</f>
        <v>414500000</v>
      </c>
      <c r="G41" s="16">
        <f>G40+G39</f>
        <v>451871249.99999994</v>
      </c>
      <c r="H41" s="16">
        <f t="shared" ref="H41:AF41" si="28">H40+H39</f>
        <v>0</v>
      </c>
      <c r="I41" s="16">
        <f t="shared" si="28"/>
        <v>0</v>
      </c>
      <c r="J41" s="16">
        <f t="shared" si="28"/>
        <v>0</v>
      </c>
      <c r="K41" s="16">
        <f t="shared" si="28"/>
        <v>0</v>
      </c>
      <c r="L41" s="16">
        <f t="shared" si="28"/>
        <v>0</v>
      </c>
      <c r="M41" s="16">
        <f t="shared" si="28"/>
        <v>0</v>
      </c>
      <c r="N41" s="16">
        <f t="shared" si="28"/>
        <v>0</v>
      </c>
      <c r="O41" s="16">
        <f t="shared" si="28"/>
        <v>0</v>
      </c>
      <c r="P41" s="16">
        <f t="shared" si="28"/>
        <v>0</v>
      </c>
      <c r="Q41" s="16">
        <f t="shared" si="28"/>
        <v>0</v>
      </c>
      <c r="R41" s="16">
        <f t="shared" si="28"/>
        <v>0</v>
      </c>
      <c r="S41" s="16">
        <f t="shared" si="28"/>
        <v>0</v>
      </c>
      <c r="T41" s="16">
        <f t="shared" si="28"/>
        <v>0</v>
      </c>
      <c r="U41" s="16">
        <f t="shared" si="28"/>
        <v>0</v>
      </c>
      <c r="V41" s="16">
        <f t="shared" si="28"/>
        <v>0</v>
      </c>
      <c r="W41" s="16">
        <f t="shared" si="28"/>
        <v>0</v>
      </c>
      <c r="X41" s="16">
        <f t="shared" si="28"/>
        <v>0</v>
      </c>
      <c r="Y41" s="16">
        <f t="shared" si="28"/>
        <v>0</v>
      </c>
      <c r="Z41" s="16">
        <f t="shared" si="28"/>
        <v>0</v>
      </c>
      <c r="AA41" s="16">
        <f t="shared" si="28"/>
        <v>0</v>
      </c>
      <c r="AB41" s="16">
        <f t="shared" si="28"/>
        <v>0</v>
      </c>
      <c r="AC41" s="16">
        <f t="shared" si="28"/>
        <v>0</v>
      </c>
      <c r="AD41" s="16">
        <f t="shared" si="28"/>
        <v>0</v>
      </c>
      <c r="AE41" s="16">
        <f t="shared" si="28"/>
        <v>0</v>
      </c>
      <c r="AF41" s="16">
        <f t="shared" si="28"/>
        <v>0</v>
      </c>
    </row>
    <row r="42" spans="2:32" x14ac:dyDescent="0.3">
      <c r="C42" s="13"/>
      <c r="D42" s="13"/>
      <c r="E42" s="13"/>
      <c r="F42" s="63"/>
      <c r="G42" s="63"/>
      <c r="H42" s="63"/>
      <c r="I42" s="16"/>
      <c r="J42" s="63"/>
      <c r="K42" s="63"/>
      <c r="L42" s="63"/>
      <c r="M42" s="63"/>
      <c r="N42" s="63"/>
      <c r="O42" s="63"/>
      <c r="P42" s="63"/>
      <c r="Q42" s="63"/>
      <c r="R42" s="17"/>
      <c r="S42" s="17"/>
      <c r="T42" s="17"/>
      <c r="U42" s="17"/>
      <c r="V42" s="17"/>
      <c r="W42" s="17"/>
    </row>
    <row r="43" spans="2:32" x14ac:dyDescent="0.3">
      <c r="B43" t="s">
        <v>2</v>
      </c>
      <c r="C43" s="13"/>
      <c r="D43" s="13"/>
      <c r="E43" s="13"/>
      <c r="F43" s="74">
        <f>F28</f>
        <v>0</v>
      </c>
      <c r="G43" s="74">
        <f>G28</f>
        <v>0</v>
      </c>
      <c r="H43" s="74">
        <f t="shared" ref="H43:AF43" si="29">H28</f>
        <v>54600311.588789083</v>
      </c>
      <c r="I43" s="74">
        <f t="shared" si="29"/>
        <v>83947979.067763209</v>
      </c>
      <c r="J43" s="74">
        <f t="shared" si="29"/>
        <v>114728904.72594304</v>
      </c>
      <c r="K43" s="74">
        <f t="shared" si="29"/>
        <v>146996409.18011451</v>
      </c>
      <c r="L43" s="74">
        <f t="shared" si="29"/>
        <v>150671319.40961736</v>
      </c>
      <c r="M43" s="74">
        <f t="shared" si="29"/>
        <v>154438102.39485776</v>
      </c>
      <c r="N43" s="74">
        <f t="shared" si="29"/>
        <v>158299054.95472923</v>
      </c>
      <c r="O43" s="74">
        <f t="shared" si="29"/>
        <v>162256531.3285974</v>
      </c>
      <c r="P43" s="74">
        <f t="shared" si="29"/>
        <v>166312944.61181232</v>
      </c>
      <c r="Q43" s="74">
        <f t="shared" si="29"/>
        <v>170470768.22710761</v>
      </c>
      <c r="R43" s="74">
        <f t="shared" si="29"/>
        <v>174732537.4327853</v>
      </c>
      <c r="S43" s="74">
        <f t="shared" si="29"/>
        <v>179100850.86860493</v>
      </c>
      <c r="T43" s="74">
        <f t="shared" si="29"/>
        <v>183578372.14032003</v>
      </c>
      <c r="U43" s="74">
        <f t="shared" si="29"/>
        <v>188167831.44382802</v>
      </c>
      <c r="V43" s="74">
        <f t="shared" si="29"/>
        <v>192872027.2299237</v>
      </c>
      <c r="W43" s="74">
        <f t="shared" si="29"/>
        <v>197693827.91067177</v>
      </c>
      <c r="X43" s="74">
        <f t="shared" si="29"/>
        <v>202636173.60843855</v>
      </c>
      <c r="Y43" s="74">
        <f t="shared" si="29"/>
        <v>207702077.94864947</v>
      </c>
      <c r="Z43" s="74">
        <f t="shared" si="29"/>
        <v>212894629.89736569</v>
      </c>
      <c r="AA43" s="74">
        <f t="shared" si="29"/>
        <v>218216995.6447998</v>
      </c>
      <c r="AB43" s="74">
        <f t="shared" si="29"/>
        <v>223672420.53591979</v>
      </c>
      <c r="AC43" s="74">
        <f t="shared" si="29"/>
        <v>229264231.04931775</v>
      </c>
      <c r="AD43" s="74">
        <f t="shared" si="29"/>
        <v>234995836.82555068</v>
      </c>
      <c r="AE43" s="74">
        <f t="shared" si="29"/>
        <v>240870732.74618945</v>
      </c>
      <c r="AF43" s="74">
        <f t="shared" si="29"/>
        <v>246892501.06484416</v>
      </c>
    </row>
    <row r="44" spans="2:32" x14ac:dyDescent="0.3">
      <c r="B44" t="s">
        <v>4</v>
      </c>
      <c r="C44" s="13"/>
      <c r="D44" s="13"/>
      <c r="E44" s="13"/>
      <c r="F44" s="75">
        <f>F34</f>
        <v>0</v>
      </c>
      <c r="G44" s="75">
        <f>G34</f>
        <v>0</v>
      </c>
      <c r="H44" s="75">
        <f t="shared" ref="H44:AF44" si="30">H34</f>
        <v>40697850.5</v>
      </c>
      <c r="I44" s="75">
        <f t="shared" si="30"/>
        <v>41788956.08124999</v>
      </c>
      <c r="J44" s="75">
        <f t="shared" si="30"/>
        <v>42909180.784999989</v>
      </c>
      <c r="K44" s="75">
        <f t="shared" si="30"/>
        <v>44059298.626386702</v>
      </c>
      <c r="L44" s="75">
        <f t="shared" si="30"/>
        <v>45160781.092046373</v>
      </c>
      <c r="M44" s="75">
        <f t="shared" si="30"/>
        <v>46289800.619347528</v>
      </c>
      <c r="N44" s="75">
        <f t="shared" si="30"/>
        <v>47447045.634831205</v>
      </c>
      <c r="O44" s="75">
        <f t="shared" si="30"/>
        <v>48633221.775701977</v>
      </c>
      <c r="P44" s="75">
        <f t="shared" si="30"/>
        <v>49849052.320094518</v>
      </c>
      <c r="Q44" s="75">
        <f t="shared" si="30"/>
        <v>51095278.628096879</v>
      </c>
      <c r="R44" s="75">
        <f t="shared" si="30"/>
        <v>52372660.5937993</v>
      </c>
      <c r="S44" s="75">
        <f t="shared" si="30"/>
        <v>53681977.108644284</v>
      </c>
      <c r="T44" s="75">
        <f t="shared" si="30"/>
        <v>55024026.536360383</v>
      </c>
      <c r="U44" s="75">
        <f t="shared" si="30"/>
        <v>56399627.199769385</v>
      </c>
      <c r="V44" s="75">
        <f t="shared" si="30"/>
        <v>57809617.879763611</v>
      </c>
      <c r="W44" s="75">
        <f t="shared" si="30"/>
        <v>59254858.326757699</v>
      </c>
      <c r="X44" s="75">
        <f t="shared" si="30"/>
        <v>60736229.784926631</v>
      </c>
      <c r="Y44" s="75">
        <f t="shared" si="30"/>
        <v>62254635.529549792</v>
      </c>
      <c r="Z44" s="75">
        <f t="shared" si="30"/>
        <v>63811001.417788535</v>
      </c>
      <c r="AA44" s="75">
        <f t="shared" si="30"/>
        <v>65406276.453233235</v>
      </c>
      <c r="AB44" s="75">
        <f t="shared" si="30"/>
        <v>67041433.364564061</v>
      </c>
      <c r="AC44" s="75">
        <f t="shared" si="30"/>
        <v>68717469.198678166</v>
      </c>
      <c r="AD44" s="75">
        <f t="shared" si="30"/>
        <v>70435405.928645119</v>
      </c>
      <c r="AE44" s="75">
        <f t="shared" si="30"/>
        <v>72196291.076861218</v>
      </c>
      <c r="AF44" s="75">
        <f t="shared" si="30"/>
        <v>74001198.353782758</v>
      </c>
    </row>
    <row r="45" spans="2:32" x14ac:dyDescent="0.3">
      <c r="B45" t="s">
        <v>22</v>
      </c>
      <c r="C45" s="13"/>
      <c r="D45" s="13"/>
      <c r="E45" s="13"/>
      <c r="F45" s="72">
        <f>F43-F44</f>
        <v>0</v>
      </c>
      <c r="G45" s="72">
        <f>G43-G44</f>
        <v>0</v>
      </c>
      <c r="H45" s="72">
        <f t="shared" ref="H45:AF45" si="31">H43-H44</f>
        <v>13902461.088789083</v>
      </c>
      <c r="I45" s="72">
        <f t="shared" si="31"/>
        <v>42159022.98651322</v>
      </c>
      <c r="J45" s="72">
        <f t="shared" si="31"/>
        <v>71819723.940943062</v>
      </c>
      <c r="K45" s="72">
        <f t="shared" si="31"/>
        <v>102937110.55372781</v>
      </c>
      <c r="L45" s="72">
        <f t="shared" si="31"/>
        <v>105510538.31757098</v>
      </c>
      <c r="M45" s="72">
        <f t="shared" si="31"/>
        <v>108148301.77551024</v>
      </c>
      <c r="N45" s="72">
        <f t="shared" si="31"/>
        <v>110852009.31989802</v>
      </c>
      <c r="O45" s="72">
        <f t="shared" si="31"/>
        <v>113623309.55289543</v>
      </c>
      <c r="P45" s="72">
        <f t="shared" si="31"/>
        <v>116463892.2917178</v>
      </c>
      <c r="Q45" s="72">
        <f t="shared" si="31"/>
        <v>119375489.59901074</v>
      </c>
      <c r="R45" s="72">
        <f t="shared" si="31"/>
        <v>122359876.83898601</v>
      </c>
      <c r="S45" s="72">
        <f t="shared" si="31"/>
        <v>125418873.75996065</v>
      </c>
      <c r="T45" s="72">
        <f t="shared" si="31"/>
        <v>128554345.60395965</v>
      </c>
      <c r="U45" s="72">
        <f t="shared" si="31"/>
        <v>131768204.24405864</v>
      </c>
      <c r="V45" s="72">
        <f t="shared" si="31"/>
        <v>135062409.35016009</v>
      </c>
      <c r="W45" s="72">
        <f t="shared" si="31"/>
        <v>138438969.58391407</v>
      </c>
      <c r="X45" s="72">
        <f t="shared" si="31"/>
        <v>141899943.82351193</v>
      </c>
      <c r="Y45" s="72">
        <f t="shared" si="31"/>
        <v>145447442.41909969</v>
      </c>
      <c r="Z45" s="72">
        <f t="shared" si="31"/>
        <v>149083628.47957715</v>
      </c>
      <c r="AA45" s="72">
        <f t="shared" si="31"/>
        <v>152810719.19156656</v>
      </c>
      <c r="AB45" s="72">
        <f t="shared" si="31"/>
        <v>156630987.17135572</v>
      </c>
      <c r="AC45" s="72">
        <f t="shared" si="31"/>
        <v>160546761.85063958</v>
      </c>
      <c r="AD45" s="72">
        <f t="shared" si="31"/>
        <v>164560430.89690554</v>
      </c>
      <c r="AE45" s="72">
        <f t="shared" si="31"/>
        <v>168674441.66932821</v>
      </c>
      <c r="AF45" s="72">
        <f t="shared" si="31"/>
        <v>172891302.71106142</v>
      </c>
    </row>
    <row r="46" spans="2:32" x14ac:dyDescent="0.3">
      <c r="B46" t="s">
        <v>6</v>
      </c>
      <c r="C46" s="13"/>
      <c r="D46" s="13"/>
      <c r="E46" s="13"/>
      <c r="F46" s="73">
        <f t="shared" ref="F46" si="32">F62</f>
        <v>0</v>
      </c>
      <c r="G46" s="73">
        <f>G62</f>
        <v>0</v>
      </c>
      <c r="H46" s="73">
        <f>IF(H62&lt;0,0,H62)</f>
        <v>0</v>
      </c>
      <c r="I46" s="73">
        <f t="shared" ref="I46:AF46" si="33">IF(I62&lt;0,0,I62)</f>
        <v>0</v>
      </c>
      <c r="J46" s="73">
        <f t="shared" si="33"/>
        <v>4347748.4164169161</v>
      </c>
      <c r="K46" s="73">
        <f t="shared" si="33"/>
        <v>25271715.752055816</v>
      </c>
      <c r="L46" s="73">
        <f t="shared" si="33"/>
        <v>26288219.718773872</v>
      </c>
      <c r="M46" s="73">
        <f t="shared" si="33"/>
        <v>27330136.284659881</v>
      </c>
      <c r="N46" s="73">
        <f t="shared" si="33"/>
        <v>28398100.764693055</v>
      </c>
      <c r="O46" s="73">
        <f t="shared" si="33"/>
        <v>29492764.356727023</v>
      </c>
      <c r="P46" s="73">
        <f t="shared" si="33"/>
        <v>30614794.538561862</v>
      </c>
      <c r="Q46" s="73">
        <f t="shared" si="33"/>
        <v>31764875.474942572</v>
      </c>
      <c r="R46" s="73">
        <f t="shared" si="33"/>
        <v>32943708.434732806</v>
      </c>
      <c r="S46" s="73">
        <f t="shared" si="33"/>
        <v>34152012.218517788</v>
      </c>
      <c r="T46" s="73">
        <f t="shared" si="33"/>
        <v>35390523.596897393</v>
      </c>
      <c r="U46" s="73">
        <f t="shared" si="33"/>
        <v>36659997.759736493</v>
      </c>
      <c r="V46" s="73">
        <f t="shared" si="33"/>
        <v>37961208.776646569</v>
      </c>
      <c r="W46" s="73">
        <f t="shared" si="33"/>
        <v>54683392.985646062</v>
      </c>
      <c r="X46" s="73">
        <f t="shared" si="33"/>
        <v>56050477.810287215</v>
      </c>
      <c r="Y46" s="73">
        <f t="shared" si="33"/>
        <v>57451739.755544379</v>
      </c>
      <c r="Z46" s="73">
        <f t="shared" si="33"/>
        <v>58888033.249432981</v>
      </c>
      <c r="AA46" s="73">
        <f t="shared" si="33"/>
        <v>60360234.080668792</v>
      </c>
      <c r="AB46" s="73">
        <f t="shared" si="33"/>
        <v>61869239.932685517</v>
      </c>
      <c r="AC46" s="73">
        <f t="shared" si="33"/>
        <v>63415970.931002639</v>
      </c>
      <c r="AD46" s="73">
        <f t="shared" si="33"/>
        <v>65001370.204277694</v>
      </c>
      <c r="AE46" s="73">
        <f t="shared" si="33"/>
        <v>66626404.45938465</v>
      </c>
      <c r="AF46" s="73">
        <f t="shared" si="33"/>
        <v>68292064.570869267</v>
      </c>
    </row>
    <row r="47" spans="2:32" x14ac:dyDescent="0.3">
      <c r="B47" t="s">
        <v>13</v>
      </c>
      <c r="C47" s="13"/>
      <c r="D47" s="13"/>
      <c r="E47" s="13"/>
      <c r="F47" s="72">
        <f>-F41</f>
        <v>-414500000</v>
      </c>
      <c r="G47" s="72"/>
      <c r="H47" s="72">
        <f>H45-H46</f>
        <v>13902461.088789083</v>
      </c>
      <c r="I47" s="72">
        <f t="shared" ref="I47:AF47" si="34">I45-I46</f>
        <v>42159022.98651322</v>
      </c>
      <c r="J47" s="72">
        <f t="shared" si="34"/>
        <v>67471975.524526149</v>
      </c>
      <c r="K47" s="72">
        <f t="shared" si="34"/>
        <v>77665394.801671982</v>
      </c>
      <c r="L47" s="72">
        <f t="shared" si="34"/>
        <v>79222318.598797113</v>
      </c>
      <c r="M47" s="72">
        <f t="shared" si="34"/>
        <v>80818165.490850359</v>
      </c>
      <c r="N47" s="72">
        <f t="shared" si="34"/>
        <v>82453908.555204973</v>
      </c>
      <c r="O47" s="72">
        <f t="shared" si="34"/>
        <v>84130545.196168408</v>
      </c>
      <c r="P47" s="72">
        <f t="shared" si="34"/>
        <v>85849097.753155932</v>
      </c>
      <c r="Q47" s="72">
        <f t="shared" si="34"/>
        <v>87610614.124068171</v>
      </c>
      <c r="R47" s="72">
        <f t="shared" si="34"/>
        <v>89416168.4042532</v>
      </c>
      <c r="S47" s="72">
        <f t="shared" si="34"/>
        <v>91266861.541442871</v>
      </c>
      <c r="T47" s="72">
        <f t="shared" si="34"/>
        <v>93163822.007062256</v>
      </c>
      <c r="U47" s="72">
        <f t="shared" si="34"/>
        <v>95108206.484322146</v>
      </c>
      <c r="V47" s="72">
        <f t="shared" si="34"/>
        <v>97101200.573513523</v>
      </c>
      <c r="W47" s="72">
        <f t="shared" si="34"/>
        <v>83755576.598268002</v>
      </c>
      <c r="X47" s="72">
        <f t="shared" si="34"/>
        <v>85849466.013224721</v>
      </c>
      <c r="Y47" s="72">
        <f t="shared" si="34"/>
        <v>87995702.663555309</v>
      </c>
      <c r="Z47" s="72">
        <f t="shared" si="34"/>
        <v>90195595.230144173</v>
      </c>
      <c r="AA47" s="72">
        <f t="shared" si="34"/>
        <v>92450485.110897765</v>
      </c>
      <c r="AB47" s="72">
        <f t="shared" si="34"/>
        <v>94761747.2386702</v>
      </c>
      <c r="AC47" s="72">
        <f t="shared" si="34"/>
        <v>97130790.919636935</v>
      </c>
      <c r="AD47" s="72">
        <f t="shared" si="34"/>
        <v>99559060.692627847</v>
      </c>
      <c r="AE47" s="72">
        <f t="shared" si="34"/>
        <v>102048037.20994356</v>
      </c>
      <c r="AF47" s="72">
        <f t="shared" si="34"/>
        <v>104599238.14019215</v>
      </c>
    </row>
    <row r="48" spans="2:32" x14ac:dyDescent="0.3">
      <c r="B48" s="12" t="s">
        <v>16</v>
      </c>
      <c r="C48" s="13"/>
      <c r="D48" s="13"/>
      <c r="E48" s="13"/>
      <c r="F48" s="72">
        <f>F47/F19</f>
        <v>-414500000</v>
      </c>
      <c r="G48" s="72">
        <f>-G41</f>
        <v>-451871249.99999994</v>
      </c>
      <c r="H48" s="72">
        <f t="shared" ref="H48:AF48" si="35">H47</f>
        <v>13902461.088789083</v>
      </c>
      <c r="I48" s="72">
        <f t="shared" si="35"/>
        <v>42159022.98651322</v>
      </c>
      <c r="J48" s="72">
        <f t="shared" si="35"/>
        <v>67471975.524526149</v>
      </c>
      <c r="K48" s="72">
        <f t="shared" si="35"/>
        <v>77665394.801671982</v>
      </c>
      <c r="L48" s="72">
        <f t="shared" si="35"/>
        <v>79222318.598797113</v>
      </c>
      <c r="M48" s="72">
        <f t="shared" si="35"/>
        <v>80818165.490850359</v>
      </c>
      <c r="N48" s="72">
        <f t="shared" si="35"/>
        <v>82453908.555204973</v>
      </c>
      <c r="O48" s="72">
        <f t="shared" si="35"/>
        <v>84130545.196168408</v>
      </c>
      <c r="P48" s="72">
        <f t="shared" si="35"/>
        <v>85849097.753155932</v>
      </c>
      <c r="Q48" s="72">
        <f t="shared" si="35"/>
        <v>87610614.124068171</v>
      </c>
      <c r="R48" s="72">
        <f t="shared" si="35"/>
        <v>89416168.4042532</v>
      </c>
      <c r="S48" s="72">
        <f t="shared" si="35"/>
        <v>91266861.541442871</v>
      </c>
      <c r="T48" s="72">
        <f t="shared" si="35"/>
        <v>93163822.007062256</v>
      </c>
      <c r="U48" s="72">
        <f t="shared" si="35"/>
        <v>95108206.484322146</v>
      </c>
      <c r="V48" s="72">
        <f t="shared" si="35"/>
        <v>97101200.573513523</v>
      </c>
      <c r="W48" s="72">
        <f t="shared" si="35"/>
        <v>83755576.598268002</v>
      </c>
      <c r="X48" s="72">
        <f t="shared" si="35"/>
        <v>85849466.013224721</v>
      </c>
      <c r="Y48" s="72">
        <f t="shared" si="35"/>
        <v>87995702.663555309</v>
      </c>
      <c r="Z48" s="72">
        <f t="shared" si="35"/>
        <v>90195595.230144173</v>
      </c>
      <c r="AA48" s="72">
        <f t="shared" si="35"/>
        <v>92450485.110897765</v>
      </c>
      <c r="AB48" s="72">
        <f t="shared" si="35"/>
        <v>94761747.2386702</v>
      </c>
      <c r="AC48" s="72">
        <f t="shared" si="35"/>
        <v>97130790.919636935</v>
      </c>
      <c r="AD48" s="72">
        <f t="shared" si="35"/>
        <v>99559060.692627847</v>
      </c>
      <c r="AE48" s="72">
        <f t="shared" si="35"/>
        <v>102048037.20994356</v>
      </c>
      <c r="AF48" s="72">
        <f t="shared" si="35"/>
        <v>104599238.14019215</v>
      </c>
    </row>
    <row r="49" spans="2:32" x14ac:dyDescent="0.3">
      <c r="B49" s="12" t="s">
        <v>17</v>
      </c>
      <c r="C49" s="13"/>
      <c r="D49" s="13"/>
      <c r="E49" s="13"/>
      <c r="F49" s="72">
        <f>F47/F17</f>
        <v>-414500000</v>
      </c>
      <c r="G49" s="72">
        <f>G48/G17</f>
        <v>-440850000</v>
      </c>
      <c r="H49" s="72">
        <f>H47/H17</f>
        <v>13232562.606818879</v>
      </c>
      <c r="I49" s="72">
        <f t="shared" ref="H49:Q49" si="36">I47/I17</f>
        <v>39148843.910228327</v>
      </c>
      <c r="J49" s="72">
        <f t="shared" si="36"/>
        <v>61126279.732357755</v>
      </c>
      <c r="K49" s="72">
        <f t="shared" si="36"/>
        <v>68644892.194343686</v>
      </c>
      <c r="L49" s="72">
        <f t="shared" si="36"/>
        <v>68313157.041867346</v>
      </c>
      <c r="M49" s="72">
        <f t="shared" si="36"/>
        <v>67989512.990670905</v>
      </c>
      <c r="N49" s="72">
        <f t="shared" si="36"/>
        <v>67673762.696820751</v>
      </c>
      <c r="O49" s="72">
        <f t="shared" si="36"/>
        <v>67365713.629649833</v>
      </c>
      <c r="P49" s="72">
        <f t="shared" si="36"/>
        <v>67065177.954361148</v>
      </c>
      <c r="Q49" s="72">
        <f t="shared" si="36"/>
        <v>66771972.417494133</v>
      </c>
      <c r="R49" s="72">
        <f t="shared" ref="R49:AF49" si="37">R47/R17</f>
        <v>66485918.235184856</v>
      </c>
      <c r="S49" s="72">
        <f t="shared" si="37"/>
        <v>66206840.984151416</v>
      </c>
      <c r="T49" s="72">
        <f t="shared" si="37"/>
        <v>65934570.495338291</v>
      </c>
      <c r="U49" s="72">
        <f t="shared" si="37"/>
        <v>65668940.750154771</v>
      </c>
      <c r="V49" s="72">
        <f t="shared" si="37"/>
        <v>65409789.779244006</v>
      </c>
      <c r="W49" s="72">
        <f t="shared" si="37"/>
        <v>55043750.942813553</v>
      </c>
      <c r="X49" s="72">
        <f t="shared" si="37"/>
        <v>55043750.942813568</v>
      </c>
      <c r="Y49" s="72">
        <f t="shared" si="37"/>
        <v>55043750.94281356</v>
      </c>
      <c r="Z49" s="72">
        <f t="shared" si="37"/>
        <v>55043750.942813553</v>
      </c>
      <c r="AA49" s="72">
        <f t="shared" si="37"/>
        <v>55043750.942813553</v>
      </c>
      <c r="AB49" s="72">
        <f t="shared" si="37"/>
        <v>55043750.942813553</v>
      </c>
      <c r="AC49" s="72">
        <f t="shared" si="37"/>
        <v>55043750.942813545</v>
      </c>
      <c r="AD49" s="72">
        <f t="shared" si="37"/>
        <v>55043750.942813538</v>
      </c>
      <c r="AE49" s="72">
        <f t="shared" si="37"/>
        <v>55043750.94281356</v>
      </c>
      <c r="AF49" s="72">
        <f t="shared" si="37"/>
        <v>55043750.94281356</v>
      </c>
    </row>
    <row r="50" spans="2:32" x14ac:dyDescent="0.3">
      <c r="B50" t="s">
        <v>51</v>
      </c>
      <c r="C50" s="19">
        <f>SUM(G50:AF50)</f>
        <v>414499999.99999988</v>
      </c>
      <c r="D50" s="13"/>
      <c r="E50" s="13"/>
      <c r="F50" s="72"/>
      <c r="G50" s="72">
        <f>G48/G19</f>
        <v>-422309579.43925226</v>
      </c>
      <c r="H50" s="72">
        <f>H48/H19</f>
        <v>12142947.933259746</v>
      </c>
      <c r="I50" s="72">
        <f t="shared" ref="H50:AF50" si="38">I48/I19</f>
        <v>34414320.955683365</v>
      </c>
      <c r="J50" s="72">
        <f t="shared" si="38"/>
        <v>51474047.075048797</v>
      </c>
      <c r="K50" s="72">
        <f t="shared" si="38"/>
        <v>55374353.117734857</v>
      </c>
      <c r="L50" s="72">
        <f t="shared" si="38"/>
        <v>52789175.951022714</v>
      </c>
      <c r="M50" s="72">
        <f t="shared" si="38"/>
        <v>50329491.699013218</v>
      </c>
      <c r="N50" s="72">
        <f t="shared" si="38"/>
        <v>47988925.486102387</v>
      </c>
      <c r="O50" s="72">
        <f t="shared" si="38"/>
        <v>45761442.314196683</v>
      </c>
      <c r="P50" s="72">
        <f t="shared" si="38"/>
        <v>43641328.073220991</v>
      </c>
      <c r="Q50" s="72">
        <f t="shared" si="38"/>
        <v>41623171.657437325</v>
      </c>
      <c r="R50" s="72">
        <f t="shared" si="38"/>
        <v>39701848.12097197</v>
      </c>
      <c r="S50" s="72">
        <f t="shared" si="38"/>
        <v>37872502.810064428</v>
      </c>
      <c r="T50" s="72">
        <f t="shared" si="38"/>
        <v>36130536.413407996</v>
      </c>
      <c r="U50" s="72">
        <f t="shared" si="38"/>
        <v>34471590.875566199</v>
      </c>
      <c r="V50" s="72">
        <f t="shared" si="38"/>
        <v>32891536.12183585</v>
      </c>
      <c r="W50" s="72">
        <f t="shared" si="38"/>
        <v>26514870.609566756</v>
      </c>
      <c r="X50" s="72">
        <f t="shared" si="38"/>
        <v>25399759.228790585</v>
      </c>
      <c r="Y50" s="72">
        <f t="shared" si="38"/>
        <v>24331545.055617139</v>
      </c>
      <c r="Z50" s="72">
        <f t="shared" si="38"/>
        <v>23308255.777577158</v>
      </c>
      <c r="AA50" s="72">
        <f t="shared" si="38"/>
        <v>22328002.029922042</v>
      </c>
      <c r="AB50" s="72">
        <f t="shared" si="38"/>
        <v>21388973.907168306</v>
      </c>
      <c r="AC50" s="72">
        <f t="shared" si="38"/>
        <v>20489437.62135281</v>
      </c>
      <c r="AD50" s="72">
        <f t="shared" si="38"/>
        <v>19627732.300828621</v>
      </c>
      <c r="AE50" s="72">
        <f t="shared" si="38"/>
        <v>18802266.923690971</v>
      </c>
      <c r="AF50" s="72">
        <f t="shared" si="38"/>
        <v>18011517.380171254</v>
      </c>
    </row>
    <row r="51" spans="2:32" x14ac:dyDescent="0.3">
      <c r="B51" t="s">
        <v>18</v>
      </c>
      <c r="C51" s="19">
        <f>NPV(C19,G48:AF48)+F48</f>
        <v>0</v>
      </c>
      <c r="D51" s="13"/>
      <c r="E51" s="13"/>
      <c r="F51" s="76"/>
      <c r="G51" s="76"/>
      <c r="H51" s="76"/>
      <c r="I51" s="76"/>
      <c r="J51" s="76"/>
      <c r="K51" s="76"/>
      <c r="L51" s="76"/>
      <c r="M51" s="77"/>
      <c r="N51" s="77"/>
      <c r="O51" s="76"/>
      <c r="P51" s="76"/>
      <c r="Q51" s="76"/>
      <c r="R51" s="16"/>
    </row>
    <row r="52" spans="2:32" x14ac:dyDescent="0.3">
      <c r="B52" t="s">
        <v>15</v>
      </c>
      <c r="C52" s="20">
        <f>IRR(F48:AF48,0.1)</f>
        <v>7.0000000000000062E-2</v>
      </c>
      <c r="D52" s="13"/>
      <c r="E52" s="13"/>
      <c r="F52" s="59"/>
      <c r="G52" s="59"/>
      <c r="H52" s="59"/>
      <c r="I52" s="59"/>
      <c r="J52" s="59"/>
      <c r="K52" s="59"/>
      <c r="L52" s="59"/>
      <c r="M52" s="64"/>
      <c r="N52" s="64"/>
      <c r="O52" s="59"/>
      <c r="P52" s="59"/>
      <c r="Q52" s="59"/>
      <c r="R52" s="16"/>
    </row>
    <row r="53" spans="2:32" x14ac:dyDescent="0.3">
      <c r="C53" s="20"/>
      <c r="D53" s="13"/>
      <c r="E53" s="13"/>
      <c r="F53" s="59"/>
      <c r="G53" s="59"/>
      <c r="H53" s="59"/>
      <c r="I53" s="59"/>
      <c r="J53" s="59"/>
      <c r="K53" s="59"/>
      <c r="L53" s="59"/>
      <c r="M53" s="64"/>
      <c r="N53" s="64"/>
      <c r="O53" s="59"/>
      <c r="P53" s="59"/>
      <c r="Q53" s="59"/>
      <c r="R53" s="16"/>
    </row>
    <row r="54" spans="2:32" x14ac:dyDescent="0.3">
      <c r="B54" t="s">
        <v>52</v>
      </c>
      <c r="C54" s="20"/>
      <c r="F54" s="72">
        <f>F48</f>
        <v>-414500000</v>
      </c>
      <c r="G54" s="72">
        <f>F54+G48</f>
        <v>-866371250</v>
      </c>
      <c r="H54" s="72">
        <f t="shared" ref="H54:K54" si="39">G54+H48</f>
        <v>-852468788.91121089</v>
      </c>
      <c r="I54" s="72">
        <f t="shared" si="39"/>
        <v>-810309765.92469764</v>
      </c>
      <c r="J54" s="72">
        <f t="shared" si="39"/>
        <v>-742837790.40017152</v>
      </c>
      <c r="K54" s="72">
        <f t="shared" si="39"/>
        <v>-665172395.59849954</v>
      </c>
      <c r="L54" s="72">
        <f>K54+L48</f>
        <v>-585950076.99970245</v>
      </c>
      <c r="M54" s="72">
        <f t="shared" ref="M54:N54" si="40">L54+M48</f>
        <v>-505131911.50885212</v>
      </c>
      <c r="N54" s="72">
        <f t="shared" si="40"/>
        <v>-422678002.95364714</v>
      </c>
      <c r="O54" s="72">
        <f t="shared" ref="O54:P54" si="41">N54+O48</f>
        <v>-338547457.75747871</v>
      </c>
      <c r="P54" s="72">
        <f t="shared" si="41"/>
        <v>-252698360.00432277</v>
      </c>
      <c r="Q54" s="72">
        <f t="shared" ref="Q54:R54" si="42">P54+Q48</f>
        <v>-165087745.8802546</v>
      </c>
      <c r="R54" s="72">
        <f t="shared" si="42"/>
        <v>-75671577.476001397</v>
      </c>
      <c r="S54" s="72">
        <f t="shared" ref="S54:T54" si="43">R54+S48</f>
        <v>15595284.065441474</v>
      </c>
      <c r="T54" s="72">
        <f t="shared" si="43"/>
        <v>108759106.07250373</v>
      </c>
      <c r="U54" s="72">
        <f t="shared" ref="U54:V54" si="44">T54+U48</f>
        <v>203867312.55682588</v>
      </c>
      <c r="V54" s="72">
        <f t="shared" si="44"/>
        <v>300968513.13033938</v>
      </c>
      <c r="W54" s="72">
        <f t="shared" ref="W54:X54" si="45">V54+W48</f>
        <v>384724089.72860742</v>
      </c>
      <c r="X54" s="72">
        <f t="shared" si="45"/>
        <v>470573555.74183214</v>
      </c>
      <c r="Y54" s="72">
        <f t="shared" ref="Y54:Z54" si="46">X54+Y48</f>
        <v>558569258.4053874</v>
      </c>
      <c r="Z54" s="72">
        <f t="shared" si="46"/>
        <v>648764853.63553154</v>
      </c>
      <c r="AA54" s="72">
        <f t="shared" ref="AA54:AB54" si="47">Z54+AA48</f>
        <v>741215338.74642932</v>
      </c>
      <c r="AB54" s="72">
        <f t="shared" si="47"/>
        <v>835977085.98509955</v>
      </c>
      <c r="AC54" s="72">
        <f t="shared" ref="AC54:AD54" si="48">AB54+AC48</f>
        <v>933107876.90473652</v>
      </c>
      <c r="AD54" s="72">
        <f t="shared" si="48"/>
        <v>1032666937.5973644</v>
      </c>
      <c r="AE54" s="72">
        <f>AD54+AE48</f>
        <v>1134714974.807308</v>
      </c>
      <c r="AF54" s="72">
        <f t="shared" ref="AF54" si="49">AE54+AF48</f>
        <v>1239314212.9475002</v>
      </c>
    </row>
    <row r="55" spans="2:32" x14ac:dyDescent="0.3">
      <c r="B55" s="28" t="s">
        <v>29</v>
      </c>
      <c r="C55" s="30">
        <f>SUM(H55:N55)</f>
        <v>0</v>
      </c>
      <c r="D55" s="13"/>
      <c r="E55" s="13" t="s">
        <v>30</v>
      </c>
      <c r="F55" s="59"/>
      <c r="G55" s="59"/>
      <c r="H55" s="65"/>
      <c r="I55" s="65"/>
      <c r="J55" s="65"/>
      <c r="K55" s="65"/>
      <c r="L55" s="65"/>
      <c r="M55" s="65"/>
      <c r="N55" s="65"/>
      <c r="O55" s="59"/>
      <c r="P55" s="59"/>
      <c r="Q55" s="59"/>
      <c r="R55" s="16"/>
    </row>
    <row r="56" spans="2:32" s="2" customFormat="1" x14ac:dyDescent="0.3">
      <c r="B56" s="29" t="s">
        <v>31</v>
      </c>
      <c r="C56" s="49" t="s">
        <v>60</v>
      </c>
      <c r="D56" s="21"/>
      <c r="E56" s="21"/>
      <c r="F56" s="66"/>
      <c r="G56" s="66"/>
      <c r="H56" s="66"/>
      <c r="I56" s="66"/>
      <c r="J56" s="66"/>
      <c r="K56" s="70"/>
      <c r="L56" s="70"/>
      <c r="M56" s="66"/>
      <c r="N56" s="66"/>
      <c r="O56" s="66"/>
      <c r="P56" s="66"/>
      <c r="Q56" s="66"/>
      <c r="R56" s="22"/>
    </row>
    <row r="57" spans="2:32" x14ac:dyDescent="0.3">
      <c r="D57" s="13"/>
      <c r="E57" s="13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16"/>
    </row>
    <row r="58" spans="2:32" x14ac:dyDescent="0.3">
      <c r="B58" s="8" t="s">
        <v>20</v>
      </c>
      <c r="D58" s="13"/>
      <c r="E58" s="13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16"/>
    </row>
    <row r="59" spans="2:32" x14ac:dyDescent="0.3">
      <c r="B59" t="s">
        <v>22</v>
      </c>
      <c r="D59" s="13"/>
      <c r="E59" s="13"/>
      <c r="F59" s="72">
        <f t="shared" ref="F59:G59" si="50">F45</f>
        <v>0</v>
      </c>
      <c r="G59" s="72">
        <f t="shared" si="50"/>
        <v>0</v>
      </c>
      <c r="H59" s="72">
        <f>H45</f>
        <v>13902461.088789083</v>
      </c>
      <c r="I59" s="72">
        <f t="shared" ref="I59:AF59" si="51">I45</f>
        <v>42159022.98651322</v>
      </c>
      <c r="J59" s="72">
        <f t="shared" si="51"/>
        <v>71819723.940943062</v>
      </c>
      <c r="K59" s="72">
        <f t="shared" si="51"/>
        <v>102937110.55372781</v>
      </c>
      <c r="L59" s="72">
        <f t="shared" si="51"/>
        <v>105510538.31757098</v>
      </c>
      <c r="M59" s="72">
        <f t="shared" si="51"/>
        <v>108148301.77551024</v>
      </c>
      <c r="N59" s="72">
        <f t="shared" si="51"/>
        <v>110852009.31989802</v>
      </c>
      <c r="O59" s="72">
        <f t="shared" si="51"/>
        <v>113623309.55289543</v>
      </c>
      <c r="P59" s="72">
        <f t="shared" si="51"/>
        <v>116463892.2917178</v>
      </c>
      <c r="Q59" s="72">
        <f t="shared" si="51"/>
        <v>119375489.59901074</v>
      </c>
      <c r="R59" s="72">
        <f t="shared" si="51"/>
        <v>122359876.83898601</v>
      </c>
      <c r="S59" s="72">
        <f t="shared" si="51"/>
        <v>125418873.75996065</v>
      </c>
      <c r="T59" s="72">
        <f t="shared" si="51"/>
        <v>128554345.60395965</v>
      </c>
      <c r="U59" s="72">
        <f t="shared" si="51"/>
        <v>131768204.24405864</v>
      </c>
      <c r="V59" s="72">
        <f t="shared" si="51"/>
        <v>135062409.35016009</v>
      </c>
      <c r="W59" s="72">
        <f t="shared" si="51"/>
        <v>138438969.58391407</v>
      </c>
      <c r="X59" s="72">
        <f t="shared" si="51"/>
        <v>141899943.82351193</v>
      </c>
      <c r="Y59" s="72">
        <f t="shared" si="51"/>
        <v>145447442.41909969</v>
      </c>
      <c r="Z59" s="72">
        <f t="shared" si="51"/>
        <v>149083628.47957715</v>
      </c>
      <c r="AA59" s="72">
        <f t="shared" si="51"/>
        <v>152810719.19156656</v>
      </c>
      <c r="AB59" s="72">
        <f t="shared" si="51"/>
        <v>156630987.17135572</v>
      </c>
      <c r="AC59" s="72">
        <f t="shared" si="51"/>
        <v>160546761.85063958</v>
      </c>
      <c r="AD59" s="72">
        <f t="shared" si="51"/>
        <v>164560430.89690554</v>
      </c>
      <c r="AE59" s="72">
        <f t="shared" si="51"/>
        <v>168674441.66932821</v>
      </c>
      <c r="AF59" s="72">
        <f t="shared" si="51"/>
        <v>172891302.71106142</v>
      </c>
    </row>
    <row r="60" spans="2:32" x14ac:dyDescent="0.3">
      <c r="B60" t="s">
        <v>7</v>
      </c>
      <c r="C60" s="10">
        <v>15</v>
      </c>
      <c r="D60" s="13" t="s">
        <v>8</v>
      </c>
      <c r="E60" s="13"/>
      <c r="F60" s="73">
        <v>0</v>
      </c>
      <c r="G60" s="73">
        <v>0</v>
      </c>
      <c r="H60" s="78">
        <f>($G40+$F40)/15</f>
        <v>38958083.333333336</v>
      </c>
      <c r="I60" s="78">
        <f t="shared" ref="I60:V60" si="52">($G40+$F40)/15</f>
        <v>38958083.333333336</v>
      </c>
      <c r="J60" s="78">
        <f t="shared" si="52"/>
        <v>38958083.333333336</v>
      </c>
      <c r="K60" s="78">
        <f t="shared" si="52"/>
        <v>38958083.333333336</v>
      </c>
      <c r="L60" s="78">
        <f t="shared" si="52"/>
        <v>38958083.333333336</v>
      </c>
      <c r="M60" s="78">
        <f t="shared" si="52"/>
        <v>38958083.333333336</v>
      </c>
      <c r="N60" s="78">
        <f t="shared" si="52"/>
        <v>38958083.333333336</v>
      </c>
      <c r="O60" s="78">
        <f t="shared" si="52"/>
        <v>38958083.333333336</v>
      </c>
      <c r="P60" s="78">
        <f t="shared" si="52"/>
        <v>38958083.333333336</v>
      </c>
      <c r="Q60" s="78">
        <f t="shared" si="52"/>
        <v>38958083.333333336</v>
      </c>
      <c r="R60" s="78">
        <f t="shared" si="52"/>
        <v>38958083.333333336</v>
      </c>
      <c r="S60" s="78">
        <f t="shared" si="52"/>
        <v>38958083.333333336</v>
      </c>
      <c r="T60" s="78">
        <f t="shared" si="52"/>
        <v>38958083.333333336</v>
      </c>
      <c r="U60" s="78">
        <f t="shared" si="52"/>
        <v>38958083.333333336</v>
      </c>
      <c r="V60" s="78">
        <f t="shared" si="52"/>
        <v>38958083.333333336</v>
      </c>
      <c r="W60" s="78"/>
      <c r="X60" s="78"/>
      <c r="Y60" s="78"/>
      <c r="Z60" s="78"/>
      <c r="AA60" s="78"/>
      <c r="AB60" s="78"/>
      <c r="AC60" s="78"/>
      <c r="AD60" s="78"/>
      <c r="AE60" s="78"/>
      <c r="AF60" s="78"/>
    </row>
    <row r="61" spans="2:32" x14ac:dyDescent="0.3">
      <c r="B61" t="s">
        <v>10</v>
      </c>
      <c r="D61" s="13"/>
      <c r="E61" s="13"/>
      <c r="F61" s="72">
        <f>F59-F60</f>
        <v>0</v>
      </c>
      <c r="G61" s="72">
        <f>G59-G60</f>
        <v>0</v>
      </c>
      <c r="H61" s="72">
        <f>H59-H60+G63</f>
        <v>-25055622.244544253</v>
      </c>
      <c r="I61" s="72">
        <f t="shared" ref="I61:P61" si="53">I59-I60+H63</f>
        <v>-21854682.591364369</v>
      </c>
      <c r="J61" s="72">
        <f t="shared" si="53"/>
        <v>11006958.016245358</v>
      </c>
      <c r="K61" s="72">
        <f t="shared" si="53"/>
        <v>63979027.22039447</v>
      </c>
      <c r="L61" s="72">
        <f t="shared" si="53"/>
        <v>66552454.984237649</v>
      </c>
      <c r="M61" s="72">
        <f t="shared" si="53"/>
        <v>69190218.442176908</v>
      </c>
      <c r="N61" s="72">
        <f t="shared" si="53"/>
        <v>71893925.986564696</v>
      </c>
      <c r="O61" s="72">
        <f t="shared" si="53"/>
        <v>74665226.219562083</v>
      </c>
      <c r="P61" s="72">
        <f t="shared" si="53"/>
        <v>77505808.958384454</v>
      </c>
      <c r="Q61" s="72">
        <f>Q59-Q60+P63</f>
        <v>80417406.265677392</v>
      </c>
      <c r="R61" s="72">
        <f t="shared" ref="R61:AF61" si="54">R59-R60+Q63</f>
        <v>83401793.505652666</v>
      </c>
      <c r="S61" s="72">
        <f t="shared" si="54"/>
        <v>86460790.426627308</v>
      </c>
      <c r="T61" s="72">
        <f t="shared" si="54"/>
        <v>89596262.270626307</v>
      </c>
      <c r="U61" s="72">
        <f t="shared" si="54"/>
        <v>92810120.910725296</v>
      </c>
      <c r="V61" s="72">
        <f t="shared" si="54"/>
        <v>96104326.016826749</v>
      </c>
      <c r="W61" s="72">
        <f t="shared" si="54"/>
        <v>138438969.58391407</v>
      </c>
      <c r="X61" s="72">
        <f t="shared" si="54"/>
        <v>141899943.82351193</v>
      </c>
      <c r="Y61" s="72">
        <f t="shared" si="54"/>
        <v>145447442.41909969</v>
      </c>
      <c r="Z61" s="72">
        <f t="shared" si="54"/>
        <v>149083628.47957715</v>
      </c>
      <c r="AA61" s="72">
        <f t="shared" si="54"/>
        <v>152810719.19156656</v>
      </c>
      <c r="AB61" s="72">
        <f t="shared" si="54"/>
        <v>156630987.17135572</v>
      </c>
      <c r="AC61" s="72">
        <f t="shared" si="54"/>
        <v>160546761.85063958</v>
      </c>
      <c r="AD61" s="72">
        <f t="shared" si="54"/>
        <v>164560430.89690554</v>
      </c>
      <c r="AE61" s="72">
        <f t="shared" si="54"/>
        <v>168674441.66932821</v>
      </c>
      <c r="AF61" s="72">
        <f t="shared" si="54"/>
        <v>172891302.71106142</v>
      </c>
    </row>
    <row r="62" spans="2:32" x14ac:dyDescent="0.3">
      <c r="B62" t="s">
        <v>23</v>
      </c>
      <c r="C62" s="11">
        <v>0.39500000000000002</v>
      </c>
      <c r="D62" s="13"/>
      <c r="E62" s="13"/>
      <c r="F62" s="79">
        <f t="shared" ref="F62" si="55">IF($C62*F61&lt;0,0,)</f>
        <v>0</v>
      </c>
      <c r="G62" s="79">
        <f>IF($C62*G61&lt;0,0,)</f>
        <v>0</v>
      </c>
      <c r="H62" s="17">
        <f>H61*C62</f>
        <v>-9896970.7865949795</v>
      </c>
      <c r="I62" s="17">
        <f t="shared" ref="I62:AF62" si="56">$C62*I61</f>
        <v>-8632599.6235889252</v>
      </c>
      <c r="J62" s="17">
        <f t="shared" si="56"/>
        <v>4347748.4164169161</v>
      </c>
      <c r="K62" s="17">
        <f t="shared" si="56"/>
        <v>25271715.752055816</v>
      </c>
      <c r="L62" s="17">
        <f t="shared" si="56"/>
        <v>26288219.718773872</v>
      </c>
      <c r="M62" s="17">
        <f t="shared" si="56"/>
        <v>27330136.284659881</v>
      </c>
      <c r="N62" s="17">
        <f t="shared" si="56"/>
        <v>28398100.764693055</v>
      </c>
      <c r="O62" s="17">
        <f t="shared" si="56"/>
        <v>29492764.356727023</v>
      </c>
      <c r="P62" s="17">
        <f t="shared" si="56"/>
        <v>30614794.538561862</v>
      </c>
      <c r="Q62" s="17">
        <f t="shared" si="56"/>
        <v>31764875.474942572</v>
      </c>
      <c r="R62" s="17">
        <f t="shared" si="56"/>
        <v>32943708.434732806</v>
      </c>
      <c r="S62" s="17">
        <f t="shared" si="56"/>
        <v>34152012.218517788</v>
      </c>
      <c r="T62" s="17">
        <f t="shared" si="56"/>
        <v>35390523.596897393</v>
      </c>
      <c r="U62" s="17">
        <f t="shared" si="56"/>
        <v>36659997.759736493</v>
      </c>
      <c r="V62" s="17">
        <f t="shared" si="56"/>
        <v>37961208.776646569</v>
      </c>
      <c r="W62" s="17">
        <f t="shared" si="56"/>
        <v>54683392.985646062</v>
      </c>
      <c r="X62" s="17">
        <f t="shared" si="56"/>
        <v>56050477.810287215</v>
      </c>
      <c r="Y62" s="17">
        <f t="shared" si="56"/>
        <v>57451739.755544379</v>
      </c>
      <c r="Z62" s="17">
        <f t="shared" si="56"/>
        <v>58888033.249432981</v>
      </c>
      <c r="AA62" s="17">
        <f t="shared" si="56"/>
        <v>60360234.080668792</v>
      </c>
      <c r="AB62" s="17">
        <f t="shared" si="56"/>
        <v>61869239.932685517</v>
      </c>
      <c r="AC62" s="17">
        <f t="shared" si="56"/>
        <v>63415970.931002639</v>
      </c>
      <c r="AD62" s="17">
        <f t="shared" si="56"/>
        <v>65001370.204277694</v>
      </c>
      <c r="AE62" s="17">
        <f t="shared" si="56"/>
        <v>66626404.45938465</v>
      </c>
      <c r="AF62" s="17">
        <f t="shared" si="56"/>
        <v>68292064.570869267</v>
      </c>
    </row>
    <row r="63" spans="2:32" x14ac:dyDescent="0.3">
      <c r="B63" t="s">
        <v>50</v>
      </c>
      <c r="C63" s="11"/>
      <c r="D63" s="13"/>
      <c r="E63" s="13"/>
      <c r="F63" s="17">
        <f>IF(F61&lt;0,F61+E63,0)</f>
        <v>0</v>
      </c>
      <c r="G63" s="17">
        <f>IF(G61&lt;0,G61+F63,0)</f>
        <v>0</v>
      </c>
      <c r="H63" s="17">
        <f>IF(H61&lt;0,H61,0)</f>
        <v>-25055622.244544253</v>
      </c>
      <c r="I63" s="17">
        <f>IF(I61&lt;0,I61,0)</f>
        <v>-21854682.591364369</v>
      </c>
      <c r="J63" s="17">
        <f t="shared" ref="J63:Q63" si="57">IF(J61&lt;0,J61,0)</f>
        <v>0</v>
      </c>
      <c r="K63" s="17">
        <f t="shared" si="57"/>
        <v>0</v>
      </c>
      <c r="L63" s="17">
        <f t="shared" si="57"/>
        <v>0</v>
      </c>
      <c r="M63" s="17">
        <f t="shared" si="57"/>
        <v>0</v>
      </c>
      <c r="N63" s="17">
        <f t="shared" si="57"/>
        <v>0</v>
      </c>
      <c r="O63" s="17">
        <f t="shared" si="57"/>
        <v>0</v>
      </c>
      <c r="P63" s="17">
        <f t="shared" si="57"/>
        <v>0</v>
      </c>
      <c r="Q63" s="17">
        <f t="shared" si="57"/>
        <v>0</v>
      </c>
      <c r="R63" s="17"/>
      <c r="S63" s="17"/>
    </row>
    <row r="64" spans="2:32" x14ac:dyDescent="0.3">
      <c r="C64" s="11"/>
      <c r="D64" s="13"/>
      <c r="E64" s="13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</row>
    <row r="65" spans="2:19" hidden="1" x14ac:dyDescent="0.3">
      <c r="B65" t="s">
        <v>12</v>
      </c>
      <c r="C65" s="11"/>
      <c r="D65" s="13"/>
      <c r="E65" s="13"/>
      <c r="F65" s="17"/>
      <c r="G65" s="17">
        <v>0</v>
      </c>
      <c r="H65" s="17">
        <v>0</v>
      </c>
      <c r="I65" s="17">
        <f>H68</f>
        <v>-25055622.244544253</v>
      </c>
      <c r="J65" s="17">
        <f>I68</f>
        <v>-46910304.835908622</v>
      </c>
      <c r="K65" s="17"/>
      <c r="L65" s="17"/>
      <c r="M65" s="17"/>
      <c r="N65" s="17"/>
      <c r="O65" s="17"/>
      <c r="P65" s="17"/>
      <c r="Q65" s="17"/>
      <c r="R65" s="17"/>
      <c r="S65" s="17"/>
    </row>
    <row r="66" spans="2:19" hidden="1" x14ac:dyDescent="0.3">
      <c r="B66" t="s">
        <v>11</v>
      </c>
      <c r="D66" s="13"/>
      <c r="E66" s="13"/>
      <c r="F66" s="18"/>
      <c r="G66" s="18"/>
      <c r="H66" s="18">
        <v>0</v>
      </c>
      <c r="I66" s="18">
        <v>0</v>
      </c>
      <c r="J66" s="55">
        <f>J67*C62</f>
        <v>-14181821.99376699</v>
      </c>
      <c r="K66" s="18"/>
      <c r="L66" s="18"/>
      <c r="M66" s="18"/>
      <c r="N66" s="18"/>
      <c r="O66" s="18"/>
      <c r="P66" s="18"/>
      <c r="Q66" s="18"/>
      <c r="R66" s="18"/>
      <c r="S66" s="18"/>
    </row>
    <row r="67" spans="2:19" hidden="1" x14ac:dyDescent="0.3">
      <c r="B67" t="s">
        <v>6</v>
      </c>
      <c r="D67" s="13"/>
      <c r="E67" s="13"/>
      <c r="F67" s="17"/>
      <c r="G67" s="17">
        <v>0</v>
      </c>
      <c r="H67" s="56">
        <v>0</v>
      </c>
      <c r="I67">
        <v>0</v>
      </c>
      <c r="J67" s="17">
        <f>I68+J61</f>
        <v>-35903346.819663264</v>
      </c>
      <c r="K67" s="17"/>
      <c r="L67" s="17"/>
      <c r="M67" s="17"/>
      <c r="N67" s="17"/>
      <c r="O67" s="17"/>
      <c r="P67" s="17"/>
      <c r="Q67" s="17"/>
      <c r="R67" s="17"/>
      <c r="S67" s="17"/>
    </row>
    <row r="68" spans="2:19" hidden="1" x14ac:dyDescent="0.3">
      <c r="B68" t="s">
        <v>12</v>
      </c>
      <c r="D68" s="13"/>
      <c r="E68" s="13"/>
      <c r="F68" s="17"/>
      <c r="G68" s="17"/>
      <c r="H68" s="17">
        <f>H61</f>
        <v>-25055622.244544253</v>
      </c>
      <c r="I68" s="17">
        <f>H68+I61</f>
        <v>-46910304.835908622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2:19" x14ac:dyDescent="0.3">
      <c r="D69" s="13"/>
      <c r="E69" s="13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2:19" s="2" customFormat="1" x14ac:dyDescent="0.3">
      <c r="D70" s="21"/>
      <c r="E70" s="21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</row>
    <row r="71" spans="2:19" x14ac:dyDescent="0.3"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2:19" x14ac:dyDescent="0.3">
      <c r="C72" t="s">
        <v>59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2:19" x14ac:dyDescent="0.3"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</sheetData>
  <pageMargins left="0.7" right="0.7" top="0.75" bottom="0.75" header="0.3" footer="0.3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C17"/>
  <sheetViews>
    <sheetView showGridLines="0" topLeftCell="A13" zoomScale="140" workbookViewId="0">
      <selection activeCell="E10" sqref="E10"/>
    </sheetView>
  </sheetViews>
  <sheetFormatPr defaultColWidth="8.77734375" defaultRowHeight="14.4" x14ac:dyDescent="0.3"/>
  <cols>
    <col min="1" max="1" width="1" customWidth="1"/>
    <col min="2" max="2" width="23.44140625" customWidth="1"/>
    <col min="3" max="3" width="15" customWidth="1"/>
    <col min="4" max="4" width="14.109375" customWidth="1"/>
    <col min="5" max="5" width="15.109375" customWidth="1"/>
    <col min="6" max="6" width="14.77734375" customWidth="1"/>
    <col min="7" max="7" width="14" customWidth="1"/>
    <col min="8" max="8" width="15" customWidth="1"/>
    <col min="9" max="9" width="14.109375" customWidth="1"/>
    <col min="10" max="10" width="14" customWidth="1"/>
    <col min="11" max="11" width="14.109375" customWidth="1"/>
    <col min="12" max="12" width="15.109375" customWidth="1"/>
    <col min="13" max="13" width="13" customWidth="1"/>
    <col min="14" max="14" width="14.77734375" customWidth="1"/>
    <col min="15" max="15" width="15.33203125" customWidth="1"/>
    <col min="16" max="16" width="12.44140625" customWidth="1"/>
    <col min="17" max="17" width="14.44140625" customWidth="1"/>
  </cols>
  <sheetData>
    <row r="2" spans="2:29" ht="4.5" customHeight="1" thickBot="1" x14ac:dyDescent="0.35"/>
    <row r="3" spans="2:29" ht="21" customHeight="1" x14ac:dyDescent="0.3">
      <c r="B3" s="48" t="s">
        <v>32</v>
      </c>
      <c r="C3" s="39" t="s">
        <v>35</v>
      </c>
      <c r="D3" s="39"/>
      <c r="E3" s="40">
        <v>342000000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41"/>
    </row>
    <row r="4" spans="2:29" ht="21" customHeight="1" x14ac:dyDescent="0.3">
      <c r="B4" s="44"/>
      <c r="C4" s="28" t="s">
        <v>33</v>
      </c>
      <c r="D4" s="28"/>
      <c r="E4" s="42">
        <v>0.6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43"/>
    </row>
    <row r="5" spans="2:29" ht="18" customHeight="1" x14ac:dyDescent="0.3">
      <c r="B5" s="44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43"/>
    </row>
    <row r="6" spans="2:29" ht="21" customHeight="1" x14ac:dyDescent="0.3">
      <c r="B6" s="45" t="s">
        <v>34</v>
      </c>
      <c r="C6" s="2"/>
      <c r="D6" s="2"/>
      <c r="E6" s="2"/>
      <c r="F6" s="2"/>
      <c r="G6" s="2"/>
      <c r="H6" s="2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43"/>
    </row>
    <row r="7" spans="2:29" ht="21" customHeight="1" x14ac:dyDescent="0.3">
      <c r="B7" s="31"/>
      <c r="C7" s="32">
        <v>2021</v>
      </c>
      <c r="D7" s="32">
        <v>2022</v>
      </c>
      <c r="E7" s="32">
        <v>2023</v>
      </c>
      <c r="F7" s="32">
        <v>2024</v>
      </c>
      <c r="G7" s="32">
        <v>2025</v>
      </c>
      <c r="H7" s="32">
        <v>2026</v>
      </c>
      <c r="I7" s="32">
        <v>2027</v>
      </c>
      <c r="J7" s="32">
        <v>2028</v>
      </c>
      <c r="K7" s="32">
        <v>2029</v>
      </c>
      <c r="L7" s="32">
        <v>2030</v>
      </c>
      <c r="M7" s="32">
        <v>2031</v>
      </c>
      <c r="N7" s="32">
        <v>2032</v>
      </c>
      <c r="O7" s="32">
        <v>2033</v>
      </c>
      <c r="P7" s="32">
        <v>2034</v>
      </c>
      <c r="Q7" s="32">
        <v>2035</v>
      </c>
      <c r="R7" s="32">
        <v>2036</v>
      </c>
      <c r="S7" s="32">
        <v>2037</v>
      </c>
      <c r="T7" s="32">
        <v>2038</v>
      </c>
      <c r="U7" s="32">
        <v>2039</v>
      </c>
      <c r="V7" s="32">
        <v>2040</v>
      </c>
      <c r="W7" s="32">
        <v>2041</v>
      </c>
      <c r="X7" s="32">
        <v>2042</v>
      </c>
      <c r="Y7" s="32">
        <v>2043</v>
      </c>
      <c r="Z7" s="32">
        <v>2044</v>
      </c>
      <c r="AA7" s="33">
        <v>2045</v>
      </c>
      <c r="AB7" s="28"/>
      <c r="AC7" s="28"/>
    </row>
    <row r="8" spans="2:29" ht="21" customHeight="1" x14ac:dyDescent="0.3">
      <c r="B8" s="31" t="s">
        <v>36</v>
      </c>
      <c r="C8" s="35">
        <f>-E3</f>
        <v>-342000000</v>
      </c>
      <c r="D8" s="35"/>
      <c r="E8" s="35"/>
      <c r="F8" s="35"/>
      <c r="G8" s="35"/>
      <c r="H8" s="35"/>
      <c r="I8" s="80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3"/>
    </row>
    <row r="9" spans="2:29" ht="21" customHeight="1" x14ac:dyDescent="0.3">
      <c r="B9" s="31" t="s">
        <v>7</v>
      </c>
      <c r="C9" s="35"/>
      <c r="D9" s="35">
        <f>$C8*$E4</f>
        <v>-205200000</v>
      </c>
      <c r="E9" s="35">
        <f t="shared" ref="E9:Q9" si="0">$C8*$E4</f>
        <v>-205200000</v>
      </c>
      <c r="F9" s="35">
        <f t="shared" si="0"/>
        <v>-205200000</v>
      </c>
      <c r="G9" s="35">
        <f t="shared" si="0"/>
        <v>-205200000</v>
      </c>
      <c r="H9" s="35">
        <f t="shared" si="0"/>
        <v>-205200000</v>
      </c>
      <c r="I9" s="35">
        <f t="shared" si="0"/>
        <v>-205200000</v>
      </c>
      <c r="J9" s="35">
        <f t="shared" si="0"/>
        <v>-205200000</v>
      </c>
      <c r="K9" s="35">
        <f t="shared" si="0"/>
        <v>-205200000</v>
      </c>
      <c r="L9" s="35">
        <f t="shared" si="0"/>
        <v>-205200000</v>
      </c>
      <c r="M9" s="35">
        <f t="shared" si="0"/>
        <v>-205200000</v>
      </c>
      <c r="N9" s="35">
        <f t="shared" si="0"/>
        <v>-205200000</v>
      </c>
      <c r="O9" s="35">
        <f t="shared" si="0"/>
        <v>-205200000</v>
      </c>
      <c r="P9" s="35">
        <f t="shared" si="0"/>
        <v>-205200000</v>
      </c>
      <c r="Q9" s="35">
        <f t="shared" si="0"/>
        <v>-205200000</v>
      </c>
      <c r="R9" s="32"/>
      <c r="S9" s="32"/>
      <c r="T9" s="32"/>
      <c r="U9" s="32"/>
      <c r="V9" s="32"/>
      <c r="W9" s="32"/>
      <c r="X9" s="32"/>
      <c r="Y9" s="32"/>
      <c r="Z9" s="32"/>
      <c r="AA9" s="33"/>
    </row>
    <row r="10" spans="2:29" ht="21" customHeight="1" x14ac:dyDescent="0.3">
      <c r="B10" s="31" t="s">
        <v>37</v>
      </c>
      <c r="C10" s="36">
        <f>-C8</f>
        <v>342000000</v>
      </c>
      <c r="D10" s="36">
        <f>D9-C8</f>
        <v>136800000</v>
      </c>
      <c r="E10" s="36">
        <f>D10+E9</f>
        <v>-68400000</v>
      </c>
      <c r="F10" s="36">
        <f t="shared" ref="F10:I10" si="1">E10+F9</f>
        <v>-273600000</v>
      </c>
      <c r="G10" s="36">
        <f t="shared" si="1"/>
        <v>-478800000</v>
      </c>
      <c r="H10" s="36">
        <f t="shared" si="1"/>
        <v>-684000000</v>
      </c>
      <c r="I10" s="81">
        <f t="shared" si="1"/>
        <v>-889200000</v>
      </c>
      <c r="J10" s="36">
        <f t="shared" ref="J10" si="2">J9-I8</f>
        <v>-205200000</v>
      </c>
      <c r="K10" s="36">
        <f t="shared" ref="K10" si="3">J10+K9</f>
        <v>-410400000</v>
      </c>
      <c r="L10" s="36">
        <f t="shared" ref="L10" si="4">K10+L9</f>
        <v>-615600000</v>
      </c>
      <c r="M10" s="36">
        <f t="shared" ref="M10" si="5">L10+M9</f>
        <v>-820800000</v>
      </c>
      <c r="N10" s="36">
        <f t="shared" ref="N10" si="6">M10+N9</f>
        <v>-1026000000</v>
      </c>
      <c r="O10" s="81">
        <f t="shared" ref="O10" si="7">N10+O9</f>
        <v>-1231200000</v>
      </c>
      <c r="P10" s="36">
        <f t="shared" ref="P10" si="8">P9-O8</f>
        <v>-205200000</v>
      </c>
      <c r="Q10" s="36">
        <f t="shared" ref="Q10" si="9">P10+Q9</f>
        <v>-410400000</v>
      </c>
      <c r="R10" s="32"/>
      <c r="S10" s="32"/>
      <c r="T10" s="32"/>
      <c r="U10" s="32"/>
      <c r="V10" s="32"/>
      <c r="W10" s="32"/>
      <c r="X10" s="32"/>
      <c r="Y10" s="32"/>
      <c r="Z10" s="32"/>
      <c r="AA10" s="33"/>
    </row>
    <row r="11" spans="2:29" ht="8.25" customHeight="1" x14ac:dyDescent="0.3">
      <c r="B11" s="46"/>
      <c r="C11" s="47"/>
      <c r="D11" s="47"/>
      <c r="E11" s="47"/>
      <c r="F11" s="47"/>
      <c r="G11" s="47"/>
      <c r="H11" s="4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43"/>
    </row>
    <row r="12" spans="2:29" ht="21" customHeight="1" x14ac:dyDescent="0.3">
      <c r="B12" s="45" t="s">
        <v>38</v>
      </c>
      <c r="C12" s="2"/>
      <c r="D12" s="2"/>
      <c r="E12" s="2"/>
      <c r="F12" s="2"/>
      <c r="G12" s="2"/>
      <c r="H12" s="2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43"/>
    </row>
    <row r="13" spans="2:29" ht="21" customHeight="1" x14ac:dyDescent="0.3">
      <c r="B13" s="34"/>
      <c r="C13" s="32">
        <v>2021</v>
      </c>
      <c r="D13" s="32">
        <v>2022</v>
      </c>
      <c r="E13" s="32">
        <v>2023</v>
      </c>
      <c r="F13" s="32">
        <v>2024</v>
      </c>
      <c r="G13" s="32">
        <v>2025</v>
      </c>
      <c r="H13" s="32">
        <v>2026</v>
      </c>
      <c r="I13" s="32">
        <v>2027</v>
      </c>
      <c r="J13" s="32">
        <v>2028</v>
      </c>
      <c r="K13" s="32">
        <v>2029</v>
      </c>
      <c r="L13" s="32">
        <v>2030</v>
      </c>
      <c r="M13" s="32">
        <v>2031</v>
      </c>
      <c r="N13" s="32">
        <v>2032</v>
      </c>
      <c r="O13" s="32">
        <v>2033</v>
      </c>
      <c r="P13" s="32">
        <v>2034</v>
      </c>
      <c r="Q13" s="32">
        <v>2035</v>
      </c>
      <c r="R13" s="32">
        <v>2036</v>
      </c>
      <c r="S13" s="32">
        <v>2037</v>
      </c>
      <c r="T13" s="32">
        <v>2038</v>
      </c>
      <c r="U13" s="32">
        <v>2039</v>
      </c>
      <c r="V13" s="32">
        <v>2040</v>
      </c>
      <c r="W13" s="32">
        <v>2041</v>
      </c>
      <c r="X13" s="32">
        <v>2042</v>
      </c>
      <c r="Y13" s="32">
        <v>2043</v>
      </c>
      <c r="Z13" s="32">
        <v>2044</v>
      </c>
      <c r="AA13" s="33">
        <v>2045</v>
      </c>
    </row>
    <row r="14" spans="2:29" ht="21" customHeight="1" x14ac:dyDescent="0.3">
      <c r="B14" s="31" t="s">
        <v>36</v>
      </c>
      <c r="C14" s="35">
        <f>-E3</f>
        <v>-342000000</v>
      </c>
      <c r="D14" s="35"/>
      <c r="E14" s="35"/>
      <c r="F14" s="35"/>
      <c r="G14" s="35"/>
      <c r="H14" s="35"/>
      <c r="I14" s="35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3"/>
    </row>
    <row r="15" spans="2:29" ht="21" customHeight="1" x14ac:dyDescent="0.3">
      <c r="B15" s="31" t="s">
        <v>7</v>
      </c>
      <c r="C15" s="35"/>
      <c r="D15" s="35">
        <f>$C14*$E4</f>
        <v>-205200000</v>
      </c>
      <c r="E15" s="35">
        <f>-D16*$E4</f>
        <v>-82080000</v>
      </c>
      <c r="F15" s="35">
        <f>-E16*$E4</f>
        <v>-32832000</v>
      </c>
      <c r="G15" s="35">
        <f>-F16*$E4</f>
        <v>-13132800</v>
      </c>
      <c r="H15" s="35">
        <f>-G16*$E4</f>
        <v>-5253120</v>
      </c>
      <c r="I15" s="35">
        <f>-H16*$E4</f>
        <v>-2101248</v>
      </c>
      <c r="J15" s="35">
        <f t="shared" ref="J15" si="10">$C14*$E4</f>
        <v>-205200000</v>
      </c>
      <c r="K15" s="35">
        <f>-J16*$E4</f>
        <v>122279500.8</v>
      </c>
      <c r="L15" s="35">
        <f t="shared" ref="L15:O15" si="11">-K16*$E4</f>
        <v>48911800.32</v>
      </c>
      <c r="M15" s="35">
        <f t="shared" si="11"/>
        <v>19564720.128000002</v>
      </c>
      <c r="N15" s="35">
        <f t="shared" si="11"/>
        <v>7825888.0511999996</v>
      </c>
      <c r="O15" s="35">
        <f t="shared" si="11"/>
        <v>3130355.2204800001</v>
      </c>
      <c r="P15" s="35">
        <f t="shared" ref="P15" si="12">$C14*$E4</f>
        <v>-205200000</v>
      </c>
      <c r="Q15" s="35">
        <f t="shared" ref="Q15" si="13">-P16*$E4</f>
        <v>124372142.088192</v>
      </c>
      <c r="R15" s="32"/>
      <c r="S15" s="32"/>
      <c r="T15" s="32"/>
      <c r="U15" s="32"/>
      <c r="V15" s="32"/>
      <c r="W15" s="32"/>
      <c r="X15" s="32"/>
      <c r="Y15" s="32"/>
      <c r="Z15" s="32"/>
      <c r="AA15" s="33"/>
    </row>
    <row r="16" spans="2:29" ht="21" customHeight="1" thickBot="1" x14ac:dyDescent="0.35">
      <c r="B16" s="37" t="s">
        <v>37</v>
      </c>
      <c r="C16" s="38">
        <f>-C14</f>
        <v>342000000</v>
      </c>
      <c r="D16" s="38">
        <f>D15-C14</f>
        <v>136800000</v>
      </c>
      <c r="E16" s="38">
        <f>D16+E15</f>
        <v>54720000</v>
      </c>
      <c r="F16" s="38">
        <f>E16+F15</f>
        <v>21888000</v>
      </c>
      <c r="G16" s="38">
        <f>F16+G15</f>
        <v>8755200</v>
      </c>
      <c r="H16" s="38">
        <f>G16+H15</f>
        <v>3502080</v>
      </c>
      <c r="I16" s="38">
        <f>H16+I15</f>
        <v>1400832</v>
      </c>
      <c r="J16" s="38">
        <f t="shared" ref="J16:Q16" si="14">I16+J15</f>
        <v>-203799168</v>
      </c>
      <c r="K16" s="38">
        <f t="shared" si="14"/>
        <v>-81519667.200000003</v>
      </c>
      <c r="L16" s="38">
        <f t="shared" si="14"/>
        <v>-32607866.880000003</v>
      </c>
      <c r="M16" s="38">
        <f t="shared" si="14"/>
        <v>-13043146.752</v>
      </c>
      <c r="N16" s="38">
        <f t="shared" si="14"/>
        <v>-5217258.7008000007</v>
      </c>
      <c r="O16" s="38">
        <f t="shared" si="14"/>
        <v>-2086903.4803200006</v>
      </c>
      <c r="P16" s="38">
        <f t="shared" si="14"/>
        <v>-207286903.48032001</v>
      </c>
      <c r="Q16" s="38">
        <f t="shared" si="14"/>
        <v>-82914761.392128006</v>
      </c>
      <c r="R16" s="83"/>
      <c r="S16" s="83"/>
      <c r="T16" s="83"/>
      <c r="U16" s="83"/>
      <c r="V16" s="83"/>
      <c r="W16" s="83"/>
      <c r="X16" s="83"/>
      <c r="Y16" s="83"/>
      <c r="Z16" s="83"/>
      <c r="AA16" s="84"/>
    </row>
    <row r="17" ht="4.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61"/>
  <sheetViews>
    <sheetView workbookViewId="0">
      <selection activeCell="I27" sqref="I27"/>
    </sheetView>
  </sheetViews>
  <sheetFormatPr defaultColWidth="8.77734375" defaultRowHeight="14.4" x14ac:dyDescent="0.3"/>
  <cols>
    <col min="2" max="2" width="14.5546875" bestFit="1" customWidth="1"/>
    <col min="3" max="3" width="18.33203125" bestFit="1" customWidth="1"/>
    <col min="4" max="4" width="15.21875" bestFit="1" customWidth="1"/>
  </cols>
  <sheetData>
    <row r="1" spans="1:4" x14ac:dyDescent="0.3">
      <c r="A1" t="s">
        <v>56</v>
      </c>
      <c r="B1" t="s">
        <v>2</v>
      </c>
      <c r="C1" t="s">
        <v>52</v>
      </c>
      <c r="D1" t="s">
        <v>58</v>
      </c>
    </row>
    <row r="2" spans="1:4" x14ac:dyDescent="0.3">
      <c r="A2">
        <v>2019</v>
      </c>
      <c r="B2">
        <v>0</v>
      </c>
      <c r="C2" s="85">
        <v>-414.5</v>
      </c>
      <c r="D2" s="85">
        <v>-414.5</v>
      </c>
    </row>
    <row r="3" spans="1:4" x14ac:dyDescent="0.3">
      <c r="A3">
        <v>2020</v>
      </c>
      <c r="B3">
        <v>0</v>
      </c>
      <c r="C3" s="85">
        <v>-866.37125000000003</v>
      </c>
      <c r="D3" s="85">
        <v>-451.87124999999997</v>
      </c>
    </row>
    <row r="4" spans="1:4" x14ac:dyDescent="0.3">
      <c r="A4">
        <v>2021</v>
      </c>
      <c r="B4" s="85">
        <v>135.30666537297401</v>
      </c>
      <c r="C4" s="85">
        <v>-853.51778685797296</v>
      </c>
      <c r="D4" s="85">
        <v>12.853463142026699</v>
      </c>
    </row>
    <row r="5" spans="1:4" x14ac:dyDescent="0.3">
      <c r="A5">
        <v>2022</v>
      </c>
      <c r="B5" s="85">
        <v>208.03399801094699</v>
      </c>
      <c r="C5" s="85">
        <v>-812.97159821460696</v>
      </c>
      <c r="D5" s="85">
        <v>40.546188643366001</v>
      </c>
    </row>
    <row r="6" spans="1:4" x14ac:dyDescent="0.3">
      <c r="A6">
        <v>2023</v>
      </c>
      <c r="B6" s="85">
        <v>284.31313061496098</v>
      </c>
      <c r="C6" s="85">
        <v>-745.62822116185805</v>
      </c>
      <c r="D6" s="85">
        <v>67.343377052749105</v>
      </c>
    </row>
    <row r="7" spans="1:4" x14ac:dyDescent="0.3">
      <c r="A7">
        <v>2024</v>
      </c>
      <c r="B7" s="85">
        <v>364.27619860041801</v>
      </c>
      <c r="C7" s="85">
        <v>-668.14255896553402</v>
      </c>
      <c r="D7" s="85">
        <v>77.485662196324398</v>
      </c>
    </row>
    <row r="8" spans="1:4" x14ac:dyDescent="0.3">
      <c r="A8">
        <v>2025</v>
      </c>
      <c r="B8" s="85">
        <v>373.383103565429</v>
      </c>
      <c r="C8" s="85">
        <v>-589.08011748513502</v>
      </c>
      <c r="D8" s="85">
        <v>79.062441480399201</v>
      </c>
    </row>
    <row r="9" spans="1:4" x14ac:dyDescent="0.3">
      <c r="A9">
        <v>2026</v>
      </c>
      <c r="B9" s="85">
        <v>382.71768115456501</v>
      </c>
      <c r="C9" s="85">
        <v>-508.40147723855898</v>
      </c>
      <c r="D9" s="85">
        <v>80.678640246575796</v>
      </c>
    </row>
    <row r="10" spans="1:4" x14ac:dyDescent="0.3">
      <c r="A10">
        <v>2027</v>
      </c>
      <c r="B10" s="85">
        <v>392.28562318342898</v>
      </c>
      <c r="C10" s="85">
        <v>-426.06623325665203</v>
      </c>
      <c r="D10" s="85">
        <v>82.335243981906899</v>
      </c>
    </row>
    <row r="11" spans="1:4" x14ac:dyDescent="0.3">
      <c r="A11">
        <v>2028</v>
      </c>
      <c r="B11" s="85">
        <v>402.09276376301398</v>
      </c>
      <c r="C11" s="85">
        <v>-342.03297044603102</v>
      </c>
      <c r="D11" s="85">
        <v>84.033262810621196</v>
      </c>
    </row>
    <row r="12" spans="1:4" x14ac:dyDescent="0.3">
      <c r="A12">
        <v>2029</v>
      </c>
      <c r="B12" s="85">
        <v>412.14508285709002</v>
      </c>
      <c r="C12" s="85">
        <v>-256.25923833597699</v>
      </c>
      <c r="D12" s="85">
        <v>85.773732110053402</v>
      </c>
    </row>
    <row r="13" spans="1:4" x14ac:dyDescent="0.3">
      <c r="A13">
        <v>2030</v>
      </c>
      <c r="B13" s="85">
        <v>422.44870992851702</v>
      </c>
      <c r="C13" s="85">
        <v>-168.701525194006</v>
      </c>
      <c r="D13" s="85">
        <v>87.557713141971405</v>
      </c>
    </row>
    <row r="14" spans="1:4" x14ac:dyDescent="0.3">
      <c r="A14">
        <v>2031</v>
      </c>
      <c r="B14" s="85">
        <v>433.00992767673</v>
      </c>
      <c r="C14" s="85">
        <v>-79.315231494318596</v>
      </c>
      <c r="D14" s="85">
        <v>89.3862936996873</v>
      </c>
    </row>
    <row r="15" spans="1:4" x14ac:dyDescent="0.3">
      <c r="A15">
        <v>2032</v>
      </c>
      <c r="B15" s="85">
        <v>443.83517586864798</v>
      </c>
      <c r="C15" s="85">
        <v>11.945357277027499</v>
      </c>
      <c r="D15" s="85">
        <v>91.260588771346207</v>
      </c>
    </row>
    <row r="16" spans="1:4" x14ac:dyDescent="0.3">
      <c r="A16">
        <v>2033</v>
      </c>
      <c r="B16" s="85">
        <v>454.93105526536402</v>
      </c>
      <c r="C16" s="85">
        <v>105.127098496824</v>
      </c>
      <c r="D16" s="85">
        <v>93.181741219796507</v>
      </c>
    </row>
    <row r="17" spans="1:4" x14ac:dyDescent="0.3">
      <c r="A17">
        <v>2034</v>
      </c>
      <c r="B17" s="85">
        <v>466.30433164699798</v>
      </c>
      <c r="C17" s="85">
        <v>200.27802097628199</v>
      </c>
      <c r="D17" s="85">
        <v>95.150922479458103</v>
      </c>
    </row>
    <row r="18" spans="1:4" x14ac:dyDescent="0.3">
      <c r="A18">
        <v>2035</v>
      </c>
      <c r="B18" s="85">
        <v>477.96193993817297</v>
      </c>
      <c r="C18" s="85">
        <v>297.44735424689298</v>
      </c>
      <c r="D18" s="85">
        <v>97.169333270611205</v>
      </c>
    </row>
    <row r="19" spans="1:4" x14ac:dyDescent="0.3">
      <c r="A19">
        <v>2036</v>
      </c>
      <c r="B19" s="85">
        <v>489.91098843662701</v>
      </c>
      <c r="C19" s="85">
        <v>382.27106774510298</v>
      </c>
      <c r="D19" s="85">
        <v>84.823713498209798</v>
      </c>
    </row>
    <row r="20" spans="1:4" x14ac:dyDescent="0.3">
      <c r="A20">
        <v>2037</v>
      </c>
      <c r="B20" s="85">
        <v>502.15876314754303</v>
      </c>
      <c r="C20" s="85">
        <v>469.21537408076802</v>
      </c>
      <c r="D20" s="85">
        <v>86.944306335665004</v>
      </c>
    </row>
    <row r="21" spans="1:4" x14ac:dyDescent="0.3">
      <c r="A21">
        <v>2038</v>
      </c>
      <c r="B21" s="85">
        <v>514.71273222623097</v>
      </c>
      <c r="C21" s="85">
        <v>558.33328807482496</v>
      </c>
      <c r="D21" s="85">
        <v>89.117913994056593</v>
      </c>
    </row>
    <row r="22" spans="1:4" x14ac:dyDescent="0.3">
      <c r="A22">
        <v>2039</v>
      </c>
      <c r="B22" s="85">
        <v>527.58055053188696</v>
      </c>
      <c r="C22" s="85">
        <v>649.67914991873295</v>
      </c>
      <c r="D22" s="85">
        <v>91.345861843907997</v>
      </c>
    </row>
    <row r="23" spans="1:4" x14ac:dyDescent="0.3">
      <c r="A23">
        <v>2040</v>
      </c>
      <c r="B23" s="85">
        <v>540.77006429518406</v>
      </c>
      <c r="C23" s="85">
        <v>743.30865830873802</v>
      </c>
      <c r="D23" s="85">
        <v>93.629508390005697</v>
      </c>
    </row>
    <row r="24" spans="1:4" x14ac:dyDescent="0.3">
      <c r="A24">
        <v>2041</v>
      </c>
      <c r="B24" s="85">
        <v>554.289315902564</v>
      </c>
      <c r="C24" s="85">
        <v>839.27890440849399</v>
      </c>
      <c r="D24" s="85">
        <v>95.970246099755897</v>
      </c>
    </row>
    <row r="25" spans="1:4" x14ac:dyDescent="0.3">
      <c r="A25">
        <v>2042</v>
      </c>
      <c r="B25" s="85">
        <v>568.14654880012802</v>
      </c>
      <c r="C25" s="85">
        <v>937.64840666074394</v>
      </c>
      <c r="D25" s="85">
        <v>98.369502252249703</v>
      </c>
    </row>
    <row r="26" spans="1:4" x14ac:dyDescent="0.3">
      <c r="A26">
        <v>2043</v>
      </c>
      <c r="B26" s="85">
        <v>582.35021252013098</v>
      </c>
      <c r="C26" s="85">
        <v>1038.4771464692999</v>
      </c>
      <c r="D26" s="85">
        <v>100.82873980855599</v>
      </c>
    </row>
    <row r="27" spans="1:4" x14ac:dyDescent="0.3">
      <c r="A27">
        <v>2044</v>
      </c>
      <c r="B27" s="85">
        <v>596.90896783313406</v>
      </c>
      <c r="C27" s="85">
        <v>1141.8266047730699</v>
      </c>
      <c r="D27" s="85">
        <v>103.34945830377001</v>
      </c>
    </row>
    <row r="28" spans="1:4" x14ac:dyDescent="0.3">
      <c r="A28">
        <v>2045</v>
      </c>
      <c r="B28" s="85">
        <v>611.83169202896295</v>
      </c>
      <c r="C28" s="85">
        <v>1247.7597995344299</v>
      </c>
      <c r="D28" s="85">
        <v>105.93319476136401</v>
      </c>
    </row>
    <row r="35" spans="3:3" x14ac:dyDescent="0.3">
      <c r="C35" s="85"/>
    </row>
    <row r="36" spans="3:3" x14ac:dyDescent="0.3">
      <c r="C36" s="85"/>
    </row>
    <row r="37" spans="3:3" x14ac:dyDescent="0.3">
      <c r="C37" s="85"/>
    </row>
    <row r="38" spans="3:3" x14ac:dyDescent="0.3">
      <c r="C38" s="85"/>
    </row>
    <row r="39" spans="3:3" x14ac:dyDescent="0.3">
      <c r="C39" s="85"/>
    </row>
    <row r="40" spans="3:3" x14ac:dyDescent="0.3">
      <c r="C40" s="85"/>
    </row>
    <row r="41" spans="3:3" x14ac:dyDescent="0.3">
      <c r="C41" s="85"/>
    </row>
    <row r="42" spans="3:3" x14ac:dyDescent="0.3">
      <c r="C42" s="85"/>
    </row>
    <row r="43" spans="3:3" x14ac:dyDescent="0.3">
      <c r="C43" s="85"/>
    </row>
    <row r="44" spans="3:3" x14ac:dyDescent="0.3">
      <c r="C44" s="85"/>
    </row>
    <row r="45" spans="3:3" x14ac:dyDescent="0.3">
      <c r="C45" s="85"/>
    </row>
    <row r="46" spans="3:3" x14ac:dyDescent="0.3">
      <c r="C46" s="85"/>
    </row>
    <row r="47" spans="3:3" x14ac:dyDescent="0.3">
      <c r="C47" s="85"/>
    </row>
    <row r="48" spans="3:3" x14ac:dyDescent="0.3">
      <c r="C48" s="85"/>
    </row>
    <row r="49" spans="3:3" x14ac:dyDescent="0.3">
      <c r="C49" s="85"/>
    </row>
    <row r="50" spans="3:3" x14ac:dyDescent="0.3">
      <c r="C50" s="85"/>
    </row>
    <row r="51" spans="3:3" x14ac:dyDescent="0.3">
      <c r="C51" s="85"/>
    </row>
    <row r="52" spans="3:3" x14ac:dyDescent="0.3">
      <c r="C52" s="85"/>
    </row>
    <row r="53" spans="3:3" x14ac:dyDescent="0.3">
      <c r="C53" s="85"/>
    </row>
    <row r="54" spans="3:3" x14ac:dyDescent="0.3">
      <c r="C54" s="85"/>
    </row>
    <row r="55" spans="3:3" x14ac:dyDescent="0.3">
      <c r="C55" s="85"/>
    </row>
    <row r="56" spans="3:3" x14ac:dyDescent="0.3">
      <c r="C56" s="85"/>
    </row>
    <row r="57" spans="3:3" x14ac:dyDescent="0.3">
      <c r="C57" s="85"/>
    </row>
    <row r="58" spans="3:3" x14ac:dyDescent="0.3">
      <c r="C58" s="85"/>
    </row>
    <row r="59" spans="3:3" x14ac:dyDescent="0.3">
      <c r="C59" s="85"/>
    </row>
    <row r="60" spans="3:3" x14ac:dyDescent="0.3">
      <c r="C60" s="85"/>
    </row>
    <row r="61" spans="3:3" x14ac:dyDescent="0.3">
      <c r="C61" s="85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ENGG4900</vt:lpstr>
      <vt:lpstr>Sheet2</vt:lpstr>
      <vt:lpstr>Sheet3</vt:lpstr>
    </vt:vector>
  </TitlesOfParts>
  <Company>IARG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gary.costello</dc:creator>
  <cp:lastModifiedBy>anwar</cp:lastModifiedBy>
  <cp:lastPrinted>2013-08-27T07:11:46Z</cp:lastPrinted>
  <dcterms:created xsi:type="dcterms:W3CDTF">2013-08-27T00:28:34Z</dcterms:created>
  <dcterms:modified xsi:type="dcterms:W3CDTF">2018-03-25T13:14:19Z</dcterms:modified>
</cp:coreProperties>
</file>