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ibit-my.sharepoint.com/personal/j_qesja_campus_unimib_it/Documents/Documenti/2/LabII/3 - C3/"/>
    </mc:Choice>
  </mc:AlternateContent>
  <xr:revisionPtr revIDLastSave="514" documentId="8_{39F93EDC-6DCB-4CF8-98CA-60D2B6AD66C9}" xr6:coauthVersionLast="31" xr6:coauthVersionMax="31" xr10:uidLastSave="{9229B249-46D5-4B93-8098-C1588D1552EB}"/>
  <bookViews>
    <workbookView xWindow="0" yWindow="0" windowWidth="21600" windowHeight="10050" xr2:uid="{C135BDB2-00B1-43EC-AD3A-73FF77302B06}"/>
  </bookViews>
  <sheets>
    <sheet name="parte 1" sheetId="1" r:id="rId1"/>
    <sheet name="PARTE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" i="1" l="1"/>
  <c r="E64" i="1"/>
  <c r="F67" i="1"/>
  <c r="H67" i="1"/>
  <c r="F64" i="1"/>
  <c r="H64" i="1"/>
  <c r="H49" i="1"/>
  <c r="H47" i="1"/>
  <c r="H46" i="1"/>
  <c r="G51" i="1" l="1"/>
  <c r="B10" i="2" l="1"/>
  <c r="J65" i="1"/>
  <c r="J66" i="1"/>
  <c r="J67" i="1"/>
  <c r="J68" i="1"/>
  <c r="J73" i="1"/>
  <c r="F73" i="1"/>
  <c r="G73" i="1" s="1"/>
  <c r="F65" i="1"/>
  <c r="G65" i="1" s="1"/>
  <c r="F66" i="1"/>
  <c r="G66" i="1" s="1"/>
  <c r="G67" i="1"/>
  <c r="F68" i="1"/>
  <c r="G68" i="1" s="1"/>
  <c r="B73" i="1"/>
  <c r="B64" i="1"/>
  <c r="B65" i="1"/>
  <c r="B66" i="1"/>
  <c r="B67" i="1"/>
  <c r="B68" i="1"/>
  <c r="J64" i="1"/>
  <c r="B107" i="1"/>
  <c r="J107" i="1"/>
  <c r="J108" i="1"/>
  <c r="J109" i="1"/>
  <c r="J110" i="1"/>
  <c r="J111" i="1"/>
  <c r="J112" i="1"/>
  <c r="J113" i="1"/>
  <c r="J114" i="1"/>
  <c r="J115" i="1"/>
  <c r="J116" i="1"/>
  <c r="J106" i="1"/>
  <c r="B99" i="1"/>
  <c r="E99" i="1"/>
  <c r="F99" i="1"/>
  <c r="G99" i="1"/>
  <c r="J99" i="1"/>
  <c r="E101" i="1"/>
  <c r="J101" i="1" s="1"/>
  <c r="F101" i="1"/>
  <c r="B101" i="1"/>
  <c r="E100" i="1"/>
  <c r="J100" i="1" s="1"/>
  <c r="B100" i="1"/>
  <c r="E98" i="1"/>
  <c r="J98" i="1" s="1"/>
  <c r="J88" i="1"/>
  <c r="E97" i="1"/>
  <c r="J97" i="1" s="1"/>
  <c r="E96" i="1"/>
  <c r="J96" i="1" s="1"/>
  <c r="F96" i="1"/>
  <c r="F97" i="1"/>
  <c r="F98" i="1"/>
  <c r="F100" i="1"/>
  <c r="B97" i="1"/>
  <c r="B98" i="1"/>
  <c r="E95" i="1"/>
  <c r="J95" i="1" s="1"/>
  <c r="E94" i="1"/>
  <c r="J94" i="1" s="1"/>
  <c r="E93" i="1"/>
  <c r="J93" i="1" s="1"/>
  <c r="E92" i="1"/>
  <c r="J92" i="1" s="1"/>
  <c r="E91" i="1"/>
  <c r="J91" i="1" s="1"/>
  <c r="E90" i="1"/>
  <c r="J90" i="1" s="1"/>
  <c r="E89" i="1"/>
  <c r="J89" i="1" s="1"/>
  <c r="E87" i="1"/>
  <c r="E86" i="1"/>
  <c r="J86" i="1" s="1"/>
  <c r="E85" i="1"/>
  <c r="J85" i="1" s="1"/>
  <c r="G84" i="1"/>
  <c r="H84" i="1" s="1"/>
  <c r="F84" i="1"/>
  <c r="F85" i="1"/>
  <c r="G85" i="1" s="1"/>
  <c r="F86" i="1"/>
  <c r="F87" i="1"/>
  <c r="F88" i="1"/>
  <c r="G88" i="1" s="1"/>
  <c r="F89" i="1"/>
  <c r="F90" i="1"/>
  <c r="G90" i="1" s="1"/>
  <c r="F91" i="1"/>
  <c r="F92" i="1"/>
  <c r="F93" i="1"/>
  <c r="F94" i="1"/>
  <c r="G94" i="1" s="1"/>
  <c r="F95" i="1"/>
  <c r="B85" i="1"/>
  <c r="B86" i="1"/>
  <c r="B87" i="1"/>
  <c r="B88" i="1"/>
  <c r="B89" i="1"/>
  <c r="B90" i="1"/>
  <c r="B91" i="1"/>
  <c r="B92" i="1"/>
  <c r="B93" i="1"/>
  <c r="B94" i="1"/>
  <c r="B95" i="1"/>
  <c r="B96" i="1"/>
  <c r="E72" i="1"/>
  <c r="F72" i="1"/>
  <c r="B72" i="1"/>
  <c r="E71" i="1"/>
  <c r="J71" i="1" s="1"/>
  <c r="E70" i="1"/>
  <c r="E75" i="1"/>
  <c r="J75" i="1" s="1"/>
  <c r="E58" i="1"/>
  <c r="J58" i="1" s="1"/>
  <c r="E57" i="1"/>
  <c r="F57" i="1"/>
  <c r="F58" i="1"/>
  <c r="G58" i="1" s="1"/>
  <c r="F75" i="1"/>
  <c r="F70" i="1"/>
  <c r="F71" i="1"/>
  <c r="B57" i="1"/>
  <c r="B58" i="1"/>
  <c r="B75" i="1"/>
  <c r="B70" i="1"/>
  <c r="B71" i="1"/>
  <c r="F74" i="1"/>
  <c r="E74" i="1"/>
  <c r="J74" i="1" s="1"/>
  <c r="B74" i="1"/>
  <c r="E77" i="1"/>
  <c r="J77" i="1" s="1"/>
  <c r="E76" i="1"/>
  <c r="J76" i="1" s="1"/>
  <c r="E53" i="1"/>
  <c r="E52" i="1"/>
  <c r="E51" i="1"/>
  <c r="E50" i="1"/>
  <c r="E49" i="1"/>
  <c r="J49" i="1" s="1"/>
  <c r="E48" i="1"/>
  <c r="F48" i="1"/>
  <c r="F49" i="1"/>
  <c r="F50" i="1"/>
  <c r="F51" i="1"/>
  <c r="F52" i="1"/>
  <c r="F53" i="1"/>
  <c r="F76" i="1"/>
  <c r="F77" i="1"/>
  <c r="F47" i="1"/>
  <c r="E47" i="1"/>
  <c r="J47" i="1" s="1"/>
  <c r="B53" i="1"/>
  <c r="B76" i="1"/>
  <c r="B77" i="1"/>
  <c r="B47" i="1"/>
  <c r="B48" i="1"/>
  <c r="B49" i="1"/>
  <c r="B50" i="1"/>
  <c r="B51" i="1"/>
  <c r="B52" i="1"/>
  <c r="E46" i="1"/>
  <c r="F46" i="1"/>
  <c r="B46" i="1"/>
  <c r="J29" i="1"/>
  <c r="J30" i="1"/>
  <c r="J31" i="1"/>
  <c r="J32" i="1"/>
  <c r="J33" i="1"/>
  <c r="J34" i="1"/>
  <c r="J35" i="1"/>
  <c r="J36" i="1"/>
  <c r="J37" i="1"/>
  <c r="J28" i="1"/>
  <c r="E37" i="1"/>
  <c r="E36" i="1"/>
  <c r="K36" i="1" s="1"/>
  <c r="F36" i="1"/>
  <c r="F37" i="1"/>
  <c r="B37" i="1"/>
  <c r="E35" i="1"/>
  <c r="E34" i="1"/>
  <c r="E33" i="1"/>
  <c r="E32" i="1"/>
  <c r="E31" i="1"/>
  <c r="B32" i="1"/>
  <c r="B33" i="1"/>
  <c r="B34" i="1"/>
  <c r="B35" i="1"/>
  <c r="B36" i="1"/>
  <c r="F31" i="1"/>
  <c r="F32" i="1"/>
  <c r="F33" i="1"/>
  <c r="F34" i="1"/>
  <c r="F35" i="1"/>
  <c r="E30" i="1"/>
  <c r="K30" i="1" s="1"/>
  <c r="F29" i="1"/>
  <c r="E29" i="1"/>
  <c r="D24" i="1"/>
  <c r="F30" i="1"/>
  <c r="B29" i="1"/>
  <c r="B30" i="1"/>
  <c r="B31" i="1"/>
  <c r="B28" i="1"/>
  <c r="F28" i="1"/>
  <c r="E28" i="1"/>
  <c r="E18" i="1"/>
  <c r="B18" i="1"/>
  <c r="E17" i="1"/>
  <c r="B17" i="1"/>
  <c r="E14" i="1"/>
  <c r="E16" i="1"/>
  <c r="G19" i="1"/>
  <c r="H19" i="1" s="1"/>
  <c r="B16" i="1"/>
  <c r="E15" i="1"/>
  <c r="B15" i="1"/>
  <c r="E11" i="1"/>
  <c r="E9" i="1"/>
  <c r="E13" i="1"/>
  <c r="E12" i="1"/>
  <c r="E10" i="1"/>
  <c r="B14" i="1"/>
  <c r="B10" i="1"/>
  <c r="B9" i="1"/>
  <c r="B11" i="1"/>
  <c r="B12" i="1"/>
  <c r="B13" i="1"/>
  <c r="C5" i="1"/>
  <c r="F10" i="1" s="1"/>
  <c r="H73" i="1" l="1"/>
  <c r="H68" i="1"/>
  <c r="G10" i="1"/>
  <c r="G64" i="1"/>
  <c r="G93" i="1"/>
  <c r="H65" i="1"/>
  <c r="G48" i="1"/>
  <c r="H48" i="1" s="1"/>
  <c r="H66" i="1"/>
  <c r="G72" i="1"/>
  <c r="H72" i="1" s="1"/>
  <c r="J72" i="1"/>
  <c r="G57" i="1"/>
  <c r="H57" i="1" s="1"/>
  <c r="H94" i="1"/>
  <c r="G87" i="1"/>
  <c r="G49" i="1"/>
  <c r="G50" i="1"/>
  <c r="H50" i="1" s="1"/>
  <c r="G74" i="1"/>
  <c r="H74" i="1" s="1"/>
  <c r="G75" i="1"/>
  <c r="H75" i="1" s="1"/>
  <c r="J48" i="1"/>
  <c r="G28" i="1"/>
  <c r="G29" i="1"/>
  <c r="H29" i="1" s="1"/>
  <c r="K34" i="1"/>
  <c r="G52" i="1"/>
  <c r="H52" i="1" s="1"/>
  <c r="H51" i="1"/>
  <c r="G100" i="1"/>
  <c r="H100" i="1" s="1"/>
  <c r="H85" i="1"/>
  <c r="H99" i="1"/>
  <c r="K32" i="1"/>
  <c r="K37" i="1"/>
  <c r="K35" i="1"/>
  <c r="K31" i="1"/>
  <c r="G92" i="1"/>
  <c r="H92" i="1" s="1"/>
  <c r="J87" i="1"/>
  <c r="G101" i="1"/>
  <c r="G97" i="1"/>
  <c r="H97" i="1" s="1"/>
  <c r="K33" i="1"/>
  <c r="G70" i="1"/>
  <c r="G95" i="1"/>
  <c r="H95" i="1" s="1"/>
  <c r="H101" i="1"/>
  <c r="G98" i="1"/>
  <c r="H98" i="1" s="1"/>
  <c r="G96" i="1"/>
  <c r="H96" i="1" s="1"/>
  <c r="H93" i="1"/>
  <c r="G91" i="1"/>
  <c r="H91" i="1" s="1"/>
  <c r="H90" i="1"/>
  <c r="G89" i="1"/>
  <c r="H89" i="1" s="1"/>
  <c r="H88" i="1"/>
  <c r="H87" i="1"/>
  <c r="G86" i="1"/>
  <c r="H86" i="1" s="1"/>
  <c r="J51" i="1"/>
  <c r="G46" i="1"/>
  <c r="G71" i="1"/>
  <c r="H71" i="1" s="1"/>
  <c r="K28" i="1"/>
  <c r="J50" i="1"/>
  <c r="J52" i="1"/>
  <c r="J57" i="1"/>
  <c r="J70" i="1"/>
  <c r="K29" i="1"/>
  <c r="G76" i="1"/>
  <c r="G53" i="1"/>
  <c r="H53" i="1" s="1"/>
  <c r="J46" i="1"/>
  <c r="J53" i="1"/>
  <c r="H70" i="1"/>
  <c r="H58" i="1"/>
  <c r="G77" i="1"/>
  <c r="H77" i="1" s="1"/>
  <c r="G47" i="1"/>
  <c r="H28" i="1"/>
  <c r="F15" i="1"/>
  <c r="G15" i="1" s="1"/>
  <c r="H15" i="1" s="1"/>
  <c r="F17" i="1"/>
  <c r="G17" i="1" s="1"/>
  <c r="H17" i="1" s="1"/>
  <c r="F16" i="1"/>
  <c r="G16" i="1" s="1"/>
  <c r="H16" i="1" s="1"/>
  <c r="F18" i="1"/>
  <c r="G18" i="1" s="1"/>
  <c r="H1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/>
  <c r="G31" i="1"/>
  <c r="H31" i="1" s="1"/>
  <c r="G30" i="1"/>
  <c r="H30" i="1" s="1"/>
  <c r="H10" i="1"/>
  <c r="F12" i="1"/>
  <c r="G12" i="1" s="1"/>
  <c r="H12" i="1" s="1"/>
  <c r="F11" i="1"/>
  <c r="G11" i="1" s="1"/>
  <c r="H11" i="1" s="1"/>
  <c r="F14" i="1"/>
  <c r="G14" i="1" s="1"/>
  <c r="H14" i="1" s="1"/>
  <c r="F9" i="1"/>
  <c r="G9" i="1" s="1"/>
  <c r="F13" i="1"/>
  <c r="G13" i="1" l="1"/>
  <c r="H13" i="1" s="1"/>
  <c r="H9" i="1"/>
</calcChain>
</file>

<file path=xl/sharedStrings.xml><?xml version="1.0" encoding="utf-8"?>
<sst xmlns="http://schemas.openxmlformats.org/spreadsheetml/2006/main" count="59" uniqueCount="33">
  <si>
    <t>C</t>
  </si>
  <si>
    <t>870 nanoF</t>
  </si>
  <si>
    <t>CAPACITA' 1</t>
  </si>
  <si>
    <t>Rcapacità</t>
  </si>
  <si>
    <t>50 nanoF</t>
  </si>
  <si>
    <t xml:space="preserve"> R [ohm]</t>
  </si>
  <si>
    <t>trascuro la resistenza della capacità</t>
  </si>
  <si>
    <t>frequenza [hz]</t>
  </si>
  <si>
    <t>Z</t>
  </si>
  <si>
    <t>Vb-a [V] PiccoPicco</t>
  </si>
  <si>
    <t>Vb [V] PiccoPicco</t>
  </si>
  <si>
    <t>Va [V] PiccoPicco</t>
  </si>
  <si>
    <t>I=Vb/R</t>
  </si>
  <si>
    <t>omega [1/s]</t>
  </si>
  <si>
    <t>CAPACITA' 2</t>
  </si>
  <si>
    <t xml:space="preserve">C </t>
  </si>
  <si>
    <t>Vb-a misurata coi cursori dell'oscilloscopio</t>
  </si>
  <si>
    <t>R [ohm]</t>
  </si>
  <si>
    <t>da qui in poi l'onda differenza diventa sempre più piccola e quindi sempre più disturbata dal rumore</t>
  </si>
  <si>
    <t>INDUTTANZA 1</t>
  </si>
  <si>
    <t>Rinduttanza</t>
  </si>
  <si>
    <t>Va/2</t>
  </si>
  <si>
    <t>NB: R induttanza calcolata col multimetro</t>
  </si>
  <si>
    <t>Z= Vba/I</t>
  </si>
  <si>
    <t>I=Vb/(Rl+R)</t>
  </si>
  <si>
    <t>L=(Z-Rl)/w</t>
  </si>
  <si>
    <t>Vab/va</t>
  </si>
  <si>
    <t>SET DATI 2</t>
  </si>
  <si>
    <t>INDUTTANZA</t>
  </si>
  <si>
    <t>x microsecondi</t>
  </si>
  <si>
    <t>dati V(t)</t>
  </si>
  <si>
    <t>y volt</t>
  </si>
  <si>
    <t>CONDENSATORI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</si>
</sst>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FILTRO PASSA</a:t>
            </a:r>
            <a:r>
              <a:rPr lang="en-US" baseline="0"/>
              <a:t> BASSO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1'!$B$28:$B$37</c:f>
              <c:numCache>
                <c:formatCode>General</c:formatCode>
                <c:ptCount val="10"/>
                <c:pt idx="0">
                  <c:v>753.98223686155029</c:v>
                </c:pt>
                <c:pt idx="1">
                  <c:v>2010.6192982974676</c:v>
                </c:pt>
                <c:pt idx="2">
                  <c:v>3330.0882128051808</c:v>
                </c:pt>
                <c:pt idx="3">
                  <c:v>4649.5571273128935</c:v>
                </c:pt>
                <c:pt idx="4">
                  <c:v>5466.3712172462401</c:v>
                </c:pt>
                <c:pt idx="5">
                  <c:v>7037.1675440411364</c:v>
                </c:pt>
                <c:pt idx="6">
                  <c:v>9676.1053730565636</c:v>
                </c:pt>
                <c:pt idx="7">
                  <c:v>11246.90169985146</c:v>
                </c:pt>
                <c:pt idx="8">
                  <c:v>13634.512116579703</c:v>
                </c:pt>
                <c:pt idx="9">
                  <c:v>6094.6897479641984</c:v>
                </c:pt>
              </c:numCache>
            </c:numRef>
          </c:xVal>
          <c:yVal>
            <c:numRef>
              <c:f>'parte 1'!$K$28:$K$37</c:f>
              <c:numCache>
                <c:formatCode>General</c:formatCode>
                <c:ptCount val="10"/>
                <c:pt idx="0">
                  <c:v>1.024390243902439</c:v>
                </c:pt>
                <c:pt idx="1">
                  <c:v>0.87654320987654322</c:v>
                </c:pt>
                <c:pt idx="2">
                  <c:v>0.80519480519480524</c:v>
                </c:pt>
                <c:pt idx="3">
                  <c:v>0.68421052631578949</c:v>
                </c:pt>
                <c:pt idx="4">
                  <c:v>0.64864864864864857</c:v>
                </c:pt>
                <c:pt idx="5">
                  <c:v>0.54794520547945202</c:v>
                </c:pt>
                <c:pt idx="6">
                  <c:v>0.43661971830985918</c:v>
                </c:pt>
                <c:pt idx="7">
                  <c:v>0.38888888888888884</c:v>
                </c:pt>
                <c:pt idx="8">
                  <c:v>0.647887323943662</c:v>
                </c:pt>
                <c:pt idx="9">
                  <c:v>0.61643835616438358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7-4CCC-9782-0C287B054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07071"/>
        <c:axId val="1007154303"/>
      </c:scatterChart>
      <c:valAx>
        <c:axId val="80780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7154303"/>
        <c:crosses val="autoZero"/>
        <c:crossBetween val="midCat"/>
      </c:valAx>
      <c:valAx>
        <c:axId val="10071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780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FILTRO PASSA</a:t>
            </a:r>
            <a:r>
              <a:rPr lang="en-US" baseline="0"/>
              <a:t> ALTO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1'!$B$47:$B$67</c:f>
              <c:numCache>
                <c:formatCode>General</c:formatCode>
                <c:ptCount val="21"/>
                <c:pt idx="0">
                  <c:v>1633.6281798666923</c:v>
                </c:pt>
                <c:pt idx="1">
                  <c:v>2136.2830044410593</c:v>
                </c:pt>
                <c:pt idx="2">
                  <c:v>3015.9289474462012</c:v>
                </c:pt>
                <c:pt idx="3">
                  <c:v>3581.4156250923643</c:v>
                </c:pt>
                <c:pt idx="4">
                  <c:v>4146.9023027385265</c:v>
                </c:pt>
                <c:pt idx="5">
                  <c:v>4900.884539600077</c:v>
                </c:pt>
                <c:pt idx="6">
                  <c:v>5592.0349233898314</c:v>
                </c:pt>
                <c:pt idx="10">
                  <c:v>10807.078728348888</c:v>
                </c:pt>
                <c:pt idx="11">
                  <c:v>12000.883936713009</c:v>
                </c:pt>
                <c:pt idx="17">
                  <c:v>5654.8667764616275</c:v>
                </c:pt>
                <c:pt idx="18">
                  <c:v>6283.1853071795858</c:v>
                </c:pt>
                <c:pt idx="19">
                  <c:v>6911.5038378975451</c:v>
                </c:pt>
                <c:pt idx="20">
                  <c:v>9424.7779607693792</c:v>
                </c:pt>
              </c:numCache>
            </c:numRef>
          </c:xVal>
          <c:yVal>
            <c:numRef>
              <c:f>'parte 1'!$J$47:$J$67</c:f>
              <c:numCache>
                <c:formatCode>General</c:formatCode>
                <c:ptCount val="21"/>
                <c:pt idx="0">
                  <c:v>0.44594594594594589</c:v>
                </c:pt>
                <c:pt idx="1">
                  <c:v>0.54054054054054046</c:v>
                </c:pt>
                <c:pt idx="2">
                  <c:v>0.65789473684210531</c:v>
                </c:pt>
                <c:pt idx="3">
                  <c:v>0.72368421052631582</c:v>
                </c:pt>
                <c:pt idx="4">
                  <c:v>0.75324675324675316</c:v>
                </c:pt>
                <c:pt idx="5">
                  <c:v>0.80769230769230771</c:v>
                </c:pt>
                <c:pt idx="6">
                  <c:v>0.82278481012658222</c:v>
                </c:pt>
                <c:pt idx="10">
                  <c:v>1</c:v>
                </c:pt>
                <c:pt idx="11">
                  <c:v>0.98780487804878048</c:v>
                </c:pt>
                <c:pt idx="17">
                  <c:v>0.81818181818181812</c:v>
                </c:pt>
                <c:pt idx="18">
                  <c:v>0.8571428571428571</c:v>
                </c:pt>
                <c:pt idx="19">
                  <c:v>0.88311688311688308</c:v>
                </c:pt>
                <c:pt idx="20">
                  <c:v>0.94805194805194803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0-46F1-B3B3-2539F20E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07071"/>
        <c:axId val="1007154303"/>
      </c:scatterChart>
      <c:valAx>
        <c:axId val="80780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7154303"/>
        <c:crosses val="autoZero"/>
        <c:crossBetween val="midCat"/>
      </c:valAx>
      <c:valAx>
        <c:axId val="10071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780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FILTRO PASSA</a:t>
            </a:r>
            <a:r>
              <a:rPr lang="en-US" baseline="0"/>
              <a:t> ALTO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1'!$B$85:$B$101</c:f>
              <c:numCache>
                <c:formatCode>General</c:formatCode>
                <c:ptCount val="17"/>
                <c:pt idx="0">
                  <c:v>1256.6370614359173</c:v>
                </c:pt>
                <c:pt idx="1">
                  <c:v>2010.6192982974676</c:v>
                </c:pt>
                <c:pt idx="2">
                  <c:v>2576.1059759436303</c:v>
                </c:pt>
                <c:pt idx="3">
                  <c:v>3330.0882128051808</c:v>
                </c:pt>
                <c:pt idx="4">
                  <c:v>3895.5748904513434</c:v>
                </c:pt>
                <c:pt idx="5">
                  <c:v>4586.7252742410983</c:v>
                </c:pt>
                <c:pt idx="6">
                  <c:v>5277.8756580308527</c:v>
                </c:pt>
                <c:pt idx="7">
                  <c:v>6031.8578948924023</c:v>
                </c:pt>
                <c:pt idx="8">
                  <c:v>7037.1675440411364</c:v>
                </c:pt>
                <c:pt idx="9">
                  <c:v>6471.6808663949741</c:v>
                </c:pt>
                <c:pt idx="10">
                  <c:v>6157.5216010359945</c:v>
                </c:pt>
                <c:pt idx="11">
                  <c:v>7728.3179278308908</c:v>
                </c:pt>
                <c:pt idx="12">
                  <c:v>8733.6275769796248</c:v>
                </c:pt>
                <c:pt idx="13">
                  <c:v>5843.3623356770149</c:v>
                </c:pt>
                <c:pt idx="14">
                  <c:v>5529.2030703180362</c:v>
                </c:pt>
                <c:pt idx="15">
                  <c:v>5089.3800988154644</c:v>
                </c:pt>
                <c:pt idx="16">
                  <c:v>5529.2030703180362</c:v>
                </c:pt>
              </c:numCache>
            </c:numRef>
          </c:xVal>
          <c:yVal>
            <c:numRef>
              <c:f>'parte 1'!$J$85:$J$101</c:f>
              <c:numCache>
                <c:formatCode>General</c:formatCode>
                <c:ptCount val="17"/>
                <c:pt idx="0">
                  <c:v>0.35616438356164387</c:v>
                </c:pt>
                <c:pt idx="1">
                  <c:v>0.48648648648648646</c:v>
                </c:pt>
                <c:pt idx="2">
                  <c:v>0.57333333333333336</c:v>
                </c:pt>
                <c:pt idx="3">
                  <c:v>0.65789473684210531</c:v>
                </c:pt>
                <c:pt idx="4">
                  <c:v>0.6923076923076924</c:v>
                </c:pt>
                <c:pt idx="5">
                  <c:v>0.7564102564102565</c:v>
                </c:pt>
                <c:pt idx="6">
                  <c:v>0.79746835443037967</c:v>
                </c:pt>
                <c:pt idx="7">
                  <c:v>0.9375</c:v>
                </c:pt>
                <c:pt idx="8">
                  <c:v>0.9506172839506174</c:v>
                </c:pt>
                <c:pt idx="9">
                  <c:v>0.95</c:v>
                </c:pt>
                <c:pt idx="10">
                  <c:v>0.97468354430379744</c:v>
                </c:pt>
                <c:pt idx="11">
                  <c:v>0.97500000000000009</c:v>
                </c:pt>
                <c:pt idx="12">
                  <c:v>0.96296296296296313</c:v>
                </c:pt>
                <c:pt idx="13">
                  <c:v>0.94936708860759489</c:v>
                </c:pt>
                <c:pt idx="14">
                  <c:v>0.94936708860759489</c:v>
                </c:pt>
                <c:pt idx="15">
                  <c:v>0.96202531645569611</c:v>
                </c:pt>
                <c:pt idx="16">
                  <c:v>0.96202531645569611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F-4421-9EAF-D75437EA2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07071"/>
        <c:axId val="1007154303"/>
      </c:scatterChart>
      <c:valAx>
        <c:axId val="80780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7154303"/>
        <c:crosses val="autoZero"/>
        <c:crossBetween val="midCat"/>
      </c:valAx>
      <c:valAx>
        <c:axId val="10071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780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FILTRO PASSA</a:t>
            </a:r>
            <a:r>
              <a:rPr lang="en-US" baseline="0"/>
              <a:t> BASSO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'parte 1'!$B$103:$B$116</c:f>
              <c:strCache>
                <c:ptCount val="5"/>
                <c:pt idx="0">
                  <c:v>CAPACITA' 2</c:v>
                </c:pt>
                <c:pt idx="3">
                  <c:v>omega [1/s]</c:v>
                </c:pt>
                <c:pt idx="4">
                  <c:v>502,6548246</c:v>
                </c:pt>
              </c:strCache>
            </c:strRef>
          </c:xVal>
          <c:yVal>
            <c:numRef>
              <c:f>'parte 1'!$J$103:$J$116</c:f>
              <c:numCache>
                <c:formatCode>General</c:formatCode>
                <c:ptCount val="14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F-42DB-9512-D0DC4F05A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07071"/>
        <c:axId val="1007154303"/>
      </c:scatterChart>
      <c:valAx>
        <c:axId val="80780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7154303"/>
        <c:crosses val="autoZero"/>
        <c:crossBetween val="midCat"/>
      </c:valAx>
      <c:valAx>
        <c:axId val="10071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780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V(t)</a:t>
            </a:r>
            <a:r>
              <a:rPr lang="en-US" baseline="0"/>
              <a:t> INDUTTANZA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PARTE2!$B$5:$B$15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</c:v>
                </c:pt>
                <c:pt idx="5">
                  <c:v>400</c:v>
                </c:pt>
                <c:pt idx="6">
                  <c:v>650</c:v>
                </c:pt>
                <c:pt idx="7">
                  <c:v>800</c:v>
                </c:pt>
              </c:numCache>
            </c:numRef>
          </c:xVal>
          <c:yVal>
            <c:numRef>
              <c:f>PARTE2!$C$5:$C$14</c:f>
              <c:numCache>
                <c:formatCode>General</c:formatCode>
                <c:ptCount val="10"/>
                <c:pt idx="0">
                  <c:v>2.84</c:v>
                </c:pt>
                <c:pt idx="1">
                  <c:v>3.84</c:v>
                </c:pt>
                <c:pt idx="2">
                  <c:v>4.16</c:v>
                </c:pt>
                <c:pt idx="3">
                  <c:v>4.28</c:v>
                </c:pt>
                <c:pt idx="4">
                  <c:v>2.04</c:v>
                </c:pt>
                <c:pt idx="5">
                  <c:v>3.52</c:v>
                </c:pt>
                <c:pt idx="6">
                  <c:v>4.08</c:v>
                </c:pt>
                <c:pt idx="7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3-4B3F-AC3C-CAD86EBAF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963631"/>
        <c:axId val="1217530175"/>
      </c:scatterChart>
      <c:valAx>
        <c:axId val="108796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530175"/>
        <c:crosses val="autoZero"/>
        <c:crossBetween val="midCat"/>
      </c:valAx>
      <c:valAx>
        <c:axId val="12175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796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V(t)</a:t>
            </a:r>
            <a:r>
              <a:rPr lang="it-IT" baseline="0"/>
              <a:t> CAPACITA'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PARTE2!$B$22:$B$29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5.6</c:v>
                </c:pt>
                <c:pt idx="5">
                  <c:v>15.6</c:v>
                </c:pt>
                <c:pt idx="6">
                  <c:v>25.6</c:v>
                </c:pt>
                <c:pt idx="7">
                  <c:v>35.6</c:v>
                </c:pt>
              </c:numCache>
            </c:numRef>
          </c:xVal>
          <c:yVal>
            <c:numRef>
              <c:f>PARTE2!$C$22:$C$29</c:f>
              <c:numCache>
                <c:formatCode>General</c:formatCode>
                <c:ptCount val="8"/>
                <c:pt idx="0">
                  <c:v>5.2</c:v>
                </c:pt>
                <c:pt idx="1">
                  <c:v>2.56</c:v>
                </c:pt>
                <c:pt idx="2">
                  <c:v>1.32</c:v>
                </c:pt>
                <c:pt idx="3">
                  <c:v>0.56000000000000005</c:v>
                </c:pt>
                <c:pt idx="4">
                  <c:v>3.56</c:v>
                </c:pt>
                <c:pt idx="5">
                  <c:v>1.76</c:v>
                </c:pt>
                <c:pt idx="6">
                  <c:v>0.48</c:v>
                </c:pt>
                <c:pt idx="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2-4206-8118-982660545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372559"/>
        <c:axId val="1360430879"/>
      </c:scatterChart>
      <c:valAx>
        <c:axId val="121437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0430879"/>
        <c:crosses val="autoZero"/>
        <c:crossBetween val="midCat"/>
      </c:valAx>
      <c:valAx>
        <c:axId val="13604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437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100371</xdr:colOff>
      <xdr:row>27</xdr:row>
      <xdr:rowOff>65686</xdr:rowOff>
    </xdr:from>
    <xdr:to>
      <xdr:col>18</xdr:col>
      <xdr:colOff>418554</xdr:colOff>
      <xdr:row>42</xdr:row>
      <xdr:rowOff>43564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CE084-BD5C-42A9-84BF-13E0FE850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147680</xdr:colOff>
      <xdr:row>48</xdr:row>
      <xdr:rowOff>14047</xdr:rowOff>
    </xdr:from>
    <xdr:to>
      <xdr:col>21</xdr:col>
      <xdr:colOff>465862</xdr:colOff>
      <xdr:row>62</xdr:row>
      <xdr:rowOff>173352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2A7AF-DB29-47CB-9075-A86CBF822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117133</xdr:colOff>
      <xdr:row>73</xdr:row>
      <xdr:rowOff>35966</xdr:rowOff>
    </xdr:from>
    <xdr:to>
      <xdr:col>18</xdr:col>
      <xdr:colOff>437862</xdr:colOff>
      <xdr:row>88</xdr:row>
      <xdr:rowOff>13841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6E12B7-BC8F-4DDA-B8FB-B81884A32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374953</xdr:colOff>
      <xdr:row>90</xdr:row>
      <xdr:rowOff>90715</xdr:rowOff>
    </xdr:from>
    <xdr:to>
      <xdr:col>18</xdr:col>
      <xdr:colOff>82326</xdr:colOff>
      <xdr:row>105</xdr:row>
      <xdr:rowOff>68593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AE28B0-86E2-4AF0-9306-718B82252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384175</xdr:colOff>
      <xdr:row>3</xdr:row>
      <xdr:rowOff>63500</xdr:rowOff>
    </xdr:from>
    <xdr:to>
      <xdr:col>18</xdr:col>
      <xdr:colOff>79375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A37F1-196B-4544-9FAE-1B95102E6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19</xdr:row>
      <xdr:rowOff>69850</xdr:rowOff>
    </xdr:from>
    <xdr:to>
      <xdr:col>18</xdr:col>
      <xdr:colOff>66675</xdr:colOff>
      <xdr:row>34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4CBF73-234D-48CD-8166-E89C50987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B015-FDBE-4B95-8468-803119C72F4F}">
  <dimension ref="A2:K116"/>
  <sheetViews>
    <sheetView tabSelected="1" topLeftCell="B65" zoomScale="105" workbookViewId="0">
      <selection activeCell="L67" sqref="L67"/>
    </sheetView>
  </sheetViews>
  <sheetFormatPr defaultRowHeight="14.5" x14ac:dyDescent="0.35"/>
  <cols>
    <col min="1" max="1" width="13.08984375" customWidth="1"/>
    <col min="2" max="2" width="11.453125" customWidth="1"/>
    <col min="3" max="3" width="13.6328125" customWidth="1"/>
    <col min="4" max="4" width="11.6328125" bestFit="1" customWidth="1"/>
    <col min="6" max="6" width="13.453125" customWidth="1"/>
    <col min="8" max="8" width="12.54296875" bestFit="1" customWidth="1"/>
    <col min="10" max="10" width="12.54296875" bestFit="1" customWidth="1"/>
  </cols>
  <sheetData>
    <row r="2" spans="1:8" x14ac:dyDescent="0.35">
      <c r="B2" t="s">
        <v>2</v>
      </c>
    </row>
    <row r="3" spans="1:8" x14ac:dyDescent="0.35">
      <c r="B3" t="s">
        <v>0</v>
      </c>
      <c r="C3" t="s">
        <v>4</v>
      </c>
    </row>
    <row r="4" spans="1:8" x14ac:dyDescent="0.35">
      <c r="B4" t="s">
        <v>3</v>
      </c>
      <c r="C4" t="s">
        <v>6</v>
      </c>
    </row>
    <row r="5" spans="1:8" x14ac:dyDescent="0.35">
      <c r="B5" t="s">
        <v>5</v>
      </c>
      <c r="C5">
        <f>10^4</f>
        <v>10000</v>
      </c>
    </row>
    <row r="6" spans="1:8" x14ac:dyDescent="0.35">
      <c r="E6" t="s">
        <v>16</v>
      </c>
    </row>
    <row r="7" spans="1:8" x14ac:dyDescent="0.35">
      <c r="A7" t="s">
        <v>7</v>
      </c>
      <c r="B7" t="s">
        <v>13</v>
      </c>
      <c r="C7" t="s">
        <v>11</v>
      </c>
      <c r="D7" t="s">
        <v>10</v>
      </c>
      <c r="E7" t="s">
        <v>9</v>
      </c>
      <c r="F7" t="s">
        <v>12</v>
      </c>
      <c r="G7" t="s">
        <v>8</v>
      </c>
      <c r="H7" t="s">
        <v>0</v>
      </c>
    </row>
    <row r="8" spans="1:8" x14ac:dyDescent="0.35">
      <c r="H8" s="1"/>
    </row>
    <row r="9" spans="1:8" x14ac:dyDescent="0.35">
      <c r="A9">
        <v>220</v>
      </c>
      <c r="B9">
        <f>2*PI()*A9</f>
        <v>1382.3007675795091</v>
      </c>
      <c r="C9">
        <v>16.399999999999999</v>
      </c>
      <c r="D9">
        <v>9.4</v>
      </c>
      <c r="E9">
        <f>19/2</f>
        <v>9.5</v>
      </c>
      <c r="F9">
        <f>(D9/2)/$C$5</f>
        <v>4.7000000000000004E-4</v>
      </c>
      <c r="G9">
        <f>E9/F9</f>
        <v>20212.765957446805</v>
      </c>
      <c r="H9" s="1">
        <f>1/(B9*G9)</f>
        <v>3.5790824523057803E-8</v>
      </c>
    </row>
    <row r="10" spans="1:8" x14ac:dyDescent="0.35">
      <c r="A10" s="3">
        <v>270</v>
      </c>
      <c r="B10">
        <f>2*PI()*A10</f>
        <v>1696.4600329384882</v>
      </c>
      <c r="C10">
        <v>16.399999999999999</v>
      </c>
      <c r="D10">
        <v>10.6</v>
      </c>
      <c r="E10">
        <f>12.8/2</f>
        <v>6.4</v>
      </c>
      <c r="F10">
        <f>(D10/2)/$C$5</f>
        <v>5.2999999999999998E-4</v>
      </c>
      <c r="G10">
        <f>E10/F10</f>
        <v>12075.471698113208</v>
      </c>
      <c r="H10" s="1">
        <f>1/(B10*G10)</f>
        <v>4.8814884165916973E-8</v>
      </c>
    </row>
    <row r="11" spans="1:8" x14ac:dyDescent="0.35">
      <c r="A11" s="3">
        <v>330</v>
      </c>
      <c r="B11">
        <f t="shared" ref="B11:B18" si="0">2*PI()*A11</f>
        <v>2073.4511513692632</v>
      </c>
      <c r="C11">
        <v>16.399999999999999</v>
      </c>
      <c r="D11">
        <v>12</v>
      </c>
      <c r="E11">
        <f>11.6/2</f>
        <v>5.8</v>
      </c>
      <c r="F11">
        <f t="shared" ref="F11:F18" si="1">(D11/2)/$C$5</f>
        <v>5.9999999999999995E-4</v>
      </c>
      <c r="G11">
        <f t="shared" ref="G11:G19" si="2">E11/F11</f>
        <v>9666.6666666666679</v>
      </c>
      <c r="H11" s="1">
        <f t="shared" ref="H11:H19" si="3">1/(B11*G11)</f>
        <v>4.9891831690249323E-8</v>
      </c>
    </row>
    <row r="12" spans="1:8" x14ac:dyDescent="0.35">
      <c r="A12">
        <v>80</v>
      </c>
      <c r="B12">
        <f t="shared" si="0"/>
        <v>502.6548245743669</v>
      </c>
      <c r="C12">
        <v>16.399999999999999</v>
      </c>
      <c r="D12">
        <v>3.92</v>
      </c>
      <c r="E12">
        <f>16.8/2</f>
        <v>8.4</v>
      </c>
      <c r="F12">
        <f t="shared" si="1"/>
        <v>1.9599999999999999E-4</v>
      </c>
      <c r="G12">
        <f t="shared" si="2"/>
        <v>42857.142857142862</v>
      </c>
      <c r="H12" s="1">
        <f t="shared" si="3"/>
        <v>4.6420191735136142E-8</v>
      </c>
    </row>
    <row r="13" spans="1:8" x14ac:dyDescent="0.35">
      <c r="A13">
        <v>170</v>
      </c>
      <c r="B13">
        <f t="shared" si="0"/>
        <v>1068.1415022205297</v>
      </c>
      <c r="C13">
        <v>16.399999999999999</v>
      </c>
      <c r="D13">
        <v>7.44</v>
      </c>
      <c r="E13">
        <f>18.4/2</f>
        <v>9.1999999999999993</v>
      </c>
      <c r="F13">
        <f t="shared" si="1"/>
        <v>3.7200000000000004E-4</v>
      </c>
      <c r="G13">
        <f t="shared" si="2"/>
        <v>24731.182795698918</v>
      </c>
      <c r="H13" s="1">
        <f t="shared" si="3"/>
        <v>3.7855267794235987E-8</v>
      </c>
    </row>
    <row r="14" spans="1:8" x14ac:dyDescent="0.35">
      <c r="A14" s="3">
        <v>740</v>
      </c>
      <c r="B14">
        <f t="shared" si="0"/>
        <v>4649.5571273128935</v>
      </c>
      <c r="C14">
        <v>16.399999999999999</v>
      </c>
      <c r="D14">
        <v>15.2</v>
      </c>
      <c r="E14">
        <f>7.2/2</f>
        <v>3.6</v>
      </c>
      <c r="F14">
        <f t="shared" si="1"/>
        <v>7.5999999999999993E-4</v>
      </c>
      <c r="G14">
        <f t="shared" si="2"/>
        <v>4736.8421052631584</v>
      </c>
      <c r="H14" s="1">
        <f t="shared" si="3"/>
        <v>4.5404563344534706E-8</v>
      </c>
    </row>
    <row r="15" spans="1:8" x14ac:dyDescent="0.35">
      <c r="A15" s="3">
        <v>530</v>
      </c>
      <c r="B15">
        <f t="shared" si="0"/>
        <v>3330.0882128051808</v>
      </c>
      <c r="C15">
        <v>16.399999999999999</v>
      </c>
      <c r="D15">
        <v>14.2</v>
      </c>
      <c r="E15">
        <f>9/2</f>
        <v>4.5</v>
      </c>
      <c r="F15">
        <f t="shared" si="1"/>
        <v>7.0999999999999991E-4</v>
      </c>
      <c r="G15">
        <f t="shared" si="2"/>
        <v>6338.0281690140855</v>
      </c>
      <c r="H15" s="1">
        <f t="shared" si="3"/>
        <v>4.7379458949788543E-8</v>
      </c>
    </row>
    <row r="16" spans="1:8" x14ac:dyDescent="0.35">
      <c r="A16" s="3">
        <v>660</v>
      </c>
      <c r="B16">
        <f t="shared" si="0"/>
        <v>4146.9023027385265</v>
      </c>
      <c r="C16">
        <v>16.399999999999999</v>
      </c>
      <c r="D16">
        <v>15</v>
      </c>
      <c r="E16">
        <f>7.6/2</f>
        <v>3.8</v>
      </c>
      <c r="F16">
        <f t="shared" si="1"/>
        <v>7.5000000000000002E-4</v>
      </c>
      <c r="G16">
        <f t="shared" si="2"/>
        <v>5066.6666666666661</v>
      </c>
      <c r="H16" s="1">
        <f>1/(B16*G16)</f>
        <v>4.7594181546619435E-8</v>
      </c>
    </row>
    <row r="17" spans="1:11" x14ac:dyDescent="0.35">
      <c r="A17" s="3">
        <v>870</v>
      </c>
      <c r="B17">
        <f t="shared" si="0"/>
        <v>5466.3712172462401</v>
      </c>
      <c r="C17">
        <v>16.399999999999999</v>
      </c>
      <c r="D17">
        <v>15.6</v>
      </c>
      <c r="E17">
        <f>6.4/2</f>
        <v>3.2</v>
      </c>
      <c r="F17">
        <f t="shared" si="1"/>
        <v>7.7999999999999999E-4</v>
      </c>
      <c r="G17">
        <f>E17/F17</f>
        <v>4102.5641025641025</v>
      </c>
      <c r="H17" s="1">
        <f t="shared" si="3"/>
        <v>4.4590824573160331E-8</v>
      </c>
    </row>
    <row r="18" spans="1:11" x14ac:dyDescent="0.35">
      <c r="A18" s="3">
        <v>990</v>
      </c>
      <c r="B18">
        <f t="shared" si="0"/>
        <v>6220.3534541077906</v>
      </c>
      <c r="C18">
        <v>16.399999999999999</v>
      </c>
      <c r="D18">
        <v>15.8</v>
      </c>
      <c r="E18">
        <f>5.6/2</f>
        <v>2.8</v>
      </c>
      <c r="F18">
        <f t="shared" si="1"/>
        <v>7.9000000000000001E-4</v>
      </c>
      <c r="G18">
        <f t="shared" si="2"/>
        <v>3544.3037974683543</v>
      </c>
      <c r="H18" s="1">
        <f t="shared" si="3"/>
        <v>4.5358010477127463E-8</v>
      </c>
    </row>
    <row r="19" spans="1:11" x14ac:dyDescent="0.35">
      <c r="A19" s="2"/>
      <c r="G19" t="e">
        <f t="shared" si="2"/>
        <v>#DIV/0!</v>
      </c>
      <c r="H19" s="1" t="e">
        <f t="shared" si="3"/>
        <v>#DIV/0!</v>
      </c>
    </row>
    <row r="23" spans="1:11" x14ac:dyDescent="0.35">
      <c r="B23" t="s">
        <v>14</v>
      </c>
    </row>
    <row r="24" spans="1:11" x14ac:dyDescent="0.35">
      <c r="B24" t="s">
        <v>15</v>
      </c>
      <c r="C24" t="s">
        <v>1</v>
      </c>
      <c r="D24" s="1">
        <f>870*10^(-9)</f>
        <v>8.7000000000000003E-7</v>
      </c>
    </row>
    <row r="25" spans="1:11" x14ac:dyDescent="0.35">
      <c r="B25" t="s">
        <v>17</v>
      </c>
      <c r="C25">
        <v>270</v>
      </c>
    </row>
    <row r="27" spans="1:11" x14ac:dyDescent="0.35">
      <c r="A27" t="s">
        <v>7</v>
      </c>
      <c r="B27" t="s">
        <v>13</v>
      </c>
      <c r="C27" t="s">
        <v>11</v>
      </c>
      <c r="D27" t="s">
        <v>10</v>
      </c>
      <c r="E27" t="s">
        <v>9</v>
      </c>
      <c r="F27" t="s">
        <v>12</v>
      </c>
      <c r="G27" t="s">
        <v>8</v>
      </c>
      <c r="H27" t="s">
        <v>0</v>
      </c>
      <c r="J27" t="s">
        <v>21</v>
      </c>
    </row>
    <row r="28" spans="1:11" x14ac:dyDescent="0.35">
      <c r="A28">
        <v>120</v>
      </c>
      <c r="B28">
        <f>2*PI()*A28</f>
        <v>753.98223686155029</v>
      </c>
      <c r="C28">
        <v>16.399999999999999</v>
      </c>
      <c r="D28">
        <v>2.8</v>
      </c>
      <c r="E28">
        <f>16.8/2</f>
        <v>8.4</v>
      </c>
      <c r="F28">
        <f>D28/(2*$C$25)</f>
        <v>5.185185185185185E-3</v>
      </c>
      <c r="G28">
        <f>E28/F28</f>
        <v>1620.0000000000002</v>
      </c>
      <c r="H28">
        <f>1/(B28*G28)</f>
        <v>8.1869826693361798E-7</v>
      </c>
      <c r="J28">
        <f>C28/2</f>
        <v>8.1999999999999993</v>
      </c>
      <c r="K28">
        <f>E28/J28</f>
        <v>1.024390243902439</v>
      </c>
    </row>
    <row r="29" spans="1:11" x14ac:dyDescent="0.35">
      <c r="A29">
        <v>320</v>
      </c>
      <c r="B29">
        <f t="shared" ref="B29:B37" si="4">2*PI()*A29</f>
        <v>2010.6192982974676</v>
      </c>
      <c r="C29">
        <v>16.2</v>
      </c>
      <c r="D29">
        <v>7.2</v>
      </c>
      <c r="E29">
        <f>14.2/2</f>
        <v>7.1</v>
      </c>
      <c r="F29">
        <f>D29/(2*$C$25)</f>
        <v>1.3333333333333334E-2</v>
      </c>
      <c r="G29">
        <f>E29/F29</f>
        <v>532.49999999999989</v>
      </c>
      <c r="H29">
        <f>1/(B29*G29)</f>
        <v>9.340078819946912E-7</v>
      </c>
      <c r="J29">
        <f t="shared" ref="J29:J37" si="5">C29/2</f>
        <v>8.1</v>
      </c>
      <c r="K29">
        <f t="shared" ref="K29:K37" si="6">E29/J29</f>
        <v>0.87654320987654322</v>
      </c>
    </row>
    <row r="30" spans="1:11" x14ac:dyDescent="0.35">
      <c r="A30">
        <v>530</v>
      </c>
      <c r="B30">
        <f t="shared" si="4"/>
        <v>3330.0882128051808</v>
      </c>
      <c r="C30">
        <v>15.4</v>
      </c>
      <c r="D30">
        <v>9.8000000000000007</v>
      </c>
      <c r="E30">
        <f>12.4/2</f>
        <v>6.2</v>
      </c>
      <c r="F30">
        <f t="shared" ref="F30:F37" si="7">D30/(2*$C$25)</f>
        <v>1.8148148148148149E-2</v>
      </c>
      <c r="G30">
        <f t="shared" ref="G30:G37" si="8">E30/F30</f>
        <v>341.63265306122446</v>
      </c>
      <c r="H30">
        <f>1/(B30*G30)</f>
        <v>8.7899193114479745E-7</v>
      </c>
      <c r="J30">
        <f t="shared" si="5"/>
        <v>7.7</v>
      </c>
      <c r="K30">
        <f t="shared" si="6"/>
        <v>0.80519480519480524</v>
      </c>
    </row>
    <row r="31" spans="1:11" x14ac:dyDescent="0.35">
      <c r="A31">
        <v>740</v>
      </c>
      <c r="B31">
        <f t="shared" si="4"/>
        <v>4649.5571273128935</v>
      </c>
      <c r="C31">
        <v>15.2</v>
      </c>
      <c r="D31">
        <v>11.4</v>
      </c>
      <c r="E31">
        <f>10.4/2</f>
        <v>5.2</v>
      </c>
      <c r="F31">
        <f t="shared" si="7"/>
        <v>2.1111111111111112E-2</v>
      </c>
      <c r="G31">
        <f t="shared" si="8"/>
        <v>246.31578947368422</v>
      </c>
      <c r="H31">
        <f t="shared" ref="H31:H37" si="9">1/(B31*G31)</f>
        <v>8.7316467970259059E-7</v>
      </c>
      <c r="J31">
        <f t="shared" si="5"/>
        <v>7.6</v>
      </c>
      <c r="K31">
        <f t="shared" si="6"/>
        <v>0.68421052631578949</v>
      </c>
    </row>
    <row r="32" spans="1:11" x14ac:dyDescent="0.35">
      <c r="A32">
        <v>870</v>
      </c>
      <c r="B32">
        <f t="shared" si="4"/>
        <v>5466.3712172462401</v>
      </c>
      <c r="C32">
        <v>14.8</v>
      </c>
      <c r="D32">
        <v>11.8</v>
      </c>
      <c r="E32">
        <f>9.6/2</f>
        <v>4.8</v>
      </c>
      <c r="F32">
        <f t="shared" si="7"/>
        <v>2.1851851851851851E-2</v>
      </c>
      <c r="G32">
        <f t="shared" si="8"/>
        <v>219.66101694915253</v>
      </c>
      <c r="H32">
        <f t="shared" si="9"/>
        <v>8.3281375429454238E-7</v>
      </c>
      <c r="J32">
        <f t="shared" si="5"/>
        <v>7.4</v>
      </c>
      <c r="K32">
        <f t="shared" si="6"/>
        <v>0.64864864864864857</v>
      </c>
    </row>
    <row r="33" spans="1:11" x14ac:dyDescent="0.35">
      <c r="A33">
        <v>1120</v>
      </c>
      <c r="B33">
        <f t="shared" si="4"/>
        <v>7037.1675440411364</v>
      </c>
      <c r="C33">
        <v>14.6</v>
      </c>
      <c r="D33">
        <v>12.6</v>
      </c>
      <c r="E33">
        <f>8/2</f>
        <v>4</v>
      </c>
      <c r="F33">
        <f t="shared" si="7"/>
        <v>2.3333333333333334E-2</v>
      </c>
      <c r="G33">
        <f t="shared" si="8"/>
        <v>171.42857142857142</v>
      </c>
      <c r="H33">
        <f t="shared" si="9"/>
        <v>8.2893199527028825E-7</v>
      </c>
      <c r="J33">
        <f t="shared" si="5"/>
        <v>7.3</v>
      </c>
      <c r="K33">
        <f t="shared" si="6"/>
        <v>0.54794520547945202</v>
      </c>
    </row>
    <row r="34" spans="1:11" x14ac:dyDescent="0.35">
      <c r="A34">
        <v>1540</v>
      </c>
      <c r="B34">
        <f t="shared" si="4"/>
        <v>9676.1053730565636</v>
      </c>
      <c r="C34">
        <v>14.2</v>
      </c>
      <c r="D34">
        <v>13.4</v>
      </c>
      <c r="E34">
        <f>6.2/2</f>
        <v>3.1</v>
      </c>
      <c r="F34">
        <f t="shared" si="7"/>
        <v>2.4814814814814814E-2</v>
      </c>
      <c r="G34">
        <f t="shared" si="8"/>
        <v>124.92537313432837</v>
      </c>
      <c r="H34">
        <f t="shared" si="9"/>
        <v>8.2727281937322429E-7</v>
      </c>
      <c r="J34">
        <f t="shared" si="5"/>
        <v>7.1</v>
      </c>
      <c r="K34">
        <f t="shared" si="6"/>
        <v>0.43661971830985918</v>
      </c>
    </row>
    <row r="35" spans="1:11" x14ac:dyDescent="0.35">
      <c r="A35">
        <v>1790</v>
      </c>
      <c r="B35">
        <f t="shared" si="4"/>
        <v>11246.90169985146</v>
      </c>
      <c r="C35">
        <v>14.4</v>
      </c>
      <c r="D35">
        <v>13.4</v>
      </c>
      <c r="E35">
        <f>5.6/2</f>
        <v>2.8</v>
      </c>
      <c r="F35">
        <f t="shared" si="7"/>
        <v>2.4814814814814814E-2</v>
      </c>
      <c r="G35">
        <f t="shared" si="8"/>
        <v>112.83582089552239</v>
      </c>
      <c r="H35">
        <f t="shared" si="9"/>
        <v>7.8798891454265222E-7</v>
      </c>
      <c r="I35" s="4" t="s">
        <v>18</v>
      </c>
      <c r="J35">
        <f t="shared" si="5"/>
        <v>7.2</v>
      </c>
      <c r="K35">
        <f t="shared" si="6"/>
        <v>0.38888888888888884</v>
      </c>
    </row>
    <row r="36" spans="1:11" x14ac:dyDescent="0.35">
      <c r="A36">
        <v>2170</v>
      </c>
      <c r="B36">
        <f t="shared" si="4"/>
        <v>13634.512116579703</v>
      </c>
      <c r="C36">
        <v>14.2</v>
      </c>
      <c r="D36">
        <v>13.6</v>
      </c>
      <c r="E36">
        <f>4.6</f>
        <v>4.5999999999999996</v>
      </c>
      <c r="F36">
        <f t="shared" si="7"/>
        <v>2.5185185185185185E-2</v>
      </c>
      <c r="G36">
        <f t="shared" si="8"/>
        <v>182.64705882352939</v>
      </c>
      <c r="H36">
        <f t="shared" si="9"/>
        <v>4.0155747494560148E-7</v>
      </c>
      <c r="J36">
        <f t="shared" si="5"/>
        <v>7.1</v>
      </c>
      <c r="K36">
        <f t="shared" si="6"/>
        <v>0.647887323943662</v>
      </c>
    </row>
    <row r="37" spans="1:11" x14ac:dyDescent="0.35">
      <c r="A37">
        <v>970</v>
      </c>
      <c r="B37">
        <f t="shared" si="4"/>
        <v>6094.6897479641984</v>
      </c>
      <c r="C37">
        <v>14.6</v>
      </c>
      <c r="D37">
        <v>12.2</v>
      </c>
      <c r="E37">
        <f>9/2</f>
        <v>4.5</v>
      </c>
      <c r="F37">
        <f t="shared" si="7"/>
        <v>2.2592592592592591E-2</v>
      </c>
      <c r="G37">
        <f t="shared" si="8"/>
        <v>199.18032786885246</v>
      </c>
      <c r="H37">
        <f t="shared" si="9"/>
        <v>8.2376237992495994E-7</v>
      </c>
      <c r="J37">
        <f t="shared" si="5"/>
        <v>7.3</v>
      </c>
      <c r="K37">
        <f t="shared" si="6"/>
        <v>0.61643835616438358</v>
      </c>
    </row>
    <row r="41" spans="1:11" x14ac:dyDescent="0.35">
      <c r="B41" t="s">
        <v>19</v>
      </c>
    </row>
    <row r="42" spans="1:11" x14ac:dyDescent="0.35">
      <c r="B42" t="s">
        <v>17</v>
      </c>
      <c r="C42">
        <v>270</v>
      </c>
    </row>
    <row r="43" spans="1:11" x14ac:dyDescent="0.35">
      <c r="B43" t="s">
        <v>20</v>
      </c>
      <c r="C43">
        <v>59.5</v>
      </c>
      <c r="E43" t="s">
        <v>22</v>
      </c>
    </row>
    <row r="45" spans="1:11" x14ac:dyDescent="0.35">
      <c r="A45" t="s">
        <v>7</v>
      </c>
      <c r="B45" t="s">
        <v>13</v>
      </c>
      <c r="C45" t="s">
        <v>11</v>
      </c>
      <c r="D45" t="s">
        <v>10</v>
      </c>
      <c r="E45" t="s">
        <v>9</v>
      </c>
      <c r="F45" t="s">
        <v>24</v>
      </c>
      <c r="G45" t="s">
        <v>23</v>
      </c>
      <c r="H45" t="s">
        <v>25</v>
      </c>
      <c r="J45" t="s">
        <v>26</v>
      </c>
    </row>
    <row r="46" spans="1:11" x14ac:dyDescent="0.35">
      <c r="A46">
        <v>120</v>
      </c>
      <c r="B46">
        <f>2*PI()*A46</f>
        <v>753.98223686155029</v>
      </c>
      <c r="C46">
        <v>14.4</v>
      </c>
      <c r="D46">
        <v>12</v>
      </c>
      <c r="E46">
        <f>4.2/2</f>
        <v>2.1</v>
      </c>
      <c r="F46">
        <f>D46/(2*(C42+C43))</f>
        <v>1.8209408194233688E-2</v>
      </c>
      <c r="G46">
        <f>E46/F46</f>
        <v>115.325</v>
      </c>
      <c r="H46">
        <f>(G46-F46*C43)/B46</f>
        <v>0.15151754859368213</v>
      </c>
      <c r="J46">
        <f>2*E46/C46</f>
        <v>0.29166666666666669</v>
      </c>
    </row>
    <row r="47" spans="1:11" x14ac:dyDescent="0.35">
      <c r="A47">
        <v>260</v>
      </c>
      <c r="B47">
        <f t="shared" ref="B47:B68" si="10">2*PI()*A47</f>
        <v>1633.6281798666923</v>
      </c>
      <c r="C47">
        <v>14.8</v>
      </c>
      <c r="D47">
        <v>11.4</v>
      </c>
      <c r="E47">
        <f>6.6/2</f>
        <v>3.3</v>
      </c>
      <c r="F47">
        <f>D47/(2*($C$42+$C$43))</f>
        <v>1.7298937784522003E-2</v>
      </c>
      <c r="G47">
        <f t="shared" ref="G47:G68" si="11">E47/F47</f>
        <v>190.76315789473682</v>
      </c>
      <c r="H47">
        <f>(G47-F47*$C$43)/B47</f>
        <v>0.1161426286806833</v>
      </c>
      <c r="J47">
        <f t="shared" ref="J47:J51" si="12">2*E47/C47</f>
        <v>0.44594594594594589</v>
      </c>
    </row>
    <row r="48" spans="1:11" x14ac:dyDescent="0.35">
      <c r="A48">
        <v>340</v>
      </c>
      <c r="B48">
        <f t="shared" si="10"/>
        <v>2136.2830044410593</v>
      </c>
      <c r="C48">
        <v>14.8</v>
      </c>
      <c r="D48">
        <v>11</v>
      </c>
      <c r="E48">
        <f>8/2</f>
        <v>4</v>
      </c>
      <c r="F48">
        <f t="shared" ref="F48:F68" si="13">D48/(2*($C$42+$C$43))</f>
        <v>1.6691957511380879E-2</v>
      </c>
      <c r="G48">
        <f t="shared" si="11"/>
        <v>239.63636363636365</v>
      </c>
      <c r="H48">
        <f t="shared" ref="H48:H68" si="14">(G48-F48*$C$43)/B48</f>
        <v>0.1117095402005857</v>
      </c>
      <c r="J48">
        <f t="shared" si="12"/>
        <v>0.54054054054054046</v>
      </c>
    </row>
    <row r="49" spans="1:10" x14ac:dyDescent="0.35">
      <c r="A49">
        <v>480</v>
      </c>
      <c r="B49">
        <f t="shared" si="10"/>
        <v>3015.9289474462012</v>
      </c>
      <c r="C49">
        <v>15.2</v>
      </c>
      <c r="D49">
        <v>10</v>
      </c>
      <c r="E49">
        <f>10/2</f>
        <v>5</v>
      </c>
      <c r="F49">
        <f t="shared" si="13"/>
        <v>1.5174506828528073E-2</v>
      </c>
      <c r="G49">
        <f t="shared" si="11"/>
        <v>329.5</v>
      </c>
      <c r="H49">
        <f>(G49-F49*$C$43)/B49</f>
        <v>0.10895386548212577</v>
      </c>
      <c r="J49">
        <f t="shared" si="12"/>
        <v>0.65789473684210531</v>
      </c>
    </row>
    <row r="50" spans="1:10" x14ac:dyDescent="0.35">
      <c r="A50">
        <v>570</v>
      </c>
      <c r="B50">
        <f t="shared" si="10"/>
        <v>3581.4156250923643</v>
      </c>
      <c r="C50">
        <v>15.2</v>
      </c>
      <c r="D50">
        <v>9.4</v>
      </c>
      <c r="E50">
        <f>11/2</f>
        <v>5.5</v>
      </c>
      <c r="F50">
        <f t="shared" si="13"/>
        <v>1.4264036418816389E-2</v>
      </c>
      <c r="G50">
        <f t="shared" si="11"/>
        <v>385.58510638297872</v>
      </c>
      <c r="H50">
        <f t="shared" si="14"/>
        <v>0.10742578814938208</v>
      </c>
      <c r="J50">
        <f t="shared" si="12"/>
        <v>0.72368421052631582</v>
      </c>
    </row>
    <row r="51" spans="1:10" x14ac:dyDescent="0.35">
      <c r="A51">
        <v>660</v>
      </c>
      <c r="B51">
        <f t="shared" si="10"/>
        <v>4146.9023027385265</v>
      </c>
      <c r="C51">
        <v>15.4</v>
      </c>
      <c r="D51">
        <v>8.8000000000000007</v>
      </c>
      <c r="E51">
        <f>11.6/2</f>
        <v>5.8</v>
      </c>
      <c r="F51">
        <f t="shared" si="13"/>
        <v>1.3353566009104706E-2</v>
      </c>
      <c r="G51">
        <f t="shared" si="11"/>
        <v>434.34090909090901</v>
      </c>
      <c r="H51">
        <f t="shared" si="14"/>
        <v>0.10454704265086313</v>
      </c>
      <c r="J51">
        <f t="shared" si="12"/>
        <v>0.75324675324675316</v>
      </c>
    </row>
    <row r="52" spans="1:10" x14ac:dyDescent="0.35">
      <c r="A52">
        <v>780</v>
      </c>
      <c r="B52">
        <f t="shared" si="10"/>
        <v>4900.884539600077</v>
      </c>
      <c r="C52">
        <v>15.6</v>
      </c>
      <c r="D52">
        <v>8</v>
      </c>
      <c r="E52">
        <f>12.6/2</f>
        <v>6.3</v>
      </c>
      <c r="F52">
        <f t="shared" si="13"/>
        <v>1.2139605462822459E-2</v>
      </c>
      <c r="G52">
        <f t="shared" si="11"/>
        <v>518.96249999999998</v>
      </c>
      <c r="H52">
        <f t="shared" si="14"/>
        <v>0.10574421602620568</v>
      </c>
      <c r="J52">
        <f>2*E52/C52</f>
        <v>0.80769230769230771</v>
      </c>
    </row>
    <row r="53" spans="1:10" x14ac:dyDescent="0.35">
      <c r="A53" s="2">
        <v>890</v>
      </c>
      <c r="B53">
        <f>2*PI()*A53</f>
        <v>5592.0349233898314</v>
      </c>
      <c r="C53">
        <v>15.8</v>
      </c>
      <c r="D53">
        <v>7.6</v>
      </c>
      <c r="E53">
        <f>13/2</f>
        <v>6.5</v>
      </c>
      <c r="F53">
        <f>D53/(2*($C$42+$C$43))</f>
        <v>1.1532625189681334E-2</v>
      </c>
      <c r="G53">
        <f>E53/F53</f>
        <v>563.61842105263167</v>
      </c>
      <c r="H53">
        <f>(G53-F53*$C$43)/B53</f>
        <v>0.10066679438986804</v>
      </c>
      <c r="J53">
        <f>2*E53/C53</f>
        <v>0.82278481012658222</v>
      </c>
    </row>
    <row r="57" spans="1:10" x14ac:dyDescent="0.35">
      <c r="A57">
        <v>1720</v>
      </c>
      <c r="B57">
        <f t="shared" si="10"/>
        <v>10807.078728348888</v>
      </c>
      <c r="C57">
        <v>16.2</v>
      </c>
      <c r="D57">
        <v>4.32</v>
      </c>
      <c r="E57">
        <f>16.2/2</f>
        <v>8.1</v>
      </c>
      <c r="F57">
        <f t="shared" si="13"/>
        <v>6.5553869499241279E-3</v>
      </c>
      <c r="G57">
        <f t="shared" si="11"/>
        <v>1235.6249999999998</v>
      </c>
      <c r="H57">
        <f t="shared" si="14"/>
        <v>0.11429869121210698</v>
      </c>
      <c r="J57">
        <f t="shared" ref="J57" si="15">2*E57/C57</f>
        <v>1</v>
      </c>
    </row>
    <row r="58" spans="1:10" x14ac:dyDescent="0.35">
      <c r="A58">
        <v>1910</v>
      </c>
      <c r="B58">
        <f>2*PI()*A58</f>
        <v>12000.883936713009</v>
      </c>
      <c r="C58">
        <v>16.399999999999999</v>
      </c>
      <c r="D58">
        <v>3.92</v>
      </c>
      <c r="E58">
        <f>16.2/2</f>
        <v>8.1</v>
      </c>
      <c r="F58">
        <f>D58/(2*($C$42+$C$43))</f>
        <v>5.9484066767830045E-3</v>
      </c>
      <c r="G58">
        <f>E58/F58</f>
        <v>1361.7091836734694</v>
      </c>
      <c r="H58">
        <f>(G58-F58*$C$43)/B58</f>
        <v>0.11343791512819765</v>
      </c>
      <c r="J58">
        <f>2*E58/C58</f>
        <v>0.98780487804878048</v>
      </c>
    </row>
    <row r="64" spans="1:10" x14ac:dyDescent="0.35">
      <c r="A64">
        <v>900</v>
      </c>
      <c r="B64">
        <f t="shared" si="10"/>
        <v>5654.8667764616275</v>
      </c>
      <c r="C64">
        <v>15.4</v>
      </c>
      <c r="E64">
        <f>12.6</f>
        <v>12.6</v>
      </c>
      <c r="F64">
        <f>D64/(2*($C$42+$C$43))</f>
        <v>0</v>
      </c>
      <c r="G64" t="e">
        <f t="shared" si="11"/>
        <v>#DIV/0!</v>
      </c>
      <c r="H64" t="e">
        <f>(G64-F64*$C$43)/B64</f>
        <v>#DIV/0!</v>
      </c>
      <c r="J64">
        <f>E64/C64</f>
        <v>0.81818181818181812</v>
      </c>
    </row>
    <row r="65" spans="1:10" x14ac:dyDescent="0.35">
      <c r="A65">
        <v>1000</v>
      </c>
      <c r="B65">
        <f t="shared" si="10"/>
        <v>6283.1853071795858</v>
      </c>
      <c r="C65">
        <v>15.4</v>
      </c>
      <c r="E65">
        <v>13.2</v>
      </c>
      <c r="F65">
        <f t="shared" si="13"/>
        <v>0</v>
      </c>
      <c r="G65" t="e">
        <f t="shared" si="11"/>
        <v>#DIV/0!</v>
      </c>
      <c r="H65" t="e">
        <f t="shared" si="14"/>
        <v>#DIV/0!</v>
      </c>
      <c r="J65">
        <f t="shared" ref="J65:J68" si="16">E65/C65</f>
        <v>0.8571428571428571</v>
      </c>
    </row>
    <row r="66" spans="1:10" x14ac:dyDescent="0.35">
      <c r="A66">
        <v>1100</v>
      </c>
      <c r="B66">
        <f t="shared" si="10"/>
        <v>6911.5038378975451</v>
      </c>
      <c r="C66">
        <v>15.4</v>
      </c>
      <c r="E66">
        <v>13.6</v>
      </c>
      <c r="F66">
        <f t="shared" si="13"/>
        <v>0</v>
      </c>
      <c r="G66" t="e">
        <f t="shared" si="11"/>
        <v>#DIV/0!</v>
      </c>
      <c r="H66" t="e">
        <f t="shared" si="14"/>
        <v>#DIV/0!</v>
      </c>
      <c r="J66">
        <f t="shared" si="16"/>
        <v>0.88311688311688308</v>
      </c>
    </row>
    <row r="67" spans="1:10" x14ac:dyDescent="0.35">
      <c r="A67">
        <v>1500</v>
      </c>
      <c r="B67">
        <f t="shared" si="10"/>
        <v>9424.7779607693792</v>
      </c>
      <c r="C67">
        <v>15.4</v>
      </c>
      <c r="E67">
        <v>14.6</v>
      </c>
      <c r="F67">
        <f>D67/(2*($C$42+$C$43))</f>
        <v>0</v>
      </c>
      <c r="G67" t="e">
        <f t="shared" si="11"/>
        <v>#DIV/0!</v>
      </c>
      <c r="H67" t="e">
        <f>(G67-F67*$C$43)/B67</f>
        <v>#DIV/0!</v>
      </c>
      <c r="J67">
        <f t="shared" si="16"/>
        <v>0.94805194805194803</v>
      </c>
    </row>
    <row r="68" spans="1:10" x14ac:dyDescent="0.35">
      <c r="A68">
        <v>1300</v>
      </c>
      <c r="B68">
        <f t="shared" si="10"/>
        <v>8168.1408993334617</v>
      </c>
      <c r="C68">
        <v>15.4</v>
      </c>
      <c r="E68">
        <v>14</v>
      </c>
      <c r="F68">
        <f t="shared" si="13"/>
        <v>0</v>
      </c>
      <c r="G68" t="e">
        <f t="shared" si="11"/>
        <v>#DIV/0!</v>
      </c>
      <c r="H68" t="e">
        <f t="shared" si="14"/>
        <v>#DIV/0!</v>
      </c>
      <c r="J68">
        <f t="shared" si="16"/>
        <v>0.90909090909090906</v>
      </c>
    </row>
    <row r="69" spans="1:10" x14ac:dyDescent="0.35">
      <c r="C69">
        <v>15.4</v>
      </c>
    </row>
    <row r="70" spans="1:10" x14ac:dyDescent="0.35">
      <c r="A70">
        <v>960</v>
      </c>
      <c r="B70">
        <f t="shared" ref="B70:B77" si="17">2*PI()*A70</f>
        <v>6031.8578948924023</v>
      </c>
      <c r="C70">
        <v>16</v>
      </c>
      <c r="D70">
        <v>6.64</v>
      </c>
      <c r="E70">
        <f>15.8/2</f>
        <v>7.9</v>
      </c>
      <c r="F70">
        <f t="shared" ref="F70:F77" si="18">D70/(2*($C$42+$C$43))</f>
        <v>1.0075872534142639E-2</v>
      </c>
      <c r="G70">
        <f t="shared" ref="G70:G77" si="19">E70/F70</f>
        <v>784.05120481927725</v>
      </c>
      <c r="H70">
        <f t="shared" ref="H70:H77" si="20">(G70-F70*$C$43)/B70</f>
        <v>0.12988563458480998</v>
      </c>
      <c r="J70">
        <f t="shared" ref="J70:J77" si="21">2*E70/C70</f>
        <v>0.98750000000000004</v>
      </c>
    </row>
    <row r="71" spans="1:10" x14ac:dyDescent="0.35">
      <c r="A71">
        <v>890</v>
      </c>
      <c r="B71">
        <f t="shared" si="17"/>
        <v>5592.0349233898314</v>
      </c>
      <c r="C71">
        <v>16</v>
      </c>
      <c r="D71">
        <v>7.04</v>
      </c>
      <c r="E71">
        <f>15.8/2</f>
        <v>7.9</v>
      </c>
      <c r="F71">
        <f t="shared" si="18"/>
        <v>1.0682852807283764E-2</v>
      </c>
      <c r="G71">
        <f t="shared" si="19"/>
        <v>739.50284090909088</v>
      </c>
      <c r="H71">
        <f t="shared" si="20"/>
        <v>0.13212850443343871</v>
      </c>
      <c r="J71">
        <f t="shared" si="21"/>
        <v>0.98750000000000004</v>
      </c>
    </row>
    <row r="72" spans="1:10" x14ac:dyDescent="0.35">
      <c r="A72">
        <v>860</v>
      </c>
      <c r="B72">
        <f t="shared" si="17"/>
        <v>5403.539364174444</v>
      </c>
      <c r="C72">
        <v>15.8</v>
      </c>
      <c r="D72">
        <v>7.6</v>
      </c>
      <c r="E72">
        <f>12.6/2</f>
        <v>6.3</v>
      </c>
      <c r="F72">
        <f t="shared" si="18"/>
        <v>1.1532625189681334E-2</v>
      </c>
      <c r="G72">
        <f t="shared" si="19"/>
        <v>546.27631578947376</v>
      </c>
      <c r="H72">
        <f t="shared" si="20"/>
        <v>0.1009690293380593</v>
      </c>
      <c r="J72">
        <f t="shared" si="21"/>
        <v>0.79746835443037967</v>
      </c>
    </row>
    <row r="73" spans="1:10" x14ac:dyDescent="0.35">
      <c r="B73">
        <f t="shared" si="17"/>
        <v>0</v>
      </c>
      <c r="F73">
        <f t="shared" si="18"/>
        <v>0</v>
      </c>
      <c r="G73" t="e">
        <f t="shared" si="19"/>
        <v>#DIV/0!</v>
      </c>
      <c r="H73" t="e">
        <f t="shared" si="20"/>
        <v>#DIV/0!</v>
      </c>
      <c r="J73" t="e">
        <f t="shared" si="21"/>
        <v>#DIV/0!</v>
      </c>
    </row>
    <row r="74" spans="1:10" x14ac:dyDescent="0.35">
      <c r="A74">
        <v>1540</v>
      </c>
      <c r="B74">
        <f t="shared" si="17"/>
        <v>9676.1053730565636</v>
      </c>
      <c r="C74">
        <v>16.2</v>
      </c>
      <c r="D74">
        <v>4.72</v>
      </c>
      <c r="E74">
        <f>16.2/2</f>
        <v>8.1</v>
      </c>
      <c r="F74">
        <f t="shared" si="18"/>
        <v>7.1623672230652496E-3</v>
      </c>
      <c r="G74">
        <f t="shared" si="19"/>
        <v>1130.9110169491526</v>
      </c>
      <c r="H74">
        <f t="shared" si="20"/>
        <v>0.11683263177840669</v>
      </c>
      <c r="J74">
        <f t="shared" si="21"/>
        <v>1</v>
      </c>
    </row>
    <row r="75" spans="1:10" x14ac:dyDescent="0.35">
      <c r="A75">
        <v>1210</v>
      </c>
      <c r="B75">
        <f t="shared" si="17"/>
        <v>7602.6542216872995</v>
      </c>
      <c r="C75">
        <v>16</v>
      </c>
      <c r="D75">
        <v>5.68</v>
      </c>
      <c r="E75">
        <f>16/2</f>
        <v>8</v>
      </c>
      <c r="F75">
        <f t="shared" si="18"/>
        <v>8.6191198786039445E-3</v>
      </c>
      <c r="G75">
        <f t="shared" si="19"/>
        <v>928.16901408450713</v>
      </c>
      <c r="H75">
        <f t="shared" si="20"/>
        <v>0.12201740989423168</v>
      </c>
      <c r="J75">
        <f t="shared" si="21"/>
        <v>1</v>
      </c>
    </row>
    <row r="76" spans="1:10" x14ac:dyDescent="0.35">
      <c r="A76">
        <v>1100</v>
      </c>
      <c r="B76">
        <f t="shared" si="17"/>
        <v>6911.5038378975451</v>
      </c>
      <c r="C76">
        <v>16</v>
      </c>
      <c r="D76">
        <v>6.16</v>
      </c>
      <c r="E76">
        <f>16/2</f>
        <v>8</v>
      </c>
      <c r="F76">
        <f t="shared" si="18"/>
        <v>9.3474962063732937E-3</v>
      </c>
      <c r="G76">
        <f t="shared" si="19"/>
        <v>855.84415584415581</v>
      </c>
      <c r="H76">
        <f>(G76-F76*$C$43)/B76</f>
        <v>0.12374846341401326</v>
      </c>
      <c r="J76">
        <f t="shared" si="21"/>
        <v>1</v>
      </c>
    </row>
    <row r="77" spans="1:10" x14ac:dyDescent="0.35">
      <c r="A77">
        <v>1320</v>
      </c>
      <c r="B77">
        <f t="shared" si="17"/>
        <v>8293.804605477053</v>
      </c>
      <c r="C77">
        <v>16.2</v>
      </c>
      <c r="D77">
        <v>5.36</v>
      </c>
      <c r="E77">
        <f>16/2</f>
        <v>8</v>
      </c>
      <c r="F77">
        <f t="shared" si="18"/>
        <v>8.1335356600910468E-3</v>
      </c>
      <c r="G77">
        <f t="shared" si="19"/>
        <v>983.58208955223881</v>
      </c>
      <c r="H77">
        <f t="shared" si="20"/>
        <v>0.11853403726574968</v>
      </c>
      <c r="J77">
        <f t="shared" si="21"/>
        <v>0.98765432098765438</v>
      </c>
    </row>
    <row r="84" spans="1:10" ht="20" customHeight="1" x14ac:dyDescent="0.35">
      <c r="A84" t="s">
        <v>27</v>
      </c>
      <c r="F84">
        <f t="shared" ref="F84:F101" si="22">D84/(2*($C$42+$C$43))</f>
        <v>0</v>
      </c>
      <c r="G84" t="e">
        <f t="shared" ref="G84:G101" si="23">E84/F84</f>
        <v>#DIV/0!</v>
      </c>
      <c r="H84" t="e">
        <f t="shared" ref="H84:H101" si="24">(G84-F84*$C$43)/B84</f>
        <v>#DIV/0!</v>
      </c>
    </row>
    <row r="85" spans="1:10" x14ac:dyDescent="0.35">
      <c r="A85">
        <v>200</v>
      </c>
      <c r="B85">
        <f t="shared" ref="B85:B101" si="25">2*PI()*A85</f>
        <v>1256.6370614359173</v>
      </c>
      <c r="C85">
        <v>14.6</v>
      </c>
      <c r="D85">
        <v>11.8</v>
      </c>
      <c r="E85">
        <f>5.2/2</f>
        <v>2.6</v>
      </c>
      <c r="F85">
        <f t="shared" si="22"/>
        <v>1.7905918057663128E-2</v>
      </c>
      <c r="G85">
        <f t="shared" si="23"/>
        <v>145.20338983050846</v>
      </c>
      <c r="H85">
        <f t="shared" si="24"/>
        <v>0.11470136615370537</v>
      </c>
      <c r="J85">
        <f>2*E85/C85</f>
        <v>0.35616438356164387</v>
      </c>
    </row>
    <row r="86" spans="1:10" x14ac:dyDescent="0.35">
      <c r="A86">
        <v>320</v>
      </c>
      <c r="B86">
        <f t="shared" si="25"/>
        <v>2010.6192982974676</v>
      </c>
      <c r="C86">
        <v>14.8</v>
      </c>
      <c r="D86">
        <v>11.2</v>
      </c>
      <c r="E86">
        <f>7.2/2</f>
        <v>3.6</v>
      </c>
      <c r="F86">
        <f t="shared" si="22"/>
        <v>1.6995447647951439E-2</v>
      </c>
      <c r="G86">
        <f t="shared" si="23"/>
        <v>211.82142857142861</v>
      </c>
      <c r="H86">
        <f t="shared" si="24"/>
        <v>0.10484839154527328</v>
      </c>
      <c r="J86">
        <f t="shared" ref="J86:J101" si="26">2*E86/C86</f>
        <v>0.48648648648648646</v>
      </c>
    </row>
    <row r="87" spans="1:10" x14ac:dyDescent="0.35">
      <c r="A87">
        <v>410</v>
      </c>
      <c r="B87">
        <f t="shared" si="25"/>
        <v>2576.1059759436303</v>
      </c>
      <c r="C87">
        <v>15</v>
      </c>
      <c r="D87">
        <v>10.6</v>
      </c>
      <c r="E87">
        <f>8.6/2</f>
        <v>4.3</v>
      </c>
      <c r="F87">
        <f t="shared" si="22"/>
        <v>1.6084977238239758E-2</v>
      </c>
      <c r="G87">
        <f t="shared" si="23"/>
        <v>267.33018867924528</v>
      </c>
      <c r="H87">
        <f t="shared" si="24"/>
        <v>0.103401465242903</v>
      </c>
      <c r="J87">
        <f t="shared" si="26"/>
        <v>0.57333333333333336</v>
      </c>
    </row>
    <row r="88" spans="1:10" x14ac:dyDescent="0.35">
      <c r="A88">
        <v>530</v>
      </c>
      <c r="B88">
        <f t="shared" si="25"/>
        <v>3330.0882128051808</v>
      </c>
      <c r="C88">
        <v>15.2</v>
      </c>
      <c r="D88">
        <v>9.8000000000000007</v>
      </c>
      <c r="E88">
        <v>5</v>
      </c>
      <c r="F88">
        <f t="shared" si="22"/>
        <v>1.4871016691957513E-2</v>
      </c>
      <c r="G88">
        <f t="shared" si="23"/>
        <v>336.22448979591832</v>
      </c>
      <c r="H88">
        <f t="shared" si="24"/>
        <v>0.10069993431803577</v>
      </c>
      <c r="J88">
        <f t="shared" si="26"/>
        <v>0.65789473684210531</v>
      </c>
    </row>
    <row r="89" spans="1:10" x14ac:dyDescent="0.35">
      <c r="A89">
        <v>620</v>
      </c>
      <c r="B89">
        <f t="shared" si="25"/>
        <v>3895.5748904513434</v>
      </c>
      <c r="C89">
        <v>15.6</v>
      </c>
      <c r="D89">
        <v>9</v>
      </c>
      <c r="E89">
        <f>10.8/2</f>
        <v>5.4</v>
      </c>
      <c r="F89">
        <f t="shared" si="22"/>
        <v>1.3657056145675266E-2</v>
      </c>
      <c r="G89">
        <f t="shared" si="23"/>
        <v>395.40000000000003</v>
      </c>
      <c r="H89">
        <f t="shared" si="24"/>
        <v>0.10129118711760031</v>
      </c>
      <c r="J89">
        <f t="shared" si="26"/>
        <v>0.6923076923076924</v>
      </c>
    </row>
    <row r="90" spans="1:10" x14ac:dyDescent="0.35">
      <c r="A90">
        <v>730</v>
      </c>
      <c r="B90">
        <f t="shared" si="25"/>
        <v>4586.7252742410983</v>
      </c>
      <c r="C90">
        <v>15.6</v>
      </c>
      <c r="D90">
        <v>8.4</v>
      </c>
      <c r="E90">
        <f>11.8/2</f>
        <v>5.9</v>
      </c>
      <c r="F90">
        <f t="shared" si="22"/>
        <v>1.2746585735963581E-2</v>
      </c>
      <c r="G90">
        <f t="shared" si="23"/>
        <v>462.86904761904765</v>
      </c>
      <c r="H90">
        <f t="shared" si="24"/>
        <v>0.10074957581675019</v>
      </c>
      <c r="J90">
        <f t="shared" si="26"/>
        <v>0.7564102564102565</v>
      </c>
    </row>
    <row r="91" spans="1:10" x14ac:dyDescent="0.35">
      <c r="A91">
        <v>840</v>
      </c>
      <c r="B91">
        <f t="shared" si="25"/>
        <v>5277.8756580308527</v>
      </c>
      <c r="C91">
        <v>15.8</v>
      </c>
      <c r="D91">
        <v>7.6</v>
      </c>
      <c r="E91">
        <f>12.6/2</f>
        <v>6.3</v>
      </c>
      <c r="F91">
        <f t="shared" si="22"/>
        <v>1.1532625189681334E-2</v>
      </c>
      <c r="G91">
        <f t="shared" si="23"/>
        <v>546.27631578947376</v>
      </c>
      <c r="H91">
        <f t="shared" si="24"/>
        <v>0.10337305384610833</v>
      </c>
      <c r="J91">
        <f t="shared" si="26"/>
        <v>0.79746835443037967</v>
      </c>
    </row>
    <row r="92" spans="1:10" x14ac:dyDescent="0.35">
      <c r="A92">
        <v>960</v>
      </c>
      <c r="B92">
        <f t="shared" si="25"/>
        <v>6031.8578948924023</v>
      </c>
      <c r="C92">
        <v>16</v>
      </c>
      <c r="D92">
        <v>6.64</v>
      </c>
      <c r="E92">
        <f>15/2</f>
        <v>7.5</v>
      </c>
      <c r="F92">
        <f t="shared" si="22"/>
        <v>1.0075872534142639E-2</v>
      </c>
      <c r="G92">
        <f t="shared" si="23"/>
        <v>744.35240963855426</v>
      </c>
      <c r="H92">
        <f t="shared" si="24"/>
        <v>0.12330411428501334</v>
      </c>
      <c r="J92">
        <f t="shared" si="26"/>
        <v>0.9375</v>
      </c>
    </row>
    <row r="93" spans="1:10" x14ac:dyDescent="0.35">
      <c r="A93">
        <v>1120</v>
      </c>
      <c r="B93">
        <f t="shared" si="25"/>
        <v>7037.1675440411364</v>
      </c>
      <c r="C93">
        <v>16.2</v>
      </c>
      <c r="D93">
        <v>6</v>
      </c>
      <c r="E93">
        <f>3.08*5/2</f>
        <v>7.7</v>
      </c>
      <c r="F93">
        <f t="shared" si="22"/>
        <v>9.104704097116844E-3</v>
      </c>
      <c r="G93">
        <f t="shared" si="23"/>
        <v>845.7166666666667</v>
      </c>
      <c r="H93">
        <f t="shared" si="24"/>
        <v>0.120101579432844</v>
      </c>
      <c r="J93">
        <f t="shared" si="26"/>
        <v>0.9506172839506174</v>
      </c>
    </row>
    <row r="94" spans="1:10" x14ac:dyDescent="0.35">
      <c r="A94">
        <v>1030</v>
      </c>
      <c r="B94">
        <f t="shared" si="25"/>
        <v>6471.6808663949741</v>
      </c>
      <c r="C94">
        <v>16</v>
      </c>
      <c r="D94">
        <v>6.4</v>
      </c>
      <c r="E94">
        <f>3.04*5/2</f>
        <v>7.6</v>
      </c>
      <c r="F94">
        <f t="shared" si="22"/>
        <v>9.7116843702579666E-3</v>
      </c>
      <c r="G94">
        <f t="shared" si="23"/>
        <v>782.5625</v>
      </c>
      <c r="H94">
        <f t="shared" si="24"/>
        <v>0.12083177012644805</v>
      </c>
      <c r="J94">
        <f t="shared" si="26"/>
        <v>0.95</v>
      </c>
    </row>
    <row r="95" spans="1:10" x14ac:dyDescent="0.35">
      <c r="A95">
        <v>980</v>
      </c>
      <c r="B95">
        <f t="shared" si="25"/>
        <v>6157.5216010359945</v>
      </c>
      <c r="C95">
        <v>15.8</v>
      </c>
      <c r="D95">
        <v>6.64</v>
      </c>
      <c r="E95">
        <f>3.08*5/2</f>
        <v>7.7</v>
      </c>
      <c r="F95">
        <f t="shared" si="22"/>
        <v>1.0075872534142639E-2</v>
      </c>
      <c r="G95">
        <f t="shared" si="23"/>
        <v>764.20180722891575</v>
      </c>
      <c r="H95">
        <f t="shared" si="24"/>
        <v>0.12401130556889305</v>
      </c>
      <c r="J95">
        <f t="shared" si="26"/>
        <v>0.97468354430379744</v>
      </c>
    </row>
    <row r="96" spans="1:10" x14ac:dyDescent="0.35">
      <c r="A96">
        <v>1230</v>
      </c>
      <c r="B96">
        <f t="shared" si="25"/>
        <v>7728.3179278308908</v>
      </c>
      <c r="C96">
        <v>16</v>
      </c>
      <c r="D96">
        <v>5.68</v>
      </c>
      <c r="E96">
        <f>3.12*5/2</f>
        <v>7.8000000000000007</v>
      </c>
      <c r="F96">
        <f t="shared" si="22"/>
        <v>8.6191198786039445E-3</v>
      </c>
      <c r="G96">
        <f t="shared" si="23"/>
        <v>904.96478873239448</v>
      </c>
      <c r="H96">
        <f t="shared" si="24"/>
        <v>0.11703089333871003</v>
      </c>
      <c r="J96">
        <f t="shared" si="26"/>
        <v>0.97500000000000009</v>
      </c>
    </row>
    <row r="97" spans="1:10" x14ac:dyDescent="0.35">
      <c r="A97">
        <v>1390</v>
      </c>
      <c r="B97">
        <f t="shared" si="25"/>
        <v>8733.6275769796248</v>
      </c>
      <c r="C97">
        <v>16.2</v>
      </c>
      <c r="D97">
        <v>5.12</v>
      </c>
      <c r="E97">
        <f>3.12*5/2</f>
        <v>7.8000000000000007</v>
      </c>
      <c r="F97">
        <f t="shared" si="22"/>
        <v>7.7693474962063731E-3</v>
      </c>
      <c r="G97">
        <f t="shared" si="23"/>
        <v>1003.9453125000001</v>
      </c>
      <c r="H97">
        <f t="shared" si="24"/>
        <v>0.11489876657541347</v>
      </c>
      <c r="J97">
        <f t="shared" si="26"/>
        <v>0.96296296296296313</v>
      </c>
    </row>
    <row r="98" spans="1:10" x14ac:dyDescent="0.35">
      <c r="A98">
        <v>930</v>
      </c>
      <c r="B98">
        <f t="shared" si="25"/>
        <v>5843.3623356770149</v>
      </c>
      <c r="C98">
        <v>15.8</v>
      </c>
      <c r="D98">
        <v>6.8</v>
      </c>
      <c r="E98">
        <f>3*5/2</f>
        <v>7.5</v>
      </c>
      <c r="F98">
        <f t="shared" si="22"/>
        <v>1.0318664643399089E-2</v>
      </c>
      <c r="G98">
        <f t="shared" si="23"/>
        <v>726.83823529411768</v>
      </c>
      <c r="H98">
        <f t="shared" si="24"/>
        <v>0.12428191733273626</v>
      </c>
      <c r="J98">
        <f t="shared" si="26"/>
        <v>0.94936708860759489</v>
      </c>
    </row>
    <row r="99" spans="1:10" x14ac:dyDescent="0.35">
      <c r="A99">
        <v>880</v>
      </c>
      <c r="B99">
        <f t="shared" si="25"/>
        <v>5529.2030703180362</v>
      </c>
      <c r="C99">
        <v>15.8</v>
      </c>
      <c r="D99">
        <v>7.12</v>
      </c>
      <c r="E99">
        <f>3*5/2</f>
        <v>7.5</v>
      </c>
      <c r="F99">
        <f t="shared" si="22"/>
        <v>1.0804248861911989E-2</v>
      </c>
      <c r="G99">
        <f t="shared" si="23"/>
        <v>694.17134831460669</v>
      </c>
      <c r="H99">
        <f t="shared" si="24"/>
        <v>0.12543010026713156</v>
      </c>
      <c r="J99">
        <f t="shared" si="26"/>
        <v>0.94936708860759489</v>
      </c>
    </row>
    <row r="100" spans="1:10" x14ac:dyDescent="0.35">
      <c r="A100">
        <v>810</v>
      </c>
      <c r="B100">
        <f t="shared" si="25"/>
        <v>5089.3800988154644</v>
      </c>
      <c r="C100">
        <v>15.8</v>
      </c>
      <c r="D100">
        <v>7.44</v>
      </c>
      <c r="E100">
        <f>3.04*5/2</f>
        <v>7.6</v>
      </c>
      <c r="F100">
        <f t="shared" si="22"/>
        <v>1.1289833080424886E-2</v>
      </c>
      <c r="G100">
        <f t="shared" si="23"/>
        <v>673.17204301075265</v>
      </c>
      <c r="H100">
        <f t="shared" si="24"/>
        <v>0.13213795882508156</v>
      </c>
      <c r="J100">
        <f t="shared" si="26"/>
        <v>0.96202531645569611</v>
      </c>
    </row>
    <row r="101" spans="1:10" x14ac:dyDescent="0.35">
      <c r="A101">
        <v>880</v>
      </c>
      <c r="B101">
        <f t="shared" si="25"/>
        <v>5529.2030703180362</v>
      </c>
      <c r="C101">
        <v>15.8</v>
      </c>
      <c r="D101">
        <v>7.12</v>
      </c>
      <c r="E101">
        <f>3.04*5/2</f>
        <v>7.6</v>
      </c>
      <c r="F101">
        <f t="shared" si="22"/>
        <v>1.0804248861911989E-2</v>
      </c>
      <c r="G101">
        <f t="shared" si="23"/>
        <v>703.42696629213469</v>
      </c>
      <c r="H101">
        <f t="shared" si="24"/>
        <v>0.12710405180405632</v>
      </c>
      <c r="J101">
        <f t="shared" si="26"/>
        <v>0.96202531645569611</v>
      </c>
    </row>
    <row r="103" spans="1:10" x14ac:dyDescent="0.35">
      <c r="B103" t="s">
        <v>14</v>
      </c>
    </row>
    <row r="106" spans="1:10" x14ac:dyDescent="0.35">
      <c r="A106" t="s">
        <v>7</v>
      </c>
      <c r="B106" t="s">
        <v>13</v>
      </c>
      <c r="C106" t="s">
        <v>11</v>
      </c>
      <c r="D106" t="s">
        <v>10</v>
      </c>
      <c r="E106" t="s">
        <v>9</v>
      </c>
      <c r="F106" t="s">
        <v>12</v>
      </c>
      <c r="G106" t="s">
        <v>8</v>
      </c>
      <c r="H106" t="s">
        <v>0</v>
      </c>
      <c r="J106" t="e">
        <f t="shared" ref="J106:J115" si="27">E107*2/C107</f>
        <v>#DIV/0!</v>
      </c>
    </row>
    <row r="107" spans="1:10" x14ac:dyDescent="0.35">
      <c r="A107">
        <v>80</v>
      </c>
      <c r="B107">
        <f>2*PI()*A107</f>
        <v>502.6548245743669</v>
      </c>
      <c r="J107" t="e">
        <f t="shared" si="27"/>
        <v>#DIV/0!</v>
      </c>
    </row>
    <row r="108" spans="1:10" x14ac:dyDescent="0.35">
      <c r="J108" t="e">
        <f t="shared" si="27"/>
        <v>#DIV/0!</v>
      </c>
    </row>
    <row r="109" spans="1:10" x14ac:dyDescent="0.35">
      <c r="J109" t="e">
        <f t="shared" si="27"/>
        <v>#DIV/0!</v>
      </c>
    </row>
    <row r="110" spans="1:10" x14ac:dyDescent="0.35">
      <c r="J110" t="e">
        <f t="shared" si="27"/>
        <v>#DIV/0!</v>
      </c>
    </row>
    <row r="111" spans="1:10" x14ac:dyDescent="0.35">
      <c r="J111" t="e">
        <f t="shared" si="27"/>
        <v>#DIV/0!</v>
      </c>
    </row>
    <row r="112" spans="1:10" x14ac:dyDescent="0.35">
      <c r="J112" t="e">
        <f t="shared" si="27"/>
        <v>#DIV/0!</v>
      </c>
    </row>
    <row r="113" spans="10:10" x14ac:dyDescent="0.35">
      <c r="J113" t="e">
        <f t="shared" si="27"/>
        <v>#DIV/0!</v>
      </c>
    </row>
    <row r="114" spans="10:10" x14ac:dyDescent="0.35">
      <c r="J114" t="e">
        <f t="shared" si="27"/>
        <v>#DIV/0!</v>
      </c>
    </row>
    <row r="115" spans="10:10" x14ac:dyDescent="0.35">
      <c r="J115" t="e">
        <f t="shared" si="27"/>
        <v>#DIV/0!</v>
      </c>
    </row>
    <row r="116" spans="10:10" x14ac:dyDescent="0.35">
      <c r="J116" t="e">
        <f>#REF!*2/#REF!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B99B-E13B-4789-880C-FA21A74BAE46}">
  <dimension ref="B2:C29"/>
  <sheetViews>
    <sheetView topLeftCell="A2" workbookViewId="0">
      <selection activeCell="J24" sqref="J24"/>
    </sheetView>
  </sheetViews>
  <sheetFormatPr defaultRowHeight="14.5" x14ac:dyDescent="0.35"/>
  <cols>
    <col min="2" max="2" width="13" customWidth="1"/>
  </cols>
  <sheetData>
    <row r="2" spans="2:3" x14ac:dyDescent="0.35">
      <c r="B2" t="s">
        <v>28</v>
      </c>
    </row>
    <row r="3" spans="2:3" x14ac:dyDescent="0.35">
      <c r="B3" t="s">
        <v>30</v>
      </c>
    </row>
    <row r="4" spans="2:3" x14ac:dyDescent="0.35">
      <c r="B4" t="s">
        <v>29</v>
      </c>
      <c r="C4" t="s">
        <v>31</v>
      </c>
    </row>
    <row r="5" spans="2:3" x14ac:dyDescent="0.35">
      <c r="B5">
        <v>250</v>
      </c>
      <c r="C5">
        <v>2.84</v>
      </c>
    </row>
    <row r="6" spans="2:3" x14ac:dyDescent="0.35">
      <c r="B6">
        <v>500</v>
      </c>
      <c r="C6">
        <v>3.84</v>
      </c>
    </row>
    <row r="7" spans="2:3" x14ac:dyDescent="0.35">
      <c r="B7">
        <v>750</v>
      </c>
      <c r="C7">
        <v>4.16</v>
      </c>
    </row>
    <row r="8" spans="2:3" x14ac:dyDescent="0.35">
      <c r="B8">
        <v>1000</v>
      </c>
      <c r="C8">
        <v>4.28</v>
      </c>
    </row>
    <row r="9" spans="2:3" x14ac:dyDescent="0.35">
      <c r="B9">
        <v>150</v>
      </c>
      <c r="C9">
        <v>2.04</v>
      </c>
    </row>
    <row r="10" spans="2:3" x14ac:dyDescent="0.35">
      <c r="B10">
        <f>150+250</f>
        <v>400</v>
      </c>
      <c r="C10">
        <v>3.52</v>
      </c>
    </row>
    <row r="11" spans="2:3" x14ac:dyDescent="0.35">
      <c r="B11">
        <v>650</v>
      </c>
      <c r="C11">
        <v>4.08</v>
      </c>
    </row>
    <row r="12" spans="2:3" x14ac:dyDescent="0.35">
      <c r="B12">
        <v>800</v>
      </c>
      <c r="C12">
        <v>4.2</v>
      </c>
    </row>
    <row r="18" spans="2:3" x14ac:dyDescent="0.35">
      <c r="B18" t="s">
        <v>32</v>
      </c>
    </row>
    <row r="21" spans="2:3" x14ac:dyDescent="0.35">
      <c r="B21" t="s">
        <v>29</v>
      </c>
      <c r="C21" t="s">
        <v>31</v>
      </c>
    </row>
    <row r="22" spans="2:3" x14ac:dyDescent="0.35">
      <c r="B22">
        <v>0</v>
      </c>
      <c r="C22">
        <v>5.2</v>
      </c>
    </row>
    <row r="23" spans="2:3" x14ac:dyDescent="0.35">
      <c r="B23">
        <v>10</v>
      </c>
      <c r="C23">
        <v>2.56</v>
      </c>
    </row>
    <row r="24" spans="2:3" x14ac:dyDescent="0.35">
      <c r="B24">
        <v>20</v>
      </c>
      <c r="C24">
        <v>1.32</v>
      </c>
    </row>
    <row r="25" spans="2:3" x14ac:dyDescent="0.35">
      <c r="B25">
        <v>30</v>
      </c>
      <c r="C25">
        <v>0.56000000000000005</v>
      </c>
    </row>
    <row r="26" spans="2:3" x14ac:dyDescent="0.35">
      <c r="B26">
        <v>5.6</v>
      </c>
      <c r="C26">
        <v>3.56</v>
      </c>
    </row>
    <row r="27" spans="2:3" x14ac:dyDescent="0.35">
      <c r="B27">
        <v>15.6</v>
      </c>
      <c r="C27">
        <v>1.76</v>
      </c>
    </row>
    <row r="28" spans="2:3" x14ac:dyDescent="0.35">
      <c r="B28">
        <v>25.6</v>
      </c>
      <c r="C28">
        <v>0.48</v>
      </c>
    </row>
    <row r="29" spans="2:3" x14ac:dyDescent="0.35">
      <c r="B29">
        <v>35.6</v>
      </c>
      <c r="C29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parte 1</vt:lpstr>
      <vt:lpstr>PARTE2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Qesja</dc:creator>
  <cp:lastModifiedBy>Janet Qesja</cp:lastModifiedBy>
  <dcterms:created xsi:type="dcterms:W3CDTF">2018-04-11T09:14:22Z</dcterms:created>
  <dcterms:modified xsi:type="dcterms:W3CDTF">2018-04-18T08:58:01Z</dcterms:modified>
</cp:coreProperties>
</file>