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janeyun/Desktop/Excel/"/>
    </mc:Choice>
  </mc:AlternateContent>
  <xr:revisionPtr revIDLastSave="0" documentId="13_ncr:1_{CA805C7C-A3C7-7945-B81F-EE1107DF82A6}" xr6:coauthVersionLast="47" xr6:coauthVersionMax="47" xr10:uidLastSave="{00000000-0000-0000-0000-000000000000}"/>
  <bookViews>
    <workbookView xWindow="1160" yWindow="500" windowWidth="27640" windowHeight="17500" firstSheet="3" activeTab="9" xr2:uid="{A62CF678-0D6F-445D-AB5F-1C0CC633BE55}"/>
  </bookViews>
  <sheets>
    <sheet name="1 - Survey – Descriptive Stats." sheetId="5" r:id="rId1"/>
    <sheet name="2 - Descriptive Stats – Sales" sheetId="6" r:id="rId2"/>
    <sheet name="3 - Trans Cost Testing" sheetId="9" r:id="rId3"/>
    <sheet name="4 - Trans Cost Confidence" sheetId="10" r:id="rId4"/>
    <sheet name="5 - Trans Cost Third" sheetId="11" r:id="rId5"/>
    <sheet name="6 - Blade Sample Size" sheetId="7" r:id="rId6"/>
    <sheet name="7 – Survey Compare" sheetId="8" r:id="rId7"/>
    <sheet name="8 – On-Time Improve" sheetId="2" r:id="rId8"/>
    <sheet name="9 – Defects Changes" sheetId="3" r:id="rId9"/>
    <sheet name="10 – Employee Hypothesis" sheetId="4" r:id="rId10"/>
  </sheets>
  <definedNames>
    <definedName name="Macro_8_4_4" localSheetId="0">'1 - Survey – Descriptive Stats.'!Macro_8_4_4</definedName>
    <definedName name="Macro_8_4_4" localSheetId="9">'10 – Employee Hypothesis'!Macro_8_4_4</definedName>
    <definedName name="Macro_8_4_4" localSheetId="1">'2 - Descriptive Stats – Sales'!Macro_8_4_4</definedName>
    <definedName name="Macro_8_4_4" localSheetId="2">'3 - Trans Cost Testing'!Macro_8_4_4</definedName>
    <definedName name="Macro_8_4_4" localSheetId="3">'4 - Trans Cost Confidence'!Macro_8_4_4</definedName>
    <definedName name="Macro_8_4_4" localSheetId="4">'5 - Trans Cost Third'!Macro_8_4_4</definedName>
    <definedName name="Macro_8_4_4" localSheetId="5">'6 - Blade Sample Size'!Macro_8_4_4</definedName>
    <definedName name="Macro_8_4_4" localSheetId="6">'7 – Survey Compare'!Macro_8_4_4</definedName>
    <definedName name="Macro_8_4_4" localSheetId="8">'9 – Defects Changes'!Macro_8_4_4</definedName>
    <definedName name="Macro_8_4_4">[0]!Macro_8_4_4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11" l="1"/>
  <c r="B36" i="11"/>
  <c r="A36" i="11"/>
  <c r="C35" i="11"/>
  <c r="B35" i="11"/>
  <c r="A35" i="11"/>
  <c r="P29" i="11"/>
  <c r="P28" i="11"/>
  <c r="P25" i="11"/>
  <c r="P24" i="11"/>
  <c r="O22" i="11"/>
  <c r="C36" i="10"/>
  <c r="B36" i="10"/>
  <c r="A36" i="10"/>
  <c r="C35" i="10"/>
  <c r="B35" i="10"/>
  <c r="A35" i="10"/>
  <c r="C36" i="9"/>
  <c r="B36" i="9"/>
  <c r="A36" i="9"/>
  <c r="C35" i="9"/>
  <c r="B35" i="9"/>
  <c r="F7" i="9" s="1"/>
  <c r="F14" i="9" s="1"/>
  <c r="F16" i="9" s="1"/>
  <c r="A35" i="9"/>
  <c r="F30" i="9"/>
  <c r="F26" i="9"/>
  <c r="F24" i="9"/>
  <c r="F31" i="9" s="1"/>
  <c r="F33" i="9" s="1"/>
  <c r="F13" i="9"/>
  <c r="F10" i="9"/>
  <c r="G13" i="7"/>
  <c r="G14" i="7" s="1"/>
  <c r="G15" i="7" s="1"/>
  <c r="G6" i="7"/>
  <c r="G8" i="7" s="1"/>
  <c r="G9" i="7" s="1"/>
  <c r="M85" i="6"/>
  <c r="K85" i="6"/>
  <c r="I85" i="6"/>
  <c r="G85" i="6"/>
  <c r="E85" i="6"/>
  <c r="C85" i="6"/>
  <c r="M63" i="6"/>
  <c r="K63" i="6"/>
  <c r="I63" i="6"/>
  <c r="G63" i="6"/>
  <c r="E63" i="6"/>
  <c r="C63" i="6"/>
  <c r="M42" i="6"/>
  <c r="K42" i="6"/>
  <c r="I42" i="6"/>
  <c r="G42" i="6"/>
  <c r="E42" i="6"/>
  <c r="C42" i="6"/>
  <c r="M21" i="6"/>
  <c r="K21" i="6"/>
  <c r="I21" i="6"/>
  <c r="G21" i="6"/>
  <c r="E21" i="6"/>
  <c r="C21" i="6"/>
  <c r="C18" i="3" l="1"/>
  <c r="D18" i="3"/>
  <c r="E18" i="3"/>
  <c r="F18" i="3"/>
  <c r="B18" i="3"/>
  <c r="G14" i="2"/>
  <c r="G10" i="2"/>
  <c r="G15" i="2"/>
  <c r="G9" i="2" l="1"/>
  <c r="G8"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alcChain>
</file>

<file path=xl/sharedStrings.xml><?xml version="1.0" encoding="utf-8"?>
<sst xmlns="http://schemas.openxmlformats.org/spreadsheetml/2006/main" count="836" uniqueCount="145">
  <si>
    <t>Quality</t>
  </si>
  <si>
    <t>Mean</t>
  </si>
  <si>
    <t>Standard Error</t>
  </si>
  <si>
    <t>Median</t>
  </si>
  <si>
    <t>Mode</t>
  </si>
  <si>
    <t>Standard Deviation</t>
  </si>
  <si>
    <t>Sample Variance</t>
  </si>
  <si>
    <t>Kurtosis</t>
  </si>
  <si>
    <t>Skewness</t>
  </si>
  <si>
    <t>Range</t>
  </si>
  <si>
    <t>Minimum</t>
  </si>
  <si>
    <t>Maximum</t>
  </si>
  <si>
    <t>Sum</t>
  </si>
  <si>
    <t>Count</t>
  </si>
  <si>
    <t>Confidence Level(95.0%)</t>
  </si>
  <si>
    <t>Ease of Use</t>
  </si>
  <si>
    <t>Price</t>
  </si>
  <si>
    <t>Service</t>
  </si>
  <si>
    <t>Mower Unit Sales</t>
  </si>
  <si>
    <t xml:space="preserve">A- Descriptive statistics summary </t>
  </si>
  <si>
    <t>NA</t>
  </si>
  <si>
    <t>SA</t>
  </si>
  <si>
    <t>Europe</t>
  </si>
  <si>
    <t>Pacific</t>
  </si>
  <si>
    <t>China</t>
  </si>
  <si>
    <t>World</t>
  </si>
  <si>
    <r>
      <t>B-Calculate coefficient of variation per region using the formula</t>
    </r>
    <r>
      <rPr>
        <sz val="10"/>
        <color rgb="FFFF0000"/>
        <rFont val="Arial"/>
        <family val="2"/>
      </rPr>
      <t xml:space="preserve"> (sd/mean)*100%</t>
    </r>
  </si>
  <si>
    <t>Tractor Unit Sales</t>
  </si>
  <si>
    <t>Eur</t>
  </si>
  <si>
    <t xml:space="preserve">B-Calculate The Coefficient of Variation </t>
  </si>
  <si>
    <t>Industry Mower Total Sales</t>
  </si>
  <si>
    <t>Pac</t>
  </si>
  <si>
    <t xml:space="preserve">Coefficient of variation </t>
  </si>
  <si>
    <t>Industry Tractor Total Sales</t>
  </si>
  <si>
    <t>Unit Tractor Transmission Costs</t>
  </si>
  <si>
    <t>Current</t>
  </si>
  <si>
    <t>Process A</t>
  </si>
  <si>
    <t>Process B</t>
  </si>
  <si>
    <t>H0:</t>
  </si>
  <si>
    <t>&lt;= 289.60</t>
  </si>
  <si>
    <t>H1:</t>
  </si>
  <si>
    <t>&gt;289.60</t>
  </si>
  <si>
    <t>sample avg</t>
  </si>
  <si>
    <t>Hypothesized mean</t>
  </si>
  <si>
    <t>sample standard dev</t>
  </si>
  <si>
    <t>sample size</t>
  </si>
  <si>
    <t xml:space="preserve">Alpha </t>
  </si>
  <si>
    <t>t statistic</t>
  </si>
  <si>
    <t>z statistic</t>
  </si>
  <si>
    <t>p-value</t>
  </si>
  <si>
    <t xml:space="preserve"> </t>
  </si>
  <si>
    <t>t-Test: Two-Sample Assuming Equal Variances</t>
  </si>
  <si>
    <t>Variance</t>
  </si>
  <si>
    <t>Observations</t>
  </si>
  <si>
    <t>Pooled Variance</t>
  </si>
  <si>
    <t>Hypothesized Mean Difference</t>
  </si>
  <si>
    <t>df</t>
  </si>
  <si>
    <t>t Stat</t>
  </si>
  <si>
    <t>P(T&lt;=t) one-tail</t>
  </si>
  <si>
    <t>t Critical one-tail</t>
  </si>
  <si>
    <t>P(T&lt;=t) two-tail</t>
  </si>
  <si>
    <t>t Critical two-tail</t>
  </si>
  <si>
    <t xml:space="preserve">alpha </t>
  </si>
  <si>
    <t>t process A</t>
  </si>
  <si>
    <t>t process B</t>
  </si>
  <si>
    <t>p value A</t>
  </si>
  <si>
    <t xml:space="preserve">Blade Weight </t>
  </si>
  <si>
    <t>Sample</t>
  </si>
  <si>
    <t>Weight</t>
  </si>
  <si>
    <t>Scenario 1:</t>
  </si>
  <si>
    <t xml:space="preserve">Zscore </t>
  </si>
  <si>
    <t>MOE</t>
  </si>
  <si>
    <t>Stdev</t>
  </si>
  <si>
    <t xml:space="preserve">Sample size </t>
  </si>
  <si>
    <t>Scenario 2:</t>
  </si>
  <si>
    <t>Sample Size</t>
  </si>
  <si>
    <t>Anova: Single Factor</t>
  </si>
  <si>
    <r>
      <t>Null Hypothesis :</t>
    </r>
    <r>
      <rPr>
        <sz val="10"/>
        <color rgb="FF0E101A"/>
        <rFont val="Arial"/>
        <family val="2"/>
      </rPr>
      <t> There is no significant difference in the mean between the attributes</t>
    </r>
  </si>
  <si>
    <r>
      <t>Alternative Hypothesis :</t>
    </r>
    <r>
      <rPr>
        <sz val="10"/>
        <color rgb="FF0E101A"/>
        <rFont val="Arial"/>
        <family val="2"/>
      </rPr>
      <t> There is a significant difference in the mean between the attribute</t>
    </r>
  </si>
  <si>
    <t>SUMMARY</t>
  </si>
  <si>
    <t>Groups</t>
  </si>
  <si>
    <t>Average</t>
  </si>
  <si>
    <t>ANOVA</t>
  </si>
  <si>
    <t>Source of Variation</t>
  </si>
  <si>
    <t>SS</t>
  </si>
  <si>
    <t>MS</t>
  </si>
  <si>
    <t>F</t>
  </si>
  <si>
    <t>P-value</t>
  </si>
  <si>
    <t>F crit</t>
  </si>
  <si>
    <t>Between Groups</t>
  </si>
  <si>
    <t>Within Groups</t>
  </si>
  <si>
    <t>Total</t>
  </si>
  <si>
    <t>On-Time Delivery</t>
  </si>
  <si>
    <t>Month</t>
  </si>
  <si>
    <t>Number of deliveries</t>
  </si>
  <si>
    <t>Number On Time</t>
  </si>
  <si>
    <t>Percent</t>
  </si>
  <si>
    <t>H0: Percent &lt;= 0.98</t>
  </si>
  <si>
    <t>H1: Percent &gt; 0.98</t>
  </si>
  <si>
    <t>alpha</t>
  </si>
  <si>
    <t>sample STDEV</t>
  </si>
  <si>
    <t>sample mean</t>
  </si>
  <si>
    <t>hypot mean</t>
  </si>
  <si>
    <t>RIGHT TAIL</t>
  </si>
  <si>
    <t>probability</t>
  </si>
  <si>
    <t>crit value</t>
  </si>
  <si>
    <t>FAIL TO REJECT</t>
  </si>
  <si>
    <t>Defects After Delivery</t>
  </si>
  <si>
    <t>Defects per million items received from suppliers</t>
  </si>
  <si>
    <t xml:space="preserve">H0: Amount of defects in 2014 &lt;= Amount of defects 2018 </t>
  </si>
  <si>
    <t xml:space="preserve">H1: Amount of defects in 2014 &gt; Amount of defects 2018 </t>
  </si>
  <si>
    <t>January</t>
  </si>
  <si>
    <t>February</t>
  </si>
  <si>
    <t>t-Test: Two-Sample Assuming Unequal Variances</t>
  </si>
  <si>
    <t>March</t>
  </si>
  <si>
    <t>April</t>
  </si>
  <si>
    <t>May</t>
  </si>
  <si>
    <t>June</t>
  </si>
  <si>
    <t>July</t>
  </si>
  <si>
    <t>August</t>
  </si>
  <si>
    <t>September</t>
  </si>
  <si>
    <t>October</t>
  </si>
  <si>
    <t>November</t>
  </si>
  <si>
    <t>REJECT NULL</t>
  </si>
  <si>
    <t>December</t>
  </si>
  <si>
    <t>mean</t>
  </si>
  <si>
    <t>Employee Retention</t>
  </si>
  <si>
    <t>YearsPLE</t>
  </si>
  <si>
    <t>YrsEducation</t>
  </si>
  <si>
    <t>College GPA</t>
  </si>
  <si>
    <t>Age</t>
  </si>
  <si>
    <t>Gender</t>
  </si>
  <si>
    <t>College Grad</t>
  </si>
  <si>
    <t>Local</t>
  </si>
  <si>
    <t>M</t>
  </si>
  <si>
    <t>Y</t>
  </si>
  <si>
    <t>N</t>
  </si>
  <si>
    <t>Local Status</t>
  </si>
  <si>
    <t>College Graduation Status</t>
  </si>
  <si>
    <t>Female</t>
  </si>
  <si>
    <t>Male</t>
  </si>
  <si>
    <t>Non-Local</t>
  </si>
  <si>
    <t>Yes</t>
  </si>
  <si>
    <t>No</t>
  </si>
  <si>
    <t>REJECT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</si>
</sst>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0.00000"/>
    <numFmt numFmtId="166" formatCode="0.000"/>
    <numFmt numFmtId="167" formatCode="0.0"/>
    <numFmt numFmtId="168" formatCode="&quot;$&quot;#,##0.00"/>
  </numFmts>
  <fonts count="19" x14ac:knownFonts="1">
    <font>
      <sz val="11"/>
      <color theme="1"/>
      <name val="Calibri"/>
      <family val="2"/>
      <scheme val="minor"/>
    </font>
    <font>
      <sz val="10"/>
      <name val="Arial"/>
      <family val="2"/>
    </font>
    <font>
      <b/>
      <sz val="12"/>
      <name val="Arial"/>
      <family val="2"/>
    </font>
    <font>
      <sz val="12"/>
      <name val="Arial"/>
      <family val="2"/>
    </font>
    <font>
      <sz val="10"/>
      <name val="Arial"/>
      <family val="2"/>
    </font>
    <font>
      <b/>
      <sz val="12"/>
      <color theme="1"/>
      <name val="Arial"/>
      <family val="2"/>
    </font>
    <font>
      <i/>
      <sz val="11"/>
      <color theme="1"/>
      <name val="Calibri"/>
      <family val="2"/>
      <scheme val="minor"/>
    </font>
    <font>
      <b/>
      <sz val="11"/>
      <color theme="1"/>
      <name val="Calibri"/>
      <family val="2"/>
      <scheme val="minor"/>
    </font>
    <font>
      <b/>
      <sz val="11"/>
      <name val="Arial"/>
      <family val="2"/>
    </font>
    <font>
      <i/>
      <sz val="10"/>
      <name val="Arial"/>
      <family val="2"/>
    </font>
    <font>
      <b/>
      <sz val="10"/>
      <color rgb="FFFF0000"/>
      <name val="Arial"/>
      <family val="2"/>
    </font>
    <font>
      <b/>
      <i/>
      <sz val="10"/>
      <name val="Arial"/>
      <family val="2"/>
    </font>
    <font>
      <b/>
      <sz val="10"/>
      <name val="Arial"/>
      <family val="2"/>
    </font>
    <font>
      <sz val="10"/>
      <color rgb="FFFF0000"/>
      <name val="Arial"/>
      <family val="2"/>
    </font>
    <font>
      <sz val="12"/>
      <color rgb="FFFF0000"/>
      <name val="Arial"/>
      <family val="2"/>
    </font>
    <font>
      <i/>
      <sz val="12"/>
      <name val="Arial"/>
      <family val="2"/>
    </font>
    <font>
      <b/>
      <i/>
      <sz val="12"/>
      <name val="Arial"/>
      <family val="2"/>
    </font>
    <font>
      <b/>
      <sz val="10"/>
      <color rgb="FF0E101A"/>
      <name val="Arial"/>
      <family val="2"/>
    </font>
    <font>
      <sz val="10"/>
      <color rgb="FF0E101A"/>
      <name val="Arial"/>
      <family val="2"/>
    </font>
  </fonts>
  <fills count="5">
    <fill>
      <patternFill patternType="none"/>
    </fill>
    <fill>
      <patternFill patternType="gray125"/>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rgb="FFFFFF00"/>
        <bgColor indexed="64"/>
      </patternFill>
    </fill>
  </fills>
  <borders count="8">
    <border>
      <left/>
      <right/>
      <top/>
      <bottom/>
      <diagonal/>
    </border>
    <border>
      <left/>
      <right/>
      <top/>
      <bottom style="double">
        <color auto="1"/>
      </bottom>
      <diagonal/>
    </border>
    <border>
      <left/>
      <right/>
      <top/>
      <bottom style="medium">
        <color indexed="64"/>
      </bottom>
      <diagonal/>
    </border>
    <border>
      <left/>
      <right/>
      <top style="medium">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 fillId="0" borderId="0"/>
    <xf numFmtId="9" fontId="4" fillId="0" borderId="0" applyFont="0" applyFill="0" applyBorder="0" applyAlignment="0" applyProtection="0"/>
    <xf numFmtId="44" fontId="1" fillId="0" borderId="0" applyFont="0" applyFill="0" applyBorder="0" applyAlignment="0" applyProtection="0"/>
  </cellStyleXfs>
  <cellXfs count="43">
    <xf numFmtId="0" fontId="0" fillId="0" borderId="0" xfId="0"/>
    <xf numFmtId="0" fontId="2" fillId="0" borderId="0" xfId="1" applyFont="1" applyAlignment="1">
      <alignment horizontal="left"/>
    </xf>
    <xf numFmtId="0" fontId="2" fillId="0" borderId="0" xfId="1" applyFont="1" applyAlignment="1">
      <alignment horizontal="center"/>
    </xf>
    <xf numFmtId="0" fontId="3" fillId="0" borderId="0" xfId="1" applyFont="1"/>
    <xf numFmtId="0" fontId="2" fillId="0" borderId="1" xfId="1" applyFont="1" applyBorder="1"/>
    <xf numFmtId="0" fontId="2" fillId="0" borderId="0" xfId="1" applyFont="1"/>
    <xf numFmtId="17" fontId="2" fillId="0" borderId="0" xfId="1" applyNumberFormat="1" applyFont="1"/>
    <xf numFmtId="164" fontId="3" fillId="0" borderId="0" xfId="2" applyNumberFormat="1" applyFont="1"/>
    <xf numFmtId="17" fontId="3" fillId="0" borderId="0" xfId="1" applyNumberFormat="1" applyFont="1"/>
    <xf numFmtId="0" fontId="2" fillId="0" borderId="1" xfId="1" applyFont="1" applyBorder="1" applyAlignment="1">
      <alignment horizontal="center"/>
    </xf>
    <xf numFmtId="2" fontId="3" fillId="0" borderId="0" xfId="1" applyNumberFormat="1" applyFont="1"/>
    <xf numFmtId="0" fontId="3" fillId="0" borderId="0" xfId="1" applyFont="1" applyAlignment="1">
      <alignment horizontal="right"/>
    </xf>
    <xf numFmtId="0" fontId="5" fillId="0" borderId="0" xfId="0" applyFont="1"/>
    <xf numFmtId="165" fontId="3" fillId="0" borderId="0" xfId="1" applyNumberFormat="1" applyFont="1"/>
    <xf numFmtId="0" fontId="0" fillId="0" borderId="2" xfId="0" applyBorder="1"/>
    <xf numFmtId="0" fontId="6" fillId="0" borderId="3" xfId="0" applyFont="1" applyBorder="1" applyAlignment="1">
      <alignment horizontal="center"/>
    </xf>
    <xf numFmtId="0" fontId="7" fillId="0" borderId="0" xfId="0" applyFont="1"/>
    <xf numFmtId="0" fontId="0" fillId="2" borderId="0" xfId="0" applyFill="1"/>
    <xf numFmtId="0" fontId="3" fillId="0" borderId="4" xfId="1" applyFont="1" applyBorder="1"/>
    <xf numFmtId="0" fontId="3" fillId="3" borderId="4" xfId="1" applyFont="1" applyFill="1" applyBorder="1"/>
    <xf numFmtId="0" fontId="8" fillId="0" borderId="0" xfId="1" applyFont="1"/>
    <xf numFmtId="0" fontId="1" fillId="0" borderId="0" xfId="1"/>
    <xf numFmtId="0" fontId="9" fillId="0" borderId="3" xfId="1" applyFont="1" applyBorder="1" applyAlignment="1">
      <alignment horizontal="centerContinuous"/>
    </xf>
    <xf numFmtId="0" fontId="1" fillId="4" borderId="0" xfId="1" applyFill="1"/>
    <xf numFmtId="0" fontId="1" fillId="0" borderId="2" xfId="1" applyBorder="1"/>
    <xf numFmtId="0" fontId="10" fillId="4" borderId="0" xfId="1" applyFont="1" applyFill="1"/>
    <xf numFmtId="0" fontId="1" fillId="4" borderId="2" xfId="1" applyFill="1" applyBorder="1"/>
    <xf numFmtId="0" fontId="11" fillId="0" borderId="3" xfId="1" applyFont="1" applyBorder="1" applyAlignment="1">
      <alignment horizontal="centerContinuous"/>
    </xf>
    <xf numFmtId="0" fontId="9" fillId="0" borderId="3" xfId="1" applyFont="1" applyBorder="1" applyAlignment="1">
      <alignment horizontal="center"/>
    </xf>
    <xf numFmtId="0" fontId="9" fillId="0" borderId="0" xfId="1" applyFont="1" applyAlignment="1">
      <alignment horizontal="center"/>
    </xf>
    <xf numFmtId="0" fontId="12" fillId="0" borderId="0" xfId="1" applyFont="1"/>
    <xf numFmtId="0" fontId="12" fillId="4" borderId="0" xfId="1" applyFont="1" applyFill="1"/>
    <xf numFmtId="0" fontId="2" fillId="0" borderId="5" xfId="1" applyFont="1" applyBorder="1" applyAlignment="1">
      <alignment horizontal="center"/>
    </xf>
    <xf numFmtId="0" fontId="14" fillId="0" borderId="0" xfId="1" applyFont="1"/>
    <xf numFmtId="166" fontId="3" fillId="0" borderId="0" xfId="1" applyNumberFormat="1" applyFont="1"/>
    <xf numFmtId="167" fontId="3" fillId="0" borderId="0" xfId="1" applyNumberFormat="1" applyFont="1"/>
    <xf numFmtId="0" fontId="15" fillId="0" borderId="6" xfId="1" applyFont="1" applyBorder="1"/>
    <xf numFmtId="167" fontId="16" fillId="0" borderId="7" xfId="1" applyNumberFormat="1" applyFont="1" applyBorder="1"/>
    <xf numFmtId="0" fontId="2" fillId="0" borderId="5" xfId="1" applyFont="1" applyBorder="1"/>
    <xf numFmtId="0" fontId="17" fillId="0" borderId="0" xfId="1" applyFont="1" applyAlignment="1">
      <alignment horizontal="left" vertical="center" indent="1"/>
    </xf>
    <xf numFmtId="0" fontId="13" fillId="0" borderId="0" xfId="1" applyFont="1"/>
    <xf numFmtId="0" fontId="13" fillId="0" borderId="2" xfId="1" applyFont="1" applyBorder="1"/>
    <xf numFmtId="168" fontId="3" fillId="0" borderId="0" xfId="3" applyNumberFormat="1" applyFont="1"/>
  </cellXfs>
  <cellStyles count="4">
    <cellStyle name="Currency 2" xfId="3" xr:uid="{A813B43F-EDAA-7941-B993-DA4C356C4C29}"/>
    <cellStyle name="Normal" xfId="0" builtinId="0"/>
    <cellStyle name="Normal 2" xfId="1" xr:uid="{85FCBA03-8B23-4C99-AC4B-A27E328FA76E}"/>
    <cellStyle name="Percent 2" xfId="2" xr:uid="{D2C0BAB2-11F9-4E12-9D9D-F903A9453C99}"/>
  </cellStyles>
  <dxfs count="10">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2" formatCode="0.0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double">
          <color auto="1"/>
        </bottom>
      </border>
    </dxf>
    <dxf>
      <font>
        <b/>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a:t>
            </a:r>
            <a:r>
              <a:rPr lang="en-US" b="1" baseline="0"/>
              <a:t> of Defects over 4 Years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'9 – Defects Changes'!$B$4:$F$4</c:f>
              <c:numCache>
                <c:formatCode>General</c:formatCode>
                <c:ptCount val="5"/>
                <c:pt idx="0">
                  <c:v>2014</c:v>
                </c:pt>
                <c:pt idx="1">
                  <c:v>2015</c:v>
                </c:pt>
                <c:pt idx="2">
                  <c:v>2016</c:v>
                </c:pt>
                <c:pt idx="3">
                  <c:v>2017</c:v>
                </c:pt>
                <c:pt idx="4">
                  <c:v>2018</c:v>
                </c:pt>
              </c:numCache>
            </c:numRef>
          </c:cat>
          <c:val>
            <c:numRef>
              <c:f>'9 – Defects Changes'!$B$18:$F$18</c:f>
              <c:numCache>
                <c:formatCode>General</c:formatCode>
                <c:ptCount val="5"/>
                <c:pt idx="0">
                  <c:v>826.33333333333337</c:v>
                </c:pt>
                <c:pt idx="1">
                  <c:v>837.41666666666663</c:v>
                </c:pt>
                <c:pt idx="2">
                  <c:v>785.91666666666663</c:v>
                </c:pt>
                <c:pt idx="3">
                  <c:v>669.08333333333337</c:v>
                </c:pt>
                <c:pt idx="4">
                  <c:v>496.25</c:v>
                </c:pt>
              </c:numCache>
            </c:numRef>
          </c:val>
          <c:smooth val="0"/>
          <c:extLst>
            <c:ext xmlns:c16="http://schemas.microsoft.com/office/drawing/2014/chart" uri="{C3380CC4-5D6E-409C-BE32-E72D297353CC}">
              <c16:uniqueId val="{00000000-ACFC-924C-9C76-2057700A528D}"/>
            </c:ext>
          </c:extLst>
        </c:ser>
        <c:dLbls>
          <c:showLegendKey val="0"/>
          <c:showVal val="0"/>
          <c:showCatName val="0"/>
          <c:showSerName val="0"/>
          <c:showPercent val="0"/>
          <c:showBubbleSize val="0"/>
        </c:dLbls>
        <c:smooth val="0"/>
        <c:axId val="1407234400"/>
        <c:axId val="1407379072"/>
      </c:lineChart>
      <c:catAx>
        <c:axId val="140723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07379072"/>
        <c:crosses val="autoZero"/>
        <c:auto val="1"/>
        <c:lblAlgn val="ctr"/>
        <c:lblOffset val="100"/>
        <c:noMultiLvlLbl val="0"/>
      </c:catAx>
      <c:valAx>
        <c:axId val="140737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23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114300</xdr:colOff>
      <xdr:row>24</xdr:row>
      <xdr:rowOff>95250</xdr:rowOff>
    </xdr:from>
    <xdr:to>
      <xdr:col>16</xdr:col>
      <xdr:colOff>219075</xdr:colOff>
      <xdr:row>32</xdr:row>
      <xdr:rowOff>85725</xdr:rowOff>
    </xdr:to>
    <xdr:sp macro="" textlink="">
      <xdr:nvSpPr>
        <xdr:cNvPr id="2" name="TextBox 1">
          <a:extLst>
            <a:ext uri="{FF2B5EF4-FFF2-40B4-BE49-F238E27FC236}">
              <a16:creationId xmlns:a16="http://schemas.microsoft.com/office/drawing/2014/main" id="{63D157F3-C040-4E4B-BC5D-60AC856C5904}"/>
            </a:ext>
          </a:extLst>
        </xdr:cNvPr>
        <xdr:cNvSpPr txBox="1"/>
      </xdr:nvSpPr>
      <xdr:spPr>
        <a:xfrm>
          <a:off x="3873500" y="4095750"/>
          <a:ext cx="9528175" cy="131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br>
            <a:rPr lang="en-US" sz="1100">
              <a:solidFill>
                <a:schemeClr val="dk1"/>
              </a:solidFill>
              <a:effectLst/>
              <a:latin typeface="+mn-lt"/>
              <a:ea typeface="+mn-ea"/>
              <a:cs typeface="+mn-cs"/>
            </a:rPr>
          </a:br>
          <a:r>
            <a:rPr lang="en-US" sz="1100">
              <a:solidFill>
                <a:schemeClr val="dk1"/>
              </a:solidFill>
              <a:effectLst/>
              <a:latin typeface="+mn-lt"/>
              <a:ea typeface="+mn-ea"/>
              <a:cs typeface="+mn-cs"/>
            </a:rPr>
            <a:t> II-1) </a:t>
          </a:r>
          <a:r>
            <a:rPr lang="en-US" sz="1100" b="1">
              <a:solidFill>
                <a:schemeClr val="dk1"/>
              </a:solidFill>
              <a:effectLst/>
              <a:latin typeface="+mn-lt"/>
              <a:ea typeface="+mn-ea"/>
              <a:cs typeface="+mn-cs"/>
            </a:rPr>
            <a:t>Quality</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p>
        <a:p>
          <a:r>
            <a:rPr lang="en-US" sz="1100">
              <a:solidFill>
                <a:schemeClr val="dk1"/>
              </a:solidFill>
              <a:effectLst/>
              <a:latin typeface="+mn-lt"/>
              <a:ea typeface="+mn-ea"/>
              <a:cs typeface="+mn-cs"/>
            </a:rPr>
            <a:t>It</a:t>
          </a:r>
          <a:r>
            <a:rPr lang="en-US" sz="1100" baseline="0">
              <a:solidFill>
                <a:schemeClr val="dk1"/>
              </a:solidFill>
              <a:effectLst/>
              <a:latin typeface="+mn-lt"/>
              <a:ea typeface="+mn-ea"/>
              <a:cs typeface="+mn-cs"/>
            </a:rPr>
            <a:t> is evident that the company is</a:t>
          </a:r>
          <a:r>
            <a:rPr lang="en-US" sz="1100">
              <a:solidFill>
                <a:schemeClr val="dk1"/>
              </a:solidFill>
              <a:effectLst/>
              <a:latin typeface="+mn-lt"/>
              <a:ea typeface="+mn-ea"/>
              <a:cs typeface="+mn-cs"/>
            </a:rPr>
            <a:t> performing well in terms of  quality, with a  positive mean 4.39</a:t>
          </a:r>
          <a:r>
            <a:rPr lang="en-US" sz="1100" baseline="0">
              <a:solidFill>
                <a:schemeClr val="dk1"/>
              </a:solidFill>
              <a:effectLst/>
              <a:latin typeface="+mn-lt"/>
              <a:ea typeface="+mn-ea"/>
              <a:cs typeface="+mn-cs"/>
            </a:rPr>
            <a:t> suggesting that</a:t>
          </a:r>
          <a:r>
            <a:rPr lang="en-US" sz="1100">
              <a:solidFill>
                <a:schemeClr val="dk1"/>
              </a:solidFill>
              <a:effectLst/>
              <a:latin typeface="+mn-lt"/>
              <a:ea typeface="+mn-ea"/>
              <a:cs typeface="+mn-cs"/>
            </a:rPr>
            <a:t> respondents provided high-quality ratings,</a:t>
          </a:r>
          <a:r>
            <a:rPr lang="en-US" sz="1100" baseline="0">
              <a:solidFill>
                <a:schemeClr val="dk1"/>
              </a:solidFill>
              <a:effectLst/>
              <a:latin typeface="+mn-lt"/>
              <a:ea typeface="+mn-ea"/>
              <a:cs typeface="+mn-cs"/>
            </a:rPr>
            <a:t> which confirm that </a:t>
          </a:r>
          <a:r>
            <a:rPr lang="en-US" sz="1100">
              <a:solidFill>
                <a:schemeClr val="dk1"/>
              </a:solidFill>
              <a:effectLst/>
              <a:latin typeface="+mn-lt"/>
              <a:ea typeface="+mn-ea"/>
              <a:cs typeface="+mn-cs"/>
            </a:rPr>
            <a:t>50 % of the respondant gave 5/5 rating, the standard deviation 0.76 suggests that there are variations in how respondents perceive quality.</a:t>
          </a:r>
        </a:p>
        <a:p>
          <a:r>
            <a:rPr lang="en-US" sz="1100">
              <a:solidFill>
                <a:schemeClr val="dk1"/>
              </a:solidFill>
              <a:effectLst/>
              <a:latin typeface="+mn-lt"/>
              <a:ea typeface="+mn-ea"/>
              <a:cs typeface="+mn-cs"/>
            </a:rPr>
            <a:t>That interpretation</a:t>
          </a:r>
          <a:r>
            <a:rPr lang="en-US" sz="1100" baseline="0">
              <a:solidFill>
                <a:schemeClr val="dk1"/>
              </a:solidFill>
              <a:effectLst/>
              <a:latin typeface="+mn-lt"/>
              <a:ea typeface="+mn-ea"/>
              <a:cs typeface="+mn-cs"/>
            </a:rPr>
            <a:t> is a  starting point  to improuve the quality in some markets. We might conduct some extra regional analysis to identify which markets are concerned. </a:t>
          </a:r>
          <a:endParaRPr lang="en-US" sz="1100">
            <a:solidFill>
              <a:schemeClr val="dk1"/>
            </a:solidFill>
            <a:effectLst/>
            <a:latin typeface="+mn-lt"/>
            <a:ea typeface="+mn-ea"/>
            <a:cs typeface="+mn-cs"/>
          </a:endParaRPr>
        </a:p>
      </xdr:txBody>
    </xdr:sp>
    <xdr:clientData/>
  </xdr:twoCellAnchor>
  <xdr:twoCellAnchor>
    <xdr:from>
      <xdr:col>2</xdr:col>
      <xdr:colOff>161925</xdr:colOff>
      <xdr:row>34</xdr:row>
      <xdr:rowOff>1</xdr:rowOff>
    </xdr:from>
    <xdr:to>
      <xdr:col>16</xdr:col>
      <xdr:colOff>371475</xdr:colOff>
      <xdr:row>40</xdr:row>
      <xdr:rowOff>47626</xdr:rowOff>
    </xdr:to>
    <xdr:sp macro="" textlink="">
      <xdr:nvSpPr>
        <xdr:cNvPr id="3" name="TextBox 2">
          <a:extLst>
            <a:ext uri="{FF2B5EF4-FFF2-40B4-BE49-F238E27FC236}">
              <a16:creationId xmlns:a16="http://schemas.microsoft.com/office/drawing/2014/main" id="{3A38F51E-7383-D048-B013-A1C77844F56F}"/>
            </a:ext>
          </a:extLst>
        </xdr:cNvPr>
        <xdr:cNvSpPr txBox="1"/>
      </xdr:nvSpPr>
      <xdr:spPr>
        <a:xfrm>
          <a:off x="3921125" y="5651501"/>
          <a:ext cx="9632950" cy="1050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II-2</a:t>
          </a:r>
          <a:r>
            <a:rPr lang="en-US" sz="1100" b="1" baseline="0">
              <a:solidFill>
                <a:schemeClr val="dk1"/>
              </a:solidFill>
              <a:effectLst/>
              <a:latin typeface="+mn-lt"/>
              <a:ea typeface="+mn-ea"/>
              <a:cs typeface="+mn-cs"/>
            </a:rPr>
            <a:t>) </a:t>
          </a:r>
          <a:r>
            <a:rPr lang="en-US" sz="1100" b="1">
              <a:solidFill>
                <a:schemeClr val="dk1"/>
              </a:solidFill>
              <a:effectLst/>
              <a:latin typeface="+mn-lt"/>
              <a:ea typeface="+mn-ea"/>
              <a:cs typeface="+mn-cs"/>
            </a:rPr>
            <a:t>Ease</a:t>
          </a:r>
          <a:r>
            <a:rPr lang="en-US" sz="1100" b="1" baseline="0">
              <a:solidFill>
                <a:schemeClr val="dk1"/>
              </a:solidFill>
              <a:effectLst/>
              <a:latin typeface="+mn-lt"/>
              <a:ea typeface="+mn-ea"/>
              <a:cs typeface="+mn-cs"/>
            </a:rPr>
            <a:t> of use: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mean is 4.156 , a</a:t>
          </a:r>
          <a:r>
            <a:rPr lang="en-US" sz="1100" baseline="0">
              <a:solidFill>
                <a:schemeClr val="dk1"/>
              </a:solidFill>
              <a:effectLst/>
              <a:latin typeface="+mn-lt"/>
              <a:ea typeface="+mn-ea"/>
              <a:cs typeface="+mn-cs"/>
            </a:rPr>
            <a:t> f</a:t>
          </a:r>
          <a:r>
            <a:rPr lang="en-US" sz="1100">
              <a:solidFill>
                <a:schemeClr val="dk1"/>
              </a:solidFill>
              <a:effectLst/>
              <a:latin typeface="+mn-lt"/>
              <a:ea typeface="+mn-ea"/>
              <a:cs typeface="+mn-cs"/>
            </a:rPr>
            <a:t>avorable feed</a:t>
          </a:r>
          <a:r>
            <a:rPr lang="en-US" sz="1100" baseline="0">
              <a:solidFill>
                <a:schemeClr val="dk1"/>
              </a:solidFill>
              <a:effectLst/>
              <a:latin typeface="+mn-lt"/>
              <a:ea typeface="+mn-ea"/>
              <a:cs typeface="+mn-cs"/>
            </a:rPr>
            <a:t> back on the usuability of the produt accross various markets</a:t>
          </a:r>
          <a:r>
            <a:rPr lang="en-US" sz="1100">
              <a:solidFill>
                <a:schemeClr val="dk1"/>
              </a:solidFill>
              <a:effectLst/>
              <a:latin typeface="+mn-lt"/>
              <a:ea typeface="+mn-ea"/>
              <a:cs typeface="+mn-cs"/>
            </a:rPr>
            <a:t>. The median being almost equal to the mean indicates that the distribution of ease of use ratings is relatively symmetric. Half of the respondents gave a rating of 4 or or higher, while the</a:t>
          </a:r>
          <a:r>
            <a:rPr lang="en-US" sz="1100" baseline="0">
              <a:solidFill>
                <a:schemeClr val="dk1"/>
              </a:solidFill>
              <a:effectLst/>
              <a:latin typeface="+mn-lt"/>
              <a:ea typeface="+mn-ea"/>
              <a:cs typeface="+mn-cs"/>
            </a:rPr>
            <a:t> other half gave between 1 to 4. </a:t>
          </a:r>
          <a:r>
            <a:rPr lang="en-US" sz="1100">
              <a:solidFill>
                <a:schemeClr val="dk1"/>
              </a:solidFill>
              <a:effectLst/>
              <a:latin typeface="+mn-lt"/>
              <a:ea typeface="+mn-ea"/>
              <a:cs typeface="+mn-cs"/>
            </a:rPr>
            <a:t> and</a:t>
          </a:r>
          <a:r>
            <a:rPr lang="en-US" sz="1100" baseline="0">
              <a:solidFill>
                <a:schemeClr val="dk1"/>
              </a:solidFill>
              <a:effectLst/>
              <a:latin typeface="+mn-lt"/>
              <a:ea typeface="+mn-ea"/>
              <a:cs typeface="+mn-cs"/>
            </a:rPr>
            <a:t> the standard deviation of 0.78 </a:t>
          </a: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company is generally performing well in terms of  ease of use as</a:t>
          </a:r>
          <a:r>
            <a:rPr lang="en-US" sz="1100" baseline="0">
              <a:solidFill>
                <a:schemeClr val="dk1"/>
              </a:solidFill>
              <a:effectLst/>
              <a:latin typeface="+mn-lt"/>
              <a:ea typeface="+mn-ea"/>
              <a:cs typeface="+mn-cs"/>
            </a:rPr>
            <a:t> well</a:t>
          </a:r>
          <a:r>
            <a:rPr lang="en-US" sz="1100">
              <a:solidFill>
                <a:schemeClr val="dk1"/>
              </a:solidFill>
              <a:effectLst/>
              <a:latin typeface="+mn-lt"/>
              <a:ea typeface="+mn-ea"/>
              <a:cs typeface="+mn-cs"/>
            </a:rPr>
            <a:t>, with a 50% of customers giving positive ratings. </a:t>
          </a:r>
          <a:endParaRPr lang="en-US">
            <a:effectLst/>
          </a:endParaRPr>
        </a:p>
        <a:p>
          <a:endParaRPr lang="en-US" sz="1100"/>
        </a:p>
      </xdr:txBody>
    </xdr:sp>
    <xdr:clientData/>
  </xdr:twoCellAnchor>
  <xdr:twoCellAnchor>
    <xdr:from>
      <xdr:col>2</xdr:col>
      <xdr:colOff>304800</xdr:colOff>
      <xdr:row>44</xdr:row>
      <xdr:rowOff>38102</xdr:rowOff>
    </xdr:from>
    <xdr:to>
      <xdr:col>16</xdr:col>
      <xdr:colOff>533400</xdr:colOff>
      <xdr:row>49</xdr:row>
      <xdr:rowOff>57151</xdr:rowOff>
    </xdr:to>
    <xdr:sp macro="" textlink="">
      <xdr:nvSpPr>
        <xdr:cNvPr id="4" name="TextBox 3">
          <a:extLst>
            <a:ext uri="{FF2B5EF4-FFF2-40B4-BE49-F238E27FC236}">
              <a16:creationId xmlns:a16="http://schemas.microsoft.com/office/drawing/2014/main" id="{9249ECDF-1657-664D-9031-6DBEB2C8EDAB}"/>
            </a:ext>
          </a:extLst>
        </xdr:cNvPr>
        <xdr:cNvSpPr txBox="1"/>
      </xdr:nvSpPr>
      <xdr:spPr>
        <a:xfrm>
          <a:off x="4064000" y="7366002"/>
          <a:ext cx="9652000" cy="8445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II-3) Pricing: </a:t>
          </a:r>
        </a:p>
        <a:p>
          <a:r>
            <a:rPr lang="en-US" sz="1100" b="0" i="0">
              <a:solidFill>
                <a:schemeClr val="dk1"/>
              </a:solidFill>
              <a:effectLst/>
              <a:latin typeface="+mn-lt"/>
              <a:ea typeface="+mn-ea"/>
              <a:cs typeface="+mn-cs"/>
            </a:rPr>
            <a:t>The company's pricing is neutral to negative, as</a:t>
          </a:r>
          <a:r>
            <a:rPr lang="en-US" sz="1100" b="0" i="0" baseline="0">
              <a:solidFill>
                <a:schemeClr val="dk1"/>
              </a:solidFill>
              <a:effectLst/>
              <a:latin typeface="+mn-lt"/>
              <a:ea typeface="+mn-ea"/>
              <a:cs typeface="+mn-cs"/>
            </a:rPr>
            <a:t> the mean is 3.67, </a:t>
          </a:r>
          <a:r>
            <a:rPr lang="en-US" sz="1100"/>
            <a:t> interpreted</a:t>
          </a:r>
          <a:r>
            <a:rPr lang="en-US" sz="1100" baseline="0"/>
            <a:t> to slight disatisfaction</a:t>
          </a:r>
          <a:r>
            <a:rPr lang="en-US" sz="1100"/>
            <a:t>. The relatively high standard deviation and wide confidence interval highlight a considerable variability in opinions</a:t>
          </a:r>
          <a:r>
            <a:rPr lang="en-US" sz="1100" baseline="0"/>
            <a:t> which is normal in international context, as stated above , but not limitative, a regional segmentation and undesratding of customer behaviour are crucial</a:t>
          </a:r>
          <a:endParaRPr lang="en-US" sz="1100"/>
        </a:p>
      </xdr:txBody>
    </xdr:sp>
    <xdr:clientData/>
  </xdr:twoCellAnchor>
  <xdr:twoCellAnchor>
    <xdr:from>
      <xdr:col>2</xdr:col>
      <xdr:colOff>276225</xdr:colOff>
      <xdr:row>51</xdr:row>
      <xdr:rowOff>47625</xdr:rowOff>
    </xdr:from>
    <xdr:to>
      <xdr:col>16</xdr:col>
      <xdr:colOff>495300</xdr:colOff>
      <xdr:row>56</xdr:row>
      <xdr:rowOff>114299</xdr:rowOff>
    </xdr:to>
    <xdr:sp macro="" textlink="">
      <xdr:nvSpPr>
        <xdr:cNvPr id="5" name="TextBox 4">
          <a:extLst>
            <a:ext uri="{FF2B5EF4-FFF2-40B4-BE49-F238E27FC236}">
              <a16:creationId xmlns:a16="http://schemas.microsoft.com/office/drawing/2014/main" id="{C117A13F-3672-684C-980D-D0DAE8D3576D}"/>
            </a:ext>
          </a:extLst>
        </xdr:cNvPr>
        <xdr:cNvSpPr txBox="1"/>
      </xdr:nvSpPr>
      <xdr:spPr>
        <a:xfrm>
          <a:off x="4035425" y="8531225"/>
          <a:ext cx="9642475" cy="892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II-)</a:t>
          </a:r>
          <a:r>
            <a:rPr lang="en-US" sz="1100" b="1" i="0" baseline="0">
              <a:solidFill>
                <a:schemeClr val="dk1"/>
              </a:solidFill>
              <a:effectLst/>
              <a:latin typeface="+mn-lt"/>
              <a:ea typeface="+mn-ea"/>
              <a:cs typeface="+mn-cs"/>
            </a:rPr>
            <a:t> </a:t>
          </a:r>
          <a:r>
            <a:rPr lang="en-US" sz="1100" b="1" i="0">
              <a:solidFill>
                <a:schemeClr val="dk1"/>
              </a:solidFill>
              <a:effectLst/>
              <a:latin typeface="+mn-lt"/>
              <a:ea typeface="+mn-ea"/>
              <a:cs typeface="+mn-cs"/>
            </a:rPr>
            <a:t>Service : </a:t>
          </a:r>
        </a:p>
        <a:p>
          <a:r>
            <a:rPr lang="en-US" sz="1100" b="0" i="0">
              <a:solidFill>
                <a:schemeClr val="dk1"/>
              </a:solidFill>
              <a:effectLst/>
              <a:latin typeface="+mn-lt"/>
              <a:ea typeface="+mn-ea"/>
              <a:cs typeface="+mn-cs"/>
            </a:rPr>
            <a:t>The company is generally performing fair in terms of perceived service quality with</a:t>
          </a:r>
          <a:r>
            <a:rPr lang="en-US" sz="1100" b="0" i="0" baseline="0">
              <a:solidFill>
                <a:schemeClr val="dk1"/>
              </a:solidFill>
              <a:effectLst/>
              <a:latin typeface="+mn-lt"/>
              <a:ea typeface="+mn-ea"/>
              <a:cs typeface="+mn-cs"/>
            </a:rPr>
            <a:t> a 4.14 as mean, </a:t>
          </a:r>
          <a:r>
            <a:rPr lang="en-US" sz="1100" b="0" i="0">
              <a:solidFill>
                <a:schemeClr val="dk1"/>
              </a:solidFill>
              <a:effectLst/>
              <a:latin typeface="+mn-lt"/>
              <a:ea typeface="+mn-ea"/>
              <a:cs typeface="+mn-cs"/>
            </a:rPr>
            <a:t>with a majority of customers giving positive ratings,</a:t>
          </a:r>
          <a:r>
            <a:rPr lang="en-US" sz="1100" b="0" i="0" baseline="0">
              <a:solidFill>
                <a:schemeClr val="dk1"/>
              </a:solidFill>
              <a:effectLst/>
              <a:latin typeface="+mn-lt"/>
              <a:ea typeface="+mn-ea"/>
              <a:cs typeface="+mn-cs"/>
            </a:rPr>
            <a:t> but the standard deviation 0.89 indicate a high variability, that need to be explored as stated above. </a:t>
          </a:r>
          <a:endParaRPr lang="en-US" sz="1100" b="0" i="0">
            <a:solidFill>
              <a:schemeClr val="dk1"/>
            </a:solidFill>
            <a:effectLst/>
            <a:latin typeface="+mn-lt"/>
            <a:ea typeface="+mn-ea"/>
            <a:cs typeface="+mn-cs"/>
          </a:endParaRPr>
        </a:p>
        <a:p>
          <a:endParaRPr lang="en-US" sz="1100"/>
        </a:p>
      </xdr:txBody>
    </xdr:sp>
    <xdr:clientData/>
  </xdr:twoCellAnchor>
  <xdr:twoCellAnchor>
    <xdr:from>
      <xdr:col>2</xdr:col>
      <xdr:colOff>142874</xdr:colOff>
      <xdr:row>3</xdr:row>
      <xdr:rowOff>0</xdr:rowOff>
    </xdr:from>
    <xdr:to>
      <xdr:col>16</xdr:col>
      <xdr:colOff>571500</xdr:colOff>
      <xdr:row>24</xdr:row>
      <xdr:rowOff>28574</xdr:rowOff>
    </xdr:to>
    <xdr:sp macro="" textlink="">
      <xdr:nvSpPr>
        <xdr:cNvPr id="6" name="TextBox 5">
          <a:extLst>
            <a:ext uri="{FF2B5EF4-FFF2-40B4-BE49-F238E27FC236}">
              <a16:creationId xmlns:a16="http://schemas.microsoft.com/office/drawing/2014/main" id="{D40AFD35-C781-C043-9CEB-4AAFE6277C23}"/>
            </a:ext>
          </a:extLst>
        </xdr:cNvPr>
        <xdr:cNvSpPr txBox="1"/>
      </xdr:nvSpPr>
      <xdr:spPr>
        <a:xfrm>
          <a:off x="3902074" y="495300"/>
          <a:ext cx="9852026" cy="3533774"/>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I- Overview :</a:t>
          </a:r>
        </a:p>
        <a:p>
          <a:r>
            <a:rPr lang="en-US" sz="1100"/>
            <a:t>Based on the statistical results explored below, the company appears to perform well in terms of quality and ease of use intenationally, showcasing that</a:t>
          </a:r>
          <a:r>
            <a:rPr lang="en-US" sz="1100" baseline="0"/>
            <a:t> the company meets the ISO standards of production</a:t>
          </a:r>
          <a:r>
            <a:rPr lang="en-US" sz="1100"/>
            <a:t>.</a:t>
          </a:r>
          <a:r>
            <a:rPr lang="en-US" sz="1100" baseline="0"/>
            <a:t> slight disqtisfcqtion on auqlity of </a:t>
          </a:r>
          <a:r>
            <a:rPr lang="en-US" sz="1100"/>
            <a:t> service, explained by the variability of response (standard deviation 0.89), and finally, a neutral to negative feedbqck towards pricing</a:t>
          </a:r>
          <a:r>
            <a:rPr lang="en-US" sz="1100" baseline="0"/>
            <a:t> with very hight variability (STDV &gt;1)</a:t>
          </a:r>
          <a:endParaRPr lang="en-US" sz="1100"/>
        </a:p>
        <a:p>
          <a:r>
            <a:rPr lang="en-US" sz="1100" b="1" u="sng"/>
            <a:t>Insights:</a:t>
          </a:r>
        </a:p>
        <a:p>
          <a:r>
            <a:rPr lang="en-US" sz="1100"/>
            <a:t>*From a macro perspective,</a:t>
          </a:r>
          <a:r>
            <a:rPr lang="en-US" sz="1100" baseline="0"/>
            <a:t> t</a:t>
          </a:r>
          <a:r>
            <a:rPr lang="en-US" sz="1100"/>
            <a:t>his sentiment toward pricing and service should be expected in an international business context, where gaps in purchasing power,</a:t>
          </a:r>
          <a:r>
            <a:rPr lang="en-US" sz="1100" baseline="0"/>
            <a:t> </a:t>
          </a:r>
          <a:r>
            <a:rPr lang="en-US" sz="1100"/>
            <a:t> currency and customer behaviours exist between third-world and first-world markets. </a:t>
          </a:r>
        </a:p>
        <a:p>
          <a:r>
            <a:rPr lang="en-US" sz="1100"/>
            <a:t>-On micro analysis, This</a:t>
          </a:r>
          <a:r>
            <a:rPr lang="en-US" sz="1100" baseline="0"/>
            <a:t> disatisfcation is</a:t>
          </a:r>
          <a:r>
            <a:rPr lang="en-US" sz="1100"/>
            <a:t> indicative of strong competitors in those markets, offering more affordable alternatives with similar attributes.</a:t>
          </a:r>
        </a:p>
        <a:p>
          <a:r>
            <a:rPr lang="en-US" sz="1100"/>
            <a:t>- The Company is not investing in local plants, and origin of row</a:t>
          </a:r>
          <a:r>
            <a:rPr lang="en-US" sz="1100" baseline="0"/>
            <a:t> materials vs target marget unique characteristics, the company sould reconsider correcting that two points to  decrease costs and align with target market expectation. </a:t>
          </a:r>
          <a:endParaRPr lang="en-US" sz="1100"/>
        </a:p>
        <a:p>
          <a:r>
            <a:rPr lang="en-US" sz="1100">
              <a:solidFill>
                <a:schemeClr val="dk1"/>
              </a:solidFill>
              <a:effectLst/>
              <a:latin typeface="+mn-lt"/>
              <a:ea typeface="+mn-ea"/>
              <a:cs typeface="+mn-cs"/>
            </a:rPr>
            <a:t>-There may be a need for targeted communication and education regarding the value proposition, helping customers understand why the product/service justifies its price</a:t>
          </a:r>
          <a:endParaRPr lang="en-US" sz="1100"/>
        </a:p>
        <a:p>
          <a:endParaRPr lang="en-US" sz="1100"/>
        </a:p>
        <a:p>
          <a:r>
            <a:rPr lang="en-US" sz="1100"/>
            <a:t>*The quality of service seems to have high variability, interpreted as differences in the level of expertise, technology, and know-how of technicians in various markets,</a:t>
          </a:r>
          <a:r>
            <a:rPr lang="en-US" sz="1100" baseline="0"/>
            <a:t> and an indicator that the company might not be </a:t>
          </a:r>
          <a:r>
            <a:rPr lang="en-US" sz="1100"/>
            <a:t>investing in training programs to standardize expertise and</a:t>
          </a:r>
          <a:r>
            <a:rPr lang="en-US" sz="1100" baseline="0"/>
            <a:t> transfer skills  among different branches. </a:t>
          </a:r>
          <a:endParaRPr lang="en-US" sz="1100"/>
        </a:p>
        <a:p>
          <a:endParaRPr lang="en-US" sz="1100"/>
        </a:p>
        <a:p>
          <a:r>
            <a:rPr lang="en-US" sz="1100">
              <a:solidFill>
                <a:srgbClr val="FF0000"/>
              </a:solidFill>
            </a:rPr>
            <a:t>Note: </a:t>
          </a:r>
          <a:r>
            <a:rPr lang="en-US" sz="1100"/>
            <a:t>International markets are dynamic, and consumer perceptions can change. Regular monitoring of regional market conditions and consumer sentiments is crucial for adapting strategies over time.</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0</xdr:colOff>
      <xdr:row>35</xdr:row>
      <xdr:rowOff>8467</xdr:rowOff>
    </xdr:from>
    <xdr:to>
      <xdr:col>13</xdr:col>
      <xdr:colOff>0</xdr:colOff>
      <xdr:row>49</xdr:row>
      <xdr:rowOff>198967</xdr:rowOff>
    </xdr:to>
    <xdr:sp macro="" textlink="">
      <xdr:nvSpPr>
        <xdr:cNvPr id="3" name="TextBox 2">
          <a:extLst>
            <a:ext uri="{FF2B5EF4-FFF2-40B4-BE49-F238E27FC236}">
              <a16:creationId xmlns:a16="http://schemas.microsoft.com/office/drawing/2014/main" id="{8EAD6A5D-5142-4FFD-8113-64DAFA30A6E1}"/>
            </a:ext>
          </a:extLst>
        </xdr:cNvPr>
        <xdr:cNvSpPr txBox="1"/>
      </xdr:nvSpPr>
      <xdr:spPr>
        <a:xfrm>
          <a:off x="7332133" y="7188200"/>
          <a:ext cx="4724400" cy="30353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can see the</a:t>
          </a:r>
          <a:r>
            <a:rPr lang="en-US" sz="1100" baseline="0"/>
            <a:t> differene of Employment Retention regarding Gender, Local and College Graduation Status.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We parsed out each segment (Gender, Local and College Graduation Status), and compared the years and retention using the t-test.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For gender, </a:t>
          </a:r>
          <a:r>
            <a:rPr lang="en-US" sz="1100" b="1" baseline="0"/>
            <a:t>we fail to reject the null, therefore meaning there was no significant difference between males and females</a:t>
          </a:r>
          <a:r>
            <a:rPr lang="en-US" sz="1100" baseline="0"/>
            <a:t> when it came to employment retention.</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For locals/non-locals, </a:t>
          </a:r>
          <a:r>
            <a:rPr lang="en-US" sz="1100" b="1" baseline="0"/>
            <a:t>we reject the null, therefore meaning there was a significant difference between the locals and non locals </a:t>
          </a:r>
          <a:r>
            <a:rPr lang="en-US" sz="1100" baseline="0"/>
            <a:t>when it came to employment retention.</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For college graduation status, </a:t>
          </a:r>
          <a:r>
            <a:rPr lang="en-US" sz="1100" b="1" baseline="0"/>
            <a:t>we fail to to reject the null, therefore no significant difference between the college graduates and non college graduates </a:t>
          </a:r>
          <a:r>
            <a:rPr lang="en-US" sz="1100" baseline="0"/>
            <a:t>when it came to employment retention.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47625</xdr:colOff>
      <xdr:row>25</xdr:row>
      <xdr:rowOff>133349</xdr:rowOff>
    </xdr:from>
    <xdr:to>
      <xdr:col>27</xdr:col>
      <xdr:colOff>257175</xdr:colOff>
      <xdr:row>42</xdr:row>
      <xdr:rowOff>161924</xdr:rowOff>
    </xdr:to>
    <xdr:sp macro="" textlink="">
      <xdr:nvSpPr>
        <xdr:cNvPr id="2" name="TextBox 1">
          <a:extLst>
            <a:ext uri="{FF2B5EF4-FFF2-40B4-BE49-F238E27FC236}">
              <a16:creationId xmlns:a16="http://schemas.microsoft.com/office/drawing/2014/main" id="{A82145B2-F588-6A4D-9676-DCC5CD871756}"/>
            </a:ext>
          </a:extLst>
        </xdr:cNvPr>
        <xdr:cNvSpPr txBox="1"/>
      </xdr:nvSpPr>
      <xdr:spPr>
        <a:xfrm>
          <a:off x="11185525" y="4362449"/>
          <a:ext cx="8959850" cy="2847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sng">
              <a:solidFill>
                <a:schemeClr val="dk1"/>
              </a:solidFill>
              <a:effectLst/>
              <a:latin typeface="+mn-lt"/>
              <a:ea typeface="+mn-ea"/>
              <a:cs typeface="+mn-cs"/>
            </a:rPr>
            <a:t>Comparing Worldwide Sales:</a:t>
          </a:r>
          <a:endParaRPr lang="en-US" sz="1100" b="1" u="sng">
            <a:solidFill>
              <a:schemeClr val="dk1"/>
            </a:solidFill>
            <a:effectLst/>
            <a:latin typeface="+mn-lt"/>
            <a:ea typeface="+mn-ea"/>
            <a:cs typeface="+mn-cs"/>
          </a:endParaRPr>
        </a:p>
        <a:p>
          <a:r>
            <a:rPr lang="en-US" sz="1100">
              <a:solidFill>
                <a:schemeClr val="dk1"/>
              </a:solidFill>
              <a:effectLst/>
              <a:latin typeface="+mn-lt"/>
              <a:ea typeface="+mn-ea"/>
              <a:cs typeface="+mn-cs"/>
            </a:rPr>
            <a:t>In both mower and tractor sales, China's market suggests the highest variability, while North America and Europe generally exhibit more stable sales trends. Therefore, further investigations are warranted in the Chinese market based on the statistical results below:</a:t>
          </a:r>
        </a:p>
        <a:p>
          <a:r>
            <a:rPr lang="en-US" sz="1100" b="1">
              <a:solidFill>
                <a:schemeClr val="dk1"/>
              </a:solidFill>
              <a:effectLst/>
              <a:latin typeface="+mn-lt"/>
              <a:ea typeface="+mn-ea"/>
              <a:cs typeface="+mn-cs"/>
            </a:rPr>
            <a:t>Industry Totals - Mower Sales: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Descriptive Statistics Summary for Mower Total Sales:</a:t>
          </a:r>
        </a:p>
        <a:p>
          <a:pPr lvl="1"/>
          <a:r>
            <a:rPr lang="en-US" sz="1100">
              <a:solidFill>
                <a:schemeClr val="dk1"/>
              </a:solidFill>
              <a:effectLst/>
              <a:latin typeface="+mn-lt"/>
              <a:ea typeface="+mn-ea"/>
              <a:cs typeface="+mn-cs"/>
            </a:rPr>
            <a:t>Mean industry sales are highest in North America and Europe.</a:t>
          </a:r>
        </a:p>
        <a:p>
          <a:pPr lvl="1"/>
          <a:r>
            <a:rPr lang="en-US" sz="1100">
              <a:solidFill>
                <a:schemeClr val="dk1"/>
              </a:solidFill>
              <a:effectLst/>
              <a:latin typeface="+mn-lt"/>
              <a:ea typeface="+mn-ea"/>
              <a:cs typeface="+mn-cs"/>
            </a:rPr>
            <a:t>China once again displays an exceptionally high Coefficient of Variation (CoV) of 2.87, indicating significant variability relative to the mean, compared to other markets with more moderated CV.</a:t>
          </a:r>
        </a:p>
        <a:p>
          <a:r>
            <a:rPr lang="en-US" sz="1100" b="1">
              <a:solidFill>
                <a:schemeClr val="dk1"/>
              </a:solidFill>
              <a:effectLst/>
              <a:latin typeface="+mn-lt"/>
              <a:ea typeface="+mn-ea"/>
              <a:cs typeface="+mn-cs"/>
            </a:rPr>
            <a:t>2. Descriptive Statistics Summary for Total Tractor Sales: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North America boasts the highest mean industry tractor sales.</a:t>
          </a:r>
        </a:p>
        <a:p>
          <a:r>
            <a:rPr lang="en-US" sz="1100">
              <a:solidFill>
                <a:schemeClr val="dk1"/>
              </a:solidFill>
              <a:effectLst/>
              <a:latin typeface="+mn-lt"/>
              <a:ea typeface="+mn-ea"/>
              <a:cs typeface="+mn-cs"/>
            </a:rPr>
            <a:t>Coefficient of Variation (CoV):</a:t>
          </a:r>
        </a:p>
        <a:p>
          <a:pPr lvl="1"/>
          <a:r>
            <a:rPr lang="en-US" sz="1100">
              <a:solidFill>
                <a:schemeClr val="dk1"/>
              </a:solidFill>
              <a:effectLst/>
              <a:latin typeface="+mn-lt"/>
              <a:ea typeface="+mn-ea"/>
              <a:cs typeface="+mn-cs"/>
            </a:rPr>
            <a:t>South America has the highest CoV (0.36), signifying relatively high variability.</a:t>
          </a:r>
        </a:p>
        <a:p>
          <a:pPr lvl="1"/>
          <a:r>
            <a:rPr lang="en-US" sz="1100">
              <a:solidFill>
                <a:schemeClr val="dk1"/>
              </a:solidFill>
              <a:effectLst/>
              <a:latin typeface="+mn-lt"/>
              <a:ea typeface="+mn-ea"/>
              <a:cs typeface="+mn-cs"/>
            </a:rPr>
            <a:t>Other regions maintain a moderate CoV, except for China, which has a low CoV (0.85).</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endParaRPr lang="en-US" sz="1100"/>
        </a:p>
      </xdr:txBody>
    </xdr:sp>
    <xdr:clientData/>
  </xdr:twoCellAnchor>
  <xdr:twoCellAnchor>
    <xdr:from>
      <xdr:col>14</xdr:col>
      <xdr:colOff>38100</xdr:colOff>
      <xdr:row>4</xdr:row>
      <xdr:rowOff>142875</xdr:rowOff>
    </xdr:from>
    <xdr:to>
      <xdr:col>26</xdr:col>
      <xdr:colOff>447675</xdr:colOff>
      <xdr:row>23</xdr:row>
      <xdr:rowOff>104775</xdr:rowOff>
    </xdr:to>
    <xdr:sp macro="" textlink="">
      <xdr:nvSpPr>
        <xdr:cNvPr id="3" name="TextBox 2">
          <a:extLst>
            <a:ext uri="{FF2B5EF4-FFF2-40B4-BE49-F238E27FC236}">
              <a16:creationId xmlns:a16="http://schemas.microsoft.com/office/drawing/2014/main" id="{3E17FBF4-F292-FB47-A83A-A47BE8278101}"/>
            </a:ext>
          </a:extLst>
        </xdr:cNvPr>
        <xdr:cNvSpPr txBox="1"/>
      </xdr:nvSpPr>
      <xdr:spPr>
        <a:xfrm>
          <a:off x="11176000" y="854075"/>
          <a:ext cx="8486775" cy="314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Comparing Unit Sales: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Based the Descriptive statistics interpretation, The world mean is significantly influenced by North America, as large consuming market. However, further investigation is necessary to understand the dynamics of the Chinese market for both mowers and tractors. Additionally, improvements are required to stabilize sales in South America, particularly for tractors.</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Mower Unit Sales:</a:t>
          </a:r>
          <a:endParaRPr lang="en-US" sz="1100">
            <a:solidFill>
              <a:schemeClr val="dk1"/>
            </a:solidFill>
            <a:effectLst/>
            <a:latin typeface="+mn-lt"/>
            <a:ea typeface="+mn-ea"/>
            <a:cs typeface="+mn-cs"/>
          </a:endParaRPr>
        </a:p>
        <a:p>
          <a:r>
            <a:rPr lang="en-US" sz="1100" i="1">
              <a:solidFill>
                <a:schemeClr val="dk1"/>
              </a:solidFill>
              <a:effectLst/>
              <a:latin typeface="+mn-lt"/>
              <a:ea typeface="+mn-ea"/>
              <a:cs typeface="+mn-cs"/>
            </a:rPr>
            <a:t>Descriptive Statistics Summary:</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North America (NA) shows the highest mean, while China has the lowest mean, China's mower unit sales exhibit a very high coefficient of variation (2.92) and a wide confidence level, indicating substantial variability relative to the mean. In contrast, other regions demonstrate stability in terms of the coefficient of variation comapred to the mean. </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Tractor Unit Sales:</a:t>
          </a:r>
          <a:endParaRPr lang="en-US" sz="1100">
            <a:solidFill>
              <a:schemeClr val="dk1"/>
            </a:solidFill>
            <a:effectLst/>
            <a:latin typeface="+mn-lt"/>
            <a:ea typeface="+mn-ea"/>
            <a:cs typeface="+mn-cs"/>
          </a:endParaRPr>
        </a:p>
        <a:p>
          <a:r>
            <a:rPr lang="en-US" sz="1100" i="1">
              <a:solidFill>
                <a:schemeClr val="dk1"/>
              </a:solidFill>
              <a:effectLst/>
              <a:latin typeface="+mn-lt"/>
              <a:ea typeface="+mn-ea"/>
              <a:cs typeface="+mn-cs"/>
            </a:rPr>
            <a:t>Descriptive Statistics Summary:</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North America leads in mean tractor unit sales, while China lags behind. South America stands out with the highest Coefficient of Variation (CoV) in tractor unit sales (0.55), signifying considerable variability. Other regions maintain a moderate CoV, except for China, where the CoV is notably high (1.12).</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2</xdr:row>
      <xdr:rowOff>152400</xdr:rowOff>
    </xdr:from>
    <xdr:to>
      <xdr:col>13</xdr:col>
      <xdr:colOff>66675</xdr:colOff>
      <xdr:row>15</xdr:row>
      <xdr:rowOff>190500</xdr:rowOff>
    </xdr:to>
    <xdr:sp macro="" textlink="">
      <xdr:nvSpPr>
        <xdr:cNvPr id="2" name="TextBox 1">
          <a:extLst>
            <a:ext uri="{FF2B5EF4-FFF2-40B4-BE49-F238E27FC236}">
              <a16:creationId xmlns:a16="http://schemas.microsoft.com/office/drawing/2014/main" id="{2B042BC3-136D-E147-956F-546484F60325}"/>
            </a:ext>
          </a:extLst>
        </xdr:cNvPr>
        <xdr:cNvSpPr txBox="1"/>
      </xdr:nvSpPr>
      <xdr:spPr>
        <a:xfrm>
          <a:off x="6429375" y="552450"/>
          <a:ext cx="4029075" cy="2657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Because</a:t>
          </a:r>
          <a:r>
            <a:rPr lang="en-US" sz="1100" baseline="0"/>
            <a:t> the p-value is larger than alpha for both processes, we can fail to reject the null hypothesis and conclude that there is not enough statistical evidence to support the claim that </a:t>
          </a:r>
          <a:r>
            <a:rPr lang="en-US" sz="1100" b="0" i="0" u="none" strike="noStrike">
              <a:solidFill>
                <a:schemeClr val="dk1"/>
              </a:solidFill>
              <a:effectLst/>
              <a:latin typeface="+mn-lt"/>
              <a:ea typeface="+mn-ea"/>
              <a:cs typeface="+mn-cs"/>
            </a:rPr>
            <a:t>the proposed processes (Process A and Process B) are each more cost-effective than the current process.</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12700</xdr:colOff>
      <xdr:row>4</xdr:row>
      <xdr:rowOff>12700</xdr:rowOff>
    </xdr:from>
    <xdr:to>
      <xdr:col>12</xdr:col>
      <xdr:colOff>812800</xdr:colOff>
      <xdr:row>18</xdr:row>
      <xdr:rowOff>12700</xdr:rowOff>
    </xdr:to>
    <xdr:sp macro="" textlink="">
      <xdr:nvSpPr>
        <xdr:cNvPr id="2" name="TextBox 1">
          <a:extLst>
            <a:ext uri="{FF2B5EF4-FFF2-40B4-BE49-F238E27FC236}">
              <a16:creationId xmlns:a16="http://schemas.microsoft.com/office/drawing/2014/main" id="{8C269221-21AE-1848-A409-45DEC00644F8}"/>
            </a:ext>
          </a:extLst>
        </xdr:cNvPr>
        <xdr:cNvSpPr txBox="1"/>
      </xdr:nvSpPr>
      <xdr:spPr>
        <a:xfrm>
          <a:off x="9245600" y="863600"/>
          <a:ext cx="3276600" cy="284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Based on the data, I am 95% confident</a:t>
          </a:r>
          <a:r>
            <a:rPr lang="en-US" sz="1100" baseline="0"/>
            <a:t> that Process A could potentially be more cost effective than the current process.</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12700</xdr:colOff>
      <xdr:row>1</xdr:row>
      <xdr:rowOff>0</xdr:rowOff>
    </xdr:from>
    <xdr:ext cx="4787900" cy="6832600"/>
    <xdr:sp macro="" textlink="">
      <xdr:nvSpPr>
        <xdr:cNvPr id="2" name="TextBox 1">
          <a:extLst>
            <a:ext uri="{FF2B5EF4-FFF2-40B4-BE49-F238E27FC236}">
              <a16:creationId xmlns:a16="http://schemas.microsoft.com/office/drawing/2014/main" id="{F8161E0C-CC3A-A042-BF8C-40091EDDF2B2}"/>
            </a:ext>
          </a:extLst>
        </xdr:cNvPr>
        <xdr:cNvSpPr txBox="1"/>
      </xdr:nvSpPr>
      <xdr:spPr>
        <a:xfrm>
          <a:off x="3314700" y="203200"/>
          <a:ext cx="4787900" cy="6832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4</xdr:col>
      <xdr:colOff>12700</xdr:colOff>
      <xdr:row>3</xdr:row>
      <xdr:rowOff>152400</xdr:rowOff>
    </xdr:from>
    <xdr:to>
      <xdr:col>7</xdr:col>
      <xdr:colOff>63500</xdr:colOff>
      <xdr:row>37</xdr:row>
      <xdr:rowOff>101600</xdr:rowOff>
    </xdr:to>
    <xdr:sp macro="" textlink="">
      <xdr:nvSpPr>
        <xdr:cNvPr id="3" name="TextBox 2">
          <a:extLst>
            <a:ext uri="{FF2B5EF4-FFF2-40B4-BE49-F238E27FC236}">
              <a16:creationId xmlns:a16="http://schemas.microsoft.com/office/drawing/2014/main" id="{7F371480-1579-7E41-A538-5B76396CFE0C}"/>
            </a:ext>
          </a:extLst>
        </xdr:cNvPr>
        <xdr:cNvSpPr txBox="1"/>
      </xdr:nvSpPr>
      <xdr:spPr>
        <a:xfrm>
          <a:off x="3314700" y="774700"/>
          <a:ext cx="4838700" cy="694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 the p value is </a:t>
          </a:r>
          <a:r>
            <a:rPr lang="en-US" sz="1100" baseline="0"/>
            <a:t> greater than alpha we </a:t>
          </a:r>
          <a:r>
            <a:rPr lang="en-US" sz="1100"/>
            <a:t>will</a:t>
          </a:r>
          <a:r>
            <a:rPr lang="en-US" sz="1100" baseline="0"/>
            <a:t> fail to reject </a:t>
          </a:r>
          <a:r>
            <a:rPr lang="en-US" sz="1100" b="0" i="0" u="none" strike="noStrike">
              <a:solidFill>
                <a:schemeClr val="dk1"/>
              </a:solidFill>
              <a:effectLst/>
              <a:latin typeface="+mn-lt"/>
              <a:ea typeface="+mn-ea"/>
              <a:cs typeface="+mn-cs"/>
            </a:rPr>
            <a:t>reject the null hypothesis that there is a significant difference in the average transmissions cost.</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104774</xdr:colOff>
      <xdr:row>1</xdr:row>
      <xdr:rowOff>161924</xdr:rowOff>
    </xdr:from>
    <xdr:to>
      <xdr:col>16</xdr:col>
      <xdr:colOff>19049</xdr:colOff>
      <xdr:row>12</xdr:row>
      <xdr:rowOff>57150</xdr:rowOff>
    </xdr:to>
    <xdr:sp macro="" textlink="">
      <xdr:nvSpPr>
        <xdr:cNvPr id="2" name="TextBox 1">
          <a:extLst>
            <a:ext uri="{FF2B5EF4-FFF2-40B4-BE49-F238E27FC236}">
              <a16:creationId xmlns:a16="http://schemas.microsoft.com/office/drawing/2014/main" id="{45D040B4-7940-5B4E-8174-B3BB3CE6B464}"/>
            </a:ext>
          </a:extLst>
        </xdr:cNvPr>
        <xdr:cNvSpPr txBox="1"/>
      </xdr:nvSpPr>
      <xdr:spPr>
        <a:xfrm>
          <a:off x="6569074" y="365124"/>
          <a:ext cx="5299075" cy="2181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find the Sample</a:t>
          </a:r>
          <a:r>
            <a:rPr lang="en-US" sz="1100" baseline="0"/>
            <a:t> size, we flip up the formula of marginn error : </a:t>
          </a:r>
        </a:p>
        <a:p>
          <a:r>
            <a:rPr lang="en-US" sz="1100" b="1">
              <a:solidFill>
                <a:srgbClr val="FF0000"/>
              </a:solidFill>
            </a:rPr>
            <a:t>sample size = (Z*Std/MOE)².</a:t>
          </a:r>
        </a:p>
        <a:p>
          <a:endParaRPr lang="en-US" sz="1100" b="1">
            <a:solidFill>
              <a:srgbClr val="FF0000"/>
            </a:solidFill>
          </a:endParaRPr>
        </a:p>
        <a:p>
          <a:r>
            <a:rPr lang="en-US" sz="1100" b="1" u="none"/>
            <a:t>Larger sample size provide  more precise results,  but increase costs and time of collecting data:</a:t>
          </a:r>
          <a:r>
            <a:rPr lang="en-US" sz="1100" b="1" u="none" baseline="0"/>
            <a:t> </a:t>
          </a:r>
        </a:p>
        <a:p>
          <a:endParaRPr lang="en-US" sz="1100" b="1" u="sng" baseline="0"/>
        </a:p>
        <a:p>
          <a:r>
            <a:rPr lang="en-US" sz="1100" b="0"/>
            <a:t>The  precsion of results signficantely depend on the sample size, in the second scenario with smaller margin of error, a larger sample size is required (458), while a smaller sampple size (115) comes out with less precised results. </a:t>
          </a:r>
        </a:p>
        <a:p>
          <a:r>
            <a:rPr lang="en-US" sz="1100" b="0"/>
            <a:t>The decision on what sample size choose depends on the available ressources, time,  the level of precsion and confidence level required.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571500</xdr:colOff>
      <xdr:row>4</xdr:row>
      <xdr:rowOff>9525</xdr:rowOff>
    </xdr:from>
    <xdr:to>
      <xdr:col>16</xdr:col>
      <xdr:colOff>295275</xdr:colOff>
      <xdr:row>10</xdr:row>
      <xdr:rowOff>104775</xdr:rowOff>
    </xdr:to>
    <xdr:sp macro="" textlink="">
      <xdr:nvSpPr>
        <xdr:cNvPr id="2" name="TextBox 1">
          <a:extLst>
            <a:ext uri="{FF2B5EF4-FFF2-40B4-BE49-F238E27FC236}">
              <a16:creationId xmlns:a16="http://schemas.microsoft.com/office/drawing/2014/main" id="{9ED5BA73-858F-3C4D-BBB5-38550964862B}"/>
            </a:ext>
          </a:extLst>
        </xdr:cNvPr>
        <xdr:cNvSpPr txBox="1"/>
      </xdr:nvSpPr>
      <xdr:spPr>
        <a:xfrm>
          <a:off x="5626100" y="682625"/>
          <a:ext cx="6454775" cy="1098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Statistics conclusions based on Anova Tests, prouve a differences among the means of the four groups (Quality, Ease of Use, Price, and Service). </a:t>
          </a:r>
        </a:p>
        <a:p>
          <a:r>
            <a:rPr lang="en-US" sz="1100"/>
            <a:t>Because the  p-value is very close to the significance level, We have  strong evidence against the null hypothesis that all group means are equal. </a:t>
          </a:r>
        </a:p>
        <a:p>
          <a:r>
            <a:rPr lang="en-US" sz="1100" b="1"/>
            <a:t>We have enough evidence to conclude that  at least one group mean is different from the others.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0</xdr:colOff>
      <xdr:row>16</xdr:row>
      <xdr:rowOff>0</xdr:rowOff>
    </xdr:from>
    <xdr:to>
      <xdr:col>10</xdr:col>
      <xdr:colOff>12699</xdr:colOff>
      <xdr:row>21</xdr:row>
      <xdr:rowOff>25400</xdr:rowOff>
    </xdr:to>
    <xdr:sp macro="" textlink="">
      <xdr:nvSpPr>
        <xdr:cNvPr id="3" name="TextBox 2">
          <a:extLst>
            <a:ext uri="{FF2B5EF4-FFF2-40B4-BE49-F238E27FC236}">
              <a16:creationId xmlns:a16="http://schemas.microsoft.com/office/drawing/2014/main" id="{B8211BCD-F23A-47B1-B9C6-A20BCC8C9CD3}"/>
            </a:ext>
          </a:extLst>
        </xdr:cNvPr>
        <xdr:cNvSpPr txBox="1"/>
      </xdr:nvSpPr>
      <xdr:spPr>
        <a:xfrm>
          <a:off x="5537200" y="3276600"/>
          <a:ext cx="4051299" cy="10414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a:t>
          </a:r>
          <a:r>
            <a:rPr lang="en-US" sz="1100" b="1"/>
            <a:t>cannot state</a:t>
          </a:r>
          <a:r>
            <a:rPr lang="en-US" sz="1100" b="1" baseline="0"/>
            <a:t> that </a:t>
          </a:r>
          <a:r>
            <a:rPr lang="en-US" sz="1100" b="1"/>
            <a:t>the</a:t>
          </a:r>
          <a:r>
            <a:rPr lang="en-US" sz="1100" b="1" baseline="0"/>
            <a:t> on-time delivery rates have significantly improved</a:t>
          </a:r>
          <a:r>
            <a:rPr lang="en-US" sz="1100" baseline="0"/>
            <a:t> over the time from 2014 through 2018.</a:t>
          </a:r>
        </a:p>
        <a:p>
          <a:r>
            <a:rPr lang="en-US" sz="1100" baseline="0"/>
            <a:t>This is due to us not having enough evidence to suggest there has been an imporvement.</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11</xdr:col>
      <xdr:colOff>669925</xdr:colOff>
      <xdr:row>19</xdr:row>
      <xdr:rowOff>12701</xdr:rowOff>
    </xdr:from>
    <xdr:to>
      <xdr:col>17</xdr:col>
      <xdr:colOff>419100</xdr:colOff>
      <xdr:row>28</xdr:row>
      <xdr:rowOff>76201</xdr:rowOff>
    </xdr:to>
    <xdr:sp macro="" textlink="">
      <xdr:nvSpPr>
        <xdr:cNvPr id="3" name="TextBox 2">
          <a:extLst>
            <a:ext uri="{FF2B5EF4-FFF2-40B4-BE49-F238E27FC236}">
              <a16:creationId xmlns:a16="http://schemas.microsoft.com/office/drawing/2014/main" id="{95DBDE2A-B49B-4E37-84B4-658BFC3F42D5}"/>
            </a:ext>
          </a:extLst>
        </xdr:cNvPr>
        <xdr:cNvSpPr txBox="1"/>
      </xdr:nvSpPr>
      <xdr:spPr>
        <a:xfrm>
          <a:off x="10461625" y="3924301"/>
          <a:ext cx="3787775" cy="18923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can</a:t>
          </a:r>
          <a:r>
            <a:rPr lang="en-US" sz="1100" baseline="0"/>
            <a:t> see using the t test, that p value is smaller than the level of significance, thus leading to us rejecting the null value. </a:t>
          </a:r>
        </a:p>
        <a:p>
          <a:r>
            <a:rPr lang="en-US" sz="1100" baseline="0"/>
            <a:t>This therefore means that the amout of defects were bigger in 2014 than in 2018.</a:t>
          </a:r>
          <a:endParaRPr lang="en-US" sz="1100"/>
        </a:p>
        <a:p>
          <a:endParaRPr lang="en-US" sz="1100"/>
        </a:p>
        <a:p>
          <a:r>
            <a:rPr lang="en-US" sz="1100"/>
            <a:t>We</a:t>
          </a:r>
          <a:r>
            <a:rPr lang="en-US" sz="1100" baseline="0"/>
            <a:t> do have proof to</a:t>
          </a:r>
          <a:r>
            <a:rPr lang="en-US" sz="1100"/>
            <a:t> see </a:t>
          </a:r>
          <a:r>
            <a:rPr lang="en-US" sz="1100" b="1"/>
            <a:t>quality improvement program over the 5 year</a:t>
          </a:r>
          <a:r>
            <a:rPr lang="en-US" sz="1100" b="1" baseline="0"/>
            <a:t>s has been reducing the number of defects.</a:t>
          </a:r>
        </a:p>
      </xdr:txBody>
    </xdr:sp>
    <xdr:clientData/>
  </xdr:twoCellAnchor>
  <xdr:twoCellAnchor>
    <xdr:from>
      <xdr:col>7</xdr:col>
      <xdr:colOff>6350</xdr:colOff>
      <xdr:row>19</xdr:row>
      <xdr:rowOff>25400</xdr:rowOff>
    </xdr:from>
    <xdr:to>
      <xdr:col>11</xdr:col>
      <xdr:colOff>12700</xdr:colOff>
      <xdr:row>33</xdr:row>
      <xdr:rowOff>101600</xdr:rowOff>
    </xdr:to>
    <xdr:graphicFrame macro="">
      <xdr:nvGraphicFramePr>
        <xdr:cNvPr id="5" name="Chart 4">
          <a:extLst>
            <a:ext uri="{FF2B5EF4-FFF2-40B4-BE49-F238E27FC236}">
              <a16:creationId xmlns:a16="http://schemas.microsoft.com/office/drawing/2014/main" id="{BEE30CEA-946F-96E7-6DF5-9C63322AB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8FDDC5-4B29-6147-A565-50D949E8C56B}" name="Table1" displayName="Table1" ref="A3:G43" totalsRowShown="0" headerRowDxfId="9" dataDxfId="7" headerRowBorderDxfId="8" headerRowCellStyle="Normal 2" dataCellStyle="Normal 2">
  <autoFilter ref="A3:G43" xr:uid="{7D8FDDC5-4B29-6147-A565-50D949E8C56B}"/>
  <sortState xmlns:xlrd2="http://schemas.microsoft.com/office/spreadsheetml/2017/richdata2" ref="A4:G43">
    <sortCondition descending="1" ref="F3:F43"/>
  </sortState>
  <tableColumns count="7">
    <tableColumn id="1" xr3:uid="{BBFCCC4D-87DF-2040-8C52-D2052810C747}" name="YearsPLE" dataDxfId="6" dataCellStyle="Normal 2"/>
    <tableColumn id="2" xr3:uid="{0BD54EE6-BBC7-CB49-9E6C-497C6CF960C2}" name="YrsEducation" dataDxfId="5" dataCellStyle="Normal 2"/>
    <tableColumn id="3" xr3:uid="{8587C4CC-5CCD-FE43-B315-B1CA96986007}" name="College GPA" dataDxfId="4" dataCellStyle="Normal 2"/>
    <tableColumn id="4" xr3:uid="{51F29736-9C19-1344-BF22-4E47A61C08D6}" name="Age" dataDxfId="3" dataCellStyle="Normal 2"/>
    <tableColumn id="5" xr3:uid="{364FD424-6C19-C74F-9E33-03A82786B624}" name="Gender" dataDxfId="2" dataCellStyle="Normal 2"/>
    <tableColumn id="6" xr3:uid="{59CCE813-6504-F442-A705-91455C2F9D95}" name="College Grad" dataDxfId="1" dataCellStyle="Normal 2"/>
    <tableColumn id="7" xr3:uid="{F28763EE-6DFE-6241-BF8D-92CD500C5DB2}" name="Local"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8D429-784F-E943-9112-BDA227122390}">
  <dimension ref="A4:B78"/>
  <sheetViews>
    <sheetView zoomScale="81" workbookViewId="0"/>
  </sheetViews>
  <sheetFormatPr baseColWidth="10" defaultColWidth="8.83203125" defaultRowHeight="13" x14ac:dyDescent="0.15"/>
  <cols>
    <col min="1" max="1" width="20.83203125" style="21" customWidth="1"/>
    <col min="2" max="2" width="28.5" style="21" customWidth="1"/>
    <col min="3" max="16384" width="8.83203125" style="21"/>
  </cols>
  <sheetData>
    <row r="4" spans="1:2" ht="14" thickBot="1" x14ac:dyDescent="0.2"/>
    <row r="5" spans="1:2" x14ac:dyDescent="0.15">
      <c r="A5" s="22" t="s">
        <v>0</v>
      </c>
      <c r="B5" s="22"/>
    </row>
    <row r="7" spans="1:2" x14ac:dyDescent="0.15">
      <c r="A7" s="21" t="s">
        <v>1</v>
      </c>
      <c r="B7" s="23">
        <v>4.3949999999999996</v>
      </c>
    </row>
    <row r="8" spans="1:2" x14ac:dyDescent="0.15">
      <c r="A8" s="21" t="s">
        <v>2</v>
      </c>
      <c r="B8" s="21">
        <v>5.3939059229400413E-2</v>
      </c>
    </row>
    <row r="9" spans="1:2" x14ac:dyDescent="0.15">
      <c r="A9" s="21" t="s">
        <v>3</v>
      </c>
      <c r="B9" s="21">
        <v>5</v>
      </c>
    </row>
    <row r="10" spans="1:2" x14ac:dyDescent="0.15">
      <c r="A10" s="21" t="s">
        <v>4</v>
      </c>
      <c r="B10" s="21">
        <v>5</v>
      </c>
    </row>
    <row r="11" spans="1:2" x14ac:dyDescent="0.15">
      <c r="A11" s="21" t="s">
        <v>5</v>
      </c>
      <c r="B11" s="23">
        <v>0.76281349103863727</v>
      </c>
    </row>
    <row r="12" spans="1:2" x14ac:dyDescent="0.15">
      <c r="A12" s="21" t="s">
        <v>6</v>
      </c>
      <c r="B12" s="21">
        <v>0.58188442211055313</v>
      </c>
    </row>
    <row r="13" spans="1:2" x14ac:dyDescent="0.15">
      <c r="A13" s="21" t="s">
        <v>7</v>
      </c>
      <c r="B13" s="21">
        <v>3.1946782595104839</v>
      </c>
    </row>
    <row r="14" spans="1:2" x14ac:dyDescent="0.15">
      <c r="A14" s="21" t="s">
        <v>8</v>
      </c>
      <c r="B14" s="21">
        <v>-1.4928301176247718</v>
      </c>
    </row>
    <row r="15" spans="1:2" x14ac:dyDescent="0.15">
      <c r="A15" s="21" t="s">
        <v>9</v>
      </c>
      <c r="B15" s="21">
        <v>4</v>
      </c>
    </row>
    <row r="16" spans="1:2" x14ac:dyDescent="0.15">
      <c r="A16" s="21" t="s">
        <v>10</v>
      </c>
      <c r="B16" s="21">
        <v>1</v>
      </c>
    </row>
    <row r="17" spans="1:2" x14ac:dyDescent="0.15">
      <c r="A17" s="21" t="s">
        <v>11</v>
      </c>
      <c r="B17" s="21">
        <v>5</v>
      </c>
    </row>
    <row r="18" spans="1:2" x14ac:dyDescent="0.15">
      <c r="A18" s="21" t="s">
        <v>12</v>
      </c>
      <c r="B18" s="21">
        <v>879</v>
      </c>
    </row>
    <row r="19" spans="1:2" x14ac:dyDescent="0.15">
      <c r="A19" s="21" t="s">
        <v>13</v>
      </c>
      <c r="B19" s="21">
        <v>200</v>
      </c>
    </row>
    <row r="20" spans="1:2" ht="14" thickBot="1" x14ac:dyDescent="0.2">
      <c r="A20" s="24" t="s">
        <v>14</v>
      </c>
      <c r="B20" s="24">
        <v>0.10636548083819919</v>
      </c>
    </row>
    <row r="24" spans="1:2" ht="14" thickBot="1" x14ac:dyDescent="0.2"/>
    <row r="25" spans="1:2" x14ac:dyDescent="0.15">
      <c r="A25" s="22" t="s">
        <v>15</v>
      </c>
      <c r="B25" s="22"/>
    </row>
    <row r="27" spans="1:2" x14ac:dyDescent="0.15">
      <c r="A27" s="21" t="s">
        <v>1</v>
      </c>
      <c r="B27" s="23">
        <v>4.165</v>
      </c>
    </row>
    <row r="28" spans="1:2" x14ac:dyDescent="0.15">
      <c r="A28" s="21" t="s">
        <v>2</v>
      </c>
      <c r="B28" s="21">
        <v>5.5264326003699821E-2</v>
      </c>
    </row>
    <row r="29" spans="1:2" x14ac:dyDescent="0.15">
      <c r="A29" s="21" t="s">
        <v>3</v>
      </c>
      <c r="B29" s="23">
        <v>4</v>
      </c>
    </row>
    <row r="30" spans="1:2" x14ac:dyDescent="0.15">
      <c r="A30" s="21" t="s">
        <v>4</v>
      </c>
      <c r="B30" s="21">
        <v>4</v>
      </c>
    </row>
    <row r="31" spans="1:2" x14ac:dyDescent="0.15">
      <c r="A31" s="21" t="s">
        <v>5</v>
      </c>
      <c r="B31" s="23">
        <v>0.78155559349840398</v>
      </c>
    </row>
    <row r="32" spans="1:2" x14ac:dyDescent="0.15">
      <c r="A32" s="21" t="s">
        <v>6</v>
      </c>
      <c r="B32" s="21">
        <v>0.61082914572864244</v>
      </c>
    </row>
    <row r="33" spans="1:2" x14ac:dyDescent="0.15">
      <c r="A33" s="21" t="s">
        <v>7</v>
      </c>
      <c r="B33" s="21">
        <v>3.2404045908390948</v>
      </c>
    </row>
    <row r="34" spans="1:2" x14ac:dyDescent="0.15">
      <c r="A34" s="21" t="s">
        <v>8</v>
      </c>
      <c r="B34" s="21">
        <v>-1.3191446138669773</v>
      </c>
    </row>
    <row r="35" spans="1:2" x14ac:dyDescent="0.15">
      <c r="A35" s="21" t="s">
        <v>9</v>
      </c>
      <c r="B35" s="21">
        <v>4</v>
      </c>
    </row>
    <row r="36" spans="1:2" x14ac:dyDescent="0.15">
      <c r="A36" s="21" t="s">
        <v>10</v>
      </c>
      <c r="B36" s="21">
        <v>1</v>
      </c>
    </row>
    <row r="37" spans="1:2" x14ac:dyDescent="0.15">
      <c r="A37" s="21" t="s">
        <v>11</v>
      </c>
      <c r="B37" s="21">
        <v>5</v>
      </c>
    </row>
    <row r="38" spans="1:2" x14ac:dyDescent="0.15">
      <c r="A38" s="21" t="s">
        <v>12</v>
      </c>
      <c r="B38" s="21">
        <v>833</v>
      </c>
    </row>
    <row r="39" spans="1:2" x14ac:dyDescent="0.15">
      <c r="A39" s="21" t="s">
        <v>13</v>
      </c>
      <c r="B39" s="21">
        <v>200</v>
      </c>
    </row>
    <row r="40" spans="1:2" ht="14" thickBot="1" x14ac:dyDescent="0.2">
      <c r="A40" s="24" t="s">
        <v>14</v>
      </c>
      <c r="B40" s="24">
        <v>0.10897884932665831</v>
      </c>
    </row>
    <row r="43" spans="1:2" ht="14" thickBot="1" x14ac:dyDescent="0.2"/>
    <row r="44" spans="1:2" x14ac:dyDescent="0.15">
      <c r="A44" s="22" t="s">
        <v>16</v>
      </c>
      <c r="B44" s="22"/>
    </row>
    <row r="46" spans="1:2" x14ac:dyDescent="0.15">
      <c r="A46" s="21" t="s">
        <v>1</v>
      </c>
      <c r="B46" s="23">
        <v>3.67</v>
      </c>
    </row>
    <row r="47" spans="1:2" x14ac:dyDescent="0.15">
      <c r="A47" s="21" t="s">
        <v>2</v>
      </c>
      <c r="B47" s="21">
        <v>7.5391774073767126E-2</v>
      </c>
    </row>
    <row r="48" spans="1:2" x14ac:dyDescent="0.15">
      <c r="A48" s="21" t="s">
        <v>3</v>
      </c>
      <c r="B48" s="21">
        <v>4</v>
      </c>
    </row>
    <row r="49" spans="1:2" x14ac:dyDescent="0.15">
      <c r="A49" s="21" t="s">
        <v>4</v>
      </c>
      <c r="B49" s="21">
        <v>4</v>
      </c>
    </row>
    <row r="50" spans="1:2" x14ac:dyDescent="0.15">
      <c r="A50" s="21" t="s">
        <v>5</v>
      </c>
      <c r="B50" s="25">
        <v>1.0662006938648976</v>
      </c>
    </row>
    <row r="51" spans="1:2" x14ac:dyDescent="0.15">
      <c r="A51" s="21" t="s">
        <v>6</v>
      </c>
      <c r="B51" s="21">
        <v>1.136783919597989</v>
      </c>
    </row>
    <row r="52" spans="1:2" x14ac:dyDescent="0.15">
      <c r="A52" s="21" t="s">
        <v>7</v>
      </c>
      <c r="B52" s="21">
        <v>1.7527215284788511E-2</v>
      </c>
    </row>
    <row r="53" spans="1:2" x14ac:dyDescent="0.15">
      <c r="A53" s="21" t="s">
        <v>8</v>
      </c>
      <c r="B53" s="21">
        <v>-0.74064773320236355</v>
      </c>
    </row>
    <row r="54" spans="1:2" x14ac:dyDescent="0.15">
      <c r="A54" s="21" t="s">
        <v>9</v>
      </c>
      <c r="B54" s="21">
        <v>4</v>
      </c>
    </row>
    <row r="55" spans="1:2" x14ac:dyDescent="0.15">
      <c r="A55" s="21" t="s">
        <v>10</v>
      </c>
      <c r="B55" s="21">
        <v>1</v>
      </c>
    </row>
    <row r="56" spans="1:2" x14ac:dyDescent="0.15">
      <c r="A56" s="21" t="s">
        <v>11</v>
      </c>
      <c r="B56" s="21">
        <v>5</v>
      </c>
    </row>
    <row r="57" spans="1:2" x14ac:dyDescent="0.15">
      <c r="A57" s="21" t="s">
        <v>12</v>
      </c>
      <c r="B57" s="21">
        <v>734</v>
      </c>
    </row>
    <row r="58" spans="1:2" x14ac:dyDescent="0.15">
      <c r="A58" s="21" t="s">
        <v>13</v>
      </c>
      <c r="B58" s="21">
        <v>200</v>
      </c>
    </row>
    <row r="59" spans="1:2" ht="14" thickBot="1" x14ac:dyDescent="0.2">
      <c r="A59" s="24" t="s">
        <v>14</v>
      </c>
      <c r="B59" s="26">
        <v>0.1486693022675149</v>
      </c>
    </row>
    <row r="62" spans="1:2" ht="14" thickBot="1" x14ac:dyDescent="0.2"/>
    <row r="63" spans="1:2" x14ac:dyDescent="0.15">
      <c r="A63" s="22" t="s">
        <v>17</v>
      </c>
      <c r="B63" s="27"/>
    </row>
    <row r="65" spans="1:2" x14ac:dyDescent="0.15">
      <c r="A65" s="21" t="s">
        <v>1</v>
      </c>
      <c r="B65" s="23">
        <v>4.1399999999999997</v>
      </c>
    </row>
    <row r="66" spans="1:2" x14ac:dyDescent="0.15">
      <c r="A66" s="21" t="s">
        <v>2</v>
      </c>
      <c r="B66" s="21">
        <v>6.3022688743677141E-2</v>
      </c>
    </row>
    <row r="67" spans="1:2" x14ac:dyDescent="0.15">
      <c r="A67" s="21" t="s">
        <v>3</v>
      </c>
      <c r="B67" s="21">
        <v>4</v>
      </c>
    </row>
    <row r="68" spans="1:2" x14ac:dyDescent="0.15">
      <c r="A68" s="21" t="s">
        <v>4</v>
      </c>
      <c r="B68" s="21">
        <v>4</v>
      </c>
    </row>
    <row r="69" spans="1:2" x14ac:dyDescent="0.15">
      <c r="A69" s="21" t="s">
        <v>5</v>
      </c>
      <c r="B69" s="23">
        <v>0.89127541158526413</v>
      </c>
    </row>
    <row r="70" spans="1:2" x14ac:dyDescent="0.15">
      <c r="A70" s="21" t="s">
        <v>6</v>
      </c>
      <c r="B70" s="21">
        <v>0.79437185929648202</v>
      </c>
    </row>
    <row r="71" spans="1:2" x14ac:dyDescent="0.15">
      <c r="A71" s="21" t="s">
        <v>7</v>
      </c>
      <c r="B71" s="21">
        <v>1.4217389210005873</v>
      </c>
    </row>
    <row r="72" spans="1:2" x14ac:dyDescent="0.15">
      <c r="A72" s="21" t="s">
        <v>8</v>
      </c>
      <c r="B72" s="21">
        <v>-1.1395036463472519</v>
      </c>
    </row>
    <row r="73" spans="1:2" x14ac:dyDescent="0.15">
      <c r="A73" s="21" t="s">
        <v>9</v>
      </c>
      <c r="B73" s="21">
        <v>4</v>
      </c>
    </row>
    <row r="74" spans="1:2" x14ac:dyDescent="0.15">
      <c r="A74" s="21" t="s">
        <v>10</v>
      </c>
      <c r="B74" s="21">
        <v>1</v>
      </c>
    </row>
    <row r="75" spans="1:2" x14ac:dyDescent="0.15">
      <c r="A75" s="21" t="s">
        <v>11</v>
      </c>
      <c r="B75" s="21">
        <v>5</v>
      </c>
    </row>
    <row r="76" spans="1:2" x14ac:dyDescent="0.15">
      <c r="A76" s="21" t="s">
        <v>12</v>
      </c>
      <c r="B76" s="21">
        <v>828</v>
      </c>
    </row>
    <row r="77" spans="1:2" x14ac:dyDescent="0.15">
      <c r="A77" s="21" t="s">
        <v>13</v>
      </c>
      <c r="B77" s="21">
        <v>200</v>
      </c>
    </row>
    <row r="78" spans="1:2" ht="14" thickBot="1" x14ac:dyDescent="0.2">
      <c r="A78" s="24" t="s">
        <v>14</v>
      </c>
      <c r="B78" s="24">
        <v>0.12427800350443557</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C9452-7BE7-4712-9F96-426E9F4B9FD3}">
  <sheetPr>
    <pageSetUpPr fitToPage="1"/>
  </sheetPr>
  <dimension ref="A1:AB43"/>
  <sheetViews>
    <sheetView tabSelected="1" zoomScale="75" workbookViewId="0"/>
  </sheetViews>
  <sheetFormatPr baseColWidth="10" defaultColWidth="8.83203125" defaultRowHeight="16" x14ac:dyDescent="0.2"/>
  <cols>
    <col min="1" max="1" width="13" style="3" customWidth="1"/>
    <col min="2" max="2" width="16.33203125" style="3" customWidth="1"/>
    <col min="3" max="3" width="15.5" style="3" customWidth="1"/>
    <col min="4" max="4" width="7.33203125" style="3" customWidth="1"/>
    <col min="5" max="5" width="10.5" style="3" customWidth="1"/>
    <col min="6" max="6" width="15.83203125" style="3" customWidth="1"/>
    <col min="7" max="7" width="8.6640625" style="3" customWidth="1"/>
    <col min="8" max="8" width="8.83203125" style="3"/>
    <col min="9" max="9" width="10.83203125" style="3" customWidth="1"/>
    <col min="10" max="10" width="10.5" style="3" customWidth="1"/>
    <col min="11" max="11" width="5.6640625" style="3" customWidth="1"/>
    <col min="12" max="12" width="25.5" style="3" customWidth="1"/>
    <col min="13" max="13" width="9.33203125" style="3" customWidth="1"/>
    <col min="14" max="14" width="10.5" style="3" customWidth="1"/>
    <col min="15" max="15" width="5.33203125" style="3" customWidth="1"/>
    <col min="16" max="16" width="10.1640625" style="3" customWidth="1"/>
    <col min="17" max="17" width="10.6640625" style="3" customWidth="1"/>
    <col min="18" max="18" width="4.6640625" style="3" customWidth="1"/>
    <col min="19" max="19" width="23.33203125" style="3" customWidth="1"/>
    <col min="20" max="20" width="8.83203125" style="3" customWidth="1"/>
    <col min="21" max="24" width="8.83203125" style="3"/>
    <col min="25" max="25" width="5.33203125" style="3" customWidth="1"/>
    <col min="26" max="26" width="23.1640625" style="3" customWidth="1"/>
    <col min="27" max="16384" width="8.83203125" style="3"/>
  </cols>
  <sheetData>
    <row r="1" spans="1:28" x14ac:dyDescent="0.2">
      <c r="A1" s="1" t="s">
        <v>126</v>
      </c>
      <c r="B1" s="1"/>
      <c r="C1" s="1"/>
    </row>
    <row r="3" spans="1:28" ht="17" thickBot="1" x14ac:dyDescent="0.25">
      <c r="A3" s="9" t="s">
        <v>127</v>
      </c>
      <c r="B3" s="9" t="s">
        <v>128</v>
      </c>
      <c r="C3" s="9" t="s">
        <v>129</v>
      </c>
      <c r="D3" s="9" t="s">
        <v>130</v>
      </c>
      <c r="E3" s="9" t="s">
        <v>131</v>
      </c>
      <c r="F3" s="9" t="s">
        <v>132</v>
      </c>
      <c r="G3" s="9" t="s">
        <v>133</v>
      </c>
      <c r="I3" s="5" t="s">
        <v>126</v>
      </c>
    </row>
    <row r="4" spans="1:28" ht="17" thickTop="1" x14ac:dyDescent="0.2">
      <c r="A4" s="3">
        <v>10</v>
      </c>
      <c r="B4" s="3">
        <v>18</v>
      </c>
      <c r="C4" s="10">
        <v>3.15</v>
      </c>
      <c r="D4" s="3">
        <v>26</v>
      </c>
      <c r="E4" s="11" t="s">
        <v>134</v>
      </c>
      <c r="F4" s="11" t="s">
        <v>135</v>
      </c>
      <c r="G4" s="11" t="s">
        <v>136</v>
      </c>
    </row>
    <row r="5" spans="1:28" x14ac:dyDescent="0.2">
      <c r="A5" s="3">
        <v>6.2</v>
      </c>
      <c r="B5" s="3">
        <v>16</v>
      </c>
      <c r="C5" s="10">
        <v>2.71</v>
      </c>
      <c r="D5" s="3">
        <v>23</v>
      </c>
      <c r="E5" s="11" t="s">
        <v>134</v>
      </c>
      <c r="F5" s="11" t="s">
        <v>135</v>
      </c>
      <c r="G5" s="11" t="s">
        <v>136</v>
      </c>
      <c r="I5" s="5" t="s">
        <v>131</v>
      </c>
      <c r="M5"/>
      <c r="P5" s="5" t="s">
        <v>137</v>
      </c>
      <c r="W5" s="5" t="s">
        <v>138</v>
      </c>
    </row>
    <row r="6" spans="1:28" x14ac:dyDescent="0.2">
      <c r="A6" s="3">
        <v>5.4</v>
      </c>
      <c r="B6" s="3">
        <v>16</v>
      </c>
      <c r="C6" s="10">
        <v>2.75</v>
      </c>
      <c r="D6" s="3">
        <v>24</v>
      </c>
      <c r="E6" s="11" t="s">
        <v>134</v>
      </c>
      <c r="F6" s="11" t="s">
        <v>135</v>
      </c>
      <c r="G6" s="11" t="s">
        <v>136</v>
      </c>
      <c r="I6" s="5" t="s">
        <v>139</v>
      </c>
      <c r="J6" s="5" t="s">
        <v>140</v>
      </c>
      <c r="L6" t="s">
        <v>113</v>
      </c>
      <c r="M6"/>
      <c r="N6"/>
      <c r="P6" s="5" t="s">
        <v>133</v>
      </c>
      <c r="Q6" s="5" t="s">
        <v>141</v>
      </c>
      <c r="S6" t="s">
        <v>113</v>
      </c>
      <c r="T6"/>
      <c r="U6"/>
      <c r="W6" s="3" t="s">
        <v>142</v>
      </c>
      <c r="X6" s="3" t="s">
        <v>143</v>
      </c>
      <c r="Z6" t="s">
        <v>113</v>
      </c>
      <c r="AA6"/>
      <c r="AB6"/>
    </row>
    <row r="7" spans="1:28" ht="17" thickBot="1" x14ac:dyDescent="0.25">
      <c r="A7" s="3">
        <v>5.0999999999999996</v>
      </c>
      <c r="B7" s="3">
        <v>17</v>
      </c>
      <c r="C7" s="10">
        <v>2.48</v>
      </c>
      <c r="D7" s="3">
        <v>32</v>
      </c>
      <c r="E7" s="11" t="s">
        <v>134</v>
      </c>
      <c r="F7" s="11" t="s">
        <v>135</v>
      </c>
      <c r="G7" s="11" t="s">
        <v>136</v>
      </c>
      <c r="I7" s="18">
        <v>10</v>
      </c>
      <c r="J7" s="19">
        <v>10</v>
      </c>
      <c r="L7"/>
      <c r="M7"/>
      <c r="N7"/>
      <c r="P7" s="18">
        <v>10</v>
      </c>
      <c r="Q7" s="19">
        <v>10</v>
      </c>
      <c r="S7"/>
      <c r="T7"/>
      <c r="U7"/>
      <c r="W7" s="19">
        <v>10</v>
      </c>
      <c r="X7" s="18">
        <v>3.7</v>
      </c>
      <c r="Z7"/>
      <c r="AA7"/>
      <c r="AB7"/>
    </row>
    <row r="8" spans="1:28" x14ac:dyDescent="0.2">
      <c r="A8" s="3">
        <v>4.3</v>
      </c>
      <c r="B8" s="3">
        <v>16</v>
      </c>
      <c r="C8" s="10">
        <v>2.8</v>
      </c>
      <c r="D8" s="3">
        <v>25</v>
      </c>
      <c r="E8" s="11" t="s">
        <v>134</v>
      </c>
      <c r="F8" s="11" t="s">
        <v>135</v>
      </c>
      <c r="G8" s="11" t="s">
        <v>136</v>
      </c>
      <c r="I8" s="19">
        <v>10</v>
      </c>
      <c r="J8" s="18">
        <v>10</v>
      </c>
      <c r="L8" s="15"/>
      <c r="M8" s="15" t="s">
        <v>139</v>
      </c>
      <c r="N8" s="15" t="s">
        <v>140</v>
      </c>
      <c r="P8" s="19">
        <v>8.5</v>
      </c>
      <c r="Q8" s="18">
        <v>6.2</v>
      </c>
      <c r="S8" s="15"/>
      <c r="T8" s="15" t="s">
        <v>133</v>
      </c>
      <c r="U8" s="15" t="s">
        <v>141</v>
      </c>
      <c r="W8" s="18">
        <v>6.2</v>
      </c>
      <c r="X8" s="19">
        <v>2.5</v>
      </c>
      <c r="Z8" s="15"/>
      <c r="AA8" s="15" t="s">
        <v>142</v>
      </c>
      <c r="AB8" s="15" t="s">
        <v>143</v>
      </c>
    </row>
    <row r="9" spans="1:28" x14ac:dyDescent="0.2">
      <c r="A9" s="3">
        <v>3.7</v>
      </c>
      <c r="B9" s="3">
        <v>16</v>
      </c>
      <c r="C9" s="10">
        <v>2.86</v>
      </c>
      <c r="D9" s="3">
        <v>23</v>
      </c>
      <c r="E9" s="11" t="s">
        <v>134</v>
      </c>
      <c r="F9" s="11" t="s">
        <v>135</v>
      </c>
      <c r="G9" s="11" t="s">
        <v>136</v>
      </c>
      <c r="I9" s="18">
        <v>9.6</v>
      </c>
      <c r="J9" s="19">
        <v>8.5</v>
      </c>
      <c r="L9" t="s">
        <v>1</v>
      </c>
      <c r="M9">
        <v>5.5307692307692315</v>
      </c>
      <c r="N9">
        <v>5.5407407407407403</v>
      </c>
      <c r="P9" s="18">
        <v>8.4</v>
      </c>
      <c r="Q9" s="19">
        <v>5.4</v>
      </c>
      <c r="S9" t="s">
        <v>1</v>
      </c>
      <c r="T9">
        <v>6.9478260869565212</v>
      </c>
      <c r="U9">
        <v>3.6294117647058823</v>
      </c>
      <c r="W9" s="19">
        <v>5.4</v>
      </c>
      <c r="X9" s="18">
        <v>1.5</v>
      </c>
      <c r="Z9" t="s">
        <v>1</v>
      </c>
      <c r="AA9">
        <v>5.8481481481481481</v>
      </c>
      <c r="AB9">
        <v>4.8923076923076918</v>
      </c>
    </row>
    <row r="10" spans="1:28" x14ac:dyDescent="0.2">
      <c r="A10" s="3">
        <v>3.4</v>
      </c>
      <c r="B10" s="3">
        <v>16</v>
      </c>
      <c r="C10" s="10">
        <v>3.13</v>
      </c>
      <c r="D10" s="3">
        <v>24</v>
      </c>
      <c r="E10" s="11" t="s">
        <v>134</v>
      </c>
      <c r="F10" s="11" t="s">
        <v>135</v>
      </c>
      <c r="G10" s="11" t="s">
        <v>136</v>
      </c>
      <c r="I10" s="19">
        <v>8.1999999999999993</v>
      </c>
      <c r="J10" s="18">
        <v>8.4</v>
      </c>
      <c r="L10" t="s">
        <v>52</v>
      </c>
      <c r="M10">
        <v>12.250641025641025</v>
      </c>
      <c r="N10">
        <v>6.4494301994302008</v>
      </c>
      <c r="P10" s="19">
        <v>8.4</v>
      </c>
      <c r="Q10" s="18">
        <v>5.0999999999999996</v>
      </c>
      <c r="S10" t="s">
        <v>52</v>
      </c>
      <c r="T10">
        <v>5.2726086956521803</v>
      </c>
      <c r="U10">
        <v>5.6909558823529363</v>
      </c>
      <c r="W10" s="18">
        <v>5.0999999999999996</v>
      </c>
      <c r="X10" s="19">
        <v>0.7</v>
      </c>
      <c r="Z10" t="s">
        <v>52</v>
      </c>
      <c r="AA10">
        <v>9.1095156695156536</v>
      </c>
      <c r="AB10">
        <v>5.8191025641025647</v>
      </c>
    </row>
    <row r="11" spans="1:28" x14ac:dyDescent="0.2">
      <c r="A11" s="3">
        <v>1.8</v>
      </c>
      <c r="B11" s="3">
        <v>16</v>
      </c>
      <c r="C11" s="10">
        <v>2.98</v>
      </c>
      <c r="D11" s="3">
        <v>25</v>
      </c>
      <c r="E11" s="11" t="s">
        <v>134</v>
      </c>
      <c r="F11" s="11" t="s">
        <v>135</v>
      </c>
      <c r="G11" s="11" t="s">
        <v>136</v>
      </c>
      <c r="I11" s="18">
        <v>7.2</v>
      </c>
      <c r="J11" s="19">
        <v>8.4</v>
      </c>
      <c r="L11" t="s">
        <v>53</v>
      </c>
      <c r="M11">
        <v>13</v>
      </c>
      <c r="N11">
        <v>27</v>
      </c>
      <c r="P11" s="18">
        <v>7.9</v>
      </c>
      <c r="Q11" s="19">
        <v>4.3</v>
      </c>
      <c r="S11" t="s">
        <v>53</v>
      </c>
      <c r="T11">
        <v>23</v>
      </c>
      <c r="U11">
        <v>17</v>
      </c>
      <c r="W11" s="19">
        <v>4.3</v>
      </c>
      <c r="X11" s="18">
        <v>7.9</v>
      </c>
      <c r="Z11" t="s">
        <v>53</v>
      </c>
      <c r="AA11">
        <v>27</v>
      </c>
      <c r="AB11">
        <v>13</v>
      </c>
    </row>
    <row r="12" spans="1:28" x14ac:dyDescent="0.2">
      <c r="A12" s="3">
        <v>0.8</v>
      </c>
      <c r="B12" s="3">
        <v>18</v>
      </c>
      <c r="C12" s="10">
        <v>3.15</v>
      </c>
      <c r="D12" s="3">
        <v>26</v>
      </c>
      <c r="E12" s="11" t="s">
        <v>134</v>
      </c>
      <c r="F12" s="11" t="s">
        <v>135</v>
      </c>
      <c r="G12" s="11" t="s">
        <v>136</v>
      </c>
      <c r="I12" s="19">
        <v>6.8</v>
      </c>
      <c r="J12" s="18">
        <v>7.9</v>
      </c>
      <c r="L12" t="s">
        <v>55</v>
      </c>
      <c r="M12">
        <v>0</v>
      </c>
      <c r="N12"/>
      <c r="P12" s="19">
        <v>7.6</v>
      </c>
      <c r="Q12" s="18">
        <v>3.7</v>
      </c>
      <c r="S12" t="s">
        <v>55</v>
      </c>
      <c r="T12">
        <v>0</v>
      </c>
      <c r="U12"/>
      <c r="W12" s="18">
        <v>3.7</v>
      </c>
      <c r="X12" s="19">
        <v>7.6</v>
      </c>
      <c r="Z12" t="s">
        <v>55</v>
      </c>
      <c r="AA12">
        <v>0</v>
      </c>
      <c r="AB12"/>
    </row>
    <row r="13" spans="1:28" x14ac:dyDescent="0.2">
      <c r="A13" s="3">
        <v>4.7</v>
      </c>
      <c r="B13" s="3">
        <v>16</v>
      </c>
      <c r="C13" s="10">
        <v>3.12</v>
      </c>
      <c r="D13" s="3">
        <v>25</v>
      </c>
      <c r="E13" s="11" t="s">
        <v>86</v>
      </c>
      <c r="F13" s="11" t="s">
        <v>135</v>
      </c>
      <c r="G13" s="11" t="s">
        <v>136</v>
      </c>
      <c r="I13" s="18">
        <v>5.9</v>
      </c>
      <c r="J13" s="19">
        <v>7.6</v>
      </c>
      <c r="L13" t="s">
        <v>56</v>
      </c>
      <c r="M13">
        <v>18</v>
      </c>
      <c r="N13"/>
      <c r="P13" s="18">
        <v>7.5</v>
      </c>
      <c r="Q13" s="19">
        <v>3.7</v>
      </c>
      <c r="S13" t="s">
        <v>56</v>
      </c>
      <c r="T13">
        <v>34</v>
      </c>
      <c r="U13"/>
      <c r="W13" s="19">
        <v>3.4</v>
      </c>
      <c r="X13" s="18">
        <v>7.5</v>
      </c>
      <c r="Z13" t="s">
        <v>56</v>
      </c>
      <c r="AA13">
        <v>29</v>
      </c>
      <c r="AB13"/>
    </row>
    <row r="14" spans="1:28" x14ac:dyDescent="0.2">
      <c r="A14" s="3">
        <v>3.9</v>
      </c>
      <c r="B14" s="3">
        <v>16</v>
      </c>
      <c r="C14" s="10">
        <v>3</v>
      </c>
      <c r="D14" s="3">
        <v>26</v>
      </c>
      <c r="E14" s="11" t="s">
        <v>86</v>
      </c>
      <c r="F14" s="11" t="s">
        <v>135</v>
      </c>
      <c r="G14" s="11" t="s">
        <v>136</v>
      </c>
      <c r="I14" s="19">
        <v>4.7</v>
      </c>
      <c r="J14" s="18">
        <v>7.5</v>
      </c>
      <c r="L14" t="s">
        <v>57</v>
      </c>
      <c r="M14">
        <v>-9.174758722540392E-3</v>
      </c>
      <c r="N14"/>
      <c r="P14" s="19">
        <v>7.5</v>
      </c>
      <c r="Q14" s="18">
        <v>3.4</v>
      </c>
      <c r="S14" t="s">
        <v>57</v>
      </c>
      <c r="T14">
        <v>4.4186414247621837</v>
      </c>
      <c r="U14"/>
      <c r="W14" s="18">
        <v>1.8</v>
      </c>
      <c r="X14" s="19">
        <v>6.3</v>
      </c>
      <c r="Z14" t="s">
        <v>57</v>
      </c>
      <c r="AA14">
        <v>1.078815194477412</v>
      </c>
      <c r="AB14"/>
    </row>
    <row r="15" spans="1:28" x14ac:dyDescent="0.2">
      <c r="A15" s="3">
        <v>3.7</v>
      </c>
      <c r="B15" s="3">
        <v>16</v>
      </c>
      <c r="C15" s="10">
        <v>3.5</v>
      </c>
      <c r="D15" s="3">
        <v>23</v>
      </c>
      <c r="E15" s="11" t="s">
        <v>86</v>
      </c>
      <c r="F15" s="11" t="s">
        <v>135</v>
      </c>
      <c r="G15" s="11" t="s">
        <v>136</v>
      </c>
      <c r="I15" s="18">
        <v>3.9</v>
      </c>
      <c r="J15" s="19">
        <v>7.5</v>
      </c>
      <c r="L15" t="s">
        <v>58</v>
      </c>
      <c r="M15">
        <v>0.49639031329292038</v>
      </c>
      <c r="N15"/>
      <c r="P15" s="18">
        <v>6.5</v>
      </c>
      <c r="Q15" s="19">
        <v>2.5</v>
      </c>
      <c r="S15" t="s">
        <v>58</v>
      </c>
      <c r="T15">
        <v>4.8051152408373802E-5</v>
      </c>
      <c r="U15"/>
      <c r="W15" s="19">
        <v>0.8</v>
      </c>
      <c r="X15" s="18">
        <v>4.8</v>
      </c>
      <c r="Z15" t="s">
        <v>58</v>
      </c>
      <c r="AA15">
        <v>0.14478088618230966</v>
      </c>
      <c r="AB15"/>
    </row>
    <row r="16" spans="1:28" x14ac:dyDescent="0.2">
      <c r="A16" s="3">
        <v>0.3</v>
      </c>
      <c r="B16" s="3">
        <v>18</v>
      </c>
      <c r="C16" s="10">
        <v>3.79</v>
      </c>
      <c r="D16" s="3">
        <v>24</v>
      </c>
      <c r="E16" s="11" t="s">
        <v>86</v>
      </c>
      <c r="F16" s="11" t="s">
        <v>135</v>
      </c>
      <c r="G16" s="11" t="s">
        <v>136</v>
      </c>
      <c r="I16" s="19">
        <v>3.7</v>
      </c>
      <c r="J16" s="18">
        <v>6.5</v>
      </c>
      <c r="L16" t="s">
        <v>59</v>
      </c>
      <c r="M16">
        <v>1.7340636066175394</v>
      </c>
      <c r="N16"/>
      <c r="P16" s="19">
        <v>6.3</v>
      </c>
      <c r="Q16" s="18">
        <v>1.8</v>
      </c>
      <c r="S16" t="s">
        <v>59</v>
      </c>
      <c r="T16">
        <v>1.6909242551868542</v>
      </c>
      <c r="U16"/>
      <c r="W16" s="18">
        <v>4.7</v>
      </c>
      <c r="X16" s="19">
        <v>4.5</v>
      </c>
      <c r="Z16" t="s">
        <v>59</v>
      </c>
      <c r="AA16">
        <v>1.6991270265334986</v>
      </c>
      <c r="AB16"/>
    </row>
    <row r="17" spans="1:28" x14ac:dyDescent="0.2">
      <c r="A17" s="3">
        <v>10</v>
      </c>
      <c r="B17" s="3">
        <v>16</v>
      </c>
      <c r="C17" s="10">
        <v>2.78</v>
      </c>
      <c r="D17" s="3">
        <v>25</v>
      </c>
      <c r="E17" s="11" t="s">
        <v>134</v>
      </c>
      <c r="F17" s="11" t="s">
        <v>135</v>
      </c>
      <c r="G17" s="11" t="s">
        <v>135</v>
      </c>
      <c r="I17" s="18">
        <v>0.9</v>
      </c>
      <c r="J17" s="19">
        <v>6.3</v>
      </c>
      <c r="L17" t="s">
        <v>60</v>
      </c>
      <c r="M17" s="17">
        <v>0.99278062658584076</v>
      </c>
      <c r="N17" s="20" t="s">
        <v>106</v>
      </c>
      <c r="P17" s="18">
        <v>5.8</v>
      </c>
      <c r="Q17" s="19">
        <v>1.5</v>
      </c>
      <c r="S17" t="s">
        <v>60</v>
      </c>
      <c r="T17" s="17">
        <v>9.6102304816747603E-5</v>
      </c>
      <c r="U17" s="16" t="s">
        <v>144</v>
      </c>
      <c r="W17" s="19">
        <v>3.9</v>
      </c>
      <c r="X17" s="18">
        <v>3.5</v>
      </c>
      <c r="Z17" t="s">
        <v>60</v>
      </c>
      <c r="AA17" s="17">
        <v>0.28956177236461933</v>
      </c>
      <c r="AB17" s="20" t="s">
        <v>106</v>
      </c>
    </row>
    <row r="18" spans="1:28" ht="17" thickBot="1" x14ac:dyDescent="0.25">
      <c r="A18" s="3">
        <v>8.5</v>
      </c>
      <c r="B18" s="3">
        <v>16</v>
      </c>
      <c r="C18" s="10">
        <v>2.96</v>
      </c>
      <c r="D18" s="3">
        <v>23</v>
      </c>
      <c r="E18" s="11" t="s">
        <v>134</v>
      </c>
      <c r="F18" s="11" t="s">
        <v>135</v>
      </c>
      <c r="G18" s="11" t="s">
        <v>135</v>
      </c>
      <c r="I18" s="19">
        <v>0.7</v>
      </c>
      <c r="J18" s="18">
        <v>6.2</v>
      </c>
      <c r="L18" s="14" t="s">
        <v>61</v>
      </c>
      <c r="M18" s="14">
        <v>2.1009220402410378</v>
      </c>
      <c r="N18" s="14"/>
      <c r="P18" s="19">
        <v>4.8</v>
      </c>
      <c r="Q18" s="18">
        <v>0.8</v>
      </c>
      <c r="S18" s="14" t="s">
        <v>61</v>
      </c>
      <c r="T18" s="14">
        <v>2.0322445093177191</v>
      </c>
      <c r="U18" s="14"/>
      <c r="W18" s="18">
        <v>3.7</v>
      </c>
      <c r="X18" s="19">
        <v>7.2</v>
      </c>
      <c r="Z18" s="14" t="s">
        <v>61</v>
      </c>
      <c r="AA18" s="14">
        <v>2.0452296421327048</v>
      </c>
      <c r="AB18" s="14"/>
    </row>
    <row r="19" spans="1:28" x14ac:dyDescent="0.2">
      <c r="A19" s="3">
        <v>8.4</v>
      </c>
      <c r="B19" s="3">
        <v>17</v>
      </c>
      <c r="C19" s="10">
        <v>3.56</v>
      </c>
      <c r="D19" s="3">
        <v>35</v>
      </c>
      <c r="E19" s="11" t="s">
        <v>134</v>
      </c>
      <c r="F19" s="11" t="s">
        <v>135</v>
      </c>
      <c r="G19" s="11" t="s">
        <v>135</v>
      </c>
      <c r="I19" s="18">
        <v>0.3</v>
      </c>
      <c r="J19" s="19">
        <v>5.8</v>
      </c>
      <c r="P19" s="18">
        <v>4.5</v>
      </c>
      <c r="Q19" s="19">
        <v>4.7</v>
      </c>
      <c r="W19" s="19">
        <v>0.3</v>
      </c>
      <c r="X19" s="18">
        <v>5.9</v>
      </c>
    </row>
    <row r="20" spans="1:28" x14ac:dyDescent="0.2">
      <c r="A20" s="3">
        <v>8.4</v>
      </c>
      <c r="B20" s="3">
        <v>16</v>
      </c>
      <c r="C20" s="10">
        <v>2.64</v>
      </c>
      <c r="D20" s="3">
        <v>23</v>
      </c>
      <c r="E20" s="11" t="s">
        <v>134</v>
      </c>
      <c r="F20" s="11" t="s">
        <v>135</v>
      </c>
      <c r="G20" s="11" t="s">
        <v>135</v>
      </c>
      <c r="J20" s="18">
        <v>5.4</v>
      </c>
      <c r="P20" s="19">
        <v>4</v>
      </c>
      <c r="Q20" s="18">
        <v>3.9</v>
      </c>
      <c r="W20" s="18">
        <v>10</v>
      </c>
    </row>
    <row r="21" spans="1:28" x14ac:dyDescent="0.2">
      <c r="A21" s="3">
        <v>7.5</v>
      </c>
      <c r="B21" s="3">
        <v>16</v>
      </c>
      <c r="C21" s="10">
        <v>2.86</v>
      </c>
      <c r="D21" s="3">
        <v>24</v>
      </c>
      <c r="E21" s="11" t="s">
        <v>134</v>
      </c>
      <c r="F21" s="11" t="s">
        <v>135</v>
      </c>
      <c r="G21" s="11" t="s">
        <v>135</v>
      </c>
      <c r="J21" s="19">
        <v>5.0999999999999996</v>
      </c>
      <c r="P21" s="18">
        <v>3.5</v>
      </c>
      <c r="Q21" s="19">
        <v>3.7</v>
      </c>
      <c r="W21" s="19">
        <v>8.5</v>
      </c>
    </row>
    <row r="22" spans="1:28" x14ac:dyDescent="0.2">
      <c r="A22" s="3">
        <v>6.5</v>
      </c>
      <c r="B22" s="3">
        <v>16</v>
      </c>
      <c r="C22" s="10">
        <v>3.1</v>
      </c>
      <c r="D22" s="3">
        <v>26</v>
      </c>
      <c r="E22" s="11" t="s">
        <v>134</v>
      </c>
      <c r="F22" s="11" t="s">
        <v>135</v>
      </c>
      <c r="G22" s="11" t="s">
        <v>135</v>
      </c>
      <c r="J22" s="18">
        <v>4.8</v>
      </c>
      <c r="P22" s="19">
        <v>10</v>
      </c>
      <c r="Q22" s="18">
        <v>0.7</v>
      </c>
      <c r="W22" s="18">
        <v>8.4</v>
      </c>
    </row>
    <row r="23" spans="1:28" x14ac:dyDescent="0.2">
      <c r="A23" s="3">
        <v>5.8</v>
      </c>
      <c r="B23" s="3">
        <v>18</v>
      </c>
      <c r="C23" s="10">
        <v>3.36</v>
      </c>
      <c r="D23" s="3">
        <v>25</v>
      </c>
      <c r="E23" s="11" t="s">
        <v>134</v>
      </c>
      <c r="F23" s="11" t="s">
        <v>135</v>
      </c>
      <c r="G23" s="11" t="s">
        <v>135</v>
      </c>
      <c r="J23" s="19">
        <v>4.5</v>
      </c>
      <c r="P23" s="18">
        <v>10</v>
      </c>
      <c r="Q23" s="19">
        <v>0.3</v>
      </c>
      <c r="W23" s="19">
        <v>8.4</v>
      </c>
    </row>
    <row r="24" spans="1:28" x14ac:dyDescent="0.2">
      <c r="A24" s="3">
        <v>4</v>
      </c>
      <c r="B24" s="3">
        <v>17</v>
      </c>
      <c r="C24" s="10">
        <v>3.57</v>
      </c>
      <c r="D24" s="3">
        <v>24</v>
      </c>
      <c r="E24" s="11" t="s">
        <v>134</v>
      </c>
      <c r="F24" s="11" t="s">
        <v>135</v>
      </c>
      <c r="G24" s="11" t="s">
        <v>135</v>
      </c>
      <c r="J24" s="18">
        <v>4.3</v>
      </c>
      <c r="P24" s="19">
        <v>9.6</v>
      </c>
      <c r="W24" s="18">
        <v>7.5</v>
      </c>
    </row>
    <row r="25" spans="1:28" x14ac:dyDescent="0.2">
      <c r="A25" s="3">
        <v>10</v>
      </c>
      <c r="B25" s="3">
        <v>18</v>
      </c>
      <c r="C25" s="10">
        <v>3.01</v>
      </c>
      <c r="D25" s="3">
        <v>33</v>
      </c>
      <c r="E25" s="11" t="s">
        <v>86</v>
      </c>
      <c r="F25" s="11" t="s">
        <v>135</v>
      </c>
      <c r="G25" s="11" t="s">
        <v>135</v>
      </c>
      <c r="J25" s="19">
        <v>4</v>
      </c>
      <c r="P25" s="18">
        <v>8.1999999999999993</v>
      </c>
      <c r="W25" s="19">
        <v>6.5</v>
      </c>
    </row>
    <row r="26" spans="1:28" x14ac:dyDescent="0.2">
      <c r="A26" s="3">
        <v>10</v>
      </c>
      <c r="B26" s="3">
        <v>18</v>
      </c>
      <c r="C26" s="10">
        <v>3.86</v>
      </c>
      <c r="D26" s="3">
        <v>24</v>
      </c>
      <c r="E26" s="11" t="s">
        <v>86</v>
      </c>
      <c r="F26" s="11" t="s">
        <v>135</v>
      </c>
      <c r="G26" s="11" t="s">
        <v>135</v>
      </c>
      <c r="J26" s="18">
        <v>3.7</v>
      </c>
      <c r="P26" s="19">
        <v>7.2</v>
      </c>
      <c r="W26" s="18">
        <v>5.8</v>
      </c>
    </row>
    <row r="27" spans="1:28" x14ac:dyDescent="0.2">
      <c r="A27" s="3">
        <v>9.6</v>
      </c>
      <c r="B27" s="3">
        <v>16</v>
      </c>
      <c r="C27" s="10">
        <v>2.58</v>
      </c>
      <c r="D27" s="3">
        <v>25</v>
      </c>
      <c r="E27" s="11" t="s">
        <v>86</v>
      </c>
      <c r="F27" s="11" t="s">
        <v>135</v>
      </c>
      <c r="G27" s="11" t="s">
        <v>135</v>
      </c>
      <c r="J27" s="19">
        <v>3.7</v>
      </c>
      <c r="P27" s="18">
        <v>6.8</v>
      </c>
      <c r="W27" s="19">
        <v>4</v>
      </c>
    </row>
    <row r="28" spans="1:28" x14ac:dyDescent="0.2">
      <c r="A28" s="3">
        <v>8.1999999999999993</v>
      </c>
      <c r="B28" s="3">
        <v>18</v>
      </c>
      <c r="C28" s="10">
        <v>3.43</v>
      </c>
      <c r="D28" s="3">
        <v>32</v>
      </c>
      <c r="E28" s="11" t="s">
        <v>86</v>
      </c>
      <c r="F28" s="11" t="s">
        <v>135</v>
      </c>
      <c r="G28" s="11" t="s">
        <v>135</v>
      </c>
      <c r="I28" s="5"/>
      <c r="J28" s="18">
        <v>3.5</v>
      </c>
      <c r="P28" s="19">
        <v>5.9</v>
      </c>
      <c r="W28" s="18">
        <v>10</v>
      </c>
    </row>
    <row r="29" spans="1:28" x14ac:dyDescent="0.2">
      <c r="A29" s="3">
        <v>6.8</v>
      </c>
      <c r="B29" s="3">
        <v>16</v>
      </c>
      <c r="C29" s="10">
        <v>3.47</v>
      </c>
      <c r="D29" s="3">
        <v>27</v>
      </c>
      <c r="E29" s="11" t="s">
        <v>86</v>
      </c>
      <c r="F29" s="11" t="s">
        <v>135</v>
      </c>
      <c r="G29" s="11" t="s">
        <v>135</v>
      </c>
      <c r="J29" s="19">
        <v>3.4</v>
      </c>
      <c r="P29" s="18">
        <v>0.9</v>
      </c>
      <c r="W29" s="19">
        <v>10</v>
      </c>
    </row>
    <row r="30" spans="1:28" x14ac:dyDescent="0.2">
      <c r="A30" s="3">
        <v>0.9</v>
      </c>
      <c r="B30" s="3">
        <v>16</v>
      </c>
      <c r="C30" s="10">
        <v>2.79</v>
      </c>
      <c r="D30" s="3">
        <v>23</v>
      </c>
      <c r="E30" s="11" t="s">
        <v>86</v>
      </c>
      <c r="F30" s="11" t="s">
        <v>135</v>
      </c>
      <c r="G30" s="11" t="s">
        <v>135</v>
      </c>
      <c r="J30" s="18">
        <v>2.5</v>
      </c>
      <c r="W30" s="18">
        <v>9.6</v>
      </c>
    </row>
    <row r="31" spans="1:28" x14ac:dyDescent="0.2">
      <c r="A31" s="3">
        <v>3.7</v>
      </c>
      <c r="B31" s="3">
        <v>15</v>
      </c>
      <c r="C31" s="10">
        <v>3.19</v>
      </c>
      <c r="D31" s="3">
        <v>24</v>
      </c>
      <c r="E31" s="11" t="s">
        <v>134</v>
      </c>
      <c r="F31" s="11" t="s">
        <v>136</v>
      </c>
      <c r="G31" s="11" t="s">
        <v>136</v>
      </c>
      <c r="J31" s="19">
        <v>1.8</v>
      </c>
      <c r="W31" s="19">
        <v>8.1999999999999993</v>
      </c>
    </row>
    <row r="32" spans="1:28" x14ac:dyDescent="0.2">
      <c r="A32" s="3">
        <v>2.5</v>
      </c>
      <c r="B32" s="3">
        <v>13</v>
      </c>
      <c r="C32" s="10">
        <v>1.75</v>
      </c>
      <c r="D32" s="3">
        <v>22</v>
      </c>
      <c r="E32" s="11" t="s">
        <v>134</v>
      </c>
      <c r="F32" s="11" t="s">
        <v>136</v>
      </c>
      <c r="G32" s="11" t="s">
        <v>136</v>
      </c>
      <c r="I32" s="5"/>
      <c r="J32" s="18">
        <v>1.5</v>
      </c>
      <c r="W32" s="18">
        <v>6.8</v>
      </c>
    </row>
    <row r="33" spans="1:23" x14ac:dyDescent="0.2">
      <c r="A33" s="3">
        <v>1.5</v>
      </c>
      <c r="B33" s="3">
        <v>15</v>
      </c>
      <c r="C33" s="10">
        <v>2.13</v>
      </c>
      <c r="D33" s="3">
        <v>22</v>
      </c>
      <c r="E33" s="11" t="s">
        <v>134</v>
      </c>
      <c r="F33" s="11" t="s">
        <v>136</v>
      </c>
      <c r="G33" s="11" t="s">
        <v>136</v>
      </c>
      <c r="J33" s="19">
        <v>0.8</v>
      </c>
      <c r="W33" s="19">
        <v>0.9</v>
      </c>
    </row>
    <row r="34" spans="1:23" x14ac:dyDescent="0.2">
      <c r="A34" s="3">
        <v>0.7</v>
      </c>
      <c r="B34" s="3">
        <v>13</v>
      </c>
      <c r="C34" s="10">
        <v>1.84</v>
      </c>
      <c r="D34" s="3">
        <v>22</v>
      </c>
      <c r="E34" s="11" t="s">
        <v>86</v>
      </c>
      <c r="F34" s="11" t="s">
        <v>136</v>
      </c>
      <c r="G34" s="11" t="s">
        <v>136</v>
      </c>
    </row>
    <row r="35" spans="1:23" x14ac:dyDescent="0.2">
      <c r="A35" s="3">
        <v>7.9</v>
      </c>
      <c r="B35" s="3">
        <v>15</v>
      </c>
      <c r="C35" s="10">
        <v>2.75</v>
      </c>
      <c r="D35" s="3">
        <v>34</v>
      </c>
      <c r="E35" s="11" t="s">
        <v>134</v>
      </c>
      <c r="F35" s="11" t="s">
        <v>136</v>
      </c>
      <c r="G35" s="11" t="s">
        <v>135</v>
      </c>
    </row>
    <row r="36" spans="1:23" x14ac:dyDescent="0.2">
      <c r="A36" s="3">
        <v>7.6</v>
      </c>
      <c r="B36" s="3">
        <v>13</v>
      </c>
      <c r="C36" s="10">
        <v>2.95</v>
      </c>
      <c r="D36" s="3">
        <v>28</v>
      </c>
      <c r="E36" s="11" t="s">
        <v>134</v>
      </c>
      <c r="F36" s="11" t="s">
        <v>136</v>
      </c>
      <c r="G36" s="11" t="s">
        <v>135</v>
      </c>
    </row>
    <row r="37" spans="1:23" x14ac:dyDescent="0.2">
      <c r="A37" s="3">
        <v>7.5</v>
      </c>
      <c r="B37" s="3">
        <v>13</v>
      </c>
      <c r="C37" s="10">
        <v>2.5</v>
      </c>
      <c r="D37" s="3">
        <v>23</v>
      </c>
      <c r="E37" s="11" t="s">
        <v>134</v>
      </c>
      <c r="F37" s="11" t="s">
        <v>136</v>
      </c>
      <c r="G37" s="11" t="s">
        <v>135</v>
      </c>
    </row>
    <row r="38" spans="1:23" x14ac:dyDescent="0.2">
      <c r="A38" s="3">
        <v>6.3</v>
      </c>
      <c r="B38" s="3">
        <v>13</v>
      </c>
      <c r="C38" s="10">
        <v>2.98</v>
      </c>
      <c r="D38" s="3">
        <v>21</v>
      </c>
      <c r="E38" s="11" t="s">
        <v>134</v>
      </c>
      <c r="F38" s="11" t="s">
        <v>136</v>
      </c>
      <c r="G38" s="11" t="s">
        <v>135</v>
      </c>
    </row>
    <row r="39" spans="1:23" x14ac:dyDescent="0.2">
      <c r="A39" s="3">
        <v>4.8</v>
      </c>
      <c r="B39" s="3">
        <v>14</v>
      </c>
      <c r="C39" s="10">
        <v>2.76</v>
      </c>
      <c r="D39" s="3">
        <v>28</v>
      </c>
      <c r="E39" s="11" t="s">
        <v>134</v>
      </c>
      <c r="F39" s="11" t="s">
        <v>136</v>
      </c>
      <c r="G39" s="11" t="s">
        <v>135</v>
      </c>
    </row>
    <row r="40" spans="1:23" x14ac:dyDescent="0.2">
      <c r="A40" s="3">
        <v>4.5</v>
      </c>
      <c r="B40" s="3">
        <v>13</v>
      </c>
      <c r="C40" s="10">
        <v>2.96</v>
      </c>
      <c r="D40" s="3">
        <v>23</v>
      </c>
      <c r="E40" s="11" t="s">
        <v>134</v>
      </c>
      <c r="F40" s="11" t="s">
        <v>136</v>
      </c>
      <c r="G40" s="11" t="s">
        <v>135</v>
      </c>
    </row>
    <row r="41" spans="1:23" x14ac:dyDescent="0.2">
      <c r="A41" s="3">
        <v>3.5</v>
      </c>
      <c r="B41" s="3">
        <v>14</v>
      </c>
      <c r="C41" s="10">
        <v>2.84</v>
      </c>
      <c r="D41" s="3">
        <v>21</v>
      </c>
      <c r="E41" s="11" t="s">
        <v>134</v>
      </c>
      <c r="F41" s="11" t="s">
        <v>136</v>
      </c>
      <c r="G41" s="11" t="s">
        <v>135</v>
      </c>
    </row>
    <row r="42" spans="1:23" x14ac:dyDescent="0.2">
      <c r="A42" s="3">
        <v>7.2</v>
      </c>
      <c r="B42" s="3">
        <v>15</v>
      </c>
      <c r="C42" s="10">
        <v>2.38</v>
      </c>
      <c r="D42" s="3">
        <v>23</v>
      </c>
      <c r="E42" s="11" t="s">
        <v>86</v>
      </c>
      <c r="F42" s="11" t="s">
        <v>136</v>
      </c>
      <c r="G42" s="11" t="s">
        <v>135</v>
      </c>
    </row>
    <row r="43" spans="1:23" x14ac:dyDescent="0.2">
      <c r="A43" s="3">
        <v>5.9</v>
      </c>
      <c r="B43" s="3">
        <v>13</v>
      </c>
      <c r="C43" s="10">
        <v>2.95</v>
      </c>
      <c r="D43" s="3">
        <v>20</v>
      </c>
      <c r="E43" s="11" t="s">
        <v>86</v>
      </c>
      <c r="F43" s="11" t="s">
        <v>136</v>
      </c>
      <c r="G43" s="11" t="s">
        <v>135</v>
      </c>
    </row>
  </sheetData>
  <pageMargins left="0.75" right="0.75" top="1" bottom="1" header="0.5" footer="0.5"/>
  <pageSetup scale="71" orientation="portrait" horizontalDpi="4294967292" r:id="rId1"/>
  <headerFooter alignWithMargins="0"/>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EBBC0-E255-6943-A735-B856C734E2D3}">
  <dimension ref="A1:AA85"/>
  <sheetViews>
    <sheetView zoomScale="75" workbookViewId="0"/>
  </sheetViews>
  <sheetFormatPr baseColWidth="10" defaultColWidth="8.83203125" defaultRowHeight="13" x14ac:dyDescent="0.15"/>
  <cols>
    <col min="1" max="1" width="8.83203125" style="21"/>
    <col min="2" max="2" width="20.5" style="21" customWidth="1"/>
    <col min="3" max="3" width="12.1640625" style="21" customWidth="1"/>
    <col min="4" max="4" width="8.83203125" style="21"/>
    <col min="5" max="5" width="11" style="21" customWidth="1"/>
    <col min="6" max="6" width="8.83203125" style="21"/>
    <col min="7" max="7" width="11.1640625" style="21" bestFit="1" customWidth="1"/>
    <col min="8" max="8" width="8.83203125" style="21"/>
    <col min="9" max="9" width="9" style="21" bestFit="1" customWidth="1"/>
    <col min="10" max="10" width="14.1640625" style="21" customWidth="1"/>
    <col min="11" max="11" width="9" style="21" bestFit="1" customWidth="1"/>
    <col min="12" max="12" width="8.83203125" style="21"/>
    <col min="13" max="13" width="12.1640625" style="21" bestFit="1" customWidth="1"/>
    <col min="14" max="16384" width="8.83203125" style="21"/>
  </cols>
  <sheetData>
    <row r="1" spans="1:27" ht="16" x14ac:dyDescent="0.2">
      <c r="A1" s="1" t="s">
        <v>18</v>
      </c>
      <c r="B1" s="1"/>
    </row>
    <row r="2" spans="1:27" ht="14" thickBot="1" x14ac:dyDescent="0.2">
      <c r="A2" s="21" t="s">
        <v>19</v>
      </c>
    </row>
    <row r="3" spans="1:27" x14ac:dyDescent="0.15">
      <c r="B3" s="28" t="s">
        <v>20</v>
      </c>
      <c r="C3" s="28"/>
      <c r="D3" s="28" t="s">
        <v>21</v>
      </c>
      <c r="E3" s="28"/>
      <c r="F3" s="28" t="s">
        <v>22</v>
      </c>
      <c r="G3" s="28"/>
      <c r="H3" s="28" t="s">
        <v>23</v>
      </c>
      <c r="I3" s="28"/>
      <c r="J3" s="28" t="s">
        <v>24</v>
      </c>
      <c r="K3" s="28"/>
      <c r="L3" s="28" t="s">
        <v>25</v>
      </c>
      <c r="M3" s="28"/>
      <c r="P3" s="29"/>
      <c r="Q3" s="29"/>
      <c r="R3" s="29"/>
      <c r="S3" s="29"/>
      <c r="T3" s="29"/>
      <c r="U3" s="29"/>
      <c r="V3" s="29"/>
      <c r="W3" s="29"/>
      <c r="X3" s="29"/>
      <c r="Y3" s="29"/>
      <c r="Z3" s="29"/>
      <c r="AA3" s="29"/>
    </row>
    <row r="5" spans="1:27" ht="14" x14ac:dyDescent="0.15">
      <c r="B5" s="20" t="s">
        <v>1</v>
      </c>
      <c r="C5" s="21">
        <v>7542.333333333333</v>
      </c>
      <c r="D5" s="21" t="s">
        <v>1</v>
      </c>
      <c r="E5" s="21">
        <v>282.33333333333331</v>
      </c>
      <c r="F5" s="21" t="s">
        <v>1</v>
      </c>
      <c r="G5" s="21">
        <v>1149</v>
      </c>
      <c r="H5" s="21" t="s">
        <v>1</v>
      </c>
      <c r="I5" s="21">
        <v>172.5</v>
      </c>
      <c r="J5" s="21" t="s">
        <v>1</v>
      </c>
      <c r="K5" s="23">
        <v>1.8833333333333333</v>
      </c>
      <c r="L5" s="21" t="s">
        <v>1</v>
      </c>
      <c r="M5" s="21">
        <v>9148.0499999999993</v>
      </c>
      <c r="P5" s="30"/>
      <c r="Q5" s="30"/>
      <c r="R5" s="30"/>
      <c r="S5" s="30"/>
      <c r="T5" s="30"/>
      <c r="U5" s="30"/>
      <c r="V5" s="30"/>
      <c r="W5" s="30"/>
      <c r="X5" s="30"/>
      <c r="Y5" s="30"/>
      <c r="Z5" s="30"/>
    </row>
    <row r="6" spans="1:27" x14ac:dyDescent="0.15">
      <c r="B6" s="21" t="s">
        <v>2</v>
      </c>
      <c r="C6" s="21">
        <v>227.32370292904133</v>
      </c>
      <c r="D6" s="21" t="s">
        <v>2</v>
      </c>
      <c r="E6" s="21">
        <v>6.1080971852210553</v>
      </c>
      <c r="F6" s="21" t="s">
        <v>2</v>
      </c>
      <c r="G6" s="21">
        <v>48.702776635191974</v>
      </c>
      <c r="H6" s="21" t="s">
        <v>2</v>
      </c>
      <c r="I6" s="21">
        <v>4.8106813828429376</v>
      </c>
      <c r="J6" s="21" t="s">
        <v>2</v>
      </c>
      <c r="K6" s="21">
        <v>0.70913796107264981</v>
      </c>
      <c r="L6" s="21" t="s">
        <v>2</v>
      </c>
      <c r="M6" s="21">
        <v>267.34634683620942</v>
      </c>
    </row>
    <row r="7" spans="1:27" x14ac:dyDescent="0.15">
      <c r="B7" s="21" t="s">
        <v>3</v>
      </c>
      <c r="C7" s="21">
        <v>7870</v>
      </c>
      <c r="D7" s="21" t="s">
        <v>3</v>
      </c>
      <c r="E7" s="21">
        <v>280</v>
      </c>
      <c r="F7" s="21" t="s">
        <v>3</v>
      </c>
      <c r="G7" s="21">
        <v>1260</v>
      </c>
      <c r="H7" s="21" t="s">
        <v>3</v>
      </c>
      <c r="I7" s="21">
        <v>170</v>
      </c>
      <c r="J7" s="21" t="s">
        <v>3</v>
      </c>
      <c r="K7" s="21">
        <v>0</v>
      </c>
      <c r="L7" s="21" t="s">
        <v>3</v>
      </c>
      <c r="M7" s="21">
        <v>9390</v>
      </c>
    </row>
    <row r="8" spans="1:27" x14ac:dyDescent="0.15">
      <c r="B8" s="21" t="s">
        <v>4</v>
      </c>
      <c r="C8" s="21">
        <v>9050</v>
      </c>
      <c r="D8" s="21" t="s">
        <v>4</v>
      </c>
      <c r="E8" s="21">
        <v>250</v>
      </c>
      <c r="F8" s="21" t="s">
        <v>4</v>
      </c>
      <c r="G8" s="21">
        <v>1590</v>
      </c>
      <c r="H8" s="21" t="s">
        <v>4</v>
      </c>
      <c r="I8" s="21">
        <v>150</v>
      </c>
      <c r="J8" s="21" t="s">
        <v>4</v>
      </c>
      <c r="K8" s="21">
        <v>0</v>
      </c>
      <c r="L8" s="21" t="s">
        <v>4</v>
      </c>
      <c r="M8" s="21">
        <v>7020</v>
      </c>
    </row>
    <row r="9" spans="1:27" ht="14" x14ac:dyDescent="0.15">
      <c r="B9" s="20" t="s">
        <v>5</v>
      </c>
      <c r="C9" s="21">
        <v>1760.8418312847587</v>
      </c>
      <c r="D9" s="21" t="s">
        <v>5</v>
      </c>
      <c r="E9" s="21">
        <v>47.313117350755093</v>
      </c>
      <c r="F9" s="21" t="s">
        <v>5</v>
      </c>
      <c r="G9" s="21">
        <v>377.25008564431641</v>
      </c>
      <c r="H9" s="21" t="s">
        <v>5</v>
      </c>
      <c r="I9" s="21">
        <v>37.263377759321529</v>
      </c>
      <c r="J9" s="21" t="s">
        <v>5</v>
      </c>
      <c r="K9" s="21">
        <v>5.4929590267957122</v>
      </c>
      <c r="L9" s="21" t="s">
        <v>5</v>
      </c>
      <c r="M9" s="21">
        <v>2070.8558979320619</v>
      </c>
    </row>
    <row r="10" spans="1:27" x14ac:dyDescent="0.15">
      <c r="B10" s="21" t="s">
        <v>6</v>
      </c>
      <c r="C10" s="21">
        <v>3100563.9548022626</v>
      </c>
      <c r="D10" s="21" t="s">
        <v>6</v>
      </c>
      <c r="E10" s="21">
        <v>2238.5310734463224</v>
      </c>
      <c r="F10" s="21" t="s">
        <v>6</v>
      </c>
      <c r="G10" s="21">
        <v>142317.62711864407</v>
      </c>
      <c r="H10" s="21" t="s">
        <v>6</v>
      </c>
      <c r="I10" s="21">
        <v>1388.5593220338983</v>
      </c>
      <c r="J10" s="21" t="s">
        <v>6</v>
      </c>
      <c r="K10" s="21">
        <v>30.172598870056497</v>
      </c>
      <c r="L10" s="21" t="s">
        <v>6</v>
      </c>
      <c r="M10" s="21">
        <v>4288444.1500000069</v>
      </c>
    </row>
    <row r="11" spans="1:27" x14ac:dyDescent="0.15">
      <c r="B11" s="21" t="s">
        <v>7</v>
      </c>
      <c r="C11" s="21">
        <v>-1.2354608803468672</v>
      </c>
      <c r="D11" s="21" t="s">
        <v>7</v>
      </c>
      <c r="E11" s="21">
        <v>-0.2929720343578226</v>
      </c>
      <c r="F11" s="21" t="s">
        <v>7</v>
      </c>
      <c r="G11" s="21">
        <v>-0.84635438559908893</v>
      </c>
      <c r="H11" s="21" t="s">
        <v>7</v>
      </c>
      <c r="I11" s="21">
        <v>-1.1945243965635415</v>
      </c>
      <c r="J11" s="21" t="s">
        <v>7</v>
      </c>
      <c r="K11" s="21">
        <v>9.2192561170108736</v>
      </c>
      <c r="L11" s="21" t="s">
        <v>7</v>
      </c>
      <c r="M11" s="21">
        <v>-1.1897348976746733</v>
      </c>
    </row>
    <row r="12" spans="1:27" x14ac:dyDescent="0.15">
      <c r="B12" s="21" t="s">
        <v>8</v>
      </c>
      <c r="C12" s="21">
        <v>-0.11868916388319914</v>
      </c>
      <c r="D12" s="21" t="s">
        <v>8</v>
      </c>
      <c r="E12" s="21">
        <v>0.17791955398969977</v>
      </c>
      <c r="F12" s="21" t="s">
        <v>8</v>
      </c>
      <c r="G12" s="21">
        <v>-0.53371065750964974</v>
      </c>
      <c r="H12" s="21" t="s">
        <v>8</v>
      </c>
      <c r="I12" s="21">
        <v>4.4602887170547265E-2</v>
      </c>
      <c r="J12" s="21" t="s">
        <v>8</v>
      </c>
      <c r="K12" s="21">
        <v>3.1170676118866623</v>
      </c>
      <c r="L12" s="21" t="s">
        <v>8</v>
      </c>
      <c r="M12" s="21">
        <v>-0.18884823230040806</v>
      </c>
    </row>
    <row r="13" spans="1:27" x14ac:dyDescent="0.15">
      <c r="B13" s="21" t="s">
        <v>9</v>
      </c>
      <c r="C13" s="21">
        <v>6020</v>
      </c>
      <c r="D13" s="21" t="s">
        <v>9</v>
      </c>
      <c r="E13" s="21">
        <v>210</v>
      </c>
      <c r="F13" s="21" t="s">
        <v>9</v>
      </c>
      <c r="G13" s="21">
        <v>1350</v>
      </c>
      <c r="H13" s="21" t="s">
        <v>9</v>
      </c>
      <c r="I13" s="21">
        <v>140</v>
      </c>
      <c r="J13" s="21" t="s">
        <v>9</v>
      </c>
      <c r="K13" s="21">
        <v>26</v>
      </c>
      <c r="L13" s="21" t="s">
        <v>9</v>
      </c>
      <c r="M13" s="21">
        <v>6930</v>
      </c>
    </row>
    <row r="14" spans="1:27" x14ac:dyDescent="0.15">
      <c r="B14" s="21" t="s">
        <v>10</v>
      </c>
      <c r="C14" s="21">
        <v>4350</v>
      </c>
      <c r="D14" s="21" t="s">
        <v>10</v>
      </c>
      <c r="E14" s="21">
        <v>180</v>
      </c>
      <c r="F14" s="21" t="s">
        <v>10</v>
      </c>
      <c r="G14" s="21">
        <v>300</v>
      </c>
      <c r="H14" s="21" t="s">
        <v>10</v>
      </c>
      <c r="I14" s="21">
        <v>100</v>
      </c>
      <c r="J14" s="21" t="s">
        <v>10</v>
      </c>
      <c r="K14" s="21">
        <v>0</v>
      </c>
      <c r="L14" s="21" t="s">
        <v>10</v>
      </c>
      <c r="M14" s="21">
        <v>5350</v>
      </c>
    </row>
    <row r="15" spans="1:27" x14ac:dyDescent="0.15">
      <c r="B15" s="21" t="s">
        <v>11</v>
      </c>
      <c r="C15" s="21">
        <v>10370</v>
      </c>
      <c r="D15" s="21" t="s">
        <v>11</v>
      </c>
      <c r="E15" s="21">
        <v>390</v>
      </c>
      <c r="F15" s="21" t="s">
        <v>11</v>
      </c>
      <c r="G15" s="21">
        <v>1650</v>
      </c>
      <c r="H15" s="21" t="s">
        <v>11</v>
      </c>
      <c r="I15" s="21">
        <v>240</v>
      </c>
      <c r="J15" s="21" t="s">
        <v>11</v>
      </c>
      <c r="K15" s="21">
        <v>26</v>
      </c>
      <c r="L15" s="21" t="s">
        <v>11</v>
      </c>
      <c r="M15" s="21">
        <v>12280</v>
      </c>
    </row>
    <row r="16" spans="1:27" x14ac:dyDescent="0.15">
      <c r="B16" s="21" t="s">
        <v>12</v>
      </c>
      <c r="C16" s="21">
        <v>452540</v>
      </c>
      <c r="D16" s="21" t="s">
        <v>12</v>
      </c>
      <c r="E16" s="21">
        <v>16940</v>
      </c>
      <c r="F16" s="21" t="s">
        <v>12</v>
      </c>
      <c r="G16" s="21">
        <v>68940</v>
      </c>
      <c r="H16" s="21" t="s">
        <v>12</v>
      </c>
      <c r="I16" s="21">
        <v>10350</v>
      </c>
      <c r="J16" s="21" t="s">
        <v>12</v>
      </c>
      <c r="K16" s="21">
        <v>113</v>
      </c>
      <c r="L16" s="21" t="s">
        <v>12</v>
      </c>
      <c r="M16" s="21">
        <v>548883</v>
      </c>
    </row>
    <row r="17" spans="1:13" x14ac:dyDescent="0.15">
      <c r="B17" s="21" t="s">
        <v>13</v>
      </c>
      <c r="C17" s="21">
        <v>60</v>
      </c>
      <c r="D17" s="21" t="s">
        <v>13</v>
      </c>
      <c r="E17" s="21">
        <v>60</v>
      </c>
      <c r="F17" s="21" t="s">
        <v>13</v>
      </c>
      <c r="G17" s="21">
        <v>60</v>
      </c>
      <c r="H17" s="21" t="s">
        <v>13</v>
      </c>
      <c r="I17" s="21">
        <v>60</v>
      </c>
      <c r="J17" s="21" t="s">
        <v>13</v>
      </c>
      <c r="K17" s="21">
        <v>60</v>
      </c>
      <c r="L17" s="21" t="s">
        <v>13</v>
      </c>
      <c r="M17" s="21">
        <v>60</v>
      </c>
    </row>
    <row r="18" spans="1:13" ht="14" thickBot="1" x14ac:dyDescent="0.2">
      <c r="B18" s="24" t="s">
        <v>14</v>
      </c>
      <c r="C18" s="24">
        <v>454.87367889092235</v>
      </c>
      <c r="D18" s="24" t="s">
        <v>14</v>
      </c>
      <c r="E18" s="24">
        <v>12.222274236541296</v>
      </c>
      <c r="F18" s="24" t="s">
        <v>14</v>
      </c>
      <c r="G18" s="24">
        <v>97.454030947084462</v>
      </c>
      <c r="H18" s="24" t="s">
        <v>14</v>
      </c>
      <c r="I18" s="24">
        <v>9.6261512125240003</v>
      </c>
      <c r="J18" s="24" t="s">
        <v>14</v>
      </c>
      <c r="K18" s="24">
        <v>1.4189817825333109</v>
      </c>
      <c r="L18" s="24" t="s">
        <v>14</v>
      </c>
      <c r="M18" s="24">
        <v>534.95880436803827</v>
      </c>
    </row>
    <row r="20" spans="1:13" x14ac:dyDescent="0.15">
      <c r="A20" s="21" t="s">
        <v>26</v>
      </c>
    </row>
    <row r="21" spans="1:13" x14ac:dyDescent="0.15">
      <c r="C21" s="30">
        <f>(C9/C5)*100%</f>
        <v>0.23346115233368436</v>
      </c>
      <c r="D21" s="30"/>
      <c r="E21" s="30">
        <f t="shared" ref="E21:M21" si="0">(E9/E5)*100%</f>
        <v>0.16757892804281616</v>
      </c>
      <c r="F21" s="30"/>
      <c r="G21" s="30">
        <f t="shared" si="0"/>
        <v>0.32832905626137199</v>
      </c>
      <c r="H21" s="30"/>
      <c r="I21" s="30">
        <f t="shared" si="0"/>
        <v>0.21601958121345813</v>
      </c>
      <c r="J21" s="30"/>
      <c r="K21" s="31">
        <f>(K9/K5)*100%</f>
        <v>2.9166154124579005</v>
      </c>
      <c r="L21" s="30"/>
      <c r="M21" s="30">
        <f t="shared" si="0"/>
        <v>0.22637129201655676</v>
      </c>
    </row>
    <row r="22" spans="1:13" x14ac:dyDescent="0.15">
      <c r="C22" s="30"/>
      <c r="D22" s="30"/>
      <c r="E22" s="30"/>
      <c r="F22" s="30"/>
      <c r="G22" s="30"/>
      <c r="H22" s="30"/>
      <c r="I22" s="30"/>
      <c r="J22" s="30"/>
      <c r="K22" s="30"/>
      <c r="L22" s="30"/>
      <c r="M22" s="30"/>
    </row>
    <row r="23" spans="1:13" ht="14" thickBot="1" x14ac:dyDescent="0.2">
      <c r="A23" s="30" t="s">
        <v>27</v>
      </c>
      <c r="B23" s="30"/>
    </row>
    <row r="24" spans="1:13" x14ac:dyDescent="0.15">
      <c r="B24" s="28" t="s">
        <v>20</v>
      </c>
      <c r="C24" s="28"/>
      <c r="D24" s="28" t="s">
        <v>21</v>
      </c>
      <c r="E24" s="28"/>
      <c r="F24" s="28" t="s">
        <v>28</v>
      </c>
      <c r="G24" s="28"/>
      <c r="H24" s="28" t="s">
        <v>23</v>
      </c>
      <c r="I24" s="28"/>
      <c r="J24" s="28" t="s">
        <v>24</v>
      </c>
      <c r="K24" s="28"/>
      <c r="L24" s="28" t="s">
        <v>25</v>
      </c>
      <c r="M24" s="28"/>
    </row>
    <row r="26" spans="1:13" x14ac:dyDescent="0.15">
      <c r="B26" s="30" t="s">
        <v>1</v>
      </c>
      <c r="C26" s="21">
        <v>1075.0333333333333</v>
      </c>
      <c r="D26" s="21" t="s">
        <v>1</v>
      </c>
      <c r="E26" s="21">
        <v>598.35</v>
      </c>
      <c r="F26" s="21" t="s">
        <v>1</v>
      </c>
      <c r="G26" s="21">
        <v>647.9666666666667</v>
      </c>
      <c r="H26" s="21" t="s">
        <v>1</v>
      </c>
      <c r="I26" s="21">
        <v>272.18333333333334</v>
      </c>
      <c r="J26" s="21" t="s">
        <v>1</v>
      </c>
      <c r="K26" s="21">
        <v>46.65</v>
      </c>
      <c r="L26" s="21" t="s">
        <v>1</v>
      </c>
      <c r="M26" s="21">
        <v>2640.1833333333334</v>
      </c>
    </row>
    <row r="27" spans="1:13" x14ac:dyDescent="0.15">
      <c r="B27" s="21" t="s">
        <v>2</v>
      </c>
      <c r="C27" s="21">
        <v>75.706454234801058</v>
      </c>
      <c r="D27" s="21" t="s">
        <v>2</v>
      </c>
      <c r="E27" s="21">
        <v>30.372116124055413</v>
      </c>
      <c r="F27" s="21" t="s">
        <v>2</v>
      </c>
      <c r="G27" s="21">
        <v>12.193101844077155</v>
      </c>
      <c r="H27" s="21" t="s">
        <v>2</v>
      </c>
      <c r="I27" s="21">
        <v>5.0141884375621855</v>
      </c>
      <c r="J27" s="21" t="s">
        <v>2</v>
      </c>
      <c r="K27" s="21">
        <v>6.736225745039695</v>
      </c>
      <c r="L27" s="21" t="s">
        <v>2</v>
      </c>
      <c r="M27" s="21">
        <v>105.01351403931366</v>
      </c>
    </row>
    <row r="28" spans="1:13" x14ac:dyDescent="0.15">
      <c r="B28" s="21" t="s">
        <v>3</v>
      </c>
      <c r="C28" s="21">
        <v>835</v>
      </c>
      <c r="D28" s="21" t="s">
        <v>3</v>
      </c>
      <c r="E28" s="21">
        <v>605</v>
      </c>
      <c r="F28" s="21" t="s">
        <v>3</v>
      </c>
      <c r="G28" s="21">
        <v>647.5</v>
      </c>
      <c r="H28" s="21" t="s">
        <v>3</v>
      </c>
      <c r="I28" s="21">
        <v>270</v>
      </c>
      <c r="J28" s="21" t="s">
        <v>3</v>
      </c>
      <c r="K28" s="21">
        <v>23</v>
      </c>
      <c r="L28" s="21" t="s">
        <v>3</v>
      </c>
      <c r="M28" s="21">
        <v>2408</v>
      </c>
    </row>
    <row r="29" spans="1:13" x14ac:dyDescent="0.15">
      <c r="B29" s="21" t="s">
        <v>4</v>
      </c>
      <c r="C29" s="21">
        <v>570</v>
      </c>
      <c r="D29" s="21" t="s">
        <v>4</v>
      </c>
      <c r="E29" s="21">
        <v>280</v>
      </c>
      <c r="F29" s="21" t="s">
        <v>4</v>
      </c>
      <c r="G29" s="21">
        <v>680</v>
      </c>
      <c r="H29" s="21" t="s">
        <v>4</v>
      </c>
      <c r="I29" s="21">
        <v>290</v>
      </c>
      <c r="J29" s="21" t="s">
        <v>4</v>
      </c>
      <c r="K29" s="21">
        <v>0</v>
      </c>
      <c r="L29" s="21" t="s">
        <v>4</v>
      </c>
      <c r="M29" s="21">
        <v>2324</v>
      </c>
    </row>
    <row r="30" spans="1:13" x14ac:dyDescent="0.15">
      <c r="B30" s="30" t="s">
        <v>5</v>
      </c>
      <c r="C30" s="21">
        <v>586.41967290359696</v>
      </c>
      <c r="D30" s="21" t="s">
        <v>5</v>
      </c>
      <c r="E30" s="21">
        <v>235.26139987508876</v>
      </c>
      <c r="F30" s="21" t="s">
        <v>5</v>
      </c>
      <c r="G30" s="21">
        <v>94.447360761443534</v>
      </c>
      <c r="H30" s="21" t="s">
        <v>5</v>
      </c>
      <c r="I30" s="21">
        <v>38.839736626848264</v>
      </c>
      <c r="J30" s="21" t="s">
        <v>5</v>
      </c>
      <c r="K30" s="21">
        <v>52.178580253664776</v>
      </c>
      <c r="L30" s="21" t="s">
        <v>5</v>
      </c>
      <c r="M30" s="21">
        <v>813.43118200196113</v>
      </c>
    </row>
    <row r="31" spans="1:13" x14ac:dyDescent="0.15">
      <c r="B31" s="21" t="s">
        <v>6</v>
      </c>
      <c r="C31" s="21">
        <v>343888.03276836168</v>
      </c>
      <c r="D31" s="21" t="s">
        <v>6</v>
      </c>
      <c r="E31" s="21">
        <v>55347.926271186414</v>
      </c>
      <c r="F31" s="21" t="s">
        <v>6</v>
      </c>
      <c r="G31" s="21">
        <v>8920.3039548022643</v>
      </c>
      <c r="H31" s="21" t="s">
        <v>6</v>
      </c>
      <c r="I31" s="21">
        <v>1508.5251412429388</v>
      </c>
      <c r="J31" s="21" t="s">
        <v>6</v>
      </c>
      <c r="K31" s="21">
        <v>2722.6042372881357</v>
      </c>
      <c r="L31" s="21" t="s">
        <v>6</v>
      </c>
      <c r="M31" s="21">
        <v>661670.28785310767</v>
      </c>
    </row>
    <row r="32" spans="1:13" x14ac:dyDescent="0.15">
      <c r="B32" s="21" t="s">
        <v>7</v>
      </c>
      <c r="C32" s="21">
        <v>-0.13180630332778875</v>
      </c>
      <c r="D32" s="21" t="s">
        <v>7</v>
      </c>
      <c r="E32" s="21">
        <v>-1.2729322713356983</v>
      </c>
      <c r="F32" s="21" t="s">
        <v>7</v>
      </c>
      <c r="G32" s="21">
        <v>-0.37776316529921106</v>
      </c>
      <c r="H32" s="21" t="s">
        <v>7</v>
      </c>
      <c r="I32" s="21">
        <v>-0.47120915512409578</v>
      </c>
      <c r="J32" s="21" t="s">
        <v>7</v>
      </c>
      <c r="K32" s="21">
        <v>-1.2538208354798213</v>
      </c>
      <c r="L32" s="21" t="s">
        <v>7</v>
      </c>
      <c r="M32" s="21">
        <v>-0.65211677850839278</v>
      </c>
    </row>
    <row r="33" spans="1:13" x14ac:dyDescent="0.15">
      <c r="B33" s="21" t="s">
        <v>8</v>
      </c>
      <c r="C33" s="21">
        <v>1.0050449409164561</v>
      </c>
      <c r="D33" s="21" t="s">
        <v>8</v>
      </c>
      <c r="E33" s="21">
        <v>1.0404988142423126E-3</v>
      </c>
      <c r="F33" s="21" t="s">
        <v>8</v>
      </c>
      <c r="G33" s="21">
        <v>0.40375233058462606</v>
      </c>
      <c r="H33" s="21" t="s">
        <v>8</v>
      </c>
      <c r="I33" s="21">
        <v>-8.6968195420137867E-2</v>
      </c>
      <c r="J33" s="21" t="s">
        <v>8</v>
      </c>
      <c r="K33" s="21">
        <v>0.64741870961235259</v>
      </c>
      <c r="L33" s="21" t="s">
        <v>8</v>
      </c>
      <c r="M33" s="21">
        <v>0.66164353824888611</v>
      </c>
    </row>
    <row r="34" spans="1:13" x14ac:dyDescent="0.15">
      <c r="B34" s="21" t="s">
        <v>9</v>
      </c>
      <c r="C34" s="21">
        <v>2130</v>
      </c>
      <c r="D34" s="21" t="s">
        <v>9</v>
      </c>
      <c r="E34" s="21">
        <v>752</v>
      </c>
      <c r="F34" s="21" t="s">
        <v>9</v>
      </c>
      <c r="G34" s="21">
        <v>408</v>
      </c>
      <c r="H34" s="21" t="s">
        <v>9</v>
      </c>
      <c r="I34" s="21">
        <v>160</v>
      </c>
      <c r="J34" s="21" t="s">
        <v>9</v>
      </c>
      <c r="K34" s="21">
        <v>139</v>
      </c>
      <c r="L34" s="21" t="s">
        <v>9</v>
      </c>
      <c r="M34" s="21">
        <v>2884</v>
      </c>
    </row>
    <row r="35" spans="1:13" x14ac:dyDescent="0.15">
      <c r="B35" s="21" t="s">
        <v>10</v>
      </c>
      <c r="C35" s="21">
        <v>360</v>
      </c>
      <c r="D35" s="21" t="s">
        <v>10</v>
      </c>
      <c r="E35" s="21">
        <v>250</v>
      </c>
      <c r="F35" s="21" t="s">
        <v>10</v>
      </c>
      <c r="G35" s="21">
        <v>480</v>
      </c>
      <c r="H35" s="21" t="s">
        <v>10</v>
      </c>
      <c r="I35" s="21">
        <v>190</v>
      </c>
      <c r="J35" s="21" t="s">
        <v>10</v>
      </c>
      <c r="K35" s="21">
        <v>0</v>
      </c>
      <c r="L35" s="21" t="s">
        <v>10</v>
      </c>
      <c r="M35" s="21">
        <v>1592</v>
      </c>
    </row>
    <row r="36" spans="1:13" x14ac:dyDescent="0.15">
      <c r="B36" s="21" t="s">
        <v>11</v>
      </c>
      <c r="C36" s="21">
        <v>2490</v>
      </c>
      <c r="D36" s="21" t="s">
        <v>11</v>
      </c>
      <c r="E36" s="21">
        <v>1002</v>
      </c>
      <c r="F36" s="21" t="s">
        <v>11</v>
      </c>
      <c r="G36" s="21">
        <v>888</v>
      </c>
      <c r="H36" s="21" t="s">
        <v>11</v>
      </c>
      <c r="I36" s="21">
        <v>350</v>
      </c>
      <c r="J36" s="21" t="s">
        <v>11</v>
      </c>
      <c r="K36" s="21">
        <v>139</v>
      </c>
      <c r="L36" s="21" t="s">
        <v>11</v>
      </c>
      <c r="M36" s="21">
        <v>4476</v>
      </c>
    </row>
    <row r="37" spans="1:13" x14ac:dyDescent="0.15">
      <c r="B37" s="21" t="s">
        <v>12</v>
      </c>
      <c r="C37" s="21">
        <v>64502</v>
      </c>
      <c r="D37" s="21" t="s">
        <v>12</v>
      </c>
      <c r="E37" s="21">
        <v>35901</v>
      </c>
      <c r="F37" s="21" t="s">
        <v>12</v>
      </c>
      <c r="G37" s="21">
        <v>38878</v>
      </c>
      <c r="H37" s="21" t="s">
        <v>12</v>
      </c>
      <c r="I37" s="21">
        <v>16331</v>
      </c>
      <c r="J37" s="21" t="s">
        <v>12</v>
      </c>
      <c r="K37" s="21">
        <v>2799</v>
      </c>
      <c r="L37" s="21" t="s">
        <v>12</v>
      </c>
      <c r="M37" s="21">
        <v>158411</v>
      </c>
    </row>
    <row r="38" spans="1:13" x14ac:dyDescent="0.15">
      <c r="B38" s="21" t="s">
        <v>13</v>
      </c>
      <c r="C38" s="21">
        <v>60</v>
      </c>
      <c r="D38" s="21" t="s">
        <v>13</v>
      </c>
      <c r="E38" s="21">
        <v>60</v>
      </c>
      <c r="F38" s="21" t="s">
        <v>13</v>
      </c>
      <c r="G38" s="21">
        <v>60</v>
      </c>
      <c r="H38" s="21" t="s">
        <v>13</v>
      </c>
      <c r="I38" s="21">
        <v>60</v>
      </c>
      <c r="J38" s="21" t="s">
        <v>13</v>
      </c>
      <c r="K38" s="21">
        <v>60</v>
      </c>
      <c r="L38" s="21" t="s">
        <v>13</v>
      </c>
      <c r="M38" s="21">
        <v>60</v>
      </c>
    </row>
    <row r="39" spans="1:13" ht="14" thickBot="1" x14ac:dyDescent="0.2">
      <c r="B39" s="24" t="s">
        <v>14</v>
      </c>
      <c r="C39" s="24">
        <v>151.48826501528796</v>
      </c>
      <c r="D39" s="24" t="s">
        <v>14</v>
      </c>
      <c r="E39" s="24">
        <v>60.774463986995066</v>
      </c>
      <c r="F39" s="24" t="s">
        <v>14</v>
      </c>
      <c r="G39" s="24">
        <v>24.398340434557934</v>
      </c>
      <c r="H39" s="24" t="s">
        <v>14</v>
      </c>
      <c r="I39" s="24">
        <v>10.033367888425571</v>
      </c>
      <c r="J39" s="24" t="s">
        <v>14</v>
      </c>
      <c r="K39" s="24">
        <v>13.479156581583634</v>
      </c>
      <c r="L39" s="24" t="s">
        <v>14</v>
      </c>
      <c r="M39" s="24">
        <v>210.13155622947417</v>
      </c>
    </row>
    <row r="41" spans="1:13" x14ac:dyDescent="0.15">
      <c r="A41" s="21" t="s">
        <v>29</v>
      </c>
    </row>
    <row r="42" spans="1:13" x14ac:dyDescent="0.15">
      <c r="C42" s="30">
        <f>(C30/C26)*100%</f>
        <v>0.54548975805735977</v>
      </c>
      <c r="D42" s="30"/>
      <c r="E42" s="30">
        <f t="shared" ref="E42:M42" si="1">(E30/E26)</f>
        <v>0.39318358799212627</v>
      </c>
      <c r="F42" s="30"/>
      <c r="G42" s="30">
        <f t="shared" si="1"/>
        <v>0.1457595978622</v>
      </c>
      <c r="H42" s="30"/>
      <c r="I42" s="30">
        <f t="shared" si="1"/>
        <v>0.14269696880845606</v>
      </c>
      <c r="J42" s="30"/>
      <c r="K42" s="31">
        <f t="shared" si="1"/>
        <v>1.1185119025437251</v>
      </c>
      <c r="L42" s="30"/>
      <c r="M42" s="30">
        <f t="shared" si="1"/>
        <v>0.30809647638180221</v>
      </c>
    </row>
    <row r="45" spans="1:13" ht="14" thickBot="1" x14ac:dyDescent="0.2">
      <c r="A45" s="30" t="s">
        <v>30</v>
      </c>
    </row>
    <row r="46" spans="1:13" x14ac:dyDescent="0.15">
      <c r="B46" s="28" t="s">
        <v>20</v>
      </c>
      <c r="C46" s="28"/>
      <c r="D46" s="28" t="s">
        <v>21</v>
      </c>
      <c r="E46" s="28"/>
      <c r="F46" s="28" t="s">
        <v>28</v>
      </c>
      <c r="G46" s="28"/>
      <c r="H46" s="28" t="s">
        <v>31</v>
      </c>
      <c r="I46" s="28"/>
      <c r="J46" s="28" t="s">
        <v>24</v>
      </c>
      <c r="K46" s="28"/>
      <c r="L46" s="28" t="s">
        <v>25</v>
      </c>
      <c r="M46" s="28"/>
    </row>
    <row r="48" spans="1:13" x14ac:dyDescent="0.15">
      <c r="B48" s="21" t="s">
        <v>1</v>
      </c>
      <c r="C48" s="21">
        <v>72580.886795308514</v>
      </c>
      <c r="D48" s="21" t="s">
        <v>1</v>
      </c>
      <c r="E48" s="21">
        <v>675.84063053258569</v>
      </c>
      <c r="F48" s="21" t="s">
        <v>1</v>
      </c>
      <c r="G48" s="21">
        <v>21120.054935331173</v>
      </c>
      <c r="H48" s="21" t="s">
        <v>1</v>
      </c>
      <c r="I48" s="21">
        <v>1628.2275900656498</v>
      </c>
      <c r="J48" s="21" t="s">
        <v>1</v>
      </c>
      <c r="K48" s="21">
        <v>93.666666666666671</v>
      </c>
      <c r="L48" s="21" t="s">
        <v>1</v>
      </c>
      <c r="M48" s="21">
        <v>96004.167857220833</v>
      </c>
    </row>
    <row r="49" spans="1:13" x14ac:dyDescent="0.15">
      <c r="B49" s="21" t="s">
        <v>2</v>
      </c>
      <c r="C49" s="21">
        <v>2159.845852506945</v>
      </c>
      <c r="D49" s="21" t="s">
        <v>2</v>
      </c>
      <c r="E49" s="21">
        <v>13.444048557736469</v>
      </c>
      <c r="F49" s="21" t="s">
        <v>2</v>
      </c>
      <c r="G49" s="21">
        <v>860.51645907518207</v>
      </c>
      <c r="H49" s="21" t="s">
        <v>2</v>
      </c>
      <c r="I49" s="21">
        <v>42.717012048643319</v>
      </c>
      <c r="J49" s="21" t="s">
        <v>2</v>
      </c>
      <c r="K49" s="21">
        <v>34.73542182254603</v>
      </c>
      <c r="L49" s="21" t="s">
        <v>2</v>
      </c>
      <c r="M49" s="21">
        <v>2816.7268136436896</v>
      </c>
    </row>
    <row r="50" spans="1:13" x14ac:dyDescent="0.15">
      <c r="B50" s="21" t="s">
        <v>3</v>
      </c>
      <c r="C50" s="21">
        <v>75883.018867924533</v>
      </c>
      <c r="D50" s="21" t="s">
        <v>3</v>
      </c>
      <c r="E50" s="21">
        <v>654.15282392026575</v>
      </c>
      <c r="F50" s="21" t="s">
        <v>3</v>
      </c>
      <c r="G50" s="21">
        <v>23831.236897274634</v>
      </c>
      <c r="H50" s="21" t="s">
        <v>3</v>
      </c>
      <c r="I50" s="21">
        <v>1552.5437864887408</v>
      </c>
      <c r="J50" s="21" t="s">
        <v>3</v>
      </c>
      <c r="K50" s="21">
        <v>0</v>
      </c>
      <c r="L50" s="21" t="s">
        <v>3</v>
      </c>
      <c r="M50" s="21">
        <v>97955.181905676509</v>
      </c>
    </row>
    <row r="51" spans="1:13" x14ac:dyDescent="0.15">
      <c r="B51" s="21" t="s">
        <v>4</v>
      </c>
      <c r="C51" s="21">
        <v>60000</v>
      </c>
      <c r="D51" s="21" t="s">
        <v>4</v>
      </c>
      <c r="E51" s="21">
        <v>625</v>
      </c>
      <c r="F51" s="21" t="s">
        <v>4</v>
      </c>
      <c r="G51" s="21">
        <v>29444.444444444445</v>
      </c>
      <c r="H51" s="21" t="s">
        <v>4</v>
      </c>
      <c r="I51" s="21">
        <v>1214.9532710280373</v>
      </c>
      <c r="J51" s="21" t="s">
        <v>4</v>
      </c>
      <c r="K51" s="21">
        <v>0</v>
      </c>
      <c r="L51" s="21" t="s">
        <v>4</v>
      </c>
      <c r="M51" s="23" t="e">
        <v>#N/A</v>
      </c>
    </row>
    <row r="52" spans="1:13" x14ac:dyDescent="0.15">
      <c r="B52" s="21" t="s">
        <v>5</v>
      </c>
      <c r="C52" s="21">
        <v>16730.094034269117</v>
      </c>
      <c r="D52" s="21" t="s">
        <v>5</v>
      </c>
      <c r="E52" s="21">
        <v>104.13715233943438</v>
      </c>
      <c r="F52" s="21" t="s">
        <v>5</v>
      </c>
      <c r="G52" s="21">
        <v>6665.531830271113</v>
      </c>
      <c r="H52" s="21" t="s">
        <v>5</v>
      </c>
      <c r="I52" s="21">
        <v>330.8845525282743</v>
      </c>
      <c r="J52" s="21" t="s">
        <v>5</v>
      </c>
      <c r="K52" s="21">
        <v>269.05942048442091</v>
      </c>
      <c r="L52" s="21" t="s">
        <v>5</v>
      </c>
      <c r="M52" s="21">
        <v>21818.272080115785</v>
      </c>
    </row>
    <row r="53" spans="1:13" x14ac:dyDescent="0.15">
      <c r="B53" s="21" t="s">
        <v>6</v>
      </c>
      <c r="C53" s="21">
        <v>279896046.39548713</v>
      </c>
      <c r="D53" s="21" t="s">
        <v>6</v>
      </c>
      <c r="E53" s="21">
        <v>10844.546497366564</v>
      </c>
      <c r="F53" s="21" t="s">
        <v>6</v>
      </c>
      <c r="G53" s="21">
        <v>44429314.580357373</v>
      </c>
      <c r="H53" s="21" t="s">
        <v>6</v>
      </c>
      <c r="I53" s="21">
        <v>109484.58710183633</v>
      </c>
      <c r="J53" s="21" t="s">
        <v>6</v>
      </c>
      <c r="K53" s="21">
        <v>72392.97175141242</v>
      </c>
      <c r="L53" s="21" t="s">
        <v>6</v>
      </c>
      <c r="M53" s="21">
        <v>476036996.56195998</v>
      </c>
    </row>
    <row r="54" spans="1:13" x14ac:dyDescent="0.15">
      <c r="B54" s="21" t="s">
        <v>7</v>
      </c>
      <c r="C54" s="21">
        <v>-1.2545559874603713</v>
      </c>
      <c r="D54" s="21" t="s">
        <v>7</v>
      </c>
      <c r="E54" s="21">
        <v>-0.70644807545367705</v>
      </c>
      <c r="F54" s="21" t="s">
        <v>7</v>
      </c>
      <c r="G54" s="21">
        <v>-0.84015958919596789</v>
      </c>
      <c r="H54" s="21" t="s">
        <v>7</v>
      </c>
      <c r="I54" s="21">
        <v>-1.3266423333746735</v>
      </c>
      <c r="J54" s="21" t="s">
        <v>7</v>
      </c>
      <c r="K54" s="21">
        <v>13.59434430164063</v>
      </c>
      <c r="L54" s="21" t="s">
        <v>7</v>
      </c>
      <c r="M54" s="21">
        <v>-1.1353108368776601</v>
      </c>
    </row>
    <row r="55" spans="1:13" x14ac:dyDescent="0.15">
      <c r="B55" s="21" t="s">
        <v>8</v>
      </c>
      <c r="C55" s="21">
        <v>-0.14628328590271991</v>
      </c>
      <c r="D55" s="21" t="s">
        <v>8</v>
      </c>
      <c r="E55" s="21">
        <v>0.41873236735864949</v>
      </c>
      <c r="F55" s="21" t="s">
        <v>8</v>
      </c>
      <c r="G55" s="21">
        <v>-0.60063067657383507</v>
      </c>
      <c r="H55" s="21" t="s">
        <v>8</v>
      </c>
      <c r="I55" s="21">
        <v>5.619944040994005E-2</v>
      </c>
      <c r="J55" s="21" t="s">
        <v>8</v>
      </c>
      <c r="K55" s="21">
        <v>3.653381061011852</v>
      </c>
      <c r="L55" s="21" t="s">
        <v>8</v>
      </c>
      <c r="M55" s="21">
        <v>-0.28108628319017254</v>
      </c>
    </row>
    <row r="56" spans="1:13" x14ac:dyDescent="0.15">
      <c r="B56" s="21" t="s">
        <v>9</v>
      </c>
      <c r="C56" s="21">
        <v>58083.457804331592</v>
      </c>
      <c r="D56" s="21" t="s">
        <v>9</v>
      </c>
      <c r="E56" s="21">
        <v>424.17582417582423</v>
      </c>
      <c r="F56" s="21" t="s">
        <v>9</v>
      </c>
      <c r="G56" s="21">
        <v>23589.293549802547</v>
      </c>
      <c r="H56" s="21" t="s">
        <v>9</v>
      </c>
      <c r="I56" s="21">
        <v>1136.818181818182</v>
      </c>
      <c r="J56" s="21" t="s">
        <v>9</v>
      </c>
      <c r="K56" s="21">
        <v>1386</v>
      </c>
      <c r="L56" s="21" t="s">
        <v>9</v>
      </c>
      <c r="M56" s="21">
        <v>75786.033426432987</v>
      </c>
    </row>
    <row r="57" spans="1:13" x14ac:dyDescent="0.15">
      <c r="B57" s="21" t="s">
        <v>10</v>
      </c>
      <c r="C57" s="21">
        <v>42596.153846153851</v>
      </c>
      <c r="D57" s="21" t="s">
        <v>10</v>
      </c>
      <c r="E57" s="21">
        <v>461.53846153846155</v>
      </c>
      <c r="F57" s="21" t="s">
        <v>10</v>
      </c>
      <c r="G57" s="21">
        <v>6976.7441860465124</v>
      </c>
      <c r="H57" s="21" t="s">
        <v>10</v>
      </c>
      <c r="I57" s="21">
        <v>1045</v>
      </c>
      <c r="J57" s="21" t="s">
        <v>10</v>
      </c>
      <c r="K57" s="21">
        <v>0</v>
      </c>
      <c r="L57" s="21" t="s">
        <v>10</v>
      </c>
      <c r="M57" s="21">
        <v>53981.684981684986</v>
      </c>
    </row>
    <row r="58" spans="1:13" x14ac:dyDescent="0.15">
      <c r="B58" s="21" t="s">
        <v>11</v>
      </c>
      <c r="C58" s="21">
        <v>100679.61165048544</v>
      </c>
      <c r="D58" s="21" t="s">
        <v>11</v>
      </c>
      <c r="E58" s="21">
        <v>885.71428571428578</v>
      </c>
      <c r="F58" s="21" t="s">
        <v>11</v>
      </c>
      <c r="G58" s="21">
        <v>30566.037735849059</v>
      </c>
      <c r="H58" s="21" t="s">
        <v>11</v>
      </c>
      <c r="I58" s="21">
        <v>2181.818181818182</v>
      </c>
      <c r="J58" s="21" t="s">
        <v>11</v>
      </c>
      <c r="K58" s="21">
        <v>1386</v>
      </c>
      <c r="L58" s="21" t="s">
        <v>11</v>
      </c>
      <c r="M58" s="21">
        <v>129767.71840811797</v>
      </c>
    </row>
    <row r="59" spans="1:13" x14ac:dyDescent="0.15">
      <c r="B59" s="21" t="s">
        <v>12</v>
      </c>
      <c r="C59" s="21">
        <v>4354853.2077185111</v>
      </c>
      <c r="D59" s="21" t="s">
        <v>12</v>
      </c>
      <c r="E59" s="21">
        <v>40550.43783195514</v>
      </c>
      <c r="F59" s="21" t="s">
        <v>12</v>
      </c>
      <c r="G59" s="21">
        <v>1267203.2961198704</v>
      </c>
      <c r="H59" s="21" t="s">
        <v>12</v>
      </c>
      <c r="I59" s="21">
        <v>97693.655403938988</v>
      </c>
      <c r="J59" s="21" t="s">
        <v>12</v>
      </c>
      <c r="K59" s="21">
        <v>5620</v>
      </c>
      <c r="L59" s="21" t="s">
        <v>12</v>
      </c>
      <c r="M59" s="21">
        <v>5760250.0714332499</v>
      </c>
    </row>
    <row r="60" spans="1:13" x14ac:dyDescent="0.15">
      <c r="B60" s="21" t="s">
        <v>13</v>
      </c>
      <c r="C60" s="21">
        <v>60</v>
      </c>
      <c r="D60" s="21" t="s">
        <v>13</v>
      </c>
      <c r="E60" s="21">
        <v>60</v>
      </c>
      <c r="F60" s="21" t="s">
        <v>13</v>
      </c>
      <c r="G60" s="21">
        <v>60</v>
      </c>
      <c r="H60" s="21" t="s">
        <v>13</v>
      </c>
      <c r="I60" s="21">
        <v>60</v>
      </c>
      <c r="J60" s="21" t="s">
        <v>13</v>
      </c>
      <c r="K60" s="21">
        <v>60</v>
      </c>
      <c r="L60" s="21" t="s">
        <v>13</v>
      </c>
      <c r="M60" s="21">
        <v>60</v>
      </c>
    </row>
    <row r="61" spans="1:13" ht="14" thickBot="1" x14ac:dyDescent="0.2">
      <c r="B61" s="24" t="s">
        <v>14</v>
      </c>
      <c r="C61" s="24">
        <v>4321.8415682495133</v>
      </c>
      <c r="D61" s="24" t="s">
        <v>14</v>
      </c>
      <c r="E61" s="24">
        <v>26.90147902682493</v>
      </c>
      <c r="F61" s="24" t="s">
        <v>14</v>
      </c>
      <c r="G61" s="24">
        <v>1721.8894573783223</v>
      </c>
      <c r="H61" s="24" t="s">
        <v>14</v>
      </c>
      <c r="I61" s="24">
        <v>85.476543675076172</v>
      </c>
      <c r="J61" s="24" t="s">
        <v>14</v>
      </c>
      <c r="K61" s="24">
        <v>69.505418522860992</v>
      </c>
      <c r="L61" s="24" t="s">
        <v>14</v>
      </c>
      <c r="M61" s="24">
        <v>5636.2573354383194</v>
      </c>
    </row>
    <row r="62" spans="1:13" x14ac:dyDescent="0.15">
      <c r="A62" s="21" t="s">
        <v>32</v>
      </c>
    </row>
    <row r="63" spans="1:13" x14ac:dyDescent="0.15">
      <c r="C63" s="30">
        <f>(C52/C48)</f>
        <v>0.23050275042038365</v>
      </c>
      <c r="D63" s="30"/>
      <c r="E63" s="30">
        <f t="shared" ref="E63:M63" si="2">(E52/E48)</f>
        <v>0.15408536811018703</v>
      </c>
      <c r="F63" s="30"/>
      <c r="G63" s="30">
        <f t="shared" si="2"/>
        <v>0.31560201195880999</v>
      </c>
      <c r="H63" s="30"/>
      <c r="I63" s="30">
        <f t="shared" si="2"/>
        <v>0.20321763035285079</v>
      </c>
      <c r="J63" s="30"/>
      <c r="K63" s="31">
        <f t="shared" si="2"/>
        <v>2.8725205033923937</v>
      </c>
      <c r="L63" s="30"/>
      <c r="M63" s="30">
        <f t="shared" si="2"/>
        <v>0.22726380080252684</v>
      </c>
    </row>
    <row r="65" spans="1:13" x14ac:dyDescent="0.15">
      <c r="A65" s="30" t="s">
        <v>33</v>
      </c>
    </row>
    <row r="66" spans="1:13" ht="14" thickBot="1" x14ac:dyDescent="0.2"/>
    <row r="67" spans="1:13" x14ac:dyDescent="0.15">
      <c r="B67" s="28" t="s">
        <v>20</v>
      </c>
      <c r="C67" s="28"/>
      <c r="D67" s="28" t="s">
        <v>21</v>
      </c>
      <c r="E67" s="28"/>
      <c r="F67" s="28" t="s">
        <v>28</v>
      </c>
      <c r="G67" s="28"/>
      <c r="H67" s="28" t="s">
        <v>31</v>
      </c>
      <c r="I67" s="28"/>
      <c r="J67" s="28" t="s">
        <v>24</v>
      </c>
      <c r="K67" s="28"/>
      <c r="L67" s="28" t="s">
        <v>25</v>
      </c>
      <c r="M67" s="28"/>
    </row>
    <row r="69" spans="1:13" x14ac:dyDescent="0.15">
      <c r="B69" s="21" t="s">
        <v>1</v>
      </c>
      <c r="C69" s="21">
        <v>7726.2683074933566</v>
      </c>
      <c r="D69" s="21" t="s">
        <v>1</v>
      </c>
      <c r="E69" s="21">
        <v>2092.9080192389379</v>
      </c>
      <c r="F69" s="21" t="s">
        <v>1</v>
      </c>
      <c r="G69" s="21">
        <v>6436.14960262359</v>
      </c>
      <c r="H69" s="21" t="s">
        <v>1</v>
      </c>
      <c r="I69" s="21">
        <v>1322.7270041123716</v>
      </c>
      <c r="J69" s="21" t="s">
        <v>1</v>
      </c>
      <c r="K69" s="21">
        <v>1069.8854180122783</v>
      </c>
      <c r="L69" s="21" t="s">
        <v>1</v>
      </c>
      <c r="M69" s="21">
        <v>18647.93835148053</v>
      </c>
    </row>
    <row r="70" spans="1:13" x14ac:dyDescent="0.15">
      <c r="B70" s="21" t="s">
        <v>2</v>
      </c>
      <c r="C70" s="21">
        <v>293.85818527019859</v>
      </c>
      <c r="D70" s="21" t="s">
        <v>2</v>
      </c>
      <c r="E70" s="21">
        <v>96.848438392233234</v>
      </c>
      <c r="F70" s="21" t="s">
        <v>2</v>
      </c>
      <c r="G70" s="21">
        <v>107.70772785296133</v>
      </c>
      <c r="H70" s="21" t="s">
        <v>2</v>
      </c>
      <c r="I70" s="21">
        <v>24.984742163563958</v>
      </c>
      <c r="J70" s="21" t="s">
        <v>2</v>
      </c>
      <c r="K70" s="21">
        <v>117.1013626768992</v>
      </c>
      <c r="L70" s="21" t="s">
        <v>2</v>
      </c>
      <c r="M70" s="21">
        <v>467.75578486200141</v>
      </c>
    </row>
    <row r="71" spans="1:13" x14ac:dyDescent="0.15">
      <c r="B71" s="21" t="s">
        <v>3</v>
      </c>
      <c r="C71" s="21">
        <v>7559.5238095238092</v>
      </c>
      <c r="D71" s="21" t="s">
        <v>3</v>
      </c>
      <c r="E71" s="21">
        <v>2176.3518496952756</v>
      </c>
      <c r="F71" s="21" t="s">
        <v>3</v>
      </c>
      <c r="G71" s="21">
        <v>6318.2720953326716</v>
      </c>
      <c r="H71" s="21" t="s">
        <v>3</v>
      </c>
      <c r="I71" s="21">
        <v>1298.1969486823855</v>
      </c>
      <c r="J71" s="21" t="s">
        <v>3</v>
      </c>
      <c r="K71" s="21">
        <v>588.74458874458867</v>
      </c>
      <c r="L71" s="21" t="s">
        <v>3</v>
      </c>
      <c r="M71" s="21">
        <v>17747.65170667211</v>
      </c>
    </row>
    <row r="72" spans="1:13" x14ac:dyDescent="0.15">
      <c r="B72" s="21" t="s">
        <v>4</v>
      </c>
      <c r="C72" s="23" t="e">
        <v>#N/A</v>
      </c>
      <c r="D72" s="21" t="s">
        <v>4</v>
      </c>
      <c r="E72" s="21">
        <v>1056.6037735849056</v>
      </c>
      <c r="F72" s="21" t="s">
        <v>4</v>
      </c>
      <c r="G72" s="21">
        <v>6666.666666666667</v>
      </c>
      <c r="H72" s="21" t="s">
        <v>4</v>
      </c>
      <c r="I72" s="21">
        <v>1126.7605633802816</v>
      </c>
      <c r="J72" s="21" t="s">
        <v>4</v>
      </c>
      <c r="K72" s="21">
        <v>315</v>
      </c>
      <c r="L72" s="21" t="s">
        <v>4</v>
      </c>
      <c r="M72" s="23" t="e">
        <v>#N/A</v>
      </c>
    </row>
    <row r="73" spans="1:13" x14ac:dyDescent="0.15">
      <c r="B73" s="21" t="s">
        <v>5</v>
      </c>
      <c r="C73" s="21">
        <v>2276.2157153964258</v>
      </c>
      <c r="D73" s="21" t="s">
        <v>5</v>
      </c>
      <c r="E73" s="21">
        <v>750.18477799862865</v>
      </c>
      <c r="F73" s="21" t="s">
        <v>5</v>
      </c>
      <c r="G73" s="21">
        <v>834.30047246471997</v>
      </c>
      <c r="H73" s="21" t="s">
        <v>5</v>
      </c>
      <c r="I73" s="21">
        <v>193.53098061753894</v>
      </c>
      <c r="J73" s="21" t="s">
        <v>5</v>
      </c>
      <c r="K73" s="21">
        <v>907.06325493165082</v>
      </c>
      <c r="L73" s="21" t="s">
        <v>5</v>
      </c>
      <c r="M73" s="21">
        <v>3623.2207297254217</v>
      </c>
    </row>
    <row r="74" spans="1:13" x14ac:dyDescent="0.15">
      <c r="B74" s="21" t="s">
        <v>6</v>
      </c>
      <c r="C74" s="21">
        <v>5181157.9830176625</v>
      </c>
      <c r="D74" s="21" t="s">
        <v>6</v>
      </c>
      <c r="E74" s="21">
        <v>562777.20114085183</v>
      </c>
      <c r="F74" s="21" t="s">
        <v>6</v>
      </c>
      <c r="G74" s="21">
        <v>696057.27835485491</v>
      </c>
      <c r="H74" s="21" t="s">
        <v>6</v>
      </c>
      <c r="I74" s="21">
        <v>37454.240458786233</v>
      </c>
      <c r="J74" s="21" t="s">
        <v>6</v>
      </c>
      <c r="K74" s="21">
        <v>822763.74844720098</v>
      </c>
      <c r="L74" s="21" t="s">
        <v>6</v>
      </c>
      <c r="M74" s="21">
        <v>13127728.456312018</v>
      </c>
    </row>
    <row r="75" spans="1:13" x14ac:dyDescent="0.15">
      <c r="B75" s="21" t="s">
        <v>7</v>
      </c>
      <c r="C75" s="21">
        <v>-0.18084662292151465</v>
      </c>
      <c r="D75" s="21" t="s">
        <v>7</v>
      </c>
      <c r="E75" s="21">
        <v>-1.2370755031038527</v>
      </c>
      <c r="F75" s="21" t="s">
        <v>7</v>
      </c>
      <c r="G75" s="21">
        <v>-0.45951912667054939</v>
      </c>
      <c r="H75" s="21" t="s">
        <v>7</v>
      </c>
      <c r="I75" s="21">
        <v>-0.63268383022557773</v>
      </c>
      <c r="J75" s="21" t="s">
        <v>7</v>
      </c>
      <c r="K75" s="21">
        <v>-1.3028854462750628</v>
      </c>
      <c r="L75" s="21" t="s">
        <v>7</v>
      </c>
      <c r="M75" s="21">
        <v>-0.59464403201453342</v>
      </c>
    </row>
    <row r="76" spans="1:13" x14ac:dyDescent="0.15">
      <c r="B76" s="21" t="s">
        <v>8</v>
      </c>
      <c r="C76" s="21">
        <v>0.57629465451543205</v>
      </c>
      <c r="D76" s="21" t="s">
        <v>8</v>
      </c>
      <c r="E76" s="21">
        <v>-6.0788869867080875E-2</v>
      </c>
      <c r="F76" s="21" t="s">
        <v>8</v>
      </c>
      <c r="G76" s="21">
        <v>0.46712612336195564</v>
      </c>
      <c r="H76" s="21" t="s">
        <v>8</v>
      </c>
      <c r="I76" s="21">
        <v>0.22744242100551648</v>
      </c>
      <c r="J76" s="21" t="s">
        <v>8</v>
      </c>
      <c r="K76" s="21">
        <v>0.68266701149058173</v>
      </c>
      <c r="L76" s="21" t="s">
        <v>8</v>
      </c>
      <c r="M76" s="21">
        <v>0.60119002936814991</v>
      </c>
    </row>
    <row r="77" spans="1:13" x14ac:dyDescent="0.15">
      <c r="B77" s="21" t="s">
        <v>9</v>
      </c>
      <c r="C77" s="21">
        <v>9546.4159811985901</v>
      </c>
      <c r="D77" s="21" t="s">
        <v>9</v>
      </c>
      <c r="E77" s="21">
        <v>2412.3868994520203</v>
      </c>
      <c r="F77" s="21" t="s">
        <v>9</v>
      </c>
      <c r="G77" s="21">
        <v>3330.4473304473313</v>
      </c>
      <c r="H77" s="21" t="s">
        <v>9</v>
      </c>
      <c r="I77" s="21">
        <v>758.31429296775809</v>
      </c>
      <c r="J77" s="21" t="s">
        <v>9</v>
      </c>
      <c r="K77" s="21">
        <v>2375.0612244897957</v>
      </c>
      <c r="L77" s="21" t="s">
        <v>9</v>
      </c>
      <c r="M77" s="21">
        <v>13657.269657407754</v>
      </c>
    </row>
    <row r="78" spans="1:13" x14ac:dyDescent="0.15">
      <c r="B78" s="21" t="s">
        <v>10</v>
      </c>
      <c r="C78" s="21">
        <v>3913.0434782608695</v>
      </c>
      <c r="D78" s="21" t="s">
        <v>10</v>
      </c>
      <c r="E78" s="21">
        <v>977.4436090225563</v>
      </c>
      <c r="F78" s="21" t="s">
        <v>10</v>
      </c>
      <c r="G78" s="21">
        <v>5050.5050505050503</v>
      </c>
      <c r="H78" s="21" t="s">
        <v>10</v>
      </c>
      <c r="I78" s="21">
        <v>974.35897435897436</v>
      </c>
      <c r="J78" s="21" t="s">
        <v>10</v>
      </c>
      <c r="K78" s="21">
        <v>278</v>
      </c>
      <c r="L78" s="21" t="s">
        <v>10</v>
      </c>
      <c r="M78" s="21">
        <v>13716.252350356897</v>
      </c>
    </row>
    <row r="79" spans="1:13" x14ac:dyDescent="0.15">
      <c r="B79" s="21" t="s">
        <v>11</v>
      </c>
      <c r="C79" s="21">
        <v>13459.45945945946</v>
      </c>
      <c r="D79" s="21" t="s">
        <v>11</v>
      </c>
      <c r="E79" s="21">
        <v>3389.8305084745766</v>
      </c>
      <c r="F79" s="21" t="s">
        <v>11</v>
      </c>
      <c r="G79" s="21">
        <v>8380.9523809523816</v>
      </c>
      <c r="H79" s="21" t="s">
        <v>11</v>
      </c>
      <c r="I79" s="21">
        <v>1732.6732673267325</v>
      </c>
      <c r="J79" s="21" t="s">
        <v>11</v>
      </c>
      <c r="K79" s="21">
        <v>2653.0612244897957</v>
      </c>
      <c r="L79" s="21" t="s">
        <v>11</v>
      </c>
      <c r="M79" s="21">
        <v>27373.522007764652</v>
      </c>
    </row>
    <row r="80" spans="1:13" x14ac:dyDescent="0.15">
      <c r="B80" s="21" t="s">
        <v>12</v>
      </c>
      <c r="C80" s="21">
        <v>463576.09844960138</v>
      </c>
      <c r="D80" s="21" t="s">
        <v>12</v>
      </c>
      <c r="E80" s="21">
        <v>125574.48115433626</v>
      </c>
      <c r="F80" s="21" t="s">
        <v>12</v>
      </c>
      <c r="G80" s="21">
        <v>386168.97615741543</v>
      </c>
      <c r="H80" s="21" t="s">
        <v>12</v>
      </c>
      <c r="I80" s="21">
        <v>79363.620246742299</v>
      </c>
      <c r="J80" s="21" t="s">
        <v>12</v>
      </c>
      <c r="K80" s="21">
        <v>64193.125080736696</v>
      </c>
      <c r="L80" s="21" t="s">
        <v>12</v>
      </c>
      <c r="M80" s="21">
        <v>1118876.3010888319</v>
      </c>
    </row>
    <row r="81" spans="1:13" x14ac:dyDescent="0.15">
      <c r="B81" s="21" t="s">
        <v>13</v>
      </c>
      <c r="C81" s="21">
        <v>60</v>
      </c>
      <c r="D81" s="21" t="s">
        <v>13</v>
      </c>
      <c r="E81" s="21">
        <v>60</v>
      </c>
      <c r="F81" s="21" t="s">
        <v>13</v>
      </c>
      <c r="G81" s="21">
        <v>60</v>
      </c>
      <c r="H81" s="21" t="s">
        <v>13</v>
      </c>
      <c r="I81" s="21">
        <v>60</v>
      </c>
      <c r="J81" s="21" t="s">
        <v>13</v>
      </c>
      <c r="K81" s="21">
        <v>60</v>
      </c>
      <c r="L81" s="21" t="s">
        <v>13</v>
      </c>
      <c r="M81" s="21">
        <v>60</v>
      </c>
    </row>
    <row r="82" spans="1:13" ht="14" thickBot="1" x14ac:dyDescent="0.2">
      <c r="B82" s="24" t="s">
        <v>14</v>
      </c>
      <c r="C82" s="24">
        <v>588.00887053907354</v>
      </c>
      <c r="D82" s="24" t="s">
        <v>14</v>
      </c>
      <c r="E82" s="24">
        <v>193.79327759792514</v>
      </c>
      <c r="F82" s="24" t="s">
        <v>14</v>
      </c>
      <c r="G82" s="24">
        <v>215.52266561816469</v>
      </c>
      <c r="H82" s="24" t="s">
        <v>14</v>
      </c>
      <c r="I82" s="24">
        <v>49.99435359201857</v>
      </c>
      <c r="J82" s="24" t="s">
        <v>14</v>
      </c>
      <c r="K82" s="24">
        <v>234.31928548431341</v>
      </c>
      <c r="L82" s="24" t="s">
        <v>14</v>
      </c>
      <c r="M82" s="24">
        <v>935.97716358291541</v>
      </c>
    </row>
    <row r="84" spans="1:13" x14ac:dyDescent="0.15">
      <c r="A84" s="21" t="s">
        <v>32</v>
      </c>
    </row>
    <row r="85" spans="1:13" x14ac:dyDescent="0.15">
      <c r="C85" s="30">
        <f>(C73/C69)</f>
        <v>0.29460738674954218</v>
      </c>
      <c r="D85" s="30"/>
      <c r="E85" s="30">
        <f t="shared" ref="E85:M85" si="3">(E73/E69)</f>
        <v>0.35844135103052677</v>
      </c>
      <c r="F85" s="30"/>
      <c r="G85" s="30">
        <f t="shared" si="3"/>
        <v>0.12962726536447058</v>
      </c>
      <c r="H85" s="30"/>
      <c r="I85" s="30">
        <f t="shared" si="3"/>
        <v>0.14631211127908417</v>
      </c>
      <c r="J85" s="30"/>
      <c r="K85" s="30">
        <f t="shared" si="3"/>
        <v>0.8478134570867113</v>
      </c>
      <c r="L85" s="30"/>
      <c r="M85" s="30">
        <f t="shared" si="3"/>
        <v>0.19429604825124064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FE761-E58C-A44D-967B-5EBBA8529CF3}">
  <sheetPr>
    <pageSetUpPr fitToPage="1"/>
  </sheetPr>
  <dimension ref="A1:M68"/>
  <sheetViews>
    <sheetView workbookViewId="0"/>
  </sheetViews>
  <sheetFormatPr baseColWidth="10" defaultColWidth="8.83203125" defaultRowHeight="16" x14ac:dyDescent="0.2"/>
  <cols>
    <col min="1" max="1" width="10.1640625" style="3" customWidth="1"/>
    <col min="2" max="3" width="10.83203125" style="3" bestFit="1" customWidth="1"/>
    <col min="4" max="4" width="8.83203125" style="3"/>
    <col min="5" max="5" width="20.33203125" style="3" bestFit="1" customWidth="1"/>
    <col min="6" max="9" width="8.83203125" style="3"/>
    <col min="10" max="10" width="20.83203125" style="3" bestFit="1" customWidth="1"/>
    <col min="11" max="11" width="8.83203125" style="3"/>
    <col min="12" max="12" width="20.83203125" style="3" bestFit="1" customWidth="1"/>
    <col min="13" max="16384" width="8.83203125" style="3"/>
  </cols>
  <sheetData>
    <row r="1" spans="1:13" x14ac:dyDescent="0.2">
      <c r="A1" s="1" t="s">
        <v>34</v>
      </c>
      <c r="B1" s="1"/>
    </row>
    <row r="3" spans="1:13" ht="17" thickBot="1" x14ac:dyDescent="0.25">
      <c r="A3" s="4" t="s">
        <v>35</v>
      </c>
      <c r="B3" s="4" t="s">
        <v>36</v>
      </c>
      <c r="C3" s="4" t="s">
        <v>37</v>
      </c>
      <c r="E3" s="3" t="s">
        <v>36</v>
      </c>
    </row>
    <row r="4" spans="1:13" ht="17" thickTop="1" x14ac:dyDescent="0.2">
      <c r="A4" s="42">
        <v>242</v>
      </c>
      <c r="B4" s="42">
        <v>242</v>
      </c>
      <c r="C4" s="42">
        <v>292</v>
      </c>
      <c r="E4" s="3" t="s">
        <v>38</v>
      </c>
      <c r="F4" s="3" t="s">
        <v>39</v>
      </c>
      <c r="J4" s="28"/>
      <c r="K4" s="28"/>
      <c r="L4" s="28"/>
      <c r="M4" s="28"/>
    </row>
    <row r="5" spans="1:13" x14ac:dyDescent="0.2">
      <c r="A5" s="42">
        <v>176</v>
      </c>
      <c r="B5" s="42">
        <v>275</v>
      </c>
      <c r="C5" s="42">
        <v>321</v>
      </c>
      <c r="E5" s="3" t="s">
        <v>40</v>
      </c>
      <c r="F5" s="3" t="s">
        <v>41</v>
      </c>
      <c r="J5" s="21"/>
      <c r="K5" s="21"/>
      <c r="L5" s="21"/>
      <c r="M5" s="21"/>
    </row>
    <row r="6" spans="1:13" x14ac:dyDescent="0.2">
      <c r="A6" s="42">
        <v>286</v>
      </c>
      <c r="B6" s="42">
        <v>199</v>
      </c>
      <c r="C6" s="42">
        <v>314</v>
      </c>
      <c r="J6" s="21"/>
      <c r="K6" s="21"/>
      <c r="L6" s="21"/>
      <c r="M6" s="21"/>
    </row>
    <row r="7" spans="1:13" x14ac:dyDescent="0.2">
      <c r="A7" s="42">
        <v>269</v>
      </c>
      <c r="B7" s="42">
        <v>219</v>
      </c>
      <c r="C7" s="42">
        <v>242</v>
      </c>
      <c r="E7" s="3" t="s">
        <v>42</v>
      </c>
      <c r="F7" s="10">
        <f>B35</f>
        <v>285.5</v>
      </c>
      <c r="J7" s="21"/>
      <c r="K7" s="21"/>
      <c r="L7" s="21"/>
      <c r="M7" s="21"/>
    </row>
    <row r="8" spans="1:13" x14ac:dyDescent="0.2">
      <c r="A8" s="42">
        <v>327</v>
      </c>
      <c r="B8" s="42">
        <v>273</v>
      </c>
      <c r="C8" s="42">
        <v>278</v>
      </c>
      <c r="E8" s="3" t="s">
        <v>43</v>
      </c>
      <c r="F8" s="3">
        <v>289.60000000000002</v>
      </c>
      <c r="J8" s="21"/>
      <c r="K8" s="21"/>
      <c r="L8" s="21"/>
      <c r="M8" s="21"/>
    </row>
    <row r="9" spans="1:13" x14ac:dyDescent="0.2">
      <c r="A9" s="42">
        <v>264</v>
      </c>
      <c r="B9" s="42">
        <v>265</v>
      </c>
      <c r="C9" s="42">
        <v>300</v>
      </c>
      <c r="E9" s="3" t="s">
        <v>44</v>
      </c>
      <c r="F9" s="3">
        <v>45.4</v>
      </c>
      <c r="J9" s="21"/>
      <c r="K9" s="21"/>
      <c r="L9" s="21"/>
      <c r="M9" s="21"/>
    </row>
    <row r="10" spans="1:13" x14ac:dyDescent="0.2">
      <c r="A10" s="42">
        <v>296</v>
      </c>
      <c r="B10" s="42">
        <v>435</v>
      </c>
      <c r="C10" s="42">
        <v>301</v>
      </c>
      <c r="E10" s="3" t="s">
        <v>45</v>
      </c>
      <c r="F10" s="3">
        <f>COUNT(A4:A33)</f>
        <v>30</v>
      </c>
      <c r="J10" s="21"/>
      <c r="K10" s="21"/>
      <c r="L10" s="21"/>
      <c r="M10" s="21"/>
    </row>
    <row r="11" spans="1:13" x14ac:dyDescent="0.2">
      <c r="A11" s="42">
        <v>333</v>
      </c>
      <c r="B11" s="42">
        <v>285</v>
      </c>
      <c r="C11" s="42">
        <v>286</v>
      </c>
      <c r="E11" s="3" t="s">
        <v>46</v>
      </c>
      <c r="F11" s="3">
        <v>0.05</v>
      </c>
      <c r="J11" s="21"/>
      <c r="K11" s="21"/>
      <c r="L11" s="21"/>
      <c r="M11" s="21"/>
    </row>
    <row r="12" spans="1:13" x14ac:dyDescent="0.2">
      <c r="A12" s="42">
        <v>242</v>
      </c>
      <c r="B12" s="42">
        <v>384</v>
      </c>
      <c r="C12" s="42">
        <v>315</v>
      </c>
      <c r="J12" s="21"/>
      <c r="K12" s="21"/>
      <c r="L12" s="21"/>
      <c r="M12" s="21"/>
    </row>
    <row r="13" spans="1:13" x14ac:dyDescent="0.2">
      <c r="A13" s="42">
        <v>288</v>
      </c>
      <c r="B13" s="42">
        <v>387</v>
      </c>
      <c r="C13" s="42">
        <v>300</v>
      </c>
      <c r="E13" s="3" t="s">
        <v>47</v>
      </c>
      <c r="F13" s="3">
        <f>_xlfn.T.INV.2T(F11,F10-1)</f>
        <v>2.0452296421327048</v>
      </c>
      <c r="J13" s="21"/>
      <c r="K13" s="21"/>
      <c r="L13" s="21"/>
      <c r="M13" s="21"/>
    </row>
    <row r="14" spans="1:13" x14ac:dyDescent="0.2">
      <c r="A14" s="42">
        <v>314</v>
      </c>
      <c r="B14" s="42">
        <v>299</v>
      </c>
      <c r="C14" s="42">
        <v>304</v>
      </c>
      <c r="E14" s="3" t="s">
        <v>48</v>
      </c>
      <c r="F14" s="3">
        <f>(F7-F8)/(F9/SQRT(F10))</f>
        <v>-0.49463931404651845</v>
      </c>
      <c r="J14" s="21"/>
      <c r="K14" s="21"/>
      <c r="L14" s="21"/>
      <c r="M14" s="21"/>
    </row>
    <row r="15" spans="1:13" x14ac:dyDescent="0.2">
      <c r="A15" s="42">
        <v>302</v>
      </c>
      <c r="B15" s="42">
        <v>145</v>
      </c>
      <c r="C15" s="42">
        <v>300</v>
      </c>
      <c r="J15" s="21"/>
      <c r="K15" s="21"/>
      <c r="L15" s="21"/>
      <c r="M15" s="21"/>
    </row>
    <row r="16" spans="1:13" x14ac:dyDescent="0.2">
      <c r="A16" s="42">
        <v>335</v>
      </c>
      <c r="B16" s="42">
        <v>266</v>
      </c>
      <c r="C16" s="42">
        <v>351</v>
      </c>
      <c r="E16" s="3" t="s">
        <v>49</v>
      </c>
      <c r="F16" s="3">
        <f>_xlfn.NORM.S.DIST(F14,TRUE)</f>
        <v>0.31042737290306055</v>
      </c>
      <c r="J16" s="21"/>
      <c r="K16" s="21"/>
      <c r="L16" s="21"/>
      <c r="M16" s="21"/>
    </row>
    <row r="17" spans="1:13" x14ac:dyDescent="0.2">
      <c r="A17" s="42">
        <v>242</v>
      </c>
      <c r="B17" s="42">
        <v>216</v>
      </c>
      <c r="C17" s="42">
        <v>277</v>
      </c>
      <c r="J17" s="21"/>
      <c r="K17" s="21"/>
      <c r="L17" s="21"/>
      <c r="M17" s="21"/>
    </row>
    <row r="18" spans="1:13" x14ac:dyDescent="0.2">
      <c r="A18" s="42">
        <v>281</v>
      </c>
      <c r="B18" s="42">
        <v>331</v>
      </c>
      <c r="C18" s="42">
        <v>284</v>
      </c>
      <c r="F18" s="3" t="s">
        <v>50</v>
      </c>
      <c r="J18" s="21"/>
      <c r="K18" s="21"/>
      <c r="L18" s="21"/>
      <c r="M18" s="21"/>
    </row>
    <row r="19" spans="1:13" x14ac:dyDescent="0.2">
      <c r="A19" s="42">
        <v>289</v>
      </c>
      <c r="B19" s="42">
        <v>247</v>
      </c>
      <c r="C19" s="42">
        <v>276</v>
      </c>
      <c r="J19" s="21"/>
      <c r="K19" s="21"/>
      <c r="L19" s="21"/>
      <c r="M19" s="21"/>
    </row>
    <row r="20" spans="1:13" x14ac:dyDescent="0.2">
      <c r="A20" s="42">
        <v>259</v>
      </c>
      <c r="B20" s="42">
        <v>280</v>
      </c>
      <c r="C20" s="42">
        <v>312</v>
      </c>
      <c r="E20" s="3" t="s">
        <v>37</v>
      </c>
    </row>
    <row r="21" spans="1:13" x14ac:dyDescent="0.2">
      <c r="A21" s="42">
        <v>322</v>
      </c>
      <c r="B21" s="42">
        <v>267</v>
      </c>
      <c r="C21" s="42">
        <v>273</v>
      </c>
      <c r="E21" s="3" t="s">
        <v>38</v>
      </c>
      <c r="F21" s="3" t="s">
        <v>39</v>
      </c>
    </row>
    <row r="22" spans="1:13" x14ac:dyDescent="0.2">
      <c r="A22" s="42">
        <v>209</v>
      </c>
      <c r="B22" s="42">
        <v>210</v>
      </c>
      <c r="C22" s="42">
        <v>281</v>
      </c>
      <c r="E22" s="3" t="s">
        <v>40</v>
      </c>
      <c r="F22" s="3" t="s">
        <v>41</v>
      </c>
      <c r="J22" s="29"/>
      <c r="K22" s="29"/>
      <c r="L22" s="29"/>
      <c r="M22" s="29"/>
    </row>
    <row r="23" spans="1:13" x14ac:dyDescent="0.2">
      <c r="A23" s="42">
        <v>282</v>
      </c>
      <c r="B23" s="42">
        <v>391</v>
      </c>
      <c r="C23" s="42">
        <v>303</v>
      </c>
      <c r="J23" s="21"/>
      <c r="K23" s="21"/>
      <c r="L23" s="21"/>
      <c r="M23" s="21"/>
    </row>
    <row r="24" spans="1:13" x14ac:dyDescent="0.2">
      <c r="A24" s="42">
        <v>304</v>
      </c>
      <c r="B24" s="42">
        <v>297</v>
      </c>
      <c r="C24" s="42">
        <v>306</v>
      </c>
      <c r="E24" s="3" t="s">
        <v>42</v>
      </c>
      <c r="F24" s="10">
        <f>C35</f>
        <v>298.43333333333334</v>
      </c>
      <c r="J24" s="21"/>
      <c r="K24" s="21"/>
      <c r="L24" s="21"/>
      <c r="M24" s="21"/>
    </row>
    <row r="25" spans="1:13" x14ac:dyDescent="0.2">
      <c r="A25" s="42">
        <v>391</v>
      </c>
      <c r="B25" s="42">
        <v>346</v>
      </c>
      <c r="C25" s="42">
        <v>312</v>
      </c>
      <c r="E25" s="3" t="s">
        <v>43</v>
      </c>
      <c r="F25" s="3">
        <v>289.60000000000002</v>
      </c>
      <c r="J25" s="21"/>
      <c r="K25" s="21"/>
      <c r="L25" s="21"/>
      <c r="M25" s="21"/>
    </row>
    <row r="26" spans="1:13" x14ac:dyDescent="0.2">
      <c r="A26" s="42">
        <v>236</v>
      </c>
      <c r="B26" s="42">
        <v>230</v>
      </c>
      <c r="C26" s="42">
        <v>287</v>
      </c>
      <c r="E26" s="3" t="s">
        <v>44</v>
      </c>
      <c r="F26" s="3">
        <f>C36</f>
        <v>20.865221572376552</v>
      </c>
      <c r="J26" s="21"/>
      <c r="K26" s="21"/>
      <c r="L26" s="21"/>
      <c r="M26" s="21"/>
    </row>
    <row r="27" spans="1:13" x14ac:dyDescent="0.2">
      <c r="A27" s="42">
        <v>383</v>
      </c>
      <c r="B27" s="42">
        <v>332</v>
      </c>
      <c r="C27" s="42">
        <v>306</v>
      </c>
      <c r="E27" s="3" t="s">
        <v>45</v>
      </c>
      <c r="F27" s="3">
        <v>30</v>
      </c>
      <c r="J27" s="21"/>
      <c r="K27" s="21"/>
      <c r="L27" s="21"/>
      <c r="M27" s="21"/>
    </row>
    <row r="28" spans="1:13" x14ac:dyDescent="0.2">
      <c r="A28" s="42">
        <v>299</v>
      </c>
      <c r="B28" s="42">
        <v>301</v>
      </c>
      <c r="C28" s="42">
        <v>312</v>
      </c>
      <c r="E28" s="3" t="s">
        <v>46</v>
      </c>
      <c r="F28" s="3">
        <v>0.05</v>
      </c>
      <c r="J28" s="21"/>
      <c r="K28" s="21"/>
      <c r="L28" s="21"/>
      <c r="M28" s="21"/>
    </row>
    <row r="29" spans="1:13" x14ac:dyDescent="0.2">
      <c r="A29" s="42">
        <v>300</v>
      </c>
      <c r="B29" s="42">
        <v>277</v>
      </c>
      <c r="C29" s="42">
        <v>295</v>
      </c>
      <c r="J29" s="21"/>
      <c r="K29" s="21"/>
      <c r="L29" s="21"/>
      <c r="M29" s="21"/>
    </row>
    <row r="30" spans="1:13" x14ac:dyDescent="0.2">
      <c r="A30" s="42">
        <v>278</v>
      </c>
      <c r="B30" s="42">
        <v>336</v>
      </c>
      <c r="C30" s="42">
        <v>288</v>
      </c>
      <c r="E30" s="3" t="s">
        <v>47</v>
      </c>
      <c r="F30" s="3">
        <f>_xlfn.T.INV.2T(F28,F27-1)</f>
        <v>2.0452296421327048</v>
      </c>
      <c r="J30" s="21"/>
      <c r="K30" s="21"/>
      <c r="L30" s="21"/>
      <c r="M30" s="21"/>
    </row>
    <row r="31" spans="1:13" x14ac:dyDescent="0.2">
      <c r="A31" s="42">
        <v>303</v>
      </c>
      <c r="B31" s="42">
        <v>217</v>
      </c>
      <c r="C31" s="42">
        <v>313</v>
      </c>
      <c r="E31" s="3" t="s">
        <v>48</v>
      </c>
      <c r="F31" s="3">
        <f>(F24-F25)/(F26/SQRT(F27))</f>
        <v>2.3187944148334694</v>
      </c>
      <c r="J31" s="21"/>
      <c r="K31" s="21"/>
      <c r="L31" s="21"/>
      <c r="M31" s="21"/>
    </row>
    <row r="32" spans="1:13" x14ac:dyDescent="0.2">
      <c r="A32" s="42">
        <v>315</v>
      </c>
      <c r="B32" s="42">
        <v>274</v>
      </c>
      <c r="C32" s="42">
        <v>286</v>
      </c>
      <c r="F32" s="10" t="s">
        <v>50</v>
      </c>
      <c r="G32" s="3" t="s">
        <v>50</v>
      </c>
      <c r="J32" s="21"/>
      <c r="K32" s="21"/>
      <c r="L32" s="21"/>
      <c r="M32" s="21"/>
    </row>
    <row r="33" spans="1:13" x14ac:dyDescent="0.2">
      <c r="A33" s="42">
        <v>321</v>
      </c>
      <c r="B33" s="42">
        <v>339</v>
      </c>
      <c r="C33" s="42">
        <v>338</v>
      </c>
      <c r="E33" s="3" t="s">
        <v>49</v>
      </c>
      <c r="F33" s="3">
        <f>_xlfn.NORM.S.DIST(F31,TRUE)</f>
        <v>0.98979690690635558</v>
      </c>
      <c r="J33" s="21"/>
      <c r="K33" s="21"/>
      <c r="L33" s="21"/>
      <c r="M33" s="21"/>
    </row>
    <row r="34" spans="1:13" x14ac:dyDescent="0.2">
      <c r="J34" s="21"/>
      <c r="K34" s="21"/>
      <c r="L34" s="21"/>
      <c r="M34" s="21"/>
    </row>
    <row r="35" spans="1:13" x14ac:dyDescent="0.2">
      <c r="A35" s="10">
        <f>AVERAGE(A4:A33)</f>
        <v>289.60000000000002</v>
      </c>
      <c r="B35" s="10">
        <f>AVERAGE(B4:B33)</f>
        <v>285.5</v>
      </c>
      <c r="C35" s="10">
        <f>AVERAGE(C4:C33)</f>
        <v>298.43333333333334</v>
      </c>
      <c r="J35" s="21"/>
      <c r="K35" s="21"/>
      <c r="L35" s="21"/>
      <c r="M35" s="21"/>
    </row>
    <row r="36" spans="1:13" x14ac:dyDescent="0.2">
      <c r="A36" s="3">
        <f>STDEV(A4:A33)</f>
        <v>45.399832902624361</v>
      </c>
      <c r="B36" s="3">
        <f>STDEV(B4:B33)</f>
        <v>64.943344008716423</v>
      </c>
      <c r="C36" s="3">
        <f>STDEV(C4:C33)</f>
        <v>20.865221572376552</v>
      </c>
      <c r="J36" s="21"/>
      <c r="K36" s="21"/>
      <c r="L36" s="21"/>
      <c r="M36" s="21"/>
    </row>
    <row r="37" spans="1:13" x14ac:dyDescent="0.2">
      <c r="J37" s="21"/>
      <c r="K37" s="21"/>
      <c r="L37" s="21"/>
      <c r="M37" s="21"/>
    </row>
    <row r="38" spans="1:13" x14ac:dyDescent="0.2">
      <c r="A38" s="4" t="s">
        <v>35</v>
      </c>
      <c r="B38" s="4" t="s">
        <v>37</v>
      </c>
    </row>
    <row r="39" spans="1:13" x14ac:dyDescent="0.2">
      <c r="A39" s="42">
        <v>242</v>
      </c>
      <c r="B39" s="42">
        <v>292</v>
      </c>
    </row>
    <row r="40" spans="1:13" x14ac:dyDescent="0.2">
      <c r="A40" s="42">
        <v>176</v>
      </c>
      <c r="B40" s="42">
        <v>321</v>
      </c>
    </row>
    <row r="41" spans="1:13" x14ac:dyDescent="0.2">
      <c r="A41" s="42">
        <v>286</v>
      </c>
      <c r="B41" s="42">
        <v>314</v>
      </c>
    </row>
    <row r="42" spans="1:13" x14ac:dyDescent="0.2">
      <c r="A42" s="42">
        <v>269</v>
      </c>
      <c r="B42" s="42">
        <v>242</v>
      </c>
    </row>
    <row r="43" spans="1:13" x14ac:dyDescent="0.2">
      <c r="A43" s="42">
        <v>327</v>
      </c>
      <c r="B43" s="42">
        <v>278</v>
      </c>
    </row>
    <row r="44" spans="1:13" x14ac:dyDescent="0.2">
      <c r="A44" s="42">
        <v>264</v>
      </c>
      <c r="B44" s="42">
        <v>300</v>
      </c>
    </row>
    <row r="45" spans="1:13" x14ac:dyDescent="0.2">
      <c r="A45" s="42">
        <v>296</v>
      </c>
      <c r="B45" s="42">
        <v>301</v>
      </c>
    </row>
    <row r="46" spans="1:13" x14ac:dyDescent="0.2">
      <c r="A46" s="42">
        <v>333</v>
      </c>
      <c r="B46" s="42">
        <v>286</v>
      </c>
    </row>
    <row r="47" spans="1:13" x14ac:dyDescent="0.2">
      <c r="A47" s="42">
        <v>242</v>
      </c>
      <c r="B47" s="42">
        <v>315</v>
      </c>
    </row>
    <row r="48" spans="1:13" x14ac:dyDescent="0.2">
      <c r="A48" s="42">
        <v>288</v>
      </c>
      <c r="B48" s="42">
        <v>300</v>
      </c>
    </row>
    <row r="49" spans="1:2" x14ac:dyDescent="0.2">
      <c r="A49" s="42">
        <v>314</v>
      </c>
      <c r="B49" s="42">
        <v>304</v>
      </c>
    </row>
    <row r="50" spans="1:2" x14ac:dyDescent="0.2">
      <c r="A50" s="42">
        <v>302</v>
      </c>
      <c r="B50" s="42">
        <v>300</v>
      </c>
    </row>
    <row r="51" spans="1:2" x14ac:dyDescent="0.2">
      <c r="A51" s="42">
        <v>335</v>
      </c>
      <c r="B51" s="42">
        <v>351</v>
      </c>
    </row>
    <row r="52" spans="1:2" x14ac:dyDescent="0.2">
      <c r="A52" s="42">
        <v>242</v>
      </c>
      <c r="B52" s="42">
        <v>277</v>
      </c>
    </row>
    <row r="53" spans="1:2" x14ac:dyDescent="0.2">
      <c r="A53" s="42">
        <v>281</v>
      </c>
      <c r="B53" s="42">
        <v>284</v>
      </c>
    </row>
    <row r="54" spans="1:2" x14ac:dyDescent="0.2">
      <c r="A54" s="42">
        <v>289</v>
      </c>
      <c r="B54" s="42">
        <v>276</v>
      </c>
    </row>
    <row r="55" spans="1:2" x14ac:dyDescent="0.2">
      <c r="A55" s="42">
        <v>259</v>
      </c>
      <c r="B55" s="42">
        <v>312</v>
      </c>
    </row>
    <row r="56" spans="1:2" x14ac:dyDescent="0.2">
      <c r="A56" s="42">
        <v>322</v>
      </c>
      <c r="B56" s="42">
        <v>273</v>
      </c>
    </row>
    <row r="57" spans="1:2" x14ac:dyDescent="0.2">
      <c r="A57" s="42">
        <v>209</v>
      </c>
      <c r="B57" s="42">
        <v>281</v>
      </c>
    </row>
    <row r="58" spans="1:2" x14ac:dyDescent="0.2">
      <c r="A58" s="42">
        <v>282</v>
      </c>
      <c r="B58" s="42">
        <v>303</v>
      </c>
    </row>
    <row r="59" spans="1:2" x14ac:dyDescent="0.2">
      <c r="A59" s="42">
        <v>304</v>
      </c>
      <c r="B59" s="42">
        <v>306</v>
      </c>
    </row>
    <row r="60" spans="1:2" x14ac:dyDescent="0.2">
      <c r="A60" s="42">
        <v>391</v>
      </c>
      <c r="B60" s="42">
        <v>312</v>
      </c>
    </row>
    <row r="61" spans="1:2" x14ac:dyDescent="0.2">
      <c r="A61" s="42">
        <v>236</v>
      </c>
      <c r="B61" s="42">
        <v>287</v>
      </c>
    </row>
    <row r="62" spans="1:2" x14ac:dyDescent="0.2">
      <c r="A62" s="42">
        <v>383</v>
      </c>
      <c r="B62" s="42">
        <v>306</v>
      </c>
    </row>
    <row r="63" spans="1:2" x14ac:dyDescent="0.2">
      <c r="A63" s="42">
        <v>299</v>
      </c>
      <c r="B63" s="42">
        <v>312</v>
      </c>
    </row>
    <row r="64" spans="1:2" x14ac:dyDescent="0.2">
      <c r="A64" s="42">
        <v>300</v>
      </c>
      <c r="B64" s="42">
        <v>295</v>
      </c>
    </row>
    <row r="65" spans="1:2" x14ac:dyDescent="0.2">
      <c r="A65" s="42">
        <v>278</v>
      </c>
      <c r="B65" s="42">
        <v>288</v>
      </c>
    </row>
    <row r="66" spans="1:2" x14ac:dyDescent="0.2">
      <c r="A66" s="42">
        <v>303</v>
      </c>
      <c r="B66" s="42">
        <v>313</v>
      </c>
    </row>
    <row r="67" spans="1:2" x14ac:dyDescent="0.2">
      <c r="A67" s="42">
        <v>315</v>
      </c>
      <c r="B67" s="42">
        <v>286</v>
      </c>
    </row>
    <row r="68" spans="1:2" x14ac:dyDescent="0.2">
      <c r="A68" s="42">
        <v>321</v>
      </c>
      <c r="B68" s="42">
        <v>338</v>
      </c>
    </row>
  </sheetData>
  <pageMargins left="0.75" right="0.75" top="1" bottom="1" header="0.5" footer="0.5"/>
  <pageSetup orientation="portrait" horizontalDpi="4294967292" verticalDpi="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58A32-06EF-784A-88C6-09CE6043824B}">
  <dimension ref="A1:H68"/>
  <sheetViews>
    <sheetView workbookViewId="0"/>
  </sheetViews>
  <sheetFormatPr baseColWidth="10" defaultColWidth="10.83203125" defaultRowHeight="13" x14ac:dyDescent="0.15"/>
  <cols>
    <col min="1" max="4" width="10.83203125" style="21"/>
    <col min="5" max="5" width="20.83203125" style="21" bestFit="1" customWidth="1"/>
    <col min="6" max="6" width="12.6640625" style="21" bestFit="1" customWidth="1"/>
    <col min="7" max="7" width="20.83203125" style="21" bestFit="1" customWidth="1"/>
    <col min="8" max="8" width="12.6640625" style="21" bestFit="1" customWidth="1"/>
    <col min="9" max="16384" width="10.83203125" style="21"/>
  </cols>
  <sheetData>
    <row r="1" spans="1:8" ht="16" x14ac:dyDescent="0.2">
      <c r="A1" s="1" t="s">
        <v>34</v>
      </c>
      <c r="B1" s="1"/>
      <c r="C1" s="3"/>
    </row>
    <row r="2" spans="1:8" ht="16" x14ac:dyDescent="0.2">
      <c r="A2" s="3"/>
      <c r="B2" s="3"/>
      <c r="C2" s="3"/>
    </row>
    <row r="3" spans="1:8" ht="17" thickBot="1" x14ac:dyDescent="0.25">
      <c r="A3" s="4" t="s">
        <v>35</v>
      </c>
      <c r="B3" s="4" t="s">
        <v>36</v>
      </c>
      <c r="C3" s="4" t="s">
        <v>37</v>
      </c>
    </row>
    <row r="4" spans="1:8" ht="18" thickTop="1" thickBot="1" x14ac:dyDescent="0.25">
      <c r="A4" s="42">
        <v>242</v>
      </c>
      <c r="B4" s="42">
        <v>242</v>
      </c>
      <c r="C4" s="42">
        <v>292</v>
      </c>
      <c r="E4" s="3"/>
      <c r="F4" s="3"/>
      <c r="G4" s="3"/>
      <c r="H4" s="3"/>
    </row>
    <row r="5" spans="1:8" ht="16" x14ac:dyDescent="0.2">
      <c r="A5" s="42">
        <v>176</v>
      </c>
      <c r="B5" s="42">
        <v>275</v>
      </c>
      <c r="C5" s="42">
        <v>321</v>
      </c>
      <c r="E5" s="28" t="s">
        <v>35</v>
      </c>
      <c r="F5" s="28"/>
      <c r="G5" s="28" t="s">
        <v>36</v>
      </c>
      <c r="H5" s="28"/>
    </row>
    <row r="6" spans="1:8" ht="16" x14ac:dyDescent="0.2">
      <c r="A6" s="42">
        <v>286</v>
      </c>
      <c r="B6" s="42">
        <v>199</v>
      </c>
      <c r="C6" s="42">
        <v>314</v>
      </c>
    </row>
    <row r="7" spans="1:8" ht="16" x14ac:dyDescent="0.2">
      <c r="A7" s="42">
        <v>269</v>
      </c>
      <c r="B7" s="42">
        <v>219</v>
      </c>
      <c r="C7" s="42">
        <v>242</v>
      </c>
      <c r="E7" s="21" t="s">
        <v>1</v>
      </c>
      <c r="F7" s="21">
        <v>289.60000000000002</v>
      </c>
      <c r="G7" s="21" t="s">
        <v>1</v>
      </c>
      <c r="H7" s="21">
        <v>285.5</v>
      </c>
    </row>
    <row r="8" spans="1:8" ht="16" x14ac:dyDescent="0.2">
      <c r="A8" s="42">
        <v>327</v>
      </c>
      <c r="B8" s="42">
        <v>273</v>
      </c>
      <c r="C8" s="42">
        <v>278</v>
      </c>
      <c r="E8" s="21" t="s">
        <v>2</v>
      </c>
      <c r="F8" s="21">
        <v>8.2888375292442014</v>
      </c>
      <c r="G8" s="21" t="s">
        <v>2</v>
      </c>
      <c r="H8" s="21">
        <v>11.856978157797322</v>
      </c>
    </row>
    <row r="9" spans="1:8" ht="16" x14ac:dyDescent="0.2">
      <c r="A9" s="42">
        <v>264</v>
      </c>
      <c r="B9" s="42">
        <v>265</v>
      </c>
      <c r="C9" s="42">
        <v>300</v>
      </c>
      <c r="E9" s="21" t="s">
        <v>3</v>
      </c>
      <c r="F9" s="21">
        <v>292.5</v>
      </c>
      <c r="G9" s="21" t="s">
        <v>3</v>
      </c>
      <c r="H9" s="21">
        <v>276</v>
      </c>
    </row>
    <row r="10" spans="1:8" ht="16" x14ac:dyDescent="0.2">
      <c r="A10" s="42">
        <v>296</v>
      </c>
      <c r="B10" s="42">
        <v>435</v>
      </c>
      <c r="C10" s="42">
        <v>301</v>
      </c>
      <c r="E10" s="21" t="s">
        <v>4</v>
      </c>
      <c r="F10" s="21">
        <v>242</v>
      </c>
      <c r="G10" s="21" t="s">
        <v>4</v>
      </c>
      <c r="H10" s="21" t="e">
        <v>#N/A</v>
      </c>
    </row>
    <row r="11" spans="1:8" ht="16" x14ac:dyDescent="0.2">
      <c r="A11" s="42">
        <v>333</v>
      </c>
      <c r="B11" s="42">
        <v>285</v>
      </c>
      <c r="C11" s="42">
        <v>286</v>
      </c>
      <c r="E11" s="21" t="s">
        <v>5</v>
      </c>
      <c r="F11" s="21">
        <v>45.399832902624361</v>
      </c>
      <c r="G11" s="21" t="s">
        <v>5</v>
      </c>
      <c r="H11" s="21">
        <v>64.943344008716423</v>
      </c>
    </row>
    <row r="12" spans="1:8" ht="16" x14ac:dyDescent="0.2">
      <c r="A12" s="42">
        <v>242</v>
      </c>
      <c r="B12" s="42">
        <v>384</v>
      </c>
      <c r="C12" s="42">
        <v>315</v>
      </c>
      <c r="E12" s="21" t="s">
        <v>6</v>
      </c>
      <c r="F12" s="21">
        <v>2061.1448275862135</v>
      </c>
      <c r="G12" s="21" t="s">
        <v>6</v>
      </c>
      <c r="H12" s="21">
        <v>4217.6379310344828</v>
      </c>
    </row>
    <row r="13" spans="1:8" ht="16" x14ac:dyDescent="0.2">
      <c r="A13" s="42">
        <v>288</v>
      </c>
      <c r="B13" s="42">
        <v>387</v>
      </c>
      <c r="C13" s="42">
        <v>300</v>
      </c>
      <c r="E13" s="21" t="s">
        <v>7</v>
      </c>
      <c r="F13" s="21">
        <v>0.94071068341023301</v>
      </c>
      <c r="G13" s="21" t="s">
        <v>7</v>
      </c>
      <c r="H13" s="21">
        <v>4.8120693458269415E-2</v>
      </c>
    </row>
    <row r="14" spans="1:8" ht="16" x14ac:dyDescent="0.2">
      <c r="A14" s="42">
        <v>314</v>
      </c>
      <c r="B14" s="42">
        <v>299</v>
      </c>
      <c r="C14" s="42">
        <v>304</v>
      </c>
      <c r="E14" s="21" t="s">
        <v>8</v>
      </c>
      <c r="F14" s="21">
        <v>-0.13171305306236178</v>
      </c>
      <c r="G14" s="21" t="s">
        <v>8</v>
      </c>
      <c r="H14" s="21">
        <v>0.28087840357476734</v>
      </c>
    </row>
    <row r="15" spans="1:8" ht="16" x14ac:dyDescent="0.2">
      <c r="A15" s="42">
        <v>302</v>
      </c>
      <c r="B15" s="42">
        <v>145</v>
      </c>
      <c r="C15" s="42">
        <v>300</v>
      </c>
      <c r="E15" s="21" t="s">
        <v>9</v>
      </c>
      <c r="F15" s="21">
        <v>215</v>
      </c>
      <c r="G15" s="21" t="s">
        <v>9</v>
      </c>
      <c r="H15" s="21">
        <v>290</v>
      </c>
    </row>
    <row r="16" spans="1:8" ht="16" x14ac:dyDescent="0.2">
      <c r="A16" s="42">
        <v>335</v>
      </c>
      <c r="B16" s="42">
        <v>266</v>
      </c>
      <c r="C16" s="42">
        <v>351</v>
      </c>
      <c r="E16" s="21" t="s">
        <v>10</v>
      </c>
      <c r="F16" s="21">
        <v>176</v>
      </c>
      <c r="G16" s="21" t="s">
        <v>10</v>
      </c>
      <c r="H16" s="21">
        <v>145</v>
      </c>
    </row>
    <row r="17" spans="1:8" ht="16" x14ac:dyDescent="0.2">
      <c r="A17" s="42">
        <v>242</v>
      </c>
      <c r="B17" s="42">
        <v>216</v>
      </c>
      <c r="C17" s="42">
        <v>277</v>
      </c>
      <c r="E17" s="21" t="s">
        <v>11</v>
      </c>
      <c r="F17" s="21">
        <v>391</v>
      </c>
      <c r="G17" s="21" t="s">
        <v>11</v>
      </c>
      <c r="H17" s="21">
        <v>435</v>
      </c>
    </row>
    <row r="18" spans="1:8" ht="16" x14ac:dyDescent="0.2">
      <c r="A18" s="42">
        <v>281</v>
      </c>
      <c r="B18" s="42">
        <v>331</v>
      </c>
      <c r="C18" s="42">
        <v>284</v>
      </c>
      <c r="E18" s="21" t="s">
        <v>12</v>
      </c>
      <c r="F18" s="21">
        <v>8688</v>
      </c>
      <c r="G18" s="21" t="s">
        <v>12</v>
      </c>
      <c r="H18" s="21">
        <v>8565</v>
      </c>
    </row>
    <row r="19" spans="1:8" ht="16" x14ac:dyDescent="0.2">
      <c r="A19" s="42">
        <v>289</v>
      </c>
      <c r="B19" s="42">
        <v>247</v>
      </c>
      <c r="C19" s="42">
        <v>276</v>
      </c>
      <c r="E19" s="21" t="s">
        <v>13</v>
      </c>
      <c r="F19" s="21">
        <v>30</v>
      </c>
      <c r="G19" s="21" t="s">
        <v>13</v>
      </c>
      <c r="H19" s="21">
        <v>30</v>
      </c>
    </row>
    <row r="20" spans="1:8" ht="17" thickBot="1" x14ac:dyDescent="0.25">
      <c r="A20" s="42">
        <v>259</v>
      </c>
      <c r="B20" s="42">
        <v>280</v>
      </c>
      <c r="C20" s="42">
        <v>312</v>
      </c>
      <c r="E20" s="24" t="s">
        <v>14</v>
      </c>
      <c r="F20" s="24">
        <v>16.952576213632241</v>
      </c>
      <c r="G20" s="24" t="s">
        <v>14</v>
      </c>
      <c r="H20" s="24">
        <v>24.250243194447098</v>
      </c>
    </row>
    <row r="21" spans="1:8" ht="16" x14ac:dyDescent="0.2">
      <c r="A21" s="42">
        <v>322</v>
      </c>
      <c r="B21" s="42">
        <v>267</v>
      </c>
      <c r="C21" s="42">
        <v>273</v>
      </c>
      <c r="E21" s="3"/>
      <c r="F21" s="3"/>
      <c r="G21" s="3"/>
      <c r="H21" s="3"/>
    </row>
    <row r="22" spans="1:8" ht="17" thickBot="1" x14ac:dyDescent="0.25">
      <c r="A22" s="42">
        <v>209</v>
      </c>
      <c r="B22" s="42">
        <v>210</v>
      </c>
      <c r="C22" s="42">
        <v>281</v>
      </c>
      <c r="E22" s="3"/>
      <c r="F22" s="3"/>
      <c r="G22" s="3"/>
      <c r="H22" s="3"/>
    </row>
    <row r="23" spans="1:8" ht="16" x14ac:dyDescent="0.2">
      <c r="A23" s="42">
        <v>282</v>
      </c>
      <c r="B23" s="42">
        <v>391</v>
      </c>
      <c r="C23" s="42">
        <v>303</v>
      </c>
      <c r="E23" s="28" t="s">
        <v>35</v>
      </c>
      <c r="F23" s="28"/>
      <c r="G23" s="28" t="s">
        <v>37</v>
      </c>
      <c r="H23" s="28"/>
    </row>
    <row r="24" spans="1:8" ht="16" x14ac:dyDescent="0.2">
      <c r="A24" s="42">
        <v>304</v>
      </c>
      <c r="B24" s="42">
        <v>297</v>
      </c>
      <c r="C24" s="42">
        <v>306</v>
      </c>
    </row>
    <row r="25" spans="1:8" ht="16" x14ac:dyDescent="0.2">
      <c r="A25" s="42">
        <v>391</v>
      </c>
      <c r="B25" s="42">
        <v>346</v>
      </c>
      <c r="C25" s="42">
        <v>312</v>
      </c>
      <c r="E25" s="21" t="s">
        <v>1</v>
      </c>
      <c r="F25" s="21">
        <v>289.60000000000002</v>
      </c>
      <c r="G25" s="21" t="s">
        <v>1</v>
      </c>
      <c r="H25" s="21">
        <v>298.43333333333334</v>
      </c>
    </row>
    <row r="26" spans="1:8" ht="16" x14ac:dyDescent="0.2">
      <c r="A26" s="42">
        <v>236</v>
      </c>
      <c r="B26" s="42">
        <v>230</v>
      </c>
      <c r="C26" s="42">
        <v>287</v>
      </c>
      <c r="E26" s="21" t="s">
        <v>2</v>
      </c>
      <c r="F26" s="21">
        <v>8.2888375292442014</v>
      </c>
      <c r="G26" s="21" t="s">
        <v>2</v>
      </c>
      <c r="H26" s="21">
        <v>3.8094508408446828</v>
      </c>
    </row>
    <row r="27" spans="1:8" ht="16" x14ac:dyDescent="0.2">
      <c r="A27" s="42">
        <v>383</v>
      </c>
      <c r="B27" s="42">
        <v>332</v>
      </c>
      <c r="C27" s="42">
        <v>306</v>
      </c>
      <c r="E27" s="21" t="s">
        <v>3</v>
      </c>
      <c r="F27" s="21">
        <v>292.5</v>
      </c>
      <c r="G27" s="21" t="s">
        <v>3</v>
      </c>
      <c r="H27" s="21">
        <v>300</v>
      </c>
    </row>
    <row r="28" spans="1:8" ht="16" x14ac:dyDescent="0.2">
      <c r="A28" s="42">
        <v>299</v>
      </c>
      <c r="B28" s="42">
        <v>301</v>
      </c>
      <c r="C28" s="42">
        <v>312</v>
      </c>
      <c r="E28" s="21" t="s">
        <v>4</v>
      </c>
      <c r="F28" s="21">
        <v>242</v>
      </c>
      <c r="G28" s="21" t="s">
        <v>4</v>
      </c>
      <c r="H28" s="21">
        <v>300</v>
      </c>
    </row>
    <row r="29" spans="1:8" ht="16" x14ac:dyDescent="0.2">
      <c r="A29" s="42">
        <v>300</v>
      </c>
      <c r="B29" s="42">
        <v>277</v>
      </c>
      <c r="C29" s="42">
        <v>295</v>
      </c>
      <c r="E29" s="21" t="s">
        <v>5</v>
      </c>
      <c r="F29" s="21">
        <v>45.399832902624361</v>
      </c>
      <c r="G29" s="21" t="s">
        <v>5</v>
      </c>
      <c r="H29" s="21">
        <v>20.865221572376552</v>
      </c>
    </row>
    <row r="30" spans="1:8" ht="16" x14ac:dyDescent="0.2">
      <c r="A30" s="42">
        <v>278</v>
      </c>
      <c r="B30" s="42">
        <v>336</v>
      </c>
      <c r="C30" s="42">
        <v>288</v>
      </c>
      <c r="E30" s="21" t="s">
        <v>6</v>
      </c>
      <c r="F30" s="21">
        <v>2061.1448275862135</v>
      </c>
      <c r="G30" s="21" t="s">
        <v>6</v>
      </c>
      <c r="H30" s="21">
        <v>435.35747126436786</v>
      </c>
    </row>
    <row r="31" spans="1:8" ht="16" x14ac:dyDescent="0.2">
      <c r="A31" s="42">
        <v>303</v>
      </c>
      <c r="B31" s="42">
        <v>217</v>
      </c>
      <c r="C31" s="42">
        <v>313</v>
      </c>
      <c r="E31" s="21" t="s">
        <v>7</v>
      </c>
      <c r="F31" s="21">
        <v>0.94071068341023301</v>
      </c>
      <c r="G31" s="21" t="s">
        <v>7</v>
      </c>
      <c r="H31" s="21">
        <v>1.5972395000380106</v>
      </c>
    </row>
    <row r="32" spans="1:8" ht="16" x14ac:dyDescent="0.2">
      <c r="A32" s="42">
        <v>315</v>
      </c>
      <c r="B32" s="42">
        <v>274</v>
      </c>
      <c r="C32" s="42">
        <v>286</v>
      </c>
      <c r="E32" s="21" t="s">
        <v>8</v>
      </c>
      <c r="F32" s="21">
        <v>-0.13171305306236178</v>
      </c>
      <c r="G32" s="21" t="s">
        <v>8</v>
      </c>
      <c r="H32" s="21">
        <v>-8.8519405266742224E-3</v>
      </c>
    </row>
    <row r="33" spans="1:8" ht="16" x14ac:dyDescent="0.2">
      <c r="A33" s="42">
        <v>321</v>
      </c>
      <c r="B33" s="42">
        <v>339</v>
      </c>
      <c r="C33" s="42">
        <v>338</v>
      </c>
      <c r="E33" s="21" t="s">
        <v>9</v>
      </c>
      <c r="F33" s="21">
        <v>215</v>
      </c>
      <c r="G33" s="21" t="s">
        <v>9</v>
      </c>
      <c r="H33" s="21">
        <v>109</v>
      </c>
    </row>
    <row r="34" spans="1:8" ht="16" x14ac:dyDescent="0.2">
      <c r="A34" s="3"/>
      <c r="B34" s="3"/>
      <c r="C34" s="3"/>
      <c r="E34" s="21" t="s">
        <v>10</v>
      </c>
      <c r="F34" s="21">
        <v>176</v>
      </c>
      <c r="G34" s="21" t="s">
        <v>10</v>
      </c>
      <c r="H34" s="21">
        <v>242</v>
      </c>
    </row>
    <row r="35" spans="1:8" ht="16" x14ac:dyDescent="0.2">
      <c r="A35" s="10">
        <f>AVERAGE(A4:A33)</f>
        <v>289.60000000000002</v>
      </c>
      <c r="B35" s="10">
        <f t="shared" ref="B35:C35" si="0">AVERAGE(B4:B33)</f>
        <v>285.5</v>
      </c>
      <c r="C35" s="10">
        <f t="shared" si="0"/>
        <v>298.43333333333334</v>
      </c>
      <c r="E35" s="21" t="s">
        <v>11</v>
      </c>
      <c r="F35" s="21">
        <v>391</v>
      </c>
      <c r="G35" s="21" t="s">
        <v>11</v>
      </c>
      <c r="H35" s="21">
        <v>351</v>
      </c>
    </row>
    <row r="36" spans="1:8" ht="16" x14ac:dyDescent="0.2">
      <c r="A36" s="3">
        <f>STDEV(A4:A33)</f>
        <v>45.399832902624361</v>
      </c>
      <c r="B36" s="3">
        <f t="shared" ref="B36:C36" si="1">STDEV(B4:B33)</f>
        <v>64.943344008716423</v>
      </c>
      <c r="C36" s="3">
        <f t="shared" si="1"/>
        <v>20.865221572376552</v>
      </c>
      <c r="E36" s="21" t="s">
        <v>12</v>
      </c>
      <c r="F36" s="21">
        <v>8688</v>
      </c>
      <c r="G36" s="21" t="s">
        <v>12</v>
      </c>
      <c r="H36" s="21">
        <v>8953</v>
      </c>
    </row>
    <row r="37" spans="1:8" ht="16" x14ac:dyDescent="0.2">
      <c r="A37" s="3"/>
      <c r="B37" s="3"/>
      <c r="C37" s="3"/>
      <c r="E37" s="21" t="s">
        <v>13</v>
      </c>
      <c r="F37" s="21">
        <v>30</v>
      </c>
      <c r="G37" s="21" t="s">
        <v>13</v>
      </c>
      <c r="H37" s="21">
        <v>30</v>
      </c>
    </row>
    <row r="38" spans="1:8" ht="17" thickBot="1" x14ac:dyDescent="0.25">
      <c r="A38" s="4" t="s">
        <v>35</v>
      </c>
      <c r="B38" s="4" t="s">
        <v>37</v>
      </c>
      <c r="C38" s="3"/>
      <c r="E38" s="24" t="s">
        <v>14</v>
      </c>
      <c r="F38" s="24">
        <v>16.952576213632241</v>
      </c>
      <c r="G38" s="24" t="s">
        <v>14</v>
      </c>
      <c r="H38" s="24">
        <v>7.791201779942897</v>
      </c>
    </row>
    <row r="39" spans="1:8" ht="17" thickTop="1" x14ac:dyDescent="0.2">
      <c r="A39" s="42">
        <v>242</v>
      </c>
      <c r="B39" s="42">
        <v>292</v>
      </c>
      <c r="C39" s="3"/>
    </row>
    <row r="40" spans="1:8" ht="16" x14ac:dyDescent="0.2">
      <c r="A40" s="42">
        <v>176</v>
      </c>
      <c r="B40" s="42">
        <v>321</v>
      </c>
      <c r="C40" s="3"/>
    </row>
    <row r="41" spans="1:8" ht="16" x14ac:dyDescent="0.2">
      <c r="A41" s="42">
        <v>286</v>
      </c>
      <c r="B41" s="42">
        <v>314</v>
      </c>
      <c r="C41" s="3"/>
    </row>
    <row r="42" spans="1:8" ht="16" x14ac:dyDescent="0.2">
      <c r="A42" s="42">
        <v>269</v>
      </c>
      <c r="B42" s="42">
        <v>242</v>
      </c>
      <c r="C42" s="3"/>
    </row>
    <row r="43" spans="1:8" ht="16" x14ac:dyDescent="0.2">
      <c r="A43" s="42">
        <v>327</v>
      </c>
      <c r="B43" s="42">
        <v>278</v>
      </c>
      <c r="C43" s="3"/>
      <c r="E43" s="21" t="s">
        <v>35</v>
      </c>
      <c r="F43" s="21">
        <v>272.64999999999998</v>
      </c>
      <c r="G43" s="21">
        <v>289.60000000000002</v>
      </c>
      <c r="H43" s="21">
        <v>306.55</v>
      </c>
    </row>
    <row r="44" spans="1:8" ht="16" x14ac:dyDescent="0.2">
      <c r="A44" s="42">
        <v>264</v>
      </c>
      <c r="B44" s="42">
        <v>300</v>
      </c>
      <c r="C44" s="3"/>
      <c r="E44" s="21" t="s">
        <v>36</v>
      </c>
      <c r="F44" s="21">
        <v>261</v>
      </c>
      <c r="G44" s="21">
        <v>285.5</v>
      </c>
      <c r="H44" s="21">
        <v>309.75</v>
      </c>
    </row>
    <row r="45" spans="1:8" ht="16" x14ac:dyDescent="0.2">
      <c r="A45" s="42">
        <v>296</v>
      </c>
      <c r="B45" s="42">
        <v>301</v>
      </c>
      <c r="C45" s="3"/>
      <c r="E45" s="21" t="s">
        <v>37</v>
      </c>
      <c r="F45" s="21">
        <v>290.63900000000001</v>
      </c>
      <c r="G45" s="21">
        <v>298.43</v>
      </c>
      <c r="H45" s="21">
        <v>306.22000000000003</v>
      </c>
    </row>
    <row r="46" spans="1:8" ht="16" x14ac:dyDescent="0.2">
      <c r="A46" s="42">
        <v>333</v>
      </c>
      <c r="B46" s="42">
        <v>286</v>
      </c>
      <c r="C46" s="3"/>
    </row>
    <row r="47" spans="1:8" ht="16" x14ac:dyDescent="0.2">
      <c r="A47" s="42">
        <v>242</v>
      </c>
      <c r="B47" s="42">
        <v>315</v>
      </c>
      <c r="C47" s="3"/>
    </row>
    <row r="48" spans="1:8" ht="16" x14ac:dyDescent="0.2">
      <c r="A48" s="42">
        <v>288</v>
      </c>
      <c r="B48" s="42">
        <v>300</v>
      </c>
      <c r="C48" s="3"/>
    </row>
    <row r="49" spans="1:3" ht="16" x14ac:dyDescent="0.2">
      <c r="A49" s="42">
        <v>314</v>
      </c>
      <c r="B49" s="42">
        <v>304</v>
      </c>
      <c r="C49" s="3"/>
    </row>
    <row r="50" spans="1:3" ht="16" x14ac:dyDescent="0.2">
      <c r="A50" s="42">
        <v>302</v>
      </c>
      <c r="B50" s="42">
        <v>300</v>
      </c>
      <c r="C50" s="3"/>
    </row>
    <row r="51" spans="1:3" ht="16" x14ac:dyDescent="0.2">
      <c r="A51" s="42">
        <v>335</v>
      </c>
      <c r="B51" s="42">
        <v>351</v>
      </c>
      <c r="C51" s="3"/>
    </row>
    <row r="52" spans="1:3" ht="16" x14ac:dyDescent="0.2">
      <c r="A52" s="42">
        <v>242</v>
      </c>
      <c r="B52" s="42">
        <v>277</v>
      </c>
      <c r="C52" s="3"/>
    </row>
    <row r="53" spans="1:3" ht="16" x14ac:dyDescent="0.2">
      <c r="A53" s="42">
        <v>281</v>
      </c>
      <c r="B53" s="42">
        <v>284</v>
      </c>
      <c r="C53" s="3"/>
    </row>
    <row r="54" spans="1:3" ht="16" x14ac:dyDescent="0.2">
      <c r="A54" s="42">
        <v>289</v>
      </c>
      <c r="B54" s="42">
        <v>276</v>
      </c>
      <c r="C54" s="3"/>
    </row>
    <row r="55" spans="1:3" ht="16" x14ac:dyDescent="0.2">
      <c r="A55" s="42">
        <v>259</v>
      </c>
      <c r="B55" s="42">
        <v>312</v>
      </c>
      <c r="C55" s="3"/>
    </row>
    <row r="56" spans="1:3" ht="16" x14ac:dyDescent="0.2">
      <c r="A56" s="42">
        <v>322</v>
      </c>
      <c r="B56" s="42">
        <v>273</v>
      </c>
      <c r="C56" s="3"/>
    </row>
    <row r="57" spans="1:3" ht="16" x14ac:dyDescent="0.2">
      <c r="A57" s="42">
        <v>209</v>
      </c>
      <c r="B57" s="42">
        <v>281</v>
      </c>
      <c r="C57" s="3"/>
    </row>
    <row r="58" spans="1:3" ht="16" x14ac:dyDescent="0.2">
      <c r="A58" s="42">
        <v>282</v>
      </c>
      <c r="B58" s="42">
        <v>303</v>
      </c>
      <c r="C58" s="3"/>
    </row>
    <row r="59" spans="1:3" ht="16" x14ac:dyDescent="0.2">
      <c r="A59" s="42">
        <v>304</v>
      </c>
      <c r="B59" s="42">
        <v>306</v>
      </c>
      <c r="C59" s="3"/>
    </row>
    <row r="60" spans="1:3" ht="16" x14ac:dyDescent="0.2">
      <c r="A60" s="42">
        <v>391</v>
      </c>
      <c r="B60" s="42">
        <v>312</v>
      </c>
      <c r="C60" s="3"/>
    </row>
    <row r="61" spans="1:3" ht="16" x14ac:dyDescent="0.2">
      <c r="A61" s="42">
        <v>236</v>
      </c>
      <c r="B61" s="42">
        <v>287</v>
      </c>
      <c r="C61" s="3"/>
    </row>
    <row r="62" spans="1:3" ht="16" x14ac:dyDescent="0.2">
      <c r="A62" s="42">
        <v>383</v>
      </c>
      <c r="B62" s="42">
        <v>306</v>
      </c>
      <c r="C62" s="3"/>
    </row>
    <row r="63" spans="1:3" ht="16" x14ac:dyDescent="0.2">
      <c r="A63" s="42">
        <v>299</v>
      </c>
      <c r="B63" s="42">
        <v>312</v>
      </c>
      <c r="C63" s="3"/>
    </row>
    <row r="64" spans="1:3" ht="16" x14ac:dyDescent="0.2">
      <c r="A64" s="42">
        <v>300</v>
      </c>
      <c r="B64" s="42">
        <v>295</v>
      </c>
      <c r="C64" s="3"/>
    </row>
    <row r="65" spans="1:3" ht="16" x14ac:dyDescent="0.2">
      <c r="A65" s="42">
        <v>278</v>
      </c>
      <c r="B65" s="42">
        <v>288</v>
      </c>
      <c r="C65" s="3"/>
    </row>
    <row r="66" spans="1:3" ht="16" x14ac:dyDescent="0.2">
      <c r="A66" s="42">
        <v>303</v>
      </c>
      <c r="B66" s="42">
        <v>313</v>
      </c>
      <c r="C66" s="3"/>
    </row>
    <row r="67" spans="1:3" ht="16" x14ac:dyDescent="0.2">
      <c r="A67" s="42">
        <v>315</v>
      </c>
      <c r="B67" s="42">
        <v>286</v>
      </c>
      <c r="C67" s="3"/>
    </row>
    <row r="68" spans="1:3" ht="16" x14ac:dyDescent="0.2">
      <c r="A68" s="42">
        <v>321</v>
      </c>
      <c r="B68" s="42">
        <v>338</v>
      </c>
      <c r="C68" s="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777A3-08B9-5D41-80B4-3EDDB29C0295}">
  <dimension ref="A1:P68"/>
  <sheetViews>
    <sheetView workbookViewId="0"/>
  </sheetViews>
  <sheetFormatPr baseColWidth="10" defaultColWidth="10.83203125" defaultRowHeight="13" x14ac:dyDescent="0.15"/>
  <cols>
    <col min="1" max="4" width="10.83203125" style="21"/>
    <col min="5" max="5" width="38" style="21" bestFit="1" customWidth="1"/>
    <col min="6" max="6" width="12.6640625" style="21" bestFit="1" customWidth="1"/>
    <col min="7" max="7" width="12.1640625" style="21" bestFit="1" customWidth="1"/>
    <col min="8" max="9" width="10.83203125" style="21"/>
    <col min="10" max="10" width="40" style="21" bestFit="1" customWidth="1"/>
    <col min="11" max="11" width="12.6640625" style="21" bestFit="1" customWidth="1"/>
    <col min="12" max="12" width="12.1640625" style="21" bestFit="1" customWidth="1"/>
    <col min="13" max="13" width="10.83203125" style="21"/>
    <col min="14" max="14" width="38" style="21" bestFit="1" customWidth="1"/>
    <col min="15" max="16" width="12.6640625" style="21" bestFit="1" customWidth="1"/>
    <col min="17" max="16384" width="10.83203125" style="21"/>
  </cols>
  <sheetData>
    <row r="1" spans="1:12" ht="16" x14ac:dyDescent="0.2">
      <c r="A1" s="1" t="s">
        <v>34</v>
      </c>
      <c r="B1" s="1"/>
      <c r="C1" s="3"/>
    </row>
    <row r="2" spans="1:12" ht="16" x14ac:dyDescent="0.2">
      <c r="A2" s="3"/>
      <c r="B2" s="3"/>
      <c r="C2" s="3"/>
    </row>
    <row r="3" spans="1:12" ht="17" thickBot="1" x14ac:dyDescent="0.25">
      <c r="A3" s="4" t="s">
        <v>35</v>
      </c>
      <c r="B3" s="4" t="s">
        <v>36</v>
      </c>
      <c r="C3" s="4" t="s">
        <v>37</v>
      </c>
      <c r="J3" s="21" t="s">
        <v>51</v>
      </c>
    </row>
    <row r="4" spans="1:12" ht="18" thickTop="1" thickBot="1" x14ac:dyDescent="0.25">
      <c r="A4" s="42">
        <v>242</v>
      </c>
      <c r="B4" s="42">
        <v>242</v>
      </c>
      <c r="C4" s="42">
        <v>292</v>
      </c>
    </row>
    <row r="5" spans="1:12" ht="16" x14ac:dyDescent="0.2">
      <c r="A5" s="42">
        <v>176</v>
      </c>
      <c r="B5" s="42">
        <v>275</v>
      </c>
      <c r="C5" s="42">
        <v>321</v>
      </c>
      <c r="E5" s="28"/>
      <c r="F5" s="28"/>
      <c r="G5" s="28"/>
      <c r="J5" s="28"/>
      <c r="K5" s="28" t="s">
        <v>36</v>
      </c>
      <c r="L5" s="28" t="s">
        <v>35</v>
      </c>
    </row>
    <row r="6" spans="1:12" ht="16" x14ac:dyDescent="0.2">
      <c r="A6" s="42">
        <v>286</v>
      </c>
      <c r="B6" s="42">
        <v>199</v>
      </c>
      <c r="C6" s="42">
        <v>314</v>
      </c>
      <c r="J6" s="21" t="s">
        <v>1</v>
      </c>
      <c r="K6" s="21">
        <v>285.5</v>
      </c>
      <c r="L6" s="21">
        <v>289.60000000000002</v>
      </c>
    </row>
    <row r="7" spans="1:12" ht="16" x14ac:dyDescent="0.2">
      <c r="A7" s="42">
        <v>269</v>
      </c>
      <c r="B7" s="42">
        <v>219</v>
      </c>
      <c r="C7" s="42">
        <v>242</v>
      </c>
      <c r="J7" s="21" t="s">
        <v>52</v>
      </c>
      <c r="K7" s="21">
        <v>4217.6379310344828</v>
      </c>
      <c r="L7" s="21">
        <v>2061.1448275862135</v>
      </c>
    </row>
    <row r="8" spans="1:12" ht="16" x14ac:dyDescent="0.2">
      <c r="A8" s="42">
        <v>327</v>
      </c>
      <c r="B8" s="42">
        <v>273</v>
      </c>
      <c r="C8" s="42">
        <v>278</v>
      </c>
      <c r="J8" s="21" t="s">
        <v>53</v>
      </c>
      <c r="K8" s="21">
        <v>30</v>
      </c>
      <c r="L8" s="21">
        <v>30</v>
      </c>
    </row>
    <row r="9" spans="1:12" ht="16" x14ac:dyDescent="0.2">
      <c r="A9" s="42">
        <v>264</v>
      </c>
      <c r="B9" s="42">
        <v>265</v>
      </c>
      <c r="C9" s="42">
        <v>300</v>
      </c>
      <c r="J9" s="21" t="s">
        <v>54</v>
      </c>
      <c r="K9" s="21">
        <v>3139.3913793103479</v>
      </c>
    </row>
    <row r="10" spans="1:12" ht="16" x14ac:dyDescent="0.2">
      <c r="A10" s="42">
        <v>296</v>
      </c>
      <c r="B10" s="42">
        <v>435</v>
      </c>
      <c r="C10" s="42">
        <v>301</v>
      </c>
      <c r="J10" s="21" t="s">
        <v>55</v>
      </c>
      <c r="K10" s="21">
        <v>289.60000000000002</v>
      </c>
    </row>
    <row r="11" spans="1:12" ht="16" x14ac:dyDescent="0.2">
      <c r="A11" s="42">
        <v>333</v>
      </c>
      <c r="B11" s="42">
        <v>285</v>
      </c>
      <c r="C11" s="42">
        <v>286</v>
      </c>
      <c r="J11" s="21" t="s">
        <v>56</v>
      </c>
      <c r="K11" s="21">
        <v>58</v>
      </c>
    </row>
    <row r="12" spans="1:12" ht="16" x14ac:dyDescent="0.2">
      <c r="A12" s="42">
        <v>242</v>
      </c>
      <c r="B12" s="42">
        <v>384</v>
      </c>
      <c r="C12" s="42">
        <v>315</v>
      </c>
      <c r="J12" s="21" t="s">
        <v>57</v>
      </c>
      <c r="K12" s="21">
        <v>-20.301440067566251</v>
      </c>
    </row>
    <row r="13" spans="1:12" ht="16" x14ac:dyDescent="0.2">
      <c r="A13" s="42">
        <v>288</v>
      </c>
      <c r="B13" s="42">
        <v>387</v>
      </c>
      <c r="C13" s="42">
        <v>300</v>
      </c>
      <c r="J13" s="21" t="s">
        <v>58</v>
      </c>
      <c r="K13" s="21">
        <v>2.4518731663890871E-28</v>
      </c>
    </row>
    <row r="14" spans="1:12" ht="16" x14ac:dyDescent="0.2">
      <c r="A14" s="42">
        <v>314</v>
      </c>
      <c r="B14" s="42">
        <v>299</v>
      </c>
      <c r="C14" s="42">
        <v>304</v>
      </c>
      <c r="J14" s="21" t="s">
        <v>59</v>
      </c>
      <c r="K14" s="21">
        <v>1.671552762454859</v>
      </c>
    </row>
    <row r="15" spans="1:12" ht="16" x14ac:dyDescent="0.2">
      <c r="A15" s="42">
        <v>302</v>
      </c>
      <c r="B15" s="42">
        <v>145</v>
      </c>
      <c r="C15" s="42">
        <v>300</v>
      </c>
      <c r="J15" s="21" t="s">
        <v>60</v>
      </c>
      <c r="K15" s="21">
        <v>4.9037463327781742E-28</v>
      </c>
    </row>
    <row r="16" spans="1:12" ht="17" thickBot="1" x14ac:dyDescent="0.25">
      <c r="A16" s="42">
        <v>335</v>
      </c>
      <c r="B16" s="42">
        <v>266</v>
      </c>
      <c r="C16" s="42">
        <v>351</v>
      </c>
      <c r="E16" s="24"/>
      <c r="F16" s="24"/>
      <c r="G16" s="24"/>
      <c r="J16" s="24" t="s">
        <v>61</v>
      </c>
      <c r="K16" s="24">
        <v>2.0017174841452352</v>
      </c>
      <c r="L16" s="24"/>
    </row>
    <row r="17" spans="1:16" ht="16" x14ac:dyDescent="0.2">
      <c r="A17" s="42">
        <v>242</v>
      </c>
      <c r="B17" s="42">
        <v>216</v>
      </c>
      <c r="C17" s="42">
        <v>277</v>
      </c>
    </row>
    <row r="18" spans="1:16" ht="16" x14ac:dyDescent="0.2">
      <c r="A18" s="42">
        <v>281</v>
      </c>
      <c r="B18" s="42">
        <v>331</v>
      </c>
      <c r="C18" s="42">
        <v>284</v>
      </c>
    </row>
    <row r="19" spans="1:16" ht="16" x14ac:dyDescent="0.2">
      <c r="A19" s="42">
        <v>289</v>
      </c>
      <c r="B19" s="42">
        <v>247</v>
      </c>
      <c r="C19" s="42">
        <v>276</v>
      </c>
    </row>
    <row r="20" spans="1:16" ht="16" x14ac:dyDescent="0.2">
      <c r="A20" s="42">
        <v>259</v>
      </c>
      <c r="B20" s="42">
        <v>280</v>
      </c>
      <c r="C20" s="42">
        <v>312</v>
      </c>
      <c r="J20" s="21" t="s">
        <v>51</v>
      </c>
    </row>
    <row r="21" spans="1:16" ht="17" thickBot="1" x14ac:dyDescent="0.25">
      <c r="A21" s="42">
        <v>322</v>
      </c>
      <c r="B21" s="42">
        <v>267</v>
      </c>
      <c r="C21" s="42">
        <v>273</v>
      </c>
    </row>
    <row r="22" spans="1:16" ht="17" thickBot="1" x14ac:dyDescent="0.25">
      <c r="A22" s="42">
        <v>209</v>
      </c>
      <c r="B22" s="42">
        <v>210</v>
      </c>
      <c r="C22" s="42">
        <v>281</v>
      </c>
      <c r="J22" s="28"/>
      <c r="K22" s="28" t="s">
        <v>35</v>
      </c>
      <c r="L22" s="28" t="s">
        <v>37</v>
      </c>
      <c r="N22" s="21" t="s">
        <v>62</v>
      </c>
      <c r="O22" s="21">
        <f>0.025</f>
        <v>2.5000000000000001E-2</v>
      </c>
    </row>
    <row r="23" spans="1:16" ht="16" x14ac:dyDescent="0.2">
      <c r="A23" s="42">
        <v>282</v>
      </c>
      <c r="B23" s="42">
        <v>391</v>
      </c>
      <c r="C23" s="42">
        <v>303</v>
      </c>
      <c r="E23" s="28"/>
      <c r="F23" s="28"/>
      <c r="G23" s="28"/>
      <c r="J23" s="21" t="s">
        <v>1</v>
      </c>
      <c r="K23" s="21">
        <v>289.60000000000002</v>
      </c>
      <c r="L23" s="21">
        <v>298.43333333333334</v>
      </c>
    </row>
    <row r="24" spans="1:16" ht="16" x14ac:dyDescent="0.2">
      <c r="A24" s="42">
        <v>304</v>
      </c>
      <c r="B24" s="42">
        <v>297</v>
      </c>
      <c r="C24" s="42">
        <v>306</v>
      </c>
      <c r="J24" s="21" t="s">
        <v>52</v>
      </c>
      <c r="K24" s="21">
        <v>2061.1448275862135</v>
      </c>
      <c r="L24" s="21">
        <v>435.35747126436786</v>
      </c>
      <c r="O24" s="21" t="s">
        <v>63</v>
      </c>
      <c r="P24" s="21">
        <f>(285.5-289.6)/(64.94334/SQRT(30))</f>
        <v>-0.34578795697467873</v>
      </c>
    </row>
    <row r="25" spans="1:16" ht="16" x14ac:dyDescent="0.2">
      <c r="A25" s="42">
        <v>391</v>
      </c>
      <c r="B25" s="42">
        <v>346</v>
      </c>
      <c r="C25" s="42">
        <v>312</v>
      </c>
      <c r="J25" s="21" t="s">
        <v>53</v>
      </c>
      <c r="K25" s="21">
        <v>30</v>
      </c>
      <c r="L25" s="21">
        <v>30</v>
      </c>
      <c r="O25" s="21" t="s">
        <v>64</v>
      </c>
      <c r="P25" s="21">
        <f>(298.4333-289.6)/(20.86522/SQRT(30))</f>
        <v>2.3187858394066092</v>
      </c>
    </row>
    <row r="26" spans="1:16" ht="16" x14ac:dyDescent="0.2">
      <c r="A26" s="42">
        <v>236</v>
      </c>
      <c r="B26" s="42">
        <v>230</v>
      </c>
      <c r="C26" s="42">
        <v>287</v>
      </c>
      <c r="J26" s="21" t="s">
        <v>54</v>
      </c>
      <c r="K26" s="21">
        <v>1248.2511494252906</v>
      </c>
    </row>
    <row r="27" spans="1:16" ht="16" x14ac:dyDescent="0.2">
      <c r="A27" s="42">
        <v>383</v>
      </c>
      <c r="B27" s="42">
        <v>332</v>
      </c>
      <c r="C27" s="42">
        <v>306</v>
      </c>
      <c r="J27" s="21" t="s">
        <v>55</v>
      </c>
      <c r="K27" s="21">
        <v>289.60000000000002</v>
      </c>
    </row>
    <row r="28" spans="1:16" ht="16" x14ac:dyDescent="0.2">
      <c r="A28" s="42">
        <v>299</v>
      </c>
      <c r="B28" s="42">
        <v>301</v>
      </c>
      <c r="C28" s="42">
        <v>312</v>
      </c>
      <c r="J28" s="21" t="s">
        <v>56</v>
      </c>
      <c r="K28" s="21">
        <v>58</v>
      </c>
      <c r="O28" s="21" t="s">
        <v>65</v>
      </c>
      <c r="P28" s="21">
        <f>_xlfn.T.DIST.2T(-P24,29)</f>
        <v>0.73199806694057679</v>
      </c>
    </row>
    <row r="29" spans="1:16" ht="16" x14ac:dyDescent="0.2">
      <c r="A29" s="42">
        <v>300</v>
      </c>
      <c r="B29" s="42">
        <v>277</v>
      </c>
      <c r="C29" s="42">
        <v>295</v>
      </c>
      <c r="J29" s="21" t="s">
        <v>57</v>
      </c>
      <c r="K29" s="21">
        <v>-32.714626923426209</v>
      </c>
      <c r="O29" s="21" t="s">
        <v>65</v>
      </c>
      <c r="P29" s="21">
        <f>_xlfn.T.DIST.2T(P25,29)</f>
        <v>2.765613093630373E-2</v>
      </c>
    </row>
    <row r="30" spans="1:16" ht="16" x14ac:dyDescent="0.2">
      <c r="A30" s="42">
        <v>278</v>
      </c>
      <c r="B30" s="42">
        <v>336</v>
      </c>
      <c r="C30" s="42">
        <v>288</v>
      </c>
      <c r="J30" s="21" t="s">
        <v>58</v>
      </c>
      <c r="K30" s="21">
        <v>2.2288729858074022E-39</v>
      </c>
    </row>
    <row r="31" spans="1:16" ht="16" x14ac:dyDescent="0.2">
      <c r="A31" s="42">
        <v>303</v>
      </c>
      <c r="B31" s="42">
        <v>217</v>
      </c>
      <c r="C31" s="42">
        <v>313</v>
      </c>
      <c r="J31" s="21" t="s">
        <v>59</v>
      </c>
      <c r="K31" s="21">
        <v>1.671552762454859</v>
      </c>
    </row>
    <row r="32" spans="1:16" ht="16" x14ac:dyDescent="0.2">
      <c r="A32" s="42">
        <v>315</v>
      </c>
      <c r="B32" s="42">
        <v>274</v>
      </c>
      <c r="C32" s="42">
        <v>286</v>
      </c>
      <c r="J32" s="21" t="s">
        <v>60</v>
      </c>
      <c r="K32" s="21">
        <v>4.4577459716148045E-39</v>
      </c>
    </row>
    <row r="33" spans="1:12" ht="17" thickBot="1" x14ac:dyDescent="0.25">
      <c r="A33" s="42">
        <v>321</v>
      </c>
      <c r="B33" s="42">
        <v>339</v>
      </c>
      <c r="C33" s="42">
        <v>338</v>
      </c>
      <c r="J33" s="24" t="s">
        <v>61</v>
      </c>
      <c r="K33" s="24">
        <v>2.0017174841452352</v>
      </c>
      <c r="L33" s="24"/>
    </row>
    <row r="34" spans="1:12" ht="17" thickBot="1" x14ac:dyDescent="0.25">
      <c r="A34" s="3"/>
      <c r="B34" s="3"/>
      <c r="C34" s="3"/>
      <c r="E34" s="24"/>
      <c r="F34" s="24"/>
      <c r="G34" s="24"/>
    </row>
    <row r="35" spans="1:12" ht="16" x14ac:dyDescent="0.2">
      <c r="A35" s="10">
        <f>AVERAGE(A4:A33)</f>
        <v>289.60000000000002</v>
      </c>
      <c r="B35" s="10">
        <f t="shared" ref="B35:C35" si="0">AVERAGE(B4:B33)</f>
        <v>285.5</v>
      </c>
      <c r="C35" s="10">
        <f t="shared" si="0"/>
        <v>298.43333333333334</v>
      </c>
    </row>
    <row r="36" spans="1:12" ht="16" x14ac:dyDescent="0.2">
      <c r="A36" s="3">
        <f>STDEV(A4:A33)</f>
        <v>45.399832902624361</v>
      </c>
      <c r="B36" s="3">
        <f t="shared" ref="B36:C36" si="1">STDEV(B4:B33)</f>
        <v>64.943344008716423</v>
      </c>
      <c r="C36" s="3">
        <f t="shared" si="1"/>
        <v>20.865221572376552</v>
      </c>
    </row>
    <row r="37" spans="1:12" ht="16" x14ac:dyDescent="0.2">
      <c r="A37" s="3"/>
      <c r="B37" s="3"/>
      <c r="C37" s="3"/>
    </row>
    <row r="38" spans="1:12" ht="17" thickBot="1" x14ac:dyDescent="0.25">
      <c r="A38" s="4" t="s">
        <v>35</v>
      </c>
      <c r="B38" s="4" t="s">
        <v>37</v>
      </c>
      <c r="C38" s="3"/>
    </row>
    <row r="39" spans="1:12" ht="17" thickTop="1" x14ac:dyDescent="0.2">
      <c r="A39" s="42">
        <v>242</v>
      </c>
      <c r="B39" s="42">
        <v>292</v>
      </c>
      <c r="C39" s="3"/>
    </row>
    <row r="40" spans="1:12" ht="16" x14ac:dyDescent="0.2">
      <c r="A40" s="42">
        <v>176</v>
      </c>
      <c r="B40" s="42">
        <v>321</v>
      </c>
      <c r="C40" s="3"/>
    </row>
    <row r="41" spans="1:12" ht="16" x14ac:dyDescent="0.2">
      <c r="A41" s="42">
        <v>286</v>
      </c>
      <c r="B41" s="42">
        <v>314</v>
      </c>
      <c r="C41" s="3"/>
    </row>
    <row r="42" spans="1:12" ht="16" x14ac:dyDescent="0.2">
      <c r="A42" s="42">
        <v>269</v>
      </c>
      <c r="B42" s="42">
        <v>242</v>
      </c>
      <c r="C42" s="3"/>
    </row>
    <row r="43" spans="1:12" ht="16" x14ac:dyDescent="0.2">
      <c r="A43" s="42">
        <v>327</v>
      </c>
      <c r="B43" s="42">
        <v>278</v>
      </c>
      <c r="C43" s="3"/>
    </row>
    <row r="44" spans="1:12" ht="16" x14ac:dyDescent="0.2">
      <c r="A44" s="42">
        <v>264</v>
      </c>
      <c r="B44" s="42">
        <v>300</v>
      </c>
      <c r="C44" s="3"/>
    </row>
    <row r="45" spans="1:12" ht="16" x14ac:dyDescent="0.2">
      <c r="A45" s="42">
        <v>296</v>
      </c>
      <c r="B45" s="42">
        <v>301</v>
      </c>
      <c r="C45" s="3"/>
    </row>
    <row r="46" spans="1:12" ht="16" x14ac:dyDescent="0.2">
      <c r="A46" s="42">
        <v>333</v>
      </c>
      <c r="B46" s="42">
        <v>286</v>
      </c>
      <c r="C46" s="3"/>
    </row>
    <row r="47" spans="1:12" ht="16" x14ac:dyDescent="0.2">
      <c r="A47" s="42">
        <v>242</v>
      </c>
      <c r="B47" s="42">
        <v>315</v>
      </c>
      <c r="C47" s="3"/>
    </row>
    <row r="48" spans="1:12" ht="16" x14ac:dyDescent="0.2">
      <c r="A48" s="42">
        <v>288</v>
      </c>
      <c r="B48" s="42">
        <v>300</v>
      </c>
      <c r="C48" s="3"/>
    </row>
    <row r="49" spans="1:3" ht="16" x14ac:dyDescent="0.2">
      <c r="A49" s="42">
        <v>314</v>
      </c>
      <c r="B49" s="42">
        <v>304</v>
      </c>
      <c r="C49" s="3"/>
    </row>
    <row r="50" spans="1:3" ht="16" x14ac:dyDescent="0.2">
      <c r="A50" s="42">
        <v>302</v>
      </c>
      <c r="B50" s="42">
        <v>300</v>
      </c>
      <c r="C50" s="3"/>
    </row>
    <row r="51" spans="1:3" ht="16" x14ac:dyDescent="0.2">
      <c r="A51" s="42">
        <v>335</v>
      </c>
      <c r="B51" s="42">
        <v>351</v>
      </c>
      <c r="C51" s="3"/>
    </row>
    <row r="52" spans="1:3" ht="16" x14ac:dyDescent="0.2">
      <c r="A52" s="42">
        <v>242</v>
      </c>
      <c r="B52" s="42">
        <v>277</v>
      </c>
      <c r="C52" s="3"/>
    </row>
    <row r="53" spans="1:3" ht="16" x14ac:dyDescent="0.2">
      <c r="A53" s="42">
        <v>281</v>
      </c>
      <c r="B53" s="42">
        <v>284</v>
      </c>
      <c r="C53" s="3"/>
    </row>
    <row r="54" spans="1:3" ht="16" x14ac:dyDescent="0.2">
      <c r="A54" s="42">
        <v>289</v>
      </c>
      <c r="B54" s="42">
        <v>276</v>
      </c>
      <c r="C54" s="3"/>
    </row>
    <row r="55" spans="1:3" ht="16" x14ac:dyDescent="0.2">
      <c r="A55" s="42">
        <v>259</v>
      </c>
      <c r="B55" s="42">
        <v>312</v>
      </c>
      <c r="C55" s="3"/>
    </row>
    <row r="56" spans="1:3" ht="16" x14ac:dyDescent="0.2">
      <c r="A56" s="42">
        <v>322</v>
      </c>
      <c r="B56" s="42">
        <v>273</v>
      </c>
      <c r="C56" s="3"/>
    </row>
    <row r="57" spans="1:3" ht="16" x14ac:dyDescent="0.2">
      <c r="A57" s="42">
        <v>209</v>
      </c>
      <c r="B57" s="42">
        <v>281</v>
      </c>
      <c r="C57" s="3"/>
    </row>
    <row r="58" spans="1:3" ht="16" x14ac:dyDescent="0.2">
      <c r="A58" s="42">
        <v>282</v>
      </c>
      <c r="B58" s="42">
        <v>303</v>
      </c>
      <c r="C58" s="3"/>
    </row>
    <row r="59" spans="1:3" ht="16" x14ac:dyDescent="0.2">
      <c r="A59" s="42">
        <v>304</v>
      </c>
      <c r="B59" s="42">
        <v>306</v>
      </c>
      <c r="C59" s="3"/>
    </row>
    <row r="60" spans="1:3" ht="16" x14ac:dyDescent="0.2">
      <c r="A60" s="42">
        <v>391</v>
      </c>
      <c r="B60" s="42">
        <v>312</v>
      </c>
      <c r="C60" s="3"/>
    </row>
    <row r="61" spans="1:3" ht="16" x14ac:dyDescent="0.2">
      <c r="A61" s="42">
        <v>236</v>
      </c>
      <c r="B61" s="42">
        <v>287</v>
      </c>
      <c r="C61" s="3"/>
    </row>
    <row r="62" spans="1:3" ht="16" x14ac:dyDescent="0.2">
      <c r="A62" s="42">
        <v>383</v>
      </c>
      <c r="B62" s="42">
        <v>306</v>
      </c>
      <c r="C62" s="3"/>
    </row>
    <row r="63" spans="1:3" ht="16" x14ac:dyDescent="0.2">
      <c r="A63" s="42">
        <v>299</v>
      </c>
      <c r="B63" s="42">
        <v>312</v>
      </c>
      <c r="C63" s="3"/>
    </row>
    <row r="64" spans="1:3" ht="16" x14ac:dyDescent="0.2">
      <c r="A64" s="42">
        <v>300</v>
      </c>
      <c r="B64" s="42">
        <v>295</v>
      </c>
      <c r="C64" s="3"/>
    </row>
    <row r="65" spans="1:3" ht="16" x14ac:dyDescent="0.2">
      <c r="A65" s="42">
        <v>278</v>
      </c>
      <c r="B65" s="42">
        <v>288</v>
      </c>
      <c r="C65" s="3"/>
    </row>
    <row r="66" spans="1:3" ht="16" x14ac:dyDescent="0.2">
      <c r="A66" s="42">
        <v>303</v>
      </c>
      <c r="B66" s="42">
        <v>313</v>
      </c>
      <c r="C66" s="3"/>
    </row>
    <row r="67" spans="1:3" ht="16" x14ac:dyDescent="0.2">
      <c r="A67" s="42">
        <v>315</v>
      </c>
      <c r="B67" s="42">
        <v>286</v>
      </c>
      <c r="C67" s="3"/>
    </row>
    <row r="68" spans="1:3" ht="16" x14ac:dyDescent="0.2">
      <c r="A68" s="42">
        <v>321</v>
      </c>
      <c r="B68" s="42">
        <v>338</v>
      </c>
      <c r="C68" s="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AFAC3-4C4B-2245-9261-5B160255654D}">
  <dimension ref="A1:N353"/>
  <sheetViews>
    <sheetView zoomScale="81" workbookViewId="0"/>
  </sheetViews>
  <sheetFormatPr baseColWidth="10" defaultColWidth="8.83203125" defaultRowHeight="16" x14ac:dyDescent="0.2"/>
  <cols>
    <col min="1" max="1" width="8.83203125" style="5"/>
    <col min="2" max="3" width="8.83203125" style="3"/>
    <col min="4" max="4" width="4.5" style="3" customWidth="1"/>
    <col min="5" max="5" width="14.6640625" style="3" customWidth="1"/>
    <col min="6" max="6" width="15.5" style="3" customWidth="1"/>
    <col min="7" max="7" width="14.83203125" style="3" customWidth="1"/>
    <col min="8" max="16384" width="8.83203125" style="3"/>
  </cols>
  <sheetData>
    <row r="1" spans="1:14" x14ac:dyDescent="0.2">
      <c r="A1" s="1" t="s">
        <v>66</v>
      </c>
      <c r="B1" s="1"/>
      <c r="C1" s="1"/>
    </row>
    <row r="3" spans="1:14" ht="17" thickBot="1" x14ac:dyDescent="0.25">
      <c r="A3" s="4" t="s">
        <v>67</v>
      </c>
      <c r="B3" s="4" t="s">
        <v>68</v>
      </c>
      <c r="C3" s="2"/>
      <c r="D3" s="2"/>
      <c r="E3" s="32" t="s">
        <v>69</v>
      </c>
    </row>
    <row r="4" spans="1:14" ht="17" thickTop="1" x14ac:dyDescent="0.2">
      <c r="A4" s="5">
        <v>1</v>
      </c>
      <c r="B4" s="10">
        <v>4.88</v>
      </c>
      <c r="F4" s="3" t="s">
        <v>70</v>
      </c>
      <c r="G4" s="3">
        <v>1.96</v>
      </c>
      <c r="J4" s="10"/>
      <c r="K4" s="10"/>
      <c r="L4" s="10"/>
      <c r="M4" s="10"/>
      <c r="N4" s="10"/>
    </row>
    <row r="5" spans="1:14" x14ac:dyDescent="0.2">
      <c r="A5" s="5">
        <v>2</v>
      </c>
      <c r="B5" s="10">
        <v>4.92</v>
      </c>
      <c r="F5" s="3" t="s">
        <v>71</v>
      </c>
      <c r="G5" s="33">
        <v>0.02</v>
      </c>
      <c r="J5" s="10"/>
      <c r="K5" s="10"/>
      <c r="L5" s="10"/>
      <c r="M5" s="10"/>
      <c r="N5" s="10"/>
    </row>
    <row r="6" spans="1:14" x14ac:dyDescent="0.2">
      <c r="A6" s="5">
        <v>3</v>
      </c>
      <c r="B6" s="10">
        <v>5.0199999999999996</v>
      </c>
      <c r="F6" s="3" t="s">
        <v>72</v>
      </c>
      <c r="G6" s="34">
        <f>_xlfn.STDEV.S(B4:B353)</f>
        <v>0.10928756001320086</v>
      </c>
      <c r="J6" s="10"/>
      <c r="K6" s="10"/>
      <c r="L6" s="10"/>
      <c r="M6" s="10"/>
      <c r="N6" s="10"/>
    </row>
    <row r="7" spans="1:14" x14ac:dyDescent="0.2">
      <c r="A7" s="5">
        <v>4</v>
      </c>
      <c r="B7" s="10">
        <v>4.97</v>
      </c>
      <c r="J7" s="10"/>
      <c r="K7" s="10"/>
      <c r="L7" s="10"/>
      <c r="M7" s="10"/>
      <c r="N7" s="10"/>
    </row>
    <row r="8" spans="1:14" ht="17" thickBot="1" x14ac:dyDescent="0.25">
      <c r="A8" s="5">
        <v>5</v>
      </c>
      <c r="B8" s="10">
        <v>5</v>
      </c>
      <c r="F8" s="3" t="s">
        <v>73</v>
      </c>
      <c r="G8" s="35">
        <f>((G4*G6)/G5)</f>
        <v>10.710180881293685</v>
      </c>
      <c r="J8" s="10"/>
      <c r="K8" s="10"/>
      <c r="L8" s="10"/>
      <c r="M8" s="10"/>
      <c r="N8" s="10"/>
    </row>
    <row r="9" spans="1:14" ht="17" thickBot="1" x14ac:dyDescent="0.25">
      <c r="A9" s="5">
        <v>6</v>
      </c>
      <c r="B9" s="10">
        <v>4.99</v>
      </c>
      <c r="F9" s="36" t="s">
        <v>73</v>
      </c>
      <c r="G9" s="37">
        <f>G8*G8</f>
        <v>114.70797451002876</v>
      </c>
      <c r="J9" s="10"/>
      <c r="K9" s="10"/>
      <c r="L9" s="10"/>
      <c r="M9" s="10"/>
      <c r="N9" s="10"/>
    </row>
    <row r="10" spans="1:14" x14ac:dyDescent="0.2">
      <c r="A10" s="5">
        <v>7</v>
      </c>
      <c r="B10" s="10">
        <v>4.8600000000000003</v>
      </c>
      <c r="E10" s="38" t="s">
        <v>74</v>
      </c>
      <c r="J10" s="10"/>
      <c r="K10" s="10"/>
      <c r="L10" s="10"/>
      <c r="M10" s="10"/>
      <c r="N10" s="10"/>
    </row>
    <row r="11" spans="1:14" x14ac:dyDescent="0.2">
      <c r="A11" s="5">
        <v>8</v>
      </c>
      <c r="B11" s="10">
        <v>5.07</v>
      </c>
      <c r="F11" s="3" t="s">
        <v>70</v>
      </c>
      <c r="G11" s="3">
        <v>1.96</v>
      </c>
      <c r="J11" s="10"/>
      <c r="K11" s="10"/>
      <c r="L11" s="10"/>
      <c r="M11" s="10"/>
      <c r="N11" s="10"/>
    </row>
    <row r="12" spans="1:14" x14ac:dyDescent="0.2">
      <c r="A12" s="5">
        <v>9</v>
      </c>
      <c r="B12" s="10">
        <v>5.04</v>
      </c>
      <c r="F12" s="3" t="s">
        <v>71</v>
      </c>
      <c r="G12" s="33">
        <v>0.01</v>
      </c>
      <c r="J12" s="10"/>
      <c r="K12" s="10"/>
      <c r="L12" s="10"/>
      <c r="M12" s="10"/>
      <c r="N12" s="10"/>
    </row>
    <row r="13" spans="1:14" x14ac:dyDescent="0.2">
      <c r="A13" s="5">
        <v>10</v>
      </c>
      <c r="B13" s="10">
        <v>4.87</v>
      </c>
      <c r="F13" s="3" t="s">
        <v>72</v>
      </c>
      <c r="G13" s="34">
        <f>_xlfn.STDEV.S(B4:B353)</f>
        <v>0.10928756001320086</v>
      </c>
      <c r="J13" s="10"/>
      <c r="K13" s="10"/>
      <c r="L13" s="10"/>
      <c r="M13" s="10"/>
      <c r="N13" s="10"/>
    </row>
    <row r="14" spans="1:14" ht="17" thickBot="1" x14ac:dyDescent="0.25">
      <c r="A14" s="5">
        <v>11</v>
      </c>
      <c r="B14" s="10">
        <v>4.7699999999999996</v>
      </c>
      <c r="G14" s="35">
        <f>(G11*G13/G12)</f>
        <v>21.420361762587369</v>
      </c>
      <c r="J14" s="10"/>
      <c r="K14" s="10"/>
      <c r="L14" s="10"/>
      <c r="M14" s="10"/>
      <c r="N14" s="10"/>
    </row>
    <row r="15" spans="1:14" ht="17" thickBot="1" x14ac:dyDescent="0.25">
      <c r="A15" s="5">
        <v>12</v>
      </c>
      <c r="B15" s="10">
        <v>5.14</v>
      </c>
      <c r="F15" s="36" t="s">
        <v>75</v>
      </c>
      <c r="G15" s="37">
        <f>G14*G14</f>
        <v>458.83189804011505</v>
      </c>
      <c r="J15" s="10"/>
      <c r="K15" s="10"/>
      <c r="L15" s="10"/>
      <c r="M15" s="10"/>
      <c r="N15" s="10"/>
    </row>
    <row r="16" spans="1:14" x14ac:dyDescent="0.2">
      <c r="A16" s="5">
        <v>13</v>
      </c>
      <c r="B16" s="10">
        <v>5.04</v>
      </c>
      <c r="J16" s="10"/>
      <c r="K16" s="10"/>
      <c r="L16" s="10"/>
      <c r="M16" s="10"/>
      <c r="N16" s="10"/>
    </row>
    <row r="17" spans="1:14" x14ac:dyDescent="0.2">
      <c r="A17" s="5">
        <v>14</v>
      </c>
      <c r="B17" s="10">
        <v>5</v>
      </c>
      <c r="J17" s="10"/>
      <c r="K17" s="10"/>
      <c r="L17" s="10"/>
      <c r="M17" s="10"/>
      <c r="N17" s="10"/>
    </row>
    <row r="18" spans="1:14" x14ac:dyDescent="0.2">
      <c r="A18" s="5">
        <v>15</v>
      </c>
      <c r="B18" s="10">
        <v>4.88</v>
      </c>
      <c r="J18" s="10"/>
      <c r="K18" s="10"/>
      <c r="L18" s="10"/>
      <c r="M18" s="10"/>
      <c r="N18" s="10"/>
    </row>
    <row r="19" spans="1:14" x14ac:dyDescent="0.2">
      <c r="A19" s="5">
        <v>16</v>
      </c>
      <c r="B19" s="10">
        <v>4.91</v>
      </c>
      <c r="J19" s="10"/>
      <c r="K19" s="10"/>
      <c r="L19" s="10"/>
      <c r="M19" s="10"/>
      <c r="N19" s="10"/>
    </row>
    <row r="20" spans="1:14" x14ac:dyDescent="0.2">
      <c r="A20" s="5">
        <v>17</v>
      </c>
      <c r="B20" s="10">
        <v>5.09</v>
      </c>
      <c r="J20" s="10"/>
      <c r="K20" s="10"/>
      <c r="L20" s="10"/>
      <c r="M20" s="10"/>
      <c r="N20" s="10"/>
    </row>
    <row r="21" spans="1:14" x14ac:dyDescent="0.2">
      <c r="A21" s="5">
        <v>18</v>
      </c>
      <c r="B21" s="10">
        <v>4.97</v>
      </c>
      <c r="J21" s="10"/>
      <c r="K21" s="10"/>
      <c r="L21" s="10"/>
      <c r="M21" s="10"/>
      <c r="N21" s="10"/>
    </row>
    <row r="22" spans="1:14" x14ac:dyDescent="0.2">
      <c r="A22" s="5">
        <v>19</v>
      </c>
      <c r="B22" s="10">
        <v>4.9800000000000004</v>
      </c>
      <c r="J22" s="10"/>
      <c r="K22" s="10"/>
      <c r="L22" s="10"/>
      <c r="M22" s="10"/>
      <c r="N22" s="10"/>
    </row>
    <row r="23" spans="1:14" x14ac:dyDescent="0.2">
      <c r="A23" s="5">
        <v>20</v>
      </c>
      <c r="B23" s="10">
        <v>5.07</v>
      </c>
      <c r="J23" s="10"/>
      <c r="K23" s="10"/>
      <c r="L23" s="10"/>
      <c r="M23" s="10"/>
      <c r="N23" s="10"/>
    </row>
    <row r="24" spans="1:14" x14ac:dyDescent="0.2">
      <c r="A24" s="5">
        <v>21</v>
      </c>
      <c r="B24" s="10">
        <v>5.03</v>
      </c>
      <c r="J24" s="10"/>
      <c r="K24" s="10"/>
      <c r="L24" s="10"/>
      <c r="M24" s="10"/>
      <c r="N24" s="10"/>
    </row>
    <row r="25" spans="1:14" x14ac:dyDescent="0.2">
      <c r="A25" s="5">
        <v>22</v>
      </c>
      <c r="B25" s="10">
        <v>5.12</v>
      </c>
      <c r="J25" s="10"/>
      <c r="K25" s="10"/>
      <c r="L25" s="10"/>
      <c r="M25" s="10"/>
      <c r="N25" s="10"/>
    </row>
    <row r="26" spans="1:14" x14ac:dyDescent="0.2">
      <c r="A26" s="5">
        <v>23</v>
      </c>
      <c r="B26" s="10">
        <v>5.08</v>
      </c>
      <c r="J26" s="10"/>
      <c r="K26" s="10"/>
      <c r="L26" s="10"/>
      <c r="M26" s="10"/>
      <c r="N26" s="10"/>
    </row>
    <row r="27" spans="1:14" x14ac:dyDescent="0.2">
      <c r="A27" s="5">
        <v>24</v>
      </c>
      <c r="B27" s="10">
        <v>4.8600000000000003</v>
      </c>
      <c r="J27" s="10"/>
      <c r="K27" s="10"/>
      <c r="L27" s="10"/>
      <c r="M27" s="10"/>
      <c r="N27" s="10"/>
    </row>
    <row r="28" spans="1:14" x14ac:dyDescent="0.2">
      <c r="A28" s="5">
        <v>25</v>
      </c>
      <c r="B28" s="10">
        <v>5.1100000000000003</v>
      </c>
      <c r="J28" s="10"/>
      <c r="K28" s="10"/>
      <c r="L28" s="10"/>
      <c r="M28" s="10"/>
      <c r="N28" s="10"/>
    </row>
    <row r="29" spans="1:14" x14ac:dyDescent="0.2">
      <c r="A29" s="5">
        <v>26</v>
      </c>
      <c r="B29" s="10">
        <v>4.92</v>
      </c>
      <c r="J29" s="10"/>
      <c r="K29" s="10"/>
      <c r="L29" s="10"/>
      <c r="M29" s="10"/>
      <c r="N29" s="10"/>
    </row>
    <row r="30" spans="1:14" x14ac:dyDescent="0.2">
      <c r="A30" s="5">
        <v>27</v>
      </c>
      <c r="B30" s="10">
        <v>5.18</v>
      </c>
      <c r="J30" s="10"/>
      <c r="K30" s="10"/>
      <c r="L30" s="10"/>
      <c r="M30" s="10"/>
      <c r="N30" s="10"/>
    </row>
    <row r="31" spans="1:14" x14ac:dyDescent="0.2">
      <c r="A31" s="5">
        <v>28</v>
      </c>
      <c r="B31" s="10">
        <v>4.93</v>
      </c>
      <c r="J31" s="10"/>
      <c r="K31" s="10"/>
      <c r="L31" s="10"/>
      <c r="M31" s="10"/>
      <c r="N31" s="10"/>
    </row>
    <row r="32" spans="1:14" x14ac:dyDescent="0.2">
      <c r="A32" s="5">
        <v>29</v>
      </c>
      <c r="B32" s="10">
        <v>5.12</v>
      </c>
      <c r="J32" s="10"/>
      <c r="K32" s="10"/>
      <c r="L32" s="10"/>
      <c r="M32" s="10"/>
      <c r="N32" s="10"/>
    </row>
    <row r="33" spans="1:14" x14ac:dyDescent="0.2">
      <c r="A33" s="5">
        <v>30</v>
      </c>
      <c r="B33" s="10">
        <v>5.08</v>
      </c>
      <c r="J33" s="10"/>
      <c r="K33" s="10"/>
      <c r="L33" s="10"/>
      <c r="M33" s="10"/>
      <c r="N33" s="10"/>
    </row>
    <row r="34" spans="1:14" x14ac:dyDescent="0.2">
      <c r="A34" s="5">
        <v>31</v>
      </c>
      <c r="B34" s="10">
        <v>4.75</v>
      </c>
    </row>
    <row r="35" spans="1:14" x14ac:dyDescent="0.2">
      <c r="A35" s="5">
        <v>32</v>
      </c>
      <c r="B35" s="10">
        <v>4.99</v>
      </c>
    </row>
    <row r="36" spans="1:14" x14ac:dyDescent="0.2">
      <c r="A36" s="5">
        <v>33</v>
      </c>
      <c r="B36" s="10">
        <v>5</v>
      </c>
    </row>
    <row r="37" spans="1:14" x14ac:dyDescent="0.2">
      <c r="A37" s="5">
        <v>34</v>
      </c>
      <c r="B37" s="10">
        <v>4.91</v>
      </c>
    </row>
    <row r="38" spans="1:14" x14ac:dyDescent="0.2">
      <c r="A38" s="5">
        <v>35</v>
      </c>
      <c r="B38" s="10">
        <v>5.18</v>
      </c>
    </row>
    <row r="39" spans="1:14" x14ac:dyDescent="0.2">
      <c r="A39" s="5">
        <v>36</v>
      </c>
      <c r="B39" s="10">
        <v>4.95</v>
      </c>
    </row>
    <row r="40" spans="1:14" x14ac:dyDescent="0.2">
      <c r="A40" s="5">
        <v>37</v>
      </c>
      <c r="B40" s="10">
        <v>4.63</v>
      </c>
    </row>
    <row r="41" spans="1:14" x14ac:dyDescent="0.2">
      <c r="A41" s="5">
        <v>38</v>
      </c>
      <c r="B41" s="10">
        <v>4.8899999999999997</v>
      </c>
    </row>
    <row r="42" spans="1:14" x14ac:dyDescent="0.2">
      <c r="A42" s="5">
        <v>39</v>
      </c>
      <c r="B42" s="10">
        <v>5.1100000000000003</v>
      </c>
    </row>
    <row r="43" spans="1:14" x14ac:dyDescent="0.2">
      <c r="A43" s="5">
        <v>40</v>
      </c>
      <c r="B43" s="10">
        <v>5.05</v>
      </c>
    </row>
    <row r="44" spans="1:14" x14ac:dyDescent="0.2">
      <c r="A44" s="5">
        <v>41</v>
      </c>
      <c r="B44" s="10">
        <v>5.03</v>
      </c>
    </row>
    <row r="45" spans="1:14" x14ac:dyDescent="0.2">
      <c r="A45" s="5">
        <v>42</v>
      </c>
      <c r="B45" s="10">
        <v>5.0199999999999996</v>
      </c>
    </row>
    <row r="46" spans="1:14" x14ac:dyDescent="0.2">
      <c r="A46" s="5">
        <v>43</v>
      </c>
      <c r="B46" s="10">
        <v>4.96</v>
      </c>
    </row>
    <row r="47" spans="1:14" x14ac:dyDescent="0.2">
      <c r="A47" s="5">
        <v>44</v>
      </c>
      <c r="B47" s="10">
        <v>5.04</v>
      </c>
    </row>
    <row r="48" spans="1:14" x14ac:dyDescent="0.2">
      <c r="A48" s="5">
        <v>45</v>
      </c>
      <c r="B48" s="10">
        <v>4.93</v>
      </c>
    </row>
    <row r="49" spans="1:2" x14ac:dyDescent="0.2">
      <c r="A49" s="5">
        <v>46</v>
      </c>
      <c r="B49" s="10">
        <v>5.0599999999999996</v>
      </c>
    </row>
    <row r="50" spans="1:2" x14ac:dyDescent="0.2">
      <c r="A50" s="5">
        <v>47</v>
      </c>
      <c r="B50" s="10">
        <v>5.07</v>
      </c>
    </row>
    <row r="51" spans="1:2" x14ac:dyDescent="0.2">
      <c r="A51" s="5">
        <v>48</v>
      </c>
      <c r="B51" s="10">
        <v>5</v>
      </c>
    </row>
    <row r="52" spans="1:2" x14ac:dyDescent="0.2">
      <c r="A52" s="5">
        <v>49</v>
      </c>
      <c r="B52" s="10">
        <v>5.03</v>
      </c>
    </row>
    <row r="53" spans="1:2" x14ac:dyDescent="0.2">
      <c r="A53" s="5">
        <v>50</v>
      </c>
      <c r="B53" s="10">
        <v>5</v>
      </c>
    </row>
    <row r="54" spans="1:2" x14ac:dyDescent="0.2">
      <c r="A54" s="5">
        <v>51</v>
      </c>
      <c r="B54" s="10">
        <v>4.95</v>
      </c>
    </row>
    <row r="55" spans="1:2" x14ac:dyDescent="0.2">
      <c r="A55" s="5">
        <v>52</v>
      </c>
      <c r="B55" s="10">
        <v>4.99</v>
      </c>
    </row>
    <row r="56" spans="1:2" x14ac:dyDescent="0.2">
      <c r="A56" s="5">
        <v>53</v>
      </c>
      <c r="B56" s="10">
        <v>5.0199999999999996</v>
      </c>
    </row>
    <row r="57" spans="1:2" x14ac:dyDescent="0.2">
      <c r="A57" s="5">
        <v>54</v>
      </c>
      <c r="B57" s="10">
        <v>4.9000000000000004</v>
      </c>
    </row>
    <row r="58" spans="1:2" x14ac:dyDescent="0.2">
      <c r="A58" s="5">
        <v>55</v>
      </c>
      <c r="B58" s="10">
        <v>5.0999999999999996</v>
      </c>
    </row>
    <row r="59" spans="1:2" x14ac:dyDescent="0.2">
      <c r="A59" s="5">
        <v>56</v>
      </c>
      <c r="B59" s="10">
        <v>5.01</v>
      </c>
    </row>
    <row r="60" spans="1:2" x14ac:dyDescent="0.2">
      <c r="A60" s="5">
        <v>57</v>
      </c>
      <c r="B60" s="10">
        <v>4.84</v>
      </c>
    </row>
    <row r="61" spans="1:2" x14ac:dyDescent="0.2">
      <c r="A61" s="5">
        <v>58</v>
      </c>
      <c r="B61" s="10">
        <v>5.01</v>
      </c>
    </row>
    <row r="62" spans="1:2" x14ac:dyDescent="0.2">
      <c r="A62" s="5">
        <v>59</v>
      </c>
      <c r="B62" s="10">
        <v>4.88</v>
      </c>
    </row>
    <row r="63" spans="1:2" x14ac:dyDescent="0.2">
      <c r="A63" s="5">
        <v>60</v>
      </c>
      <c r="B63" s="10">
        <v>4.97</v>
      </c>
    </row>
    <row r="64" spans="1:2" x14ac:dyDescent="0.2">
      <c r="A64" s="5">
        <v>61</v>
      </c>
      <c r="B64" s="10">
        <v>4.97</v>
      </c>
    </row>
    <row r="65" spans="1:2" x14ac:dyDescent="0.2">
      <c r="A65" s="5">
        <v>62</v>
      </c>
      <c r="B65" s="10">
        <v>5.0599999999999996</v>
      </c>
    </row>
    <row r="66" spans="1:2" x14ac:dyDescent="0.2">
      <c r="A66" s="5">
        <v>63</v>
      </c>
      <c r="B66" s="10">
        <v>5.0599999999999996</v>
      </c>
    </row>
    <row r="67" spans="1:2" x14ac:dyDescent="0.2">
      <c r="A67" s="5">
        <v>64</v>
      </c>
      <c r="B67" s="10">
        <v>5.04</v>
      </c>
    </row>
    <row r="68" spans="1:2" x14ac:dyDescent="0.2">
      <c r="A68" s="5">
        <v>65</v>
      </c>
      <c r="B68" s="10">
        <v>4.87</v>
      </c>
    </row>
    <row r="69" spans="1:2" x14ac:dyDescent="0.2">
      <c r="A69" s="5">
        <v>66</v>
      </c>
      <c r="B69" s="10">
        <v>5</v>
      </c>
    </row>
    <row r="70" spans="1:2" x14ac:dyDescent="0.2">
      <c r="A70" s="5">
        <v>67</v>
      </c>
      <c r="B70" s="10">
        <v>5.03</v>
      </c>
    </row>
    <row r="71" spans="1:2" x14ac:dyDescent="0.2">
      <c r="A71" s="5">
        <v>68</v>
      </c>
      <c r="B71" s="10">
        <v>5.0199999999999996</v>
      </c>
    </row>
    <row r="72" spans="1:2" x14ac:dyDescent="0.2">
      <c r="A72" s="5">
        <v>69</v>
      </c>
      <c r="B72" s="10">
        <v>5.0199999999999996</v>
      </c>
    </row>
    <row r="73" spans="1:2" x14ac:dyDescent="0.2">
      <c r="A73" s="5">
        <v>70</v>
      </c>
      <c r="B73" s="10">
        <v>5.0599999999999996</v>
      </c>
    </row>
    <row r="74" spans="1:2" x14ac:dyDescent="0.2">
      <c r="A74" s="5">
        <v>71</v>
      </c>
      <c r="B74" s="10">
        <v>5.21</v>
      </c>
    </row>
    <row r="75" spans="1:2" x14ac:dyDescent="0.2">
      <c r="A75" s="5">
        <v>72</v>
      </c>
      <c r="B75" s="10">
        <v>5.09</v>
      </c>
    </row>
    <row r="76" spans="1:2" x14ac:dyDescent="0.2">
      <c r="A76" s="5">
        <v>73</v>
      </c>
      <c r="B76" s="10">
        <v>4.97</v>
      </c>
    </row>
    <row r="77" spans="1:2" x14ac:dyDescent="0.2">
      <c r="A77" s="5">
        <v>74</v>
      </c>
      <c r="B77" s="10">
        <v>5.01</v>
      </c>
    </row>
    <row r="78" spans="1:2" x14ac:dyDescent="0.2">
      <c r="A78" s="5">
        <v>75</v>
      </c>
      <c r="B78" s="10">
        <v>4.9000000000000004</v>
      </c>
    </row>
    <row r="79" spans="1:2" x14ac:dyDescent="0.2">
      <c r="A79" s="5">
        <v>76</v>
      </c>
      <c r="B79" s="10">
        <v>4.8899999999999997</v>
      </c>
    </row>
    <row r="80" spans="1:2" x14ac:dyDescent="0.2">
      <c r="A80" s="5">
        <v>77</v>
      </c>
      <c r="B80" s="10">
        <v>4.93</v>
      </c>
    </row>
    <row r="81" spans="1:2" x14ac:dyDescent="0.2">
      <c r="A81" s="5">
        <v>78</v>
      </c>
      <c r="B81" s="10">
        <v>5.16</v>
      </c>
    </row>
    <row r="82" spans="1:2" x14ac:dyDescent="0.2">
      <c r="A82" s="5">
        <v>79</v>
      </c>
      <c r="B82" s="10">
        <v>5.0199999999999996</v>
      </c>
    </row>
    <row r="83" spans="1:2" x14ac:dyDescent="0.2">
      <c r="A83" s="5">
        <v>80</v>
      </c>
      <c r="B83" s="10">
        <v>5.01</v>
      </c>
    </row>
    <row r="84" spans="1:2" x14ac:dyDescent="0.2">
      <c r="A84" s="5">
        <v>81</v>
      </c>
      <c r="B84" s="10">
        <v>5.0999999999999996</v>
      </c>
    </row>
    <row r="85" spans="1:2" x14ac:dyDescent="0.2">
      <c r="A85" s="5">
        <v>82</v>
      </c>
      <c r="B85" s="10">
        <v>5.03</v>
      </c>
    </row>
    <row r="86" spans="1:2" x14ac:dyDescent="0.2">
      <c r="A86" s="5">
        <v>83</v>
      </c>
      <c r="B86" s="10">
        <v>5.07</v>
      </c>
    </row>
    <row r="87" spans="1:2" x14ac:dyDescent="0.2">
      <c r="A87" s="5">
        <v>84</v>
      </c>
      <c r="B87" s="10">
        <v>4.92</v>
      </c>
    </row>
    <row r="88" spans="1:2" x14ac:dyDescent="0.2">
      <c r="A88" s="5">
        <v>85</v>
      </c>
      <c r="B88" s="10">
        <v>5.08</v>
      </c>
    </row>
    <row r="89" spans="1:2" x14ac:dyDescent="0.2">
      <c r="A89" s="5">
        <v>86</v>
      </c>
      <c r="B89" s="10">
        <v>4.96</v>
      </c>
    </row>
    <row r="90" spans="1:2" x14ac:dyDescent="0.2">
      <c r="A90" s="5">
        <v>87</v>
      </c>
      <c r="B90" s="10">
        <v>4.74</v>
      </c>
    </row>
    <row r="91" spans="1:2" x14ac:dyDescent="0.2">
      <c r="A91" s="5">
        <v>88</v>
      </c>
      <c r="B91" s="10">
        <v>4.91</v>
      </c>
    </row>
    <row r="92" spans="1:2" x14ac:dyDescent="0.2">
      <c r="A92" s="5">
        <v>89</v>
      </c>
      <c r="B92" s="10">
        <v>5.12</v>
      </c>
    </row>
    <row r="93" spans="1:2" x14ac:dyDescent="0.2">
      <c r="A93" s="5">
        <v>90</v>
      </c>
      <c r="B93" s="10">
        <v>5</v>
      </c>
    </row>
    <row r="94" spans="1:2" x14ac:dyDescent="0.2">
      <c r="A94" s="5">
        <v>91</v>
      </c>
      <c r="B94" s="10">
        <v>4.93</v>
      </c>
    </row>
    <row r="95" spans="1:2" x14ac:dyDescent="0.2">
      <c r="A95" s="5">
        <v>92</v>
      </c>
      <c r="B95" s="10">
        <v>4.88</v>
      </c>
    </row>
    <row r="96" spans="1:2" x14ac:dyDescent="0.2">
      <c r="A96" s="5">
        <v>93</v>
      </c>
      <c r="B96" s="10">
        <v>4.88</v>
      </c>
    </row>
    <row r="97" spans="1:2" x14ac:dyDescent="0.2">
      <c r="A97" s="5">
        <v>94</v>
      </c>
      <c r="B97" s="10">
        <v>4.8099999999999996</v>
      </c>
    </row>
    <row r="98" spans="1:2" x14ac:dyDescent="0.2">
      <c r="A98" s="5">
        <v>95</v>
      </c>
      <c r="B98" s="10">
        <v>5.16</v>
      </c>
    </row>
    <row r="99" spans="1:2" x14ac:dyDescent="0.2">
      <c r="A99" s="5">
        <v>96</v>
      </c>
      <c r="B99" s="10">
        <v>5.03</v>
      </c>
    </row>
    <row r="100" spans="1:2" x14ac:dyDescent="0.2">
      <c r="A100" s="5">
        <v>97</v>
      </c>
      <c r="B100" s="10">
        <v>4.87</v>
      </c>
    </row>
    <row r="101" spans="1:2" x14ac:dyDescent="0.2">
      <c r="A101" s="5">
        <v>98</v>
      </c>
      <c r="B101" s="10">
        <v>5.09</v>
      </c>
    </row>
    <row r="102" spans="1:2" x14ac:dyDescent="0.2">
      <c r="A102" s="5">
        <v>99</v>
      </c>
      <c r="B102" s="10">
        <v>4.9400000000000004</v>
      </c>
    </row>
    <row r="103" spans="1:2" x14ac:dyDescent="0.2">
      <c r="A103" s="5">
        <v>100</v>
      </c>
      <c r="B103" s="10">
        <v>5.08</v>
      </c>
    </row>
    <row r="104" spans="1:2" x14ac:dyDescent="0.2">
      <c r="A104" s="5">
        <v>101</v>
      </c>
      <c r="B104" s="10">
        <v>4.97</v>
      </c>
    </row>
    <row r="105" spans="1:2" x14ac:dyDescent="0.2">
      <c r="A105" s="5">
        <v>102</v>
      </c>
      <c r="B105" s="10">
        <v>5.23</v>
      </c>
    </row>
    <row r="106" spans="1:2" x14ac:dyDescent="0.2">
      <c r="A106" s="5">
        <v>103</v>
      </c>
      <c r="B106" s="10">
        <v>5.12</v>
      </c>
    </row>
    <row r="107" spans="1:2" x14ac:dyDescent="0.2">
      <c r="A107" s="5">
        <v>104</v>
      </c>
      <c r="B107" s="10">
        <v>5.09</v>
      </c>
    </row>
    <row r="108" spans="1:2" x14ac:dyDescent="0.2">
      <c r="A108" s="5">
        <v>105</v>
      </c>
      <c r="B108" s="10">
        <v>5.12</v>
      </c>
    </row>
    <row r="109" spans="1:2" x14ac:dyDescent="0.2">
      <c r="A109" s="5">
        <v>106</v>
      </c>
      <c r="B109" s="10">
        <v>4.93</v>
      </c>
    </row>
    <row r="110" spans="1:2" x14ac:dyDescent="0.2">
      <c r="A110" s="5">
        <v>107</v>
      </c>
      <c r="B110" s="10">
        <v>4.79</v>
      </c>
    </row>
    <row r="111" spans="1:2" x14ac:dyDescent="0.2">
      <c r="A111" s="5">
        <v>108</v>
      </c>
      <c r="B111" s="10">
        <v>5.0999999999999996</v>
      </c>
    </row>
    <row r="112" spans="1:2" x14ac:dyDescent="0.2">
      <c r="A112" s="5">
        <v>109</v>
      </c>
      <c r="B112" s="10">
        <v>5.12</v>
      </c>
    </row>
    <row r="113" spans="1:2" x14ac:dyDescent="0.2">
      <c r="A113" s="5">
        <v>110</v>
      </c>
      <c r="B113" s="10">
        <v>4.8600000000000003</v>
      </c>
    </row>
    <row r="114" spans="1:2" x14ac:dyDescent="0.2">
      <c r="A114" s="5">
        <v>111</v>
      </c>
      <c r="B114" s="10">
        <v>5</v>
      </c>
    </row>
    <row r="115" spans="1:2" x14ac:dyDescent="0.2">
      <c r="A115" s="5">
        <v>112</v>
      </c>
      <c r="B115" s="10">
        <v>4.9400000000000004</v>
      </c>
    </row>
    <row r="116" spans="1:2" x14ac:dyDescent="0.2">
      <c r="A116" s="5">
        <v>113</v>
      </c>
      <c r="B116" s="10">
        <v>4.95</v>
      </c>
    </row>
    <row r="117" spans="1:2" x14ac:dyDescent="0.2">
      <c r="A117" s="5">
        <v>114</v>
      </c>
      <c r="B117" s="10">
        <v>4.95</v>
      </c>
    </row>
    <row r="118" spans="1:2" x14ac:dyDescent="0.2">
      <c r="A118" s="5">
        <v>115</v>
      </c>
      <c r="B118" s="10">
        <v>4.87</v>
      </c>
    </row>
    <row r="119" spans="1:2" x14ac:dyDescent="0.2">
      <c r="A119" s="5">
        <v>116</v>
      </c>
      <c r="B119" s="10">
        <v>5.09</v>
      </c>
    </row>
    <row r="120" spans="1:2" x14ac:dyDescent="0.2">
      <c r="A120" s="5">
        <v>117</v>
      </c>
      <c r="B120" s="10">
        <v>4.9400000000000004</v>
      </c>
    </row>
    <row r="121" spans="1:2" x14ac:dyDescent="0.2">
      <c r="A121" s="5">
        <v>118</v>
      </c>
      <c r="B121" s="10">
        <v>5.01</v>
      </c>
    </row>
    <row r="122" spans="1:2" x14ac:dyDescent="0.2">
      <c r="A122" s="5">
        <v>119</v>
      </c>
      <c r="B122" s="10">
        <v>5.04</v>
      </c>
    </row>
    <row r="123" spans="1:2" x14ac:dyDescent="0.2">
      <c r="A123" s="5">
        <v>120</v>
      </c>
      <c r="B123" s="10">
        <v>5.05</v>
      </c>
    </row>
    <row r="124" spans="1:2" x14ac:dyDescent="0.2">
      <c r="A124" s="5">
        <v>121</v>
      </c>
      <c r="B124" s="10">
        <v>5.05</v>
      </c>
    </row>
    <row r="125" spans="1:2" x14ac:dyDescent="0.2">
      <c r="A125" s="5">
        <v>122</v>
      </c>
      <c r="B125" s="10">
        <v>4.97</v>
      </c>
    </row>
    <row r="126" spans="1:2" x14ac:dyDescent="0.2">
      <c r="A126" s="5">
        <v>123</v>
      </c>
      <c r="B126" s="10">
        <v>4.96</v>
      </c>
    </row>
    <row r="127" spans="1:2" x14ac:dyDescent="0.2">
      <c r="A127" s="5">
        <v>124</v>
      </c>
      <c r="B127" s="10">
        <v>4.96</v>
      </c>
    </row>
    <row r="128" spans="1:2" x14ac:dyDescent="0.2">
      <c r="A128" s="5">
        <v>125</v>
      </c>
      <c r="B128" s="10">
        <v>4.99</v>
      </c>
    </row>
    <row r="129" spans="1:2" x14ac:dyDescent="0.2">
      <c r="A129" s="5">
        <v>126</v>
      </c>
      <c r="B129" s="10">
        <v>5.04</v>
      </c>
    </row>
    <row r="130" spans="1:2" x14ac:dyDescent="0.2">
      <c r="A130" s="5">
        <v>127</v>
      </c>
      <c r="B130" s="10">
        <v>4.91</v>
      </c>
    </row>
    <row r="131" spans="1:2" x14ac:dyDescent="0.2">
      <c r="A131" s="5">
        <v>128</v>
      </c>
      <c r="B131" s="10">
        <v>5.19</v>
      </c>
    </row>
    <row r="132" spans="1:2" x14ac:dyDescent="0.2">
      <c r="A132" s="5">
        <v>129</v>
      </c>
      <c r="B132" s="10">
        <v>5.03</v>
      </c>
    </row>
    <row r="133" spans="1:2" x14ac:dyDescent="0.2">
      <c r="A133" s="5">
        <v>130</v>
      </c>
      <c r="B133" s="10">
        <v>4.99</v>
      </c>
    </row>
    <row r="134" spans="1:2" x14ac:dyDescent="0.2">
      <c r="A134" s="5">
        <v>131</v>
      </c>
      <c r="B134" s="10">
        <v>5.12</v>
      </c>
    </row>
    <row r="135" spans="1:2" x14ac:dyDescent="0.2">
      <c r="A135" s="5">
        <v>132</v>
      </c>
      <c r="B135" s="10">
        <v>4.97</v>
      </c>
    </row>
    <row r="136" spans="1:2" x14ac:dyDescent="0.2">
      <c r="A136" s="5">
        <v>133</v>
      </c>
      <c r="B136" s="10">
        <v>4.88</v>
      </c>
    </row>
    <row r="137" spans="1:2" x14ac:dyDescent="0.2">
      <c r="A137" s="5">
        <v>134</v>
      </c>
      <c r="B137" s="10">
        <v>5.07</v>
      </c>
    </row>
    <row r="138" spans="1:2" x14ac:dyDescent="0.2">
      <c r="A138" s="5">
        <v>135</v>
      </c>
      <c r="B138" s="10">
        <v>5.01</v>
      </c>
    </row>
    <row r="139" spans="1:2" x14ac:dyDescent="0.2">
      <c r="A139" s="5">
        <v>136</v>
      </c>
      <c r="B139" s="10">
        <v>4.8899999999999997</v>
      </c>
    </row>
    <row r="140" spans="1:2" x14ac:dyDescent="0.2">
      <c r="A140" s="5">
        <v>137</v>
      </c>
      <c r="B140" s="10">
        <v>4.95</v>
      </c>
    </row>
    <row r="141" spans="1:2" x14ac:dyDescent="0.2">
      <c r="A141" s="5">
        <v>138</v>
      </c>
      <c r="B141" s="10">
        <v>5.09</v>
      </c>
    </row>
    <row r="142" spans="1:2" x14ac:dyDescent="0.2">
      <c r="A142" s="5">
        <v>139</v>
      </c>
      <c r="B142" s="10">
        <v>5.09</v>
      </c>
    </row>
    <row r="143" spans="1:2" x14ac:dyDescent="0.2">
      <c r="A143" s="5">
        <v>140</v>
      </c>
      <c r="B143" s="10">
        <v>4.8899999999999997</v>
      </c>
    </row>
    <row r="144" spans="1:2" x14ac:dyDescent="0.2">
      <c r="A144" s="5">
        <v>141</v>
      </c>
      <c r="B144" s="10">
        <v>4.93</v>
      </c>
    </row>
    <row r="145" spans="1:2" x14ac:dyDescent="0.2">
      <c r="A145" s="5">
        <v>142</v>
      </c>
      <c r="B145" s="10">
        <v>4.8499999999999996</v>
      </c>
    </row>
    <row r="146" spans="1:2" x14ac:dyDescent="0.2">
      <c r="A146" s="5">
        <v>143</v>
      </c>
      <c r="B146" s="10">
        <v>5.03</v>
      </c>
    </row>
    <row r="147" spans="1:2" x14ac:dyDescent="0.2">
      <c r="A147" s="5">
        <v>144</v>
      </c>
      <c r="B147" s="10">
        <v>4.92</v>
      </c>
    </row>
    <row r="148" spans="1:2" x14ac:dyDescent="0.2">
      <c r="A148" s="5">
        <v>145</v>
      </c>
      <c r="B148" s="10">
        <v>5.09</v>
      </c>
    </row>
    <row r="149" spans="1:2" x14ac:dyDescent="0.2">
      <c r="A149" s="5">
        <v>146</v>
      </c>
      <c r="B149" s="10">
        <v>4.99</v>
      </c>
    </row>
    <row r="150" spans="1:2" x14ac:dyDescent="0.2">
      <c r="A150" s="5">
        <v>147</v>
      </c>
      <c r="B150" s="10">
        <v>4.92</v>
      </c>
    </row>
    <row r="151" spans="1:2" x14ac:dyDescent="0.2">
      <c r="A151" s="5">
        <v>148</v>
      </c>
      <c r="B151" s="10">
        <v>4.87</v>
      </c>
    </row>
    <row r="152" spans="1:2" x14ac:dyDescent="0.2">
      <c r="A152" s="5">
        <v>149</v>
      </c>
      <c r="B152" s="10">
        <v>4.9000000000000004</v>
      </c>
    </row>
    <row r="153" spans="1:2" x14ac:dyDescent="0.2">
      <c r="A153" s="5">
        <v>150</v>
      </c>
      <c r="B153" s="10">
        <v>5.0199999999999996</v>
      </c>
    </row>
    <row r="154" spans="1:2" x14ac:dyDescent="0.2">
      <c r="A154" s="5">
        <v>151</v>
      </c>
      <c r="B154" s="3">
        <v>5.21</v>
      </c>
    </row>
    <row r="155" spans="1:2" x14ac:dyDescent="0.2">
      <c r="A155" s="5">
        <v>152</v>
      </c>
      <c r="B155" s="3">
        <v>5.0199999999999996</v>
      </c>
    </row>
    <row r="156" spans="1:2" x14ac:dyDescent="0.2">
      <c r="A156" s="5">
        <v>153</v>
      </c>
      <c r="B156" s="3">
        <v>4.9000000000000004</v>
      </c>
    </row>
    <row r="157" spans="1:2" x14ac:dyDescent="0.2">
      <c r="A157" s="5">
        <v>154</v>
      </c>
      <c r="B157" s="3">
        <v>5</v>
      </c>
    </row>
    <row r="158" spans="1:2" x14ac:dyDescent="0.2">
      <c r="A158" s="5">
        <v>155</v>
      </c>
      <c r="B158" s="3">
        <v>5.16</v>
      </c>
    </row>
    <row r="159" spans="1:2" x14ac:dyDescent="0.2">
      <c r="A159" s="5">
        <v>156</v>
      </c>
      <c r="B159" s="3">
        <v>5.03</v>
      </c>
    </row>
    <row r="160" spans="1:2" x14ac:dyDescent="0.2">
      <c r="A160" s="5">
        <v>157</v>
      </c>
      <c r="B160" s="3">
        <v>4.96</v>
      </c>
    </row>
    <row r="161" spans="1:2" x14ac:dyDescent="0.2">
      <c r="A161" s="5">
        <v>158</v>
      </c>
      <c r="B161" s="3">
        <v>5.04</v>
      </c>
    </row>
    <row r="162" spans="1:2" x14ac:dyDescent="0.2">
      <c r="A162" s="5">
        <v>159</v>
      </c>
      <c r="B162" s="3">
        <v>4.9800000000000004</v>
      </c>
    </row>
    <row r="163" spans="1:2" x14ac:dyDescent="0.2">
      <c r="A163" s="5">
        <v>160</v>
      </c>
      <c r="B163" s="3">
        <v>5.07</v>
      </c>
    </row>
    <row r="164" spans="1:2" x14ac:dyDescent="0.2">
      <c r="A164" s="5">
        <v>161</v>
      </c>
      <c r="B164" s="3">
        <v>5.0199999999999996</v>
      </c>
    </row>
    <row r="165" spans="1:2" x14ac:dyDescent="0.2">
      <c r="A165" s="5">
        <v>162</v>
      </c>
      <c r="B165" s="3">
        <v>5.08</v>
      </c>
    </row>
    <row r="166" spans="1:2" x14ac:dyDescent="0.2">
      <c r="A166" s="5">
        <v>163</v>
      </c>
      <c r="B166" s="3">
        <v>4.8499999999999996</v>
      </c>
    </row>
    <row r="167" spans="1:2" x14ac:dyDescent="0.2">
      <c r="A167" s="5">
        <v>164</v>
      </c>
      <c r="B167" s="3">
        <v>4.9000000000000004</v>
      </c>
    </row>
    <row r="168" spans="1:2" x14ac:dyDescent="0.2">
      <c r="A168" s="5">
        <v>165</v>
      </c>
      <c r="B168" s="3">
        <v>4.97</v>
      </c>
    </row>
    <row r="169" spans="1:2" x14ac:dyDescent="0.2">
      <c r="A169" s="5">
        <v>166</v>
      </c>
      <c r="B169" s="3">
        <v>5.09</v>
      </c>
    </row>
    <row r="170" spans="1:2" x14ac:dyDescent="0.2">
      <c r="A170" s="5">
        <v>167</v>
      </c>
      <c r="B170" s="3">
        <v>4.8899999999999997</v>
      </c>
    </row>
    <row r="171" spans="1:2" x14ac:dyDescent="0.2">
      <c r="A171" s="5">
        <v>168</v>
      </c>
      <c r="B171" s="3">
        <v>4.87</v>
      </c>
    </row>
    <row r="172" spans="1:2" x14ac:dyDescent="0.2">
      <c r="A172" s="5">
        <v>169</v>
      </c>
      <c r="B172" s="3">
        <v>5.01</v>
      </c>
    </row>
    <row r="173" spans="1:2" x14ac:dyDescent="0.2">
      <c r="A173" s="5">
        <v>170</v>
      </c>
      <c r="B173" s="3">
        <v>4.97</v>
      </c>
    </row>
    <row r="174" spans="1:2" x14ac:dyDescent="0.2">
      <c r="A174" s="5">
        <v>171</v>
      </c>
      <c r="B174" s="3">
        <v>5.87</v>
      </c>
    </row>
    <row r="175" spans="1:2" x14ac:dyDescent="0.2">
      <c r="A175" s="5">
        <v>172</v>
      </c>
      <c r="B175" s="3">
        <v>5.33</v>
      </c>
    </row>
    <row r="176" spans="1:2" x14ac:dyDescent="0.2">
      <c r="A176" s="5">
        <v>173</v>
      </c>
      <c r="B176" s="3">
        <v>5.1100000000000003</v>
      </c>
    </row>
    <row r="177" spans="1:2" x14ac:dyDescent="0.2">
      <c r="A177" s="5">
        <v>174</v>
      </c>
      <c r="B177" s="3">
        <v>5.07</v>
      </c>
    </row>
    <row r="178" spans="1:2" x14ac:dyDescent="0.2">
      <c r="A178" s="5">
        <v>175</v>
      </c>
      <c r="B178" s="3">
        <v>4.93</v>
      </c>
    </row>
    <row r="179" spans="1:2" x14ac:dyDescent="0.2">
      <c r="A179" s="5">
        <v>176</v>
      </c>
      <c r="B179" s="3">
        <v>4.99</v>
      </c>
    </row>
    <row r="180" spans="1:2" x14ac:dyDescent="0.2">
      <c r="A180" s="5">
        <v>177</v>
      </c>
      <c r="B180" s="3">
        <v>5.04</v>
      </c>
    </row>
    <row r="181" spans="1:2" x14ac:dyDescent="0.2">
      <c r="A181" s="5">
        <v>178</v>
      </c>
      <c r="B181" s="3">
        <v>5.14</v>
      </c>
    </row>
    <row r="182" spans="1:2" x14ac:dyDescent="0.2">
      <c r="A182" s="5">
        <v>179</v>
      </c>
      <c r="B182" s="3">
        <v>5.09</v>
      </c>
    </row>
    <row r="183" spans="1:2" x14ac:dyDescent="0.2">
      <c r="A183" s="5">
        <v>180</v>
      </c>
      <c r="B183" s="3">
        <v>5.0599999999999996</v>
      </c>
    </row>
    <row r="184" spans="1:2" x14ac:dyDescent="0.2">
      <c r="A184" s="5">
        <v>181</v>
      </c>
      <c r="B184" s="3">
        <v>4.8499999999999996</v>
      </c>
    </row>
    <row r="185" spans="1:2" x14ac:dyDescent="0.2">
      <c r="A185" s="5">
        <v>182</v>
      </c>
      <c r="B185" s="3">
        <v>4.93</v>
      </c>
    </row>
    <row r="186" spans="1:2" x14ac:dyDescent="0.2">
      <c r="A186" s="5">
        <v>183</v>
      </c>
      <c r="B186" s="3">
        <v>5.04</v>
      </c>
    </row>
    <row r="187" spans="1:2" x14ac:dyDescent="0.2">
      <c r="A187" s="5">
        <v>184</v>
      </c>
      <c r="B187" s="3">
        <v>5.09</v>
      </c>
    </row>
    <row r="188" spans="1:2" x14ac:dyDescent="0.2">
      <c r="A188" s="5">
        <v>185</v>
      </c>
      <c r="B188" s="3">
        <v>5.07</v>
      </c>
    </row>
    <row r="189" spans="1:2" x14ac:dyDescent="0.2">
      <c r="A189" s="5">
        <v>186</v>
      </c>
      <c r="B189" s="3">
        <v>4.99</v>
      </c>
    </row>
    <row r="190" spans="1:2" x14ac:dyDescent="0.2">
      <c r="A190" s="5">
        <v>187</v>
      </c>
      <c r="B190" s="3">
        <v>5.01</v>
      </c>
    </row>
    <row r="191" spans="1:2" x14ac:dyDescent="0.2">
      <c r="A191" s="5">
        <v>188</v>
      </c>
      <c r="B191" s="3">
        <v>4.88</v>
      </c>
    </row>
    <row r="192" spans="1:2" x14ac:dyDescent="0.2">
      <c r="A192" s="5">
        <v>189</v>
      </c>
      <c r="B192" s="3">
        <v>4.93</v>
      </c>
    </row>
    <row r="193" spans="1:2" x14ac:dyDescent="0.2">
      <c r="A193" s="5">
        <v>190</v>
      </c>
      <c r="B193" s="3">
        <v>5.0999999999999996</v>
      </c>
    </row>
    <row r="194" spans="1:2" x14ac:dyDescent="0.2">
      <c r="A194" s="5">
        <v>191</v>
      </c>
      <c r="B194" s="3">
        <v>4.9400000000000004</v>
      </c>
    </row>
    <row r="195" spans="1:2" x14ac:dyDescent="0.2">
      <c r="A195" s="5">
        <v>192</v>
      </c>
      <c r="B195" s="3">
        <v>4.88</v>
      </c>
    </row>
    <row r="196" spans="1:2" x14ac:dyDescent="0.2">
      <c r="A196" s="5">
        <v>193</v>
      </c>
      <c r="B196" s="3">
        <v>4.8899999999999997</v>
      </c>
    </row>
    <row r="197" spans="1:2" x14ac:dyDescent="0.2">
      <c r="A197" s="5">
        <v>194</v>
      </c>
      <c r="B197" s="3">
        <v>4.8899999999999997</v>
      </c>
    </row>
    <row r="198" spans="1:2" x14ac:dyDescent="0.2">
      <c r="A198" s="5">
        <v>195</v>
      </c>
      <c r="B198" s="3">
        <v>4.8499999999999996</v>
      </c>
    </row>
    <row r="199" spans="1:2" x14ac:dyDescent="0.2">
      <c r="A199" s="5">
        <v>196</v>
      </c>
      <c r="B199" s="3">
        <v>4.82</v>
      </c>
    </row>
    <row r="200" spans="1:2" x14ac:dyDescent="0.2">
      <c r="A200" s="5">
        <v>197</v>
      </c>
      <c r="B200" s="3">
        <v>5.0199999999999996</v>
      </c>
    </row>
    <row r="201" spans="1:2" x14ac:dyDescent="0.2">
      <c r="A201" s="5">
        <v>198</v>
      </c>
      <c r="B201" s="3">
        <v>4.9000000000000004</v>
      </c>
    </row>
    <row r="202" spans="1:2" x14ac:dyDescent="0.2">
      <c r="A202" s="5">
        <v>199</v>
      </c>
      <c r="B202" s="3">
        <v>4.7300000000000004</v>
      </c>
    </row>
    <row r="203" spans="1:2" x14ac:dyDescent="0.2">
      <c r="A203" s="5">
        <v>200</v>
      </c>
      <c r="B203" s="3">
        <v>5.04</v>
      </c>
    </row>
    <row r="204" spans="1:2" x14ac:dyDescent="0.2">
      <c r="A204" s="5">
        <v>201</v>
      </c>
      <c r="B204" s="3">
        <v>5.07</v>
      </c>
    </row>
    <row r="205" spans="1:2" x14ac:dyDescent="0.2">
      <c r="A205" s="5">
        <v>202</v>
      </c>
      <c r="B205" s="3">
        <v>4.8099999999999996</v>
      </c>
    </row>
    <row r="206" spans="1:2" x14ac:dyDescent="0.2">
      <c r="A206" s="5">
        <v>203</v>
      </c>
      <c r="B206" s="3">
        <v>5.04</v>
      </c>
    </row>
    <row r="207" spans="1:2" x14ac:dyDescent="0.2">
      <c r="A207" s="5">
        <v>204</v>
      </c>
      <c r="B207" s="3">
        <v>5.03</v>
      </c>
    </row>
    <row r="208" spans="1:2" x14ac:dyDescent="0.2">
      <c r="A208" s="5">
        <v>205</v>
      </c>
      <c r="B208" s="3">
        <v>5.01</v>
      </c>
    </row>
    <row r="209" spans="1:2" x14ac:dyDescent="0.2">
      <c r="A209" s="5">
        <v>206</v>
      </c>
      <c r="B209" s="3">
        <v>5.14</v>
      </c>
    </row>
    <row r="210" spans="1:2" x14ac:dyDescent="0.2">
      <c r="A210" s="5">
        <v>207</v>
      </c>
      <c r="B210" s="3">
        <v>5.12</v>
      </c>
    </row>
    <row r="211" spans="1:2" x14ac:dyDescent="0.2">
      <c r="A211" s="5">
        <v>208</v>
      </c>
      <c r="B211" s="3">
        <v>4.8899999999999997</v>
      </c>
    </row>
    <row r="212" spans="1:2" x14ac:dyDescent="0.2">
      <c r="A212" s="5">
        <v>209</v>
      </c>
      <c r="B212" s="3">
        <v>4.91</v>
      </c>
    </row>
    <row r="213" spans="1:2" x14ac:dyDescent="0.2">
      <c r="A213" s="5">
        <v>210</v>
      </c>
      <c r="B213" s="3">
        <v>4.97</v>
      </c>
    </row>
    <row r="214" spans="1:2" x14ac:dyDescent="0.2">
      <c r="A214" s="5">
        <v>211</v>
      </c>
      <c r="B214" s="3">
        <v>4.9800000000000004</v>
      </c>
    </row>
    <row r="215" spans="1:2" x14ac:dyDescent="0.2">
      <c r="A215" s="5">
        <v>212</v>
      </c>
      <c r="B215" s="3">
        <v>5.01</v>
      </c>
    </row>
    <row r="216" spans="1:2" x14ac:dyDescent="0.2">
      <c r="A216" s="5">
        <v>213</v>
      </c>
      <c r="B216" s="3">
        <v>5.01</v>
      </c>
    </row>
    <row r="217" spans="1:2" x14ac:dyDescent="0.2">
      <c r="A217" s="5">
        <v>214</v>
      </c>
      <c r="B217" s="3">
        <v>5.09</v>
      </c>
    </row>
    <row r="218" spans="1:2" x14ac:dyDescent="0.2">
      <c r="A218" s="5">
        <v>215</v>
      </c>
      <c r="B218" s="3">
        <v>4.93</v>
      </c>
    </row>
    <row r="219" spans="1:2" x14ac:dyDescent="0.2">
      <c r="A219" s="5">
        <v>216</v>
      </c>
      <c r="B219" s="3">
        <v>5.04</v>
      </c>
    </row>
    <row r="220" spans="1:2" x14ac:dyDescent="0.2">
      <c r="A220" s="5">
        <v>217</v>
      </c>
      <c r="B220" s="3">
        <v>5.1100000000000003</v>
      </c>
    </row>
    <row r="221" spans="1:2" x14ac:dyDescent="0.2">
      <c r="A221" s="5">
        <v>218</v>
      </c>
      <c r="B221" s="3">
        <v>5.07</v>
      </c>
    </row>
    <row r="222" spans="1:2" x14ac:dyDescent="0.2">
      <c r="A222" s="5">
        <v>219</v>
      </c>
      <c r="B222" s="3">
        <v>4.95</v>
      </c>
    </row>
    <row r="223" spans="1:2" x14ac:dyDescent="0.2">
      <c r="A223" s="5">
        <v>220</v>
      </c>
      <c r="B223" s="3">
        <v>4.8600000000000003</v>
      </c>
    </row>
    <row r="224" spans="1:2" x14ac:dyDescent="0.2">
      <c r="A224" s="5">
        <v>221</v>
      </c>
      <c r="B224" s="3">
        <v>5.13</v>
      </c>
    </row>
    <row r="225" spans="1:2" x14ac:dyDescent="0.2">
      <c r="A225" s="5">
        <v>222</v>
      </c>
      <c r="B225" s="3">
        <v>4.95</v>
      </c>
    </row>
    <row r="226" spans="1:2" x14ac:dyDescent="0.2">
      <c r="A226" s="5">
        <v>223</v>
      </c>
      <c r="B226" s="3">
        <v>5.22</v>
      </c>
    </row>
    <row r="227" spans="1:2" x14ac:dyDescent="0.2">
      <c r="A227" s="5">
        <v>224</v>
      </c>
      <c r="B227" s="3">
        <v>4.8099999999999996</v>
      </c>
    </row>
    <row r="228" spans="1:2" x14ac:dyDescent="0.2">
      <c r="A228" s="5">
        <v>225</v>
      </c>
      <c r="B228" s="3">
        <v>4.91</v>
      </c>
    </row>
    <row r="229" spans="1:2" x14ac:dyDescent="0.2">
      <c r="A229" s="5">
        <v>226</v>
      </c>
      <c r="B229" s="3">
        <v>4.95</v>
      </c>
    </row>
    <row r="230" spans="1:2" x14ac:dyDescent="0.2">
      <c r="A230" s="5">
        <v>227</v>
      </c>
      <c r="B230" s="3">
        <v>4.9400000000000004</v>
      </c>
    </row>
    <row r="231" spans="1:2" x14ac:dyDescent="0.2">
      <c r="A231" s="5">
        <v>228</v>
      </c>
      <c r="B231" s="3">
        <v>4.8099999999999996</v>
      </c>
    </row>
    <row r="232" spans="1:2" x14ac:dyDescent="0.2">
      <c r="A232" s="5">
        <v>229</v>
      </c>
      <c r="B232" s="3">
        <v>5.1100000000000003</v>
      </c>
    </row>
    <row r="233" spans="1:2" x14ac:dyDescent="0.2">
      <c r="A233" s="5">
        <v>230</v>
      </c>
      <c r="B233" s="3">
        <v>4.8099999999999996</v>
      </c>
    </row>
    <row r="234" spans="1:2" x14ac:dyDescent="0.2">
      <c r="A234" s="5">
        <v>231</v>
      </c>
      <c r="B234" s="3">
        <v>4.97</v>
      </c>
    </row>
    <row r="235" spans="1:2" x14ac:dyDescent="0.2">
      <c r="A235" s="5">
        <v>232</v>
      </c>
      <c r="B235" s="3">
        <v>5.07</v>
      </c>
    </row>
    <row r="236" spans="1:2" x14ac:dyDescent="0.2">
      <c r="A236" s="5">
        <v>233</v>
      </c>
      <c r="B236" s="3">
        <v>5.03</v>
      </c>
    </row>
    <row r="237" spans="1:2" x14ac:dyDescent="0.2">
      <c r="A237" s="5">
        <v>234</v>
      </c>
      <c r="B237" s="3">
        <v>4.8099999999999996</v>
      </c>
    </row>
    <row r="238" spans="1:2" x14ac:dyDescent="0.2">
      <c r="A238" s="5">
        <v>235</v>
      </c>
      <c r="B238" s="3">
        <v>4.95</v>
      </c>
    </row>
    <row r="239" spans="1:2" x14ac:dyDescent="0.2">
      <c r="A239" s="5">
        <v>236</v>
      </c>
      <c r="B239" s="3">
        <v>4.8899999999999997</v>
      </c>
    </row>
    <row r="240" spans="1:2" x14ac:dyDescent="0.2">
      <c r="A240" s="5">
        <v>237</v>
      </c>
      <c r="B240" s="3">
        <v>5.08</v>
      </c>
    </row>
    <row r="241" spans="1:2" x14ac:dyDescent="0.2">
      <c r="A241" s="5">
        <v>238</v>
      </c>
      <c r="B241" s="3">
        <v>4.93</v>
      </c>
    </row>
    <row r="242" spans="1:2" x14ac:dyDescent="0.2">
      <c r="A242" s="5">
        <v>239</v>
      </c>
      <c r="B242" s="3">
        <v>4.99</v>
      </c>
    </row>
    <row r="243" spans="1:2" x14ac:dyDescent="0.2">
      <c r="A243" s="5">
        <v>240</v>
      </c>
      <c r="B243" s="3">
        <v>4.9400000000000004</v>
      </c>
    </row>
    <row r="244" spans="1:2" x14ac:dyDescent="0.2">
      <c r="A244" s="5">
        <v>241</v>
      </c>
      <c r="B244" s="3">
        <v>5.13</v>
      </c>
    </row>
    <row r="245" spans="1:2" x14ac:dyDescent="0.2">
      <c r="A245" s="5">
        <v>242</v>
      </c>
      <c r="B245" s="3">
        <v>5.0199999999999996</v>
      </c>
    </row>
    <row r="246" spans="1:2" x14ac:dyDescent="0.2">
      <c r="A246" s="5">
        <v>243</v>
      </c>
      <c r="B246" s="3">
        <v>5.07</v>
      </c>
    </row>
    <row r="247" spans="1:2" x14ac:dyDescent="0.2">
      <c r="A247" s="5">
        <v>244</v>
      </c>
      <c r="B247" s="3">
        <v>4.82</v>
      </c>
    </row>
    <row r="248" spans="1:2" x14ac:dyDescent="0.2">
      <c r="A248" s="5">
        <v>245</v>
      </c>
      <c r="B248" s="3">
        <v>5.03</v>
      </c>
    </row>
    <row r="249" spans="1:2" x14ac:dyDescent="0.2">
      <c r="A249" s="5">
        <v>246</v>
      </c>
      <c r="B249" s="3">
        <v>4.8499999999999996</v>
      </c>
    </row>
    <row r="250" spans="1:2" x14ac:dyDescent="0.2">
      <c r="A250" s="5">
        <v>247</v>
      </c>
      <c r="B250" s="3">
        <v>4.8899999999999997</v>
      </c>
    </row>
    <row r="251" spans="1:2" x14ac:dyDescent="0.2">
      <c r="A251" s="5">
        <v>248</v>
      </c>
      <c r="B251" s="3">
        <v>4.82</v>
      </c>
    </row>
    <row r="252" spans="1:2" x14ac:dyDescent="0.2">
      <c r="A252" s="5">
        <v>249</v>
      </c>
      <c r="B252" s="3">
        <v>5.18</v>
      </c>
    </row>
    <row r="253" spans="1:2" x14ac:dyDescent="0.2">
      <c r="A253" s="5">
        <v>250</v>
      </c>
      <c r="B253" s="3">
        <v>5.0199999999999996</v>
      </c>
    </row>
    <row r="254" spans="1:2" x14ac:dyDescent="0.2">
      <c r="A254" s="5">
        <v>251</v>
      </c>
      <c r="B254" s="3">
        <v>5.05</v>
      </c>
    </row>
    <row r="255" spans="1:2" x14ac:dyDescent="0.2">
      <c r="A255" s="5">
        <v>252</v>
      </c>
      <c r="B255" s="3">
        <v>4.88</v>
      </c>
    </row>
    <row r="256" spans="1:2" x14ac:dyDescent="0.2">
      <c r="A256" s="5">
        <v>253</v>
      </c>
      <c r="B256" s="3">
        <v>5.08</v>
      </c>
    </row>
    <row r="257" spans="1:2" x14ac:dyDescent="0.2">
      <c r="A257" s="5">
        <v>254</v>
      </c>
      <c r="B257" s="3">
        <v>4.9800000000000004</v>
      </c>
    </row>
    <row r="258" spans="1:2" x14ac:dyDescent="0.2">
      <c r="A258" s="5">
        <v>255</v>
      </c>
      <c r="B258" s="3">
        <v>5.0199999999999996</v>
      </c>
    </row>
    <row r="259" spans="1:2" x14ac:dyDescent="0.2">
      <c r="A259" s="5">
        <v>256</v>
      </c>
      <c r="B259" s="3">
        <v>4.99</v>
      </c>
    </row>
    <row r="260" spans="1:2" x14ac:dyDescent="0.2">
      <c r="A260" s="5">
        <v>257</v>
      </c>
      <c r="B260" s="3">
        <v>5.0199999999999996</v>
      </c>
    </row>
    <row r="261" spans="1:2" x14ac:dyDescent="0.2">
      <c r="A261" s="5">
        <v>258</v>
      </c>
      <c r="B261" s="3">
        <v>5.03</v>
      </c>
    </row>
    <row r="262" spans="1:2" x14ac:dyDescent="0.2">
      <c r="A262" s="5">
        <v>259</v>
      </c>
      <c r="B262" s="3">
        <v>5.0199999999999996</v>
      </c>
    </row>
    <row r="263" spans="1:2" x14ac:dyDescent="0.2">
      <c r="A263" s="5">
        <v>260</v>
      </c>
      <c r="B263" s="3">
        <v>5.07</v>
      </c>
    </row>
    <row r="264" spans="1:2" x14ac:dyDescent="0.2">
      <c r="A264" s="5">
        <v>261</v>
      </c>
      <c r="B264" s="3">
        <v>4.95</v>
      </c>
    </row>
    <row r="265" spans="1:2" x14ac:dyDescent="0.2">
      <c r="A265" s="5">
        <v>262</v>
      </c>
      <c r="B265" s="3">
        <v>4.95</v>
      </c>
    </row>
    <row r="266" spans="1:2" x14ac:dyDescent="0.2">
      <c r="A266" s="5">
        <v>263</v>
      </c>
      <c r="B266" s="3">
        <v>4.9400000000000004</v>
      </c>
    </row>
    <row r="267" spans="1:2" x14ac:dyDescent="0.2">
      <c r="A267" s="5">
        <v>264</v>
      </c>
      <c r="B267" s="3">
        <v>5.12</v>
      </c>
    </row>
    <row r="268" spans="1:2" x14ac:dyDescent="0.2">
      <c r="A268" s="5">
        <v>265</v>
      </c>
      <c r="B268" s="3">
        <v>5.08</v>
      </c>
    </row>
    <row r="269" spans="1:2" x14ac:dyDescent="0.2">
      <c r="A269" s="5">
        <v>266</v>
      </c>
      <c r="B269" s="3">
        <v>4.91</v>
      </c>
    </row>
    <row r="270" spans="1:2" x14ac:dyDescent="0.2">
      <c r="A270" s="5">
        <v>267</v>
      </c>
      <c r="B270" s="3">
        <v>4.96</v>
      </c>
    </row>
    <row r="271" spans="1:2" x14ac:dyDescent="0.2">
      <c r="A271" s="5">
        <v>268</v>
      </c>
      <c r="B271" s="3">
        <v>4.96</v>
      </c>
    </row>
    <row r="272" spans="1:2" x14ac:dyDescent="0.2">
      <c r="A272" s="5">
        <v>269</v>
      </c>
      <c r="B272" s="3">
        <v>4.9400000000000004</v>
      </c>
    </row>
    <row r="273" spans="1:2" x14ac:dyDescent="0.2">
      <c r="A273" s="5">
        <v>270</v>
      </c>
      <c r="B273" s="3">
        <v>5.19</v>
      </c>
    </row>
    <row r="274" spans="1:2" x14ac:dyDescent="0.2">
      <c r="A274" s="5">
        <v>271</v>
      </c>
      <c r="B274" s="3">
        <v>4.91</v>
      </c>
    </row>
    <row r="275" spans="1:2" x14ac:dyDescent="0.2">
      <c r="A275" s="5">
        <v>272</v>
      </c>
      <c r="B275" s="3">
        <v>5.01</v>
      </c>
    </row>
    <row r="276" spans="1:2" x14ac:dyDescent="0.2">
      <c r="A276" s="5">
        <v>273</v>
      </c>
      <c r="B276" s="3">
        <v>4.93</v>
      </c>
    </row>
    <row r="277" spans="1:2" x14ac:dyDescent="0.2">
      <c r="A277" s="5">
        <v>274</v>
      </c>
      <c r="B277" s="3">
        <v>5.05</v>
      </c>
    </row>
    <row r="278" spans="1:2" x14ac:dyDescent="0.2">
      <c r="A278" s="5">
        <v>275</v>
      </c>
      <c r="B278" s="3">
        <v>4.96</v>
      </c>
    </row>
    <row r="279" spans="1:2" x14ac:dyDescent="0.2">
      <c r="A279" s="5">
        <v>276</v>
      </c>
      <c r="B279" s="3">
        <v>4.92</v>
      </c>
    </row>
    <row r="280" spans="1:2" x14ac:dyDescent="0.2">
      <c r="A280" s="5">
        <v>277</v>
      </c>
      <c r="B280" s="3">
        <v>4.95</v>
      </c>
    </row>
    <row r="281" spans="1:2" x14ac:dyDescent="0.2">
      <c r="A281" s="5">
        <v>278</v>
      </c>
      <c r="B281" s="3">
        <v>5.08</v>
      </c>
    </row>
    <row r="282" spans="1:2" x14ac:dyDescent="0.2">
      <c r="A282" s="5">
        <v>279</v>
      </c>
      <c r="B282" s="3">
        <v>4.97</v>
      </c>
    </row>
    <row r="283" spans="1:2" x14ac:dyDescent="0.2">
      <c r="A283" s="5">
        <v>280</v>
      </c>
      <c r="B283" s="3">
        <v>5.04</v>
      </c>
    </row>
    <row r="284" spans="1:2" x14ac:dyDescent="0.2">
      <c r="A284" s="5">
        <v>281</v>
      </c>
      <c r="B284" s="3">
        <v>4.9400000000000004</v>
      </c>
    </row>
    <row r="285" spans="1:2" x14ac:dyDescent="0.2">
      <c r="A285" s="5">
        <v>282</v>
      </c>
      <c r="B285" s="3">
        <v>4.9800000000000004</v>
      </c>
    </row>
    <row r="286" spans="1:2" x14ac:dyDescent="0.2">
      <c r="A286" s="5">
        <v>283</v>
      </c>
      <c r="B286" s="3">
        <v>5.03</v>
      </c>
    </row>
    <row r="287" spans="1:2" x14ac:dyDescent="0.2">
      <c r="A287" s="5">
        <v>284</v>
      </c>
      <c r="B287" s="3">
        <v>5.05</v>
      </c>
    </row>
    <row r="288" spans="1:2" x14ac:dyDescent="0.2">
      <c r="A288" s="5">
        <v>285</v>
      </c>
      <c r="B288" s="3">
        <v>4.91</v>
      </c>
    </row>
    <row r="289" spans="1:2" x14ac:dyDescent="0.2">
      <c r="A289" s="5">
        <v>286</v>
      </c>
      <c r="B289" s="3">
        <v>5.09</v>
      </c>
    </row>
    <row r="290" spans="1:2" x14ac:dyDescent="0.2">
      <c r="A290" s="5">
        <v>287</v>
      </c>
      <c r="B290" s="3">
        <v>5.21</v>
      </c>
    </row>
    <row r="291" spans="1:2" x14ac:dyDescent="0.2">
      <c r="A291" s="5">
        <v>288</v>
      </c>
      <c r="B291" s="3">
        <v>4.87</v>
      </c>
    </row>
    <row r="292" spans="1:2" x14ac:dyDescent="0.2">
      <c r="A292" s="5">
        <v>289</v>
      </c>
      <c r="B292" s="3">
        <v>5.0199999999999996</v>
      </c>
    </row>
    <row r="293" spans="1:2" x14ac:dyDescent="0.2">
      <c r="A293" s="5">
        <v>290</v>
      </c>
      <c r="B293" s="3">
        <v>4.8099999999999996</v>
      </c>
    </row>
    <row r="294" spans="1:2" x14ac:dyDescent="0.2">
      <c r="A294" s="5">
        <v>291</v>
      </c>
      <c r="B294" s="3">
        <v>4.96</v>
      </c>
    </row>
    <row r="295" spans="1:2" x14ac:dyDescent="0.2">
      <c r="A295" s="5">
        <v>292</v>
      </c>
      <c r="B295" s="3">
        <v>5.0599999999999996</v>
      </c>
    </row>
    <row r="296" spans="1:2" x14ac:dyDescent="0.2">
      <c r="A296" s="5">
        <v>293</v>
      </c>
      <c r="B296" s="3">
        <v>4.8600000000000003</v>
      </c>
    </row>
    <row r="297" spans="1:2" x14ac:dyDescent="0.2">
      <c r="A297" s="5">
        <v>294</v>
      </c>
      <c r="B297" s="3">
        <v>4.96</v>
      </c>
    </row>
    <row r="298" spans="1:2" x14ac:dyDescent="0.2">
      <c r="A298" s="5">
        <v>295</v>
      </c>
      <c r="B298" s="3">
        <v>4.99</v>
      </c>
    </row>
    <row r="299" spans="1:2" x14ac:dyDescent="0.2">
      <c r="A299" s="5">
        <v>296</v>
      </c>
      <c r="B299" s="3">
        <v>4.9400000000000004</v>
      </c>
    </row>
    <row r="300" spans="1:2" x14ac:dyDescent="0.2">
      <c r="A300" s="5">
        <v>297</v>
      </c>
      <c r="B300" s="3">
        <v>5.0599999999999996</v>
      </c>
    </row>
    <row r="301" spans="1:2" x14ac:dyDescent="0.2">
      <c r="A301" s="5">
        <v>298</v>
      </c>
      <c r="B301" s="3">
        <v>4.95</v>
      </c>
    </row>
    <row r="302" spans="1:2" x14ac:dyDescent="0.2">
      <c r="A302" s="5">
        <v>299</v>
      </c>
      <c r="B302" s="3">
        <v>5.0199999999999996</v>
      </c>
    </row>
    <row r="303" spans="1:2" x14ac:dyDescent="0.2">
      <c r="A303" s="5">
        <v>300</v>
      </c>
      <c r="B303" s="3">
        <v>5.01</v>
      </c>
    </row>
    <row r="304" spans="1:2" x14ac:dyDescent="0.2">
      <c r="A304" s="5">
        <v>301</v>
      </c>
      <c r="B304" s="3">
        <v>5.04</v>
      </c>
    </row>
    <row r="305" spans="1:2" x14ac:dyDescent="0.2">
      <c r="A305" s="5">
        <v>302</v>
      </c>
      <c r="B305" s="3">
        <v>5.01</v>
      </c>
    </row>
    <row r="306" spans="1:2" x14ac:dyDescent="0.2">
      <c r="A306" s="5">
        <v>303</v>
      </c>
      <c r="B306" s="3">
        <v>5.0199999999999996</v>
      </c>
    </row>
    <row r="307" spans="1:2" x14ac:dyDescent="0.2">
      <c r="A307" s="5">
        <v>304</v>
      </c>
      <c r="B307" s="3">
        <v>5.03</v>
      </c>
    </row>
    <row r="308" spans="1:2" x14ac:dyDescent="0.2">
      <c r="A308" s="5">
        <v>305</v>
      </c>
      <c r="B308" s="3">
        <v>5.18</v>
      </c>
    </row>
    <row r="309" spans="1:2" x14ac:dyDescent="0.2">
      <c r="A309" s="5">
        <v>306</v>
      </c>
      <c r="B309" s="3">
        <v>5.08</v>
      </c>
    </row>
    <row r="310" spans="1:2" x14ac:dyDescent="0.2">
      <c r="A310" s="5">
        <v>307</v>
      </c>
      <c r="B310" s="3">
        <v>5.14</v>
      </c>
    </row>
    <row r="311" spans="1:2" x14ac:dyDescent="0.2">
      <c r="A311" s="5">
        <v>308</v>
      </c>
      <c r="B311" s="3">
        <v>4.92</v>
      </c>
    </row>
    <row r="312" spans="1:2" x14ac:dyDescent="0.2">
      <c r="A312" s="5">
        <v>309</v>
      </c>
      <c r="B312" s="3">
        <v>4.97</v>
      </c>
    </row>
    <row r="313" spans="1:2" x14ac:dyDescent="0.2">
      <c r="A313" s="5">
        <v>310</v>
      </c>
      <c r="B313" s="3">
        <v>4.92</v>
      </c>
    </row>
    <row r="314" spans="1:2" x14ac:dyDescent="0.2">
      <c r="A314" s="5">
        <v>311</v>
      </c>
      <c r="B314" s="3">
        <v>5.14</v>
      </c>
    </row>
    <row r="315" spans="1:2" x14ac:dyDescent="0.2">
      <c r="A315" s="5">
        <v>312</v>
      </c>
      <c r="B315" s="3">
        <v>4.92</v>
      </c>
    </row>
    <row r="316" spans="1:2" x14ac:dyDescent="0.2">
      <c r="A316" s="5">
        <v>313</v>
      </c>
      <c r="B316" s="3">
        <v>5.03</v>
      </c>
    </row>
    <row r="317" spans="1:2" x14ac:dyDescent="0.2">
      <c r="A317" s="5">
        <v>314</v>
      </c>
      <c r="B317" s="3">
        <v>4.9800000000000004</v>
      </c>
    </row>
    <row r="318" spans="1:2" x14ac:dyDescent="0.2">
      <c r="A318" s="5">
        <v>315</v>
      </c>
      <c r="B318" s="3">
        <v>4.76</v>
      </c>
    </row>
    <row r="319" spans="1:2" x14ac:dyDescent="0.2">
      <c r="A319" s="5">
        <v>316</v>
      </c>
      <c r="B319" s="3">
        <v>4.9400000000000004</v>
      </c>
    </row>
    <row r="320" spans="1:2" x14ac:dyDescent="0.2">
      <c r="A320" s="5">
        <v>317</v>
      </c>
      <c r="B320" s="3">
        <v>4.92</v>
      </c>
    </row>
    <row r="321" spans="1:2" x14ac:dyDescent="0.2">
      <c r="A321" s="5">
        <v>318</v>
      </c>
      <c r="B321" s="3">
        <v>4.91</v>
      </c>
    </row>
    <row r="322" spans="1:2" x14ac:dyDescent="0.2">
      <c r="A322" s="5">
        <v>319</v>
      </c>
      <c r="B322" s="3">
        <v>4.96</v>
      </c>
    </row>
    <row r="323" spans="1:2" x14ac:dyDescent="0.2">
      <c r="A323" s="5">
        <v>320</v>
      </c>
      <c r="B323" s="3">
        <v>5.0199999999999996</v>
      </c>
    </row>
    <row r="324" spans="1:2" x14ac:dyDescent="0.2">
      <c r="A324" s="5">
        <v>321</v>
      </c>
      <c r="B324" s="3">
        <v>5.13</v>
      </c>
    </row>
    <row r="325" spans="1:2" x14ac:dyDescent="0.2">
      <c r="A325" s="5">
        <v>322</v>
      </c>
      <c r="B325" s="3">
        <v>5.13</v>
      </c>
    </row>
    <row r="326" spans="1:2" x14ac:dyDescent="0.2">
      <c r="A326" s="5">
        <v>323</v>
      </c>
      <c r="B326" s="3">
        <v>4.92</v>
      </c>
    </row>
    <row r="327" spans="1:2" x14ac:dyDescent="0.2">
      <c r="A327" s="5">
        <v>324</v>
      </c>
      <c r="B327" s="3">
        <v>4.9800000000000004</v>
      </c>
    </row>
    <row r="328" spans="1:2" x14ac:dyDescent="0.2">
      <c r="A328" s="5">
        <v>325</v>
      </c>
      <c r="B328" s="3">
        <v>4.8899999999999997</v>
      </c>
    </row>
    <row r="329" spans="1:2" x14ac:dyDescent="0.2">
      <c r="A329" s="5">
        <v>326</v>
      </c>
      <c r="B329" s="3">
        <v>4.88</v>
      </c>
    </row>
    <row r="330" spans="1:2" x14ac:dyDescent="0.2">
      <c r="A330" s="5">
        <v>327</v>
      </c>
      <c r="B330" s="3">
        <v>5.1100000000000003</v>
      </c>
    </row>
    <row r="331" spans="1:2" x14ac:dyDescent="0.2">
      <c r="A331" s="5">
        <v>328</v>
      </c>
      <c r="B331" s="3">
        <v>5.1100000000000003</v>
      </c>
    </row>
    <row r="332" spans="1:2" x14ac:dyDescent="0.2">
      <c r="A332" s="5">
        <v>329</v>
      </c>
      <c r="B332" s="3">
        <v>5.08</v>
      </c>
    </row>
    <row r="333" spans="1:2" x14ac:dyDescent="0.2">
      <c r="A333" s="5">
        <v>330</v>
      </c>
      <c r="B333" s="3">
        <v>5.03</v>
      </c>
    </row>
    <row r="334" spans="1:2" x14ac:dyDescent="0.2">
      <c r="A334" s="5">
        <v>331</v>
      </c>
      <c r="B334" s="3">
        <v>4.9400000000000004</v>
      </c>
    </row>
    <row r="335" spans="1:2" x14ac:dyDescent="0.2">
      <c r="A335" s="5">
        <v>332</v>
      </c>
      <c r="B335" s="3">
        <v>4.88</v>
      </c>
    </row>
    <row r="336" spans="1:2" x14ac:dyDescent="0.2">
      <c r="A336" s="5">
        <v>333</v>
      </c>
      <c r="B336" s="3">
        <v>4.91</v>
      </c>
    </row>
    <row r="337" spans="1:2" x14ac:dyDescent="0.2">
      <c r="A337" s="5">
        <v>334</v>
      </c>
      <c r="B337" s="3">
        <v>4.8600000000000003</v>
      </c>
    </row>
    <row r="338" spans="1:2" x14ac:dyDescent="0.2">
      <c r="A338" s="5">
        <v>335</v>
      </c>
      <c r="B338" s="3">
        <v>4.8899999999999997</v>
      </c>
    </row>
    <row r="339" spans="1:2" x14ac:dyDescent="0.2">
      <c r="A339" s="5">
        <v>336</v>
      </c>
      <c r="B339" s="3">
        <v>4.91</v>
      </c>
    </row>
    <row r="340" spans="1:2" x14ac:dyDescent="0.2">
      <c r="A340" s="5">
        <v>337</v>
      </c>
      <c r="B340" s="3">
        <v>4.87</v>
      </c>
    </row>
    <row r="341" spans="1:2" x14ac:dyDescent="0.2">
      <c r="A341" s="5">
        <v>338</v>
      </c>
      <c r="B341" s="3">
        <v>4.93</v>
      </c>
    </row>
    <row r="342" spans="1:2" x14ac:dyDescent="0.2">
      <c r="A342" s="5">
        <v>339</v>
      </c>
      <c r="B342" s="3">
        <v>5.14</v>
      </c>
    </row>
    <row r="343" spans="1:2" x14ac:dyDescent="0.2">
      <c r="A343" s="5">
        <v>340</v>
      </c>
      <c r="B343" s="3">
        <v>4.87</v>
      </c>
    </row>
    <row r="344" spans="1:2" x14ac:dyDescent="0.2">
      <c r="A344" s="5">
        <v>341</v>
      </c>
      <c r="B344" s="3">
        <v>4.9800000000000004</v>
      </c>
    </row>
    <row r="345" spans="1:2" x14ac:dyDescent="0.2">
      <c r="A345" s="5">
        <v>342</v>
      </c>
      <c r="B345" s="3">
        <v>4.88</v>
      </c>
    </row>
    <row r="346" spans="1:2" x14ac:dyDescent="0.2">
      <c r="A346" s="5">
        <v>343</v>
      </c>
      <c r="B346" s="3">
        <v>4.88</v>
      </c>
    </row>
    <row r="347" spans="1:2" x14ac:dyDescent="0.2">
      <c r="A347" s="5">
        <v>344</v>
      </c>
      <c r="B347" s="3">
        <v>5.01</v>
      </c>
    </row>
    <row r="348" spans="1:2" x14ac:dyDescent="0.2">
      <c r="A348" s="5">
        <v>345</v>
      </c>
      <c r="B348" s="3">
        <v>4.93</v>
      </c>
    </row>
    <row r="349" spans="1:2" x14ac:dyDescent="0.2">
      <c r="A349" s="5">
        <v>346</v>
      </c>
      <c r="B349" s="3">
        <v>4.93</v>
      </c>
    </row>
    <row r="350" spans="1:2" x14ac:dyDescent="0.2">
      <c r="A350" s="5">
        <v>347</v>
      </c>
      <c r="B350" s="3">
        <v>4.99</v>
      </c>
    </row>
    <row r="351" spans="1:2" x14ac:dyDescent="0.2">
      <c r="A351" s="5">
        <v>348</v>
      </c>
      <c r="B351" s="3">
        <v>4.91</v>
      </c>
    </row>
    <row r="352" spans="1:2" x14ac:dyDescent="0.2">
      <c r="A352" s="5">
        <v>349</v>
      </c>
      <c r="B352" s="3">
        <v>4.96</v>
      </c>
    </row>
    <row r="353" spans="1:2" x14ac:dyDescent="0.2">
      <c r="A353" s="5">
        <v>350</v>
      </c>
      <c r="B353" s="3">
        <v>4.78</v>
      </c>
    </row>
  </sheetData>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603A8-960E-864A-93E1-49B09B228C1E}">
  <dimension ref="A2:H17"/>
  <sheetViews>
    <sheetView workbookViewId="0"/>
  </sheetViews>
  <sheetFormatPr baseColWidth="10" defaultColWidth="8.83203125" defaultRowHeight="13" x14ac:dyDescent="0.15"/>
  <cols>
    <col min="1" max="1" width="20.5" style="21" customWidth="1"/>
    <col min="2" max="5" width="8.83203125" style="21"/>
    <col min="6" max="6" width="10.5" style="21" bestFit="1" customWidth="1"/>
    <col min="7" max="16384" width="8.83203125" style="21"/>
  </cols>
  <sheetData>
    <row r="2" spans="1:8" x14ac:dyDescent="0.15">
      <c r="A2" s="21" t="s">
        <v>76</v>
      </c>
      <c r="H2" s="39" t="s">
        <v>77</v>
      </c>
    </row>
    <row r="3" spans="1:8" x14ac:dyDescent="0.15">
      <c r="H3" s="39" t="s">
        <v>78</v>
      </c>
    </row>
    <row r="4" spans="1:8" ht="14" thickBot="1" x14ac:dyDescent="0.2">
      <c r="A4" s="21" t="s">
        <v>79</v>
      </c>
    </row>
    <row r="5" spans="1:8" x14ac:dyDescent="0.15">
      <c r="A5" s="28" t="s">
        <v>80</v>
      </c>
      <c r="B5" s="28" t="s">
        <v>13</v>
      </c>
      <c r="C5" s="28" t="s">
        <v>12</v>
      </c>
      <c r="D5" s="28" t="s">
        <v>81</v>
      </c>
      <c r="E5" s="28" t="s">
        <v>52</v>
      </c>
    </row>
    <row r="6" spans="1:8" x14ac:dyDescent="0.15">
      <c r="A6" s="21" t="s">
        <v>0</v>
      </c>
      <c r="B6" s="21">
        <v>200</v>
      </c>
      <c r="C6" s="21">
        <v>879</v>
      </c>
      <c r="D6" s="40">
        <v>4.3949999999999996</v>
      </c>
      <c r="E6" s="21">
        <v>0.58188442211055313</v>
      </c>
    </row>
    <row r="7" spans="1:8" x14ac:dyDescent="0.15">
      <c r="A7" s="21" t="s">
        <v>15</v>
      </c>
      <c r="B7" s="21">
        <v>200</v>
      </c>
      <c r="C7" s="21">
        <v>833</v>
      </c>
      <c r="D7" s="40">
        <v>4.165</v>
      </c>
      <c r="E7" s="21">
        <v>0.61082914572864244</v>
      </c>
    </row>
    <row r="8" spans="1:8" x14ac:dyDescent="0.15">
      <c r="A8" s="21" t="s">
        <v>16</v>
      </c>
      <c r="B8" s="21">
        <v>200</v>
      </c>
      <c r="C8" s="21">
        <v>734</v>
      </c>
      <c r="D8" s="40">
        <v>3.67</v>
      </c>
      <c r="E8" s="21">
        <v>1.136783919597989</v>
      </c>
    </row>
    <row r="9" spans="1:8" ht="14" thickBot="1" x14ac:dyDescent="0.2">
      <c r="A9" s="24" t="s">
        <v>17</v>
      </c>
      <c r="B9" s="24">
        <v>200</v>
      </c>
      <c r="C9" s="24">
        <v>828</v>
      </c>
      <c r="D9" s="41">
        <v>4.1399999999999997</v>
      </c>
      <c r="E9" s="24">
        <v>0.79437185929648202</v>
      </c>
    </row>
    <row r="12" spans="1:8" ht="14" thickBot="1" x14ac:dyDescent="0.2">
      <c r="A12" s="21" t="s">
        <v>82</v>
      </c>
    </row>
    <row r="13" spans="1:8" x14ac:dyDescent="0.15">
      <c r="A13" s="28" t="s">
        <v>83</v>
      </c>
      <c r="B13" s="28" t="s">
        <v>84</v>
      </c>
      <c r="C13" s="28" t="s">
        <v>56</v>
      </c>
      <c r="D13" s="28" t="s">
        <v>85</v>
      </c>
      <c r="E13" s="28" t="s">
        <v>86</v>
      </c>
      <c r="F13" s="28" t="s">
        <v>87</v>
      </c>
      <c r="G13" s="28" t="s">
        <v>88</v>
      </c>
    </row>
    <row r="14" spans="1:8" x14ac:dyDescent="0.15">
      <c r="A14" s="21" t="s">
        <v>89</v>
      </c>
      <c r="B14" s="21">
        <v>55.505000000005225</v>
      </c>
      <c r="C14" s="21">
        <v>3</v>
      </c>
      <c r="D14" s="21">
        <v>18.50166666666841</v>
      </c>
      <c r="E14" s="21">
        <v>23.690704844636105</v>
      </c>
      <c r="F14" s="40">
        <v>1.0790043453765084E-14</v>
      </c>
      <c r="G14" s="21">
        <v>2.6160889564753051</v>
      </c>
    </row>
    <row r="15" spans="1:8" x14ac:dyDescent="0.15">
      <c r="A15" s="21" t="s">
        <v>90</v>
      </c>
      <c r="B15" s="21">
        <v>621.65000000000077</v>
      </c>
      <c r="C15" s="21">
        <v>796</v>
      </c>
      <c r="D15" s="21">
        <v>0.78096733668341811</v>
      </c>
    </row>
    <row r="17" spans="1:7" ht="14" thickBot="1" x14ac:dyDescent="0.2">
      <c r="A17" s="24" t="s">
        <v>91</v>
      </c>
      <c r="B17" s="24">
        <v>677.155000000006</v>
      </c>
      <c r="C17" s="24">
        <v>799</v>
      </c>
      <c r="D17" s="24"/>
      <c r="E17" s="24"/>
      <c r="F17" s="24"/>
      <c r="G17" s="24"/>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59F6E-871D-48EF-B065-EECD369DC485}">
  <sheetPr>
    <pageSetUpPr fitToPage="1"/>
  </sheetPr>
  <dimension ref="A1:H63"/>
  <sheetViews>
    <sheetView workbookViewId="0"/>
  </sheetViews>
  <sheetFormatPr baseColWidth="10" defaultColWidth="8.83203125" defaultRowHeight="16" x14ac:dyDescent="0.2"/>
  <cols>
    <col min="1" max="1" width="8.83203125" style="5" customWidth="1"/>
    <col min="2" max="2" width="23.1640625" style="3" customWidth="1"/>
    <col min="3" max="3" width="19.6640625" style="3" customWidth="1"/>
    <col min="4" max="4" width="10.6640625" style="3" customWidth="1"/>
    <col min="5" max="5" width="10.33203125" style="3" customWidth="1"/>
    <col min="6" max="6" width="16.6640625" style="3" customWidth="1"/>
    <col min="7" max="7" width="9.83203125" style="3" bestFit="1" customWidth="1"/>
    <col min="8" max="16384" width="8.83203125" style="3"/>
  </cols>
  <sheetData>
    <row r="1" spans="1:8" x14ac:dyDescent="0.2">
      <c r="A1" s="1" t="s">
        <v>92</v>
      </c>
      <c r="B1" s="2"/>
    </row>
    <row r="3" spans="1:8" ht="17" thickBot="1" x14ac:dyDescent="0.25">
      <c r="A3" s="4" t="s">
        <v>93</v>
      </c>
      <c r="B3" s="4" t="s">
        <v>94</v>
      </c>
      <c r="C3" s="4" t="s">
        <v>95</v>
      </c>
      <c r="D3" s="4" t="s">
        <v>96</v>
      </c>
    </row>
    <row r="4" spans="1:8" ht="17" thickTop="1" x14ac:dyDescent="0.2">
      <c r="A4" s="6">
        <v>41640</v>
      </c>
      <c r="B4" s="3">
        <v>1086</v>
      </c>
      <c r="C4" s="3">
        <v>1069</v>
      </c>
      <c r="D4" s="7">
        <f>C4/B4</f>
        <v>0.98434622467771637</v>
      </c>
      <c r="F4" s="5" t="s">
        <v>97</v>
      </c>
    </row>
    <row r="5" spans="1:8" x14ac:dyDescent="0.2">
      <c r="A5" s="6">
        <v>41671</v>
      </c>
      <c r="B5" s="3">
        <v>1101</v>
      </c>
      <c r="C5" s="3">
        <v>1080</v>
      </c>
      <c r="D5" s="7">
        <f t="shared" ref="D5:D63" si="0">C5/B5</f>
        <v>0.98092643051771122</v>
      </c>
      <c r="F5" s="5" t="s">
        <v>98</v>
      </c>
    </row>
    <row r="6" spans="1:8" x14ac:dyDescent="0.2">
      <c r="A6" s="6">
        <v>41699</v>
      </c>
      <c r="B6" s="3">
        <v>1116</v>
      </c>
      <c r="C6" s="3">
        <v>1089</v>
      </c>
      <c r="D6" s="7">
        <f t="shared" si="0"/>
        <v>0.97580645161290325</v>
      </c>
      <c r="F6" s="5"/>
    </row>
    <row r="7" spans="1:8" x14ac:dyDescent="0.2">
      <c r="A7" s="6">
        <v>41730</v>
      </c>
      <c r="B7" s="3">
        <v>1216</v>
      </c>
      <c r="C7" s="3">
        <v>1199</v>
      </c>
      <c r="D7" s="7">
        <f t="shared" si="0"/>
        <v>0.98601973684210531</v>
      </c>
      <c r="F7" s="12" t="s">
        <v>99</v>
      </c>
      <c r="G7" s="3">
        <v>0.05</v>
      </c>
    </row>
    <row r="8" spans="1:8" x14ac:dyDescent="0.2">
      <c r="A8" s="6">
        <v>41760</v>
      </c>
      <c r="B8" s="3">
        <v>1183</v>
      </c>
      <c r="C8" s="3">
        <v>1168</v>
      </c>
      <c r="D8" s="7">
        <f t="shared" si="0"/>
        <v>0.9873203719357565</v>
      </c>
      <c r="F8" s="12" t="s">
        <v>45</v>
      </c>
      <c r="G8" s="3">
        <f>COUNT(D4:D63)</f>
        <v>60</v>
      </c>
    </row>
    <row r="9" spans="1:8" x14ac:dyDescent="0.2">
      <c r="A9" s="6">
        <v>41791</v>
      </c>
      <c r="B9" s="3">
        <v>1176</v>
      </c>
      <c r="C9" s="3">
        <v>1160</v>
      </c>
      <c r="D9" s="7">
        <f t="shared" si="0"/>
        <v>0.98639455782312924</v>
      </c>
      <c r="F9" s="12" t="s">
        <v>100</v>
      </c>
      <c r="G9" s="3">
        <f>_xlfn.STDEV.S(D4:D63)</f>
        <v>3.243958290176777E-3</v>
      </c>
    </row>
    <row r="10" spans="1:8" x14ac:dyDescent="0.2">
      <c r="A10" s="6">
        <v>41821</v>
      </c>
      <c r="B10" s="3">
        <v>1198</v>
      </c>
      <c r="C10" s="3">
        <v>1181</v>
      </c>
      <c r="D10" s="7">
        <f t="shared" si="0"/>
        <v>0.9858096828046744</v>
      </c>
      <c r="F10" s="12" t="s">
        <v>101</v>
      </c>
      <c r="G10" s="13">
        <f>AVERAGE(D4:D63)</f>
        <v>0.9877777116180938</v>
      </c>
    </row>
    <row r="11" spans="1:8" x14ac:dyDescent="0.2">
      <c r="A11" s="6">
        <v>41852</v>
      </c>
      <c r="B11" s="3">
        <v>1205</v>
      </c>
      <c r="C11" s="3">
        <v>1189</v>
      </c>
      <c r="D11" s="7">
        <f t="shared" si="0"/>
        <v>0.98672199170124486</v>
      </c>
      <c r="F11" s="12" t="s">
        <v>102</v>
      </c>
      <c r="G11" s="3">
        <v>0.98</v>
      </c>
    </row>
    <row r="12" spans="1:8" x14ac:dyDescent="0.2">
      <c r="A12" s="6">
        <v>41883</v>
      </c>
      <c r="B12" s="3">
        <v>1223</v>
      </c>
      <c r="C12" s="3">
        <v>1210</v>
      </c>
      <c r="D12" s="7">
        <f t="shared" si="0"/>
        <v>0.98937040065412918</v>
      </c>
      <c r="F12" s="12"/>
    </row>
    <row r="13" spans="1:8" x14ac:dyDescent="0.2">
      <c r="A13" s="6">
        <v>41913</v>
      </c>
      <c r="B13" s="3">
        <v>1209</v>
      </c>
      <c r="C13" s="3">
        <v>1194</v>
      </c>
      <c r="D13" s="7">
        <f t="shared" si="0"/>
        <v>0.98759305210918114</v>
      </c>
      <c r="F13" s="12" t="s">
        <v>103</v>
      </c>
    </row>
    <row r="14" spans="1:8" x14ac:dyDescent="0.2">
      <c r="A14" s="6">
        <v>41944</v>
      </c>
      <c r="B14" s="3">
        <v>1198</v>
      </c>
      <c r="C14" s="3">
        <v>1180</v>
      </c>
      <c r="D14" s="7">
        <f t="shared" si="0"/>
        <v>0.9849749582637729</v>
      </c>
      <c r="F14" s="12" t="s">
        <v>104</v>
      </c>
      <c r="G14" s="13">
        <f>(G10-G11)/SQRT(G11*(1-G11)/G8)</f>
        <v>0.43032782240687556</v>
      </c>
    </row>
    <row r="15" spans="1:8" x14ac:dyDescent="0.2">
      <c r="A15" s="6">
        <v>41974</v>
      </c>
      <c r="B15" s="3">
        <v>1243</v>
      </c>
      <c r="C15" s="3">
        <v>1223</v>
      </c>
      <c r="D15" s="7">
        <f t="shared" si="0"/>
        <v>0.98390989541432017</v>
      </c>
      <c r="F15" s="12" t="s">
        <v>105</v>
      </c>
      <c r="G15" s="3">
        <f>_xlfn.NORM.S.INV(1-G7)</f>
        <v>1.6448536269514715</v>
      </c>
      <c r="H15" s="5" t="s">
        <v>106</v>
      </c>
    </row>
    <row r="16" spans="1:8" x14ac:dyDescent="0.2">
      <c r="A16" s="6">
        <v>42005</v>
      </c>
      <c r="B16" s="3">
        <v>1220</v>
      </c>
      <c r="C16" s="3">
        <v>1201</v>
      </c>
      <c r="D16" s="7">
        <f t="shared" si="0"/>
        <v>0.98442622950819669</v>
      </c>
    </row>
    <row r="17" spans="1:8" x14ac:dyDescent="0.2">
      <c r="A17" s="6">
        <v>42036</v>
      </c>
      <c r="B17" s="3">
        <v>1241</v>
      </c>
      <c r="C17" s="3">
        <v>1224</v>
      </c>
      <c r="D17" s="7">
        <f t="shared" si="0"/>
        <v>0.98630136986301364</v>
      </c>
    </row>
    <row r="18" spans="1:8" x14ac:dyDescent="0.2">
      <c r="A18" s="6">
        <v>42064</v>
      </c>
      <c r="B18" s="3">
        <v>1237</v>
      </c>
      <c r="C18" s="3">
        <v>1217</v>
      </c>
      <c r="D18" s="7">
        <f t="shared" si="0"/>
        <v>0.98383185125303152</v>
      </c>
    </row>
    <row r="19" spans="1:8" x14ac:dyDescent="0.2">
      <c r="A19" s="6">
        <v>42095</v>
      </c>
      <c r="B19" s="3">
        <v>1258</v>
      </c>
      <c r="C19" s="3">
        <v>1242</v>
      </c>
      <c r="D19" s="7">
        <f t="shared" si="0"/>
        <v>0.9872813990461049</v>
      </c>
      <c r="F19" s="12"/>
      <c r="H19" s="5"/>
    </row>
    <row r="20" spans="1:8" x14ac:dyDescent="0.2">
      <c r="A20" s="6">
        <v>42125</v>
      </c>
      <c r="B20" s="3">
        <v>1262</v>
      </c>
      <c r="C20" s="3">
        <v>1246</v>
      </c>
      <c r="D20" s="7">
        <f t="shared" si="0"/>
        <v>0.98732171156893822</v>
      </c>
    </row>
    <row r="21" spans="1:8" x14ac:dyDescent="0.2">
      <c r="A21" s="6">
        <v>42156</v>
      </c>
      <c r="B21" s="3">
        <v>1227</v>
      </c>
      <c r="C21" s="3">
        <v>1212</v>
      </c>
      <c r="D21" s="7">
        <f t="shared" si="0"/>
        <v>0.98777506112469438</v>
      </c>
    </row>
    <row r="22" spans="1:8" x14ac:dyDescent="0.2">
      <c r="A22" s="6">
        <v>42186</v>
      </c>
      <c r="B22" s="3">
        <v>1243</v>
      </c>
      <c r="C22" s="3">
        <v>1227</v>
      </c>
      <c r="D22" s="7">
        <f t="shared" si="0"/>
        <v>0.98712791633145613</v>
      </c>
    </row>
    <row r="23" spans="1:8" x14ac:dyDescent="0.2">
      <c r="A23" s="6">
        <v>42217</v>
      </c>
      <c r="B23" s="3">
        <v>1281</v>
      </c>
      <c r="C23" s="3">
        <v>1264</v>
      </c>
      <c r="D23" s="7">
        <f t="shared" si="0"/>
        <v>0.98672911787665885</v>
      </c>
    </row>
    <row r="24" spans="1:8" x14ac:dyDescent="0.2">
      <c r="A24" s="6">
        <v>42248</v>
      </c>
      <c r="B24" s="3">
        <v>1272</v>
      </c>
      <c r="C24" s="3">
        <v>1254</v>
      </c>
      <c r="D24" s="7">
        <f t="shared" si="0"/>
        <v>0.98584905660377353</v>
      </c>
    </row>
    <row r="25" spans="1:8" x14ac:dyDescent="0.2">
      <c r="A25" s="6">
        <v>42278</v>
      </c>
      <c r="B25" s="3">
        <v>1295</v>
      </c>
      <c r="C25" s="3">
        <v>1278</v>
      </c>
      <c r="D25" s="7">
        <f t="shared" si="0"/>
        <v>0.98687258687258683</v>
      </c>
    </row>
    <row r="26" spans="1:8" x14ac:dyDescent="0.2">
      <c r="A26" s="6">
        <v>42309</v>
      </c>
      <c r="B26" s="3">
        <v>1298</v>
      </c>
      <c r="C26" s="3">
        <v>1281</v>
      </c>
      <c r="D26" s="7">
        <f t="shared" si="0"/>
        <v>0.98690292758089371</v>
      </c>
    </row>
    <row r="27" spans="1:8" x14ac:dyDescent="0.2">
      <c r="A27" s="6">
        <v>42339</v>
      </c>
      <c r="B27" s="3">
        <v>1318</v>
      </c>
      <c r="C27" s="3">
        <v>1296</v>
      </c>
      <c r="D27" s="7">
        <f t="shared" si="0"/>
        <v>0.98330804248861914</v>
      </c>
    </row>
    <row r="28" spans="1:8" x14ac:dyDescent="0.2">
      <c r="A28" s="6">
        <v>42370</v>
      </c>
      <c r="B28" s="3">
        <v>1281</v>
      </c>
      <c r="C28" s="3">
        <v>1264</v>
      </c>
      <c r="D28" s="7">
        <f t="shared" si="0"/>
        <v>0.98672911787665885</v>
      </c>
    </row>
    <row r="29" spans="1:8" x14ac:dyDescent="0.2">
      <c r="A29" s="6">
        <v>42401</v>
      </c>
      <c r="B29" s="3">
        <v>1320</v>
      </c>
      <c r="C29" s="3">
        <v>1304</v>
      </c>
      <c r="D29" s="7">
        <f t="shared" si="0"/>
        <v>0.98787878787878791</v>
      </c>
    </row>
    <row r="30" spans="1:8" x14ac:dyDescent="0.2">
      <c r="A30" s="6">
        <v>42430</v>
      </c>
      <c r="B30" s="3">
        <v>1352</v>
      </c>
      <c r="C30" s="3">
        <v>1334</v>
      </c>
      <c r="D30" s="7">
        <f t="shared" si="0"/>
        <v>0.98668639053254437</v>
      </c>
    </row>
    <row r="31" spans="1:8" x14ac:dyDescent="0.2">
      <c r="A31" s="6">
        <v>42461</v>
      </c>
      <c r="B31" s="3">
        <v>1336</v>
      </c>
      <c r="C31" s="3">
        <v>1320</v>
      </c>
      <c r="D31" s="7">
        <f t="shared" si="0"/>
        <v>0.9880239520958084</v>
      </c>
    </row>
    <row r="32" spans="1:8" x14ac:dyDescent="0.2">
      <c r="A32" s="6">
        <v>42491</v>
      </c>
      <c r="B32" s="3">
        <v>1291</v>
      </c>
      <c r="C32" s="3">
        <v>1276</v>
      </c>
      <c r="D32" s="7">
        <f t="shared" si="0"/>
        <v>0.98838109992254064</v>
      </c>
    </row>
    <row r="33" spans="1:4" x14ac:dyDescent="0.2">
      <c r="A33" s="6">
        <v>42522</v>
      </c>
      <c r="B33" s="3">
        <v>1342</v>
      </c>
      <c r="C33" s="3">
        <v>1326</v>
      </c>
      <c r="D33" s="7">
        <f t="shared" si="0"/>
        <v>0.98807749627421759</v>
      </c>
    </row>
    <row r="34" spans="1:4" x14ac:dyDescent="0.2">
      <c r="A34" s="6">
        <v>42552</v>
      </c>
      <c r="B34" s="3">
        <v>1352</v>
      </c>
      <c r="C34" s="3">
        <v>1337</v>
      </c>
      <c r="D34" s="7">
        <f t="shared" si="0"/>
        <v>0.98890532544378695</v>
      </c>
    </row>
    <row r="35" spans="1:4" x14ac:dyDescent="0.2">
      <c r="A35" s="6">
        <v>42583</v>
      </c>
      <c r="B35" s="3">
        <v>1377</v>
      </c>
      <c r="C35" s="3">
        <v>1360</v>
      </c>
      <c r="D35" s="7">
        <f t="shared" si="0"/>
        <v>0.98765432098765427</v>
      </c>
    </row>
    <row r="36" spans="1:4" x14ac:dyDescent="0.2">
      <c r="A36" s="6">
        <v>42614</v>
      </c>
      <c r="B36" s="3">
        <v>1385</v>
      </c>
      <c r="C36" s="3">
        <v>1368</v>
      </c>
      <c r="D36" s="7">
        <f t="shared" si="0"/>
        <v>0.98772563176895312</v>
      </c>
    </row>
    <row r="37" spans="1:4" x14ac:dyDescent="0.2">
      <c r="A37" s="6">
        <v>42644</v>
      </c>
      <c r="B37" s="3">
        <v>1356</v>
      </c>
      <c r="C37" s="3">
        <v>1338</v>
      </c>
      <c r="D37" s="7">
        <f t="shared" si="0"/>
        <v>0.98672566371681414</v>
      </c>
    </row>
    <row r="38" spans="1:4" x14ac:dyDescent="0.2">
      <c r="A38" s="6">
        <v>42675</v>
      </c>
      <c r="B38" s="3">
        <v>1362</v>
      </c>
      <c r="C38" s="3">
        <v>1346</v>
      </c>
      <c r="D38" s="7">
        <f t="shared" si="0"/>
        <v>0.98825256975036713</v>
      </c>
    </row>
    <row r="39" spans="1:4" x14ac:dyDescent="0.2">
      <c r="A39" s="6">
        <v>42705</v>
      </c>
      <c r="B39" s="3">
        <v>1349</v>
      </c>
      <c r="C39" s="3">
        <v>1333</v>
      </c>
      <c r="D39" s="7">
        <f t="shared" si="0"/>
        <v>0.98813936249073386</v>
      </c>
    </row>
    <row r="40" spans="1:4" x14ac:dyDescent="0.2">
      <c r="A40" s="6">
        <v>42736</v>
      </c>
      <c r="B40" s="3">
        <v>1386</v>
      </c>
      <c r="C40" s="3">
        <v>1371</v>
      </c>
      <c r="D40" s="7">
        <f t="shared" si="0"/>
        <v>0.98917748917748916</v>
      </c>
    </row>
    <row r="41" spans="1:4" x14ac:dyDescent="0.2">
      <c r="A41" s="6">
        <v>42767</v>
      </c>
      <c r="B41" s="3">
        <v>1358</v>
      </c>
      <c r="C41" s="3">
        <v>1342</v>
      </c>
      <c r="D41" s="7">
        <f t="shared" si="0"/>
        <v>0.98821796759941094</v>
      </c>
    </row>
    <row r="42" spans="1:4" x14ac:dyDescent="0.2">
      <c r="A42" s="6">
        <v>42795</v>
      </c>
      <c r="B42" s="3">
        <v>1371</v>
      </c>
      <c r="C42" s="3">
        <v>1356</v>
      </c>
      <c r="D42" s="7">
        <f t="shared" si="0"/>
        <v>0.98905908096280093</v>
      </c>
    </row>
    <row r="43" spans="1:4" x14ac:dyDescent="0.2">
      <c r="A43" s="6">
        <v>42826</v>
      </c>
      <c r="B43" s="3">
        <v>1362</v>
      </c>
      <c r="C43" s="3">
        <v>1348</v>
      </c>
      <c r="D43" s="7">
        <f t="shared" si="0"/>
        <v>0.98972099853157125</v>
      </c>
    </row>
    <row r="44" spans="1:4" x14ac:dyDescent="0.2">
      <c r="A44" s="6">
        <v>42856</v>
      </c>
      <c r="B44" s="3">
        <v>1350</v>
      </c>
      <c r="C44" s="3">
        <v>1338</v>
      </c>
      <c r="D44" s="7">
        <f t="shared" si="0"/>
        <v>0.99111111111111116</v>
      </c>
    </row>
    <row r="45" spans="1:4" x14ac:dyDescent="0.2">
      <c r="A45" s="6">
        <v>42887</v>
      </c>
      <c r="B45" s="3">
        <v>1381</v>
      </c>
      <c r="C45" s="3">
        <v>1366</v>
      </c>
      <c r="D45" s="7">
        <f t="shared" si="0"/>
        <v>0.98913830557566984</v>
      </c>
    </row>
    <row r="46" spans="1:4" x14ac:dyDescent="0.2">
      <c r="A46" s="6">
        <v>42917</v>
      </c>
      <c r="B46" s="3">
        <v>1392</v>
      </c>
      <c r="C46" s="3">
        <v>1378</v>
      </c>
      <c r="D46" s="7">
        <f t="shared" si="0"/>
        <v>0.98994252873563215</v>
      </c>
    </row>
    <row r="47" spans="1:4" x14ac:dyDescent="0.2">
      <c r="A47" s="6">
        <v>42948</v>
      </c>
      <c r="B47" s="3">
        <v>1371</v>
      </c>
      <c r="C47" s="3">
        <v>1359</v>
      </c>
      <c r="D47" s="7">
        <f t="shared" si="0"/>
        <v>0.99124726477024072</v>
      </c>
    </row>
    <row r="48" spans="1:4" x14ac:dyDescent="0.2">
      <c r="A48" s="6">
        <v>42979</v>
      </c>
      <c r="B48" s="3">
        <v>1402</v>
      </c>
      <c r="C48" s="3">
        <v>1387</v>
      </c>
      <c r="D48" s="7">
        <f t="shared" si="0"/>
        <v>0.98930099857346643</v>
      </c>
    </row>
    <row r="49" spans="1:4" x14ac:dyDescent="0.2">
      <c r="A49" s="6">
        <v>43009</v>
      </c>
      <c r="B49" s="3">
        <v>1384</v>
      </c>
      <c r="C49" s="3">
        <v>1370</v>
      </c>
      <c r="D49" s="7">
        <f t="shared" si="0"/>
        <v>0.98988439306358378</v>
      </c>
    </row>
    <row r="50" spans="1:4" x14ac:dyDescent="0.2">
      <c r="A50" s="6">
        <v>43040</v>
      </c>
      <c r="B50" s="3">
        <v>1399</v>
      </c>
      <c r="C50" s="3">
        <v>1377</v>
      </c>
      <c r="D50" s="7">
        <f t="shared" si="0"/>
        <v>0.98427448177269483</v>
      </c>
    </row>
    <row r="51" spans="1:4" x14ac:dyDescent="0.2">
      <c r="A51" s="6">
        <v>43070</v>
      </c>
      <c r="B51" s="3">
        <v>1369</v>
      </c>
      <c r="C51" s="3">
        <v>1357</v>
      </c>
      <c r="D51" s="7">
        <f t="shared" si="0"/>
        <v>0.99123447772096418</v>
      </c>
    </row>
    <row r="52" spans="1:4" x14ac:dyDescent="0.2">
      <c r="A52" s="6">
        <v>43101</v>
      </c>
      <c r="B52" s="3">
        <v>1401</v>
      </c>
      <c r="C52" s="3">
        <v>1390</v>
      </c>
      <c r="D52" s="7">
        <f t="shared" si="0"/>
        <v>0.99214846538187007</v>
      </c>
    </row>
    <row r="53" spans="1:4" x14ac:dyDescent="0.2">
      <c r="A53" s="6">
        <v>43132</v>
      </c>
      <c r="B53" s="3">
        <v>1388</v>
      </c>
      <c r="C53" s="3">
        <v>1376</v>
      </c>
      <c r="D53" s="7">
        <f t="shared" si="0"/>
        <v>0.99135446685878958</v>
      </c>
    </row>
    <row r="54" spans="1:4" x14ac:dyDescent="0.2">
      <c r="A54" s="6">
        <v>43160</v>
      </c>
      <c r="B54" s="3">
        <v>1395</v>
      </c>
      <c r="C54" s="3">
        <v>1385</v>
      </c>
      <c r="D54" s="7">
        <f t="shared" si="0"/>
        <v>0.99283154121863804</v>
      </c>
    </row>
    <row r="55" spans="1:4" x14ac:dyDescent="0.2">
      <c r="A55" s="6">
        <v>43191</v>
      </c>
      <c r="B55" s="3">
        <v>1412</v>
      </c>
      <c r="C55" s="3">
        <v>1401</v>
      </c>
      <c r="D55" s="7">
        <f t="shared" si="0"/>
        <v>0.99220963172804533</v>
      </c>
    </row>
    <row r="56" spans="1:4" x14ac:dyDescent="0.2">
      <c r="A56" s="6">
        <v>43221</v>
      </c>
      <c r="B56" s="3">
        <v>1403</v>
      </c>
      <c r="C56" s="3">
        <v>1392</v>
      </c>
      <c r="D56" s="7">
        <f t="shared" si="0"/>
        <v>0.99215965787598004</v>
      </c>
    </row>
    <row r="57" spans="1:4" x14ac:dyDescent="0.2">
      <c r="A57" s="6">
        <v>43252</v>
      </c>
      <c r="B57" s="3">
        <v>1415</v>
      </c>
      <c r="C57" s="3">
        <v>1402</v>
      </c>
      <c r="D57" s="7">
        <f t="shared" si="0"/>
        <v>0.99081272084805649</v>
      </c>
    </row>
    <row r="58" spans="1:4" x14ac:dyDescent="0.2">
      <c r="A58" s="6">
        <v>43282</v>
      </c>
      <c r="B58" s="3">
        <v>1426</v>
      </c>
      <c r="C58" s="3">
        <v>1415</v>
      </c>
      <c r="D58" s="7">
        <f t="shared" si="0"/>
        <v>0.99228611500701258</v>
      </c>
    </row>
    <row r="59" spans="1:4" x14ac:dyDescent="0.2">
      <c r="A59" s="6">
        <v>43313</v>
      </c>
      <c r="B59" s="3">
        <v>1431</v>
      </c>
      <c r="C59" s="3">
        <v>1420</v>
      </c>
      <c r="D59" s="7">
        <f t="shared" si="0"/>
        <v>0.99231306778476591</v>
      </c>
    </row>
    <row r="60" spans="1:4" x14ac:dyDescent="0.2">
      <c r="A60" s="6">
        <v>43344</v>
      </c>
      <c r="B60" s="3">
        <v>1445</v>
      </c>
      <c r="C60" s="3">
        <v>1426</v>
      </c>
      <c r="D60" s="7">
        <f t="shared" si="0"/>
        <v>0.98685121107266438</v>
      </c>
    </row>
    <row r="61" spans="1:4" x14ac:dyDescent="0.2">
      <c r="A61" s="6">
        <v>43374</v>
      </c>
      <c r="B61" s="3">
        <v>1425</v>
      </c>
      <c r="C61" s="3">
        <v>1414</v>
      </c>
      <c r="D61" s="7">
        <f t="shared" si="0"/>
        <v>0.99228070175438599</v>
      </c>
    </row>
    <row r="62" spans="1:4" x14ac:dyDescent="0.2">
      <c r="A62" s="6">
        <v>43405</v>
      </c>
      <c r="B62" s="3">
        <v>1413</v>
      </c>
      <c r="C62" s="3">
        <v>1403</v>
      </c>
      <c r="D62" s="7">
        <f t="shared" si="0"/>
        <v>0.99292285916489742</v>
      </c>
    </row>
    <row r="63" spans="1:4" x14ac:dyDescent="0.2">
      <c r="A63" s="6">
        <v>43435</v>
      </c>
      <c r="B63" s="3">
        <v>1456</v>
      </c>
      <c r="C63" s="3">
        <v>1427</v>
      </c>
      <c r="D63" s="7">
        <f t="shared" si="0"/>
        <v>0.98008241758241754</v>
      </c>
    </row>
  </sheetData>
  <pageMargins left="0.75" right="0.75" top="1" bottom="1" header="0.5" footer="0.5"/>
  <pageSetup scale="79" orientation="portrait" horizontalDpi="4294967292"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1972E-AF21-4980-8E67-E373401CBE88}">
  <sheetPr>
    <pageSetUpPr fitToPage="1"/>
  </sheetPr>
  <dimension ref="A1:K64"/>
  <sheetViews>
    <sheetView workbookViewId="0"/>
  </sheetViews>
  <sheetFormatPr baseColWidth="10" defaultColWidth="8.83203125" defaultRowHeight="16" x14ac:dyDescent="0.2"/>
  <cols>
    <col min="1" max="1" width="11.33203125" style="3" customWidth="1"/>
    <col min="2" max="2" width="7.1640625" style="3" customWidth="1"/>
    <col min="3" max="7" width="8.83203125" style="3"/>
    <col min="8" max="8" width="26.1640625" style="3" customWidth="1"/>
    <col min="9" max="9" width="12.83203125" style="3" customWidth="1"/>
    <col min="10" max="10" width="13.5" style="3" customWidth="1"/>
    <col min="11" max="11" width="13.33203125" style="3" customWidth="1"/>
    <col min="12" max="16384" width="8.83203125" style="3"/>
  </cols>
  <sheetData>
    <row r="1" spans="1:11" x14ac:dyDescent="0.2">
      <c r="A1" s="1" t="s">
        <v>107</v>
      </c>
      <c r="B1" s="1"/>
    </row>
    <row r="2" spans="1:11" x14ac:dyDescent="0.2">
      <c r="B2" s="2"/>
    </row>
    <row r="3" spans="1:11" x14ac:dyDescent="0.2">
      <c r="A3" s="1" t="s">
        <v>108</v>
      </c>
      <c r="B3" s="2"/>
      <c r="H3" s="5" t="s">
        <v>109</v>
      </c>
    </row>
    <row r="4" spans="1:11" ht="17" thickBot="1" x14ac:dyDescent="0.25">
      <c r="A4" s="4" t="s">
        <v>93</v>
      </c>
      <c r="B4" s="4">
        <v>2014</v>
      </c>
      <c r="C4" s="4">
        <v>2015</v>
      </c>
      <c r="D4" s="4">
        <v>2016</v>
      </c>
      <c r="E4" s="4">
        <v>2017</v>
      </c>
      <c r="F4" s="4">
        <v>2018</v>
      </c>
      <c r="H4" s="5" t="s">
        <v>110</v>
      </c>
    </row>
    <row r="5" spans="1:11" ht="17" thickTop="1" x14ac:dyDescent="0.2">
      <c r="A5" s="6" t="s">
        <v>111</v>
      </c>
      <c r="B5" s="3">
        <v>812</v>
      </c>
      <c r="C5" s="3">
        <v>828</v>
      </c>
      <c r="D5" s="3">
        <v>824</v>
      </c>
      <c r="E5" s="3">
        <v>682</v>
      </c>
      <c r="F5" s="3">
        <v>571</v>
      </c>
    </row>
    <row r="6" spans="1:11" x14ac:dyDescent="0.2">
      <c r="A6" s="6" t="s">
        <v>112</v>
      </c>
      <c r="B6" s="3">
        <v>810</v>
      </c>
      <c r="C6" s="3">
        <v>832</v>
      </c>
      <c r="D6" s="3">
        <v>836</v>
      </c>
      <c r="E6" s="3">
        <v>695</v>
      </c>
      <c r="F6" s="3">
        <v>575</v>
      </c>
      <c r="H6" t="s">
        <v>113</v>
      </c>
      <c r="I6"/>
      <c r="J6"/>
    </row>
    <row r="7" spans="1:11" ht="17" thickBot="1" x14ac:dyDescent="0.25">
      <c r="A7" s="6" t="s">
        <v>114</v>
      </c>
      <c r="B7" s="3">
        <v>813</v>
      </c>
      <c r="C7" s="3">
        <v>847</v>
      </c>
      <c r="D7" s="3">
        <v>818</v>
      </c>
      <c r="E7" s="3">
        <v>692</v>
      </c>
      <c r="F7" s="3">
        <v>547</v>
      </c>
      <c r="H7"/>
      <c r="I7"/>
      <c r="J7"/>
    </row>
    <row r="8" spans="1:11" x14ac:dyDescent="0.2">
      <c r="A8" s="6" t="s">
        <v>115</v>
      </c>
      <c r="B8" s="3">
        <v>823</v>
      </c>
      <c r="C8" s="3">
        <v>839</v>
      </c>
      <c r="D8" s="3">
        <v>825</v>
      </c>
      <c r="E8" s="3">
        <v>686</v>
      </c>
      <c r="F8" s="3">
        <v>542</v>
      </c>
      <c r="H8" s="15"/>
      <c r="I8" s="15">
        <v>2014</v>
      </c>
      <c r="J8" s="15">
        <v>2018</v>
      </c>
    </row>
    <row r="9" spans="1:11" x14ac:dyDescent="0.2">
      <c r="A9" s="6" t="s">
        <v>116</v>
      </c>
      <c r="B9" s="3">
        <v>832</v>
      </c>
      <c r="C9" s="3">
        <v>832</v>
      </c>
      <c r="D9" s="3">
        <v>804</v>
      </c>
      <c r="E9" s="3">
        <v>673</v>
      </c>
      <c r="F9" s="3">
        <v>532</v>
      </c>
      <c r="H9" t="s">
        <v>1</v>
      </c>
      <c r="I9">
        <v>826.33333333333337</v>
      </c>
      <c r="J9">
        <v>496.25</v>
      </c>
    </row>
    <row r="10" spans="1:11" x14ac:dyDescent="0.2">
      <c r="A10" s="6" t="s">
        <v>117</v>
      </c>
      <c r="B10" s="3">
        <v>848</v>
      </c>
      <c r="C10" s="3">
        <v>840</v>
      </c>
      <c r="D10" s="3">
        <v>812</v>
      </c>
      <c r="E10" s="3">
        <v>681</v>
      </c>
      <c r="F10" s="3">
        <v>496</v>
      </c>
      <c r="H10" t="s">
        <v>52</v>
      </c>
      <c r="I10">
        <v>135.33333333333329</v>
      </c>
      <c r="J10">
        <v>2940.0227272727275</v>
      </c>
    </row>
    <row r="11" spans="1:11" x14ac:dyDescent="0.2">
      <c r="A11" s="6" t="s">
        <v>118</v>
      </c>
      <c r="B11" s="3">
        <v>837</v>
      </c>
      <c r="C11" s="3">
        <v>849</v>
      </c>
      <c r="D11" s="3">
        <v>806</v>
      </c>
      <c r="E11" s="3">
        <v>696</v>
      </c>
      <c r="F11" s="3">
        <v>472</v>
      </c>
      <c r="H11" t="s">
        <v>53</v>
      </c>
      <c r="I11">
        <v>12</v>
      </c>
      <c r="J11">
        <v>12</v>
      </c>
    </row>
    <row r="12" spans="1:11" x14ac:dyDescent="0.2">
      <c r="A12" s="6" t="s">
        <v>119</v>
      </c>
      <c r="B12" s="3">
        <v>831</v>
      </c>
      <c r="C12" s="3">
        <v>857</v>
      </c>
      <c r="D12" s="3">
        <v>798</v>
      </c>
      <c r="E12" s="3">
        <v>688</v>
      </c>
      <c r="F12" s="3">
        <v>460</v>
      </c>
      <c r="H12" t="s">
        <v>55</v>
      </c>
      <c r="I12">
        <v>0</v>
      </c>
      <c r="J12"/>
    </row>
    <row r="13" spans="1:11" x14ac:dyDescent="0.2">
      <c r="A13" s="6" t="s">
        <v>120</v>
      </c>
      <c r="B13" s="3">
        <v>827</v>
      </c>
      <c r="C13" s="3">
        <v>839</v>
      </c>
      <c r="D13" s="3">
        <v>804</v>
      </c>
      <c r="E13" s="3">
        <v>671</v>
      </c>
      <c r="F13" s="3">
        <v>441</v>
      </c>
      <c r="H13" t="s">
        <v>56</v>
      </c>
      <c r="I13">
        <v>12</v>
      </c>
      <c r="J13"/>
    </row>
    <row r="14" spans="1:11" x14ac:dyDescent="0.2">
      <c r="A14" s="6" t="s">
        <v>121</v>
      </c>
      <c r="B14" s="3">
        <v>838</v>
      </c>
      <c r="C14" s="3">
        <v>842</v>
      </c>
      <c r="D14" s="3">
        <v>713</v>
      </c>
      <c r="E14" s="3">
        <v>645</v>
      </c>
      <c r="F14" s="3">
        <v>445</v>
      </c>
      <c r="H14" t="s">
        <v>57</v>
      </c>
      <c r="I14">
        <v>20.618948640572452</v>
      </c>
      <c r="J14"/>
    </row>
    <row r="15" spans="1:11" x14ac:dyDescent="0.2">
      <c r="A15" s="6" t="s">
        <v>122</v>
      </c>
      <c r="B15" s="3">
        <v>826</v>
      </c>
      <c r="C15" s="3">
        <v>828</v>
      </c>
      <c r="D15" s="3">
        <v>705</v>
      </c>
      <c r="E15" s="3">
        <v>617</v>
      </c>
      <c r="F15" s="3">
        <v>438</v>
      </c>
      <c r="H15" s="16" t="s">
        <v>58</v>
      </c>
      <c r="I15" s="17">
        <v>4.8844132419932833E-11</v>
      </c>
      <c r="J15"/>
      <c r="K15" s="5" t="s">
        <v>123</v>
      </c>
    </row>
    <row r="16" spans="1:11" x14ac:dyDescent="0.2">
      <c r="A16" s="6" t="s">
        <v>124</v>
      </c>
      <c r="B16" s="3">
        <v>819</v>
      </c>
      <c r="C16" s="3">
        <v>816</v>
      </c>
      <c r="D16" s="3">
        <v>686</v>
      </c>
      <c r="E16" s="3">
        <v>603</v>
      </c>
      <c r="F16" s="3">
        <v>436</v>
      </c>
      <c r="H16" t="s">
        <v>59</v>
      </c>
      <c r="I16">
        <v>1.7822875556493194</v>
      </c>
      <c r="J16"/>
    </row>
    <row r="17" spans="1:10" x14ac:dyDescent="0.2">
      <c r="A17" s="8"/>
      <c r="H17" t="s">
        <v>60</v>
      </c>
      <c r="I17">
        <v>9.7688264839865667E-11</v>
      </c>
      <c r="J17"/>
    </row>
    <row r="18" spans="1:10" ht="17" thickBot="1" x14ac:dyDescent="0.25">
      <c r="A18" s="6" t="s">
        <v>125</v>
      </c>
      <c r="B18" s="3">
        <f>AVERAGE(B5:B16)</f>
        <v>826.33333333333337</v>
      </c>
      <c r="C18" s="3">
        <f t="shared" ref="C18:F18" si="0">AVERAGE(C5:C16)</f>
        <v>837.41666666666663</v>
      </c>
      <c r="D18" s="3">
        <f t="shared" si="0"/>
        <v>785.91666666666663</v>
      </c>
      <c r="E18" s="3">
        <f t="shared" si="0"/>
        <v>669.08333333333337</v>
      </c>
      <c r="F18" s="3">
        <f t="shared" si="0"/>
        <v>496.25</v>
      </c>
      <c r="H18" s="14" t="s">
        <v>61</v>
      </c>
      <c r="I18" s="14">
        <v>2.1788128296672284</v>
      </c>
      <c r="J18" s="14"/>
    </row>
    <row r="19" spans="1:10" x14ac:dyDescent="0.2">
      <c r="A19" s="8"/>
    </row>
    <row r="20" spans="1:10" x14ac:dyDescent="0.2">
      <c r="A20" s="8"/>
      <c r="H20" s="1"/>
    </row>
    <row r="21" spans="1:10" x14ac:dyDescent="0.2">
      <c r="A21" s="8"/>
      <c r="H21" s="1"/>
    </row>
    <row r="22" spans="1:10" x14ac:dyDescent="0.2">
      <c r="A22" s="8"/>
      <c r="H22" s="12"/>
    </row>
    <row r="23" spans="1:10" x14ac:dyDescent="0.2">
      <c r="A23" s="8"/>
      <c r="H23" s="12"/>
    </row>
    <row r="24" spans="1:10" x14ac:dyDescent="0.2">
      <c r="A24" s="8"/>
      <c r="H24" s="12"/>
    </row>
    <row r="25" spans="1:10" x14ac:dyDescent="0.2">
      <c r="A25" s="8"/>
      <c r="H25" s="12"/>
    </row>
    <row r="26" spans="1:10" x14ac:dyDescent="0.2">
      <c r="A26" s="8"/>
      <c r="H26" s="12"/>
    </row>
    <row r="27" spans="1:10" x14ac:dyDescent="0.2">
      <c r="A27" s="8"/>
      <c r="H27" s="12"/>
    </row>
    <row r="28" spans="1:10" x14ac:dyDescent="0.2">
      <c r="A28" s="8"/>
      <c r="H28" s="12"/>
    </row>
    <row r="29" spans="1:10" x14ac:dyDescent="0.2">
      <c r="A29" s="8"/>
      <c r="H29" s="12"/>
    </row>
    <row r="30" spans="1:10" x14ac:dyDescent="0.2">
      <c r="A30" s="8"/>
      <c r="H30" s="12"/>
    </row>
    <row r="31" spans="1:10" x14ac:dyDescent="0.2">
      <c r="A31" s="8"/>
    </row>
    <row r="32" spans="1:10" x14ac:dyDescent="0.2">
      <c r="A32" s="8"/>
    </row>
    <row r="33" spans="1:10" x14ac:dyDescent="0.2">
      <c r="A33" s="8"/>
      <c r="H33"/>
      <c r="I33"/>
      <c r="J33"/>
    </row>
    <row r="34" spans="1:10" x14ac:dyDescent="0.2">
      <c r="A34" s="8"/>
      <c r="H34"/>
      <c r="I34"/>
      <c r="J34"/>
    </row>
    <row r="35" spans="1:10" x14ac:dyDescent="0.2">
      <c r="A35" s="8"/>
      <c r="H35"/>
      <c r="I35"/>
      <c r="J35"/>
    </row>
    <row r="36" spans="1:10" x14ac:dyDescent="0.2">
      <c r="A36" s="8"/>
      <c r="H36"/>
      <c r="I36"/>
      <c r="J36"/>
    </row>
    <row r="37" spans="1:10" x14ac:dyDescent="0.2">
      <c r="A37" s="8"/>
      <c r="H37"/>
      <c r="I37"/>
      <c r="J37"/>
    </row>
    <row r="38" spans="1:10" x14ac:dyDescent="0.2">
      <c r="A38" s="8"/>
      <c r="H38"/>
      <c r="I38"/>
      <c r="J38"/>
    </row>
    <row r="39" spans="1:10" x14ac:dyDescent="0.2">
      <c r="A39" s="8"/>
      <c r="H39"/>
      <c r="I39"/>
      <c r="J39"/>
    </row>
    <row r="40" spans="1:10" x14ac:dyDescent="0.2">
      <c r="A40" s="8"/>
      <c r="H40"/>
      <c r="I40"/>
      <c r="J40"/>
    </row>
    <row r="41" spans="1:10" x14ac:dyDescent="0.2">
      <c r="A41" s="8"/>
      <c r="H41"/>
      <c r="I41"/>
      <c r="J41"/>
    </row>
    <row r="42" spans="1:10" x14ac:dyDescent="0.2">
      <c r="A42" s="8"/>
      <c r="H42"/>
      <c r="I42"/>
      <c r="J42"/>
    </row>
    <row r="43" spans="1:10" x14ac:dyDescent="0.2">
      <c r="A43" s="8"/>
      <c r="H43"/>
      <c r="I43"/>
      <c r="J43"/>
    </row>
    <row r="44" spans="1:10" x14ac:dyDescent="0.2">
      <c r="A44" s="8"/>
      <c r="H44"/>
      <c r="I44"/>
      <c r="J44"/>
    </row>
    <row r="45" spans="1:10" x14ac:dyDescent="0.2">
      <c r="A45" s="8"/>
      <c r="H45"/>
      <c r="I45"/>
      <c r="J45"/>
    </row>
    <row r="46" spans="1:10" x14ac:dyDescent="0.2">
      <c r="A46" s="8"/>
      <c r="H46"/>
      <c r="I46"/>
      <c r="J46"/>
    </row>
    <row r="47" spans="1:10" x14ac:dyDescent="0.2">
      <c r="A47" s="8"/>
      <c r="H47"/>
      <c r="I47"/>
      <c r="J47"/>
    </row>
    <row r="48" spans="1:10" x14ac:dyDescent="0.2">
      <c r="A48" s="8"/>
    </row>
    <row r="49" spans="1:1" x14ac:dyDescent="0.2">
      <c r="A49" s="8"/>
    </row>
    <row r="50" spans="1:1" x14ac:dyDescent="0.2">
      <c r="A50" s="8"/>
    </row>
    <row r="51" spans="1:1" x14ac:dyDescent="0.2">
      <c r="A51" s="8"/>
    </row>
    <row r="52" spans="1:1" x14ac:dyDescent="0.2">
      <c r="A52" s="8"/>
    </row>
    <row r="53" spans="1:1" x14ac:dyDescent="0.2">
      <c r="A53" s="8"/>
    </row>
    <row r="54" spans="1:1" x14ac:dyDescent="0.2">
      <c r="A54" s="8"/>
    </row>
    <row r="55" spans="1:1" x14ac:dyDescent="0.2">
      <c r="A55" s="8"/>
    </row>
    <row r="56" spans="1:1" x14ac:dyDescent="0.2">
      <c r="A56" s="8"/>
    </row>
    <row r="57" spans="1:1" x14ac:dyDescent="0.2">
      <c r="A57" s="8"/>
    </row>
    <row r="58" spans="1:1" x14ac:dyDescent="0.2">
      <c r="A58" s="8"/>
    </row>
    <row r="59" spans="1:1" x14ac:dyDescent="0.2">
      <c r="A59" s="8"/>
    </row>
    <row r="60" spans="1:1" x14ac:dyDescent="0.2">
      <c r="A60" s="8"/>
    </row>
    <row r="61" spans="1:1" x14ac:dyDescent="0.2">
      <c r="A61" s="8"/>
    </row>
    <row r="62" spans="1:1" x14ac:dyDescent="0.2">
      <c r="A62" s="8"/>
    </row>
    <row r="63" spans="1:1" x14ac:dyDescent="0.2">
      <c r="A63" s="8"/>
    </row>
    <row r="64" spans="1:1" x14ac:dyDescent="0.2">
      <c r="A64" s="8"/>
    </row>
  </sheetData>
  <printOptions headings="1" gridLines="1"/>
  <pageMargins left="0.75" right="0.75" top="1" bottom="1" header="0.5" footer="0.5"/>
  <pageSetup orientation="portrait"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1 - Survey – Descriptive Stats.</vt:lpstr>
      <vt:lpstr>2 - Descriptive Stats – Sales</vt:lpstr>
      <vt:lpstr>3 - Trans Cost Testing</vt:lpstr>
      <vt:lpstr>4 - Trans Cost Confidence</vt:lpstr>
      <vt:lpstr>5 - Trans Cost Third</vt:lpstr>
      <vt:lpstr>6 - Blade Sample Size</vt:lpstr>
      <vt:lpstr>7 – Survey Compare</vt:lpstr>
      <vt:lpstr>8 – On-Time Improve</vt:lpstr>
      <vt:lpstr>9 – Defects Changes</vt:lpstr>
      <vt:lpstr>10 – Employee Hypothesis</vt:lpstr>
    </vt:vector>
  </TitlesOfParts>
  <Manager/>
  <Company>PennState University - College of the Liberal Arts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Yun, Jane</dc:creator>
  <cp:keywords/>
  <dc:description/>
  <cp:lastModifiedBy>Yun, Jane</cp:lastModifiedBy>
  <cp:revision/>
  <dcterms:created xsi:type="dcterms:W3CDTF">2023-12-02T05:40:05Z</dcterms:created>
  <dcterms:modified xsi:type="dcterms:W3CDTF">2024-04-22T19:40:18Z</dcterms:modified>
  <cp:category/>
  <cp:contentStatus/>
</cp:coreProperties>
</file>