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730" windowHeight="11760" tabRatio="735" activeTab="5"/>
  </bookViews>
  <sheets>
    <sheet name="WEB_WAS_Total_Summary_Report" sheetId="1" r:id="rId1"/>
    <sheet name="요청횟수_1000" sheetId="2" r:id="rId2"/>
    <sheet name="가상사용자_100" sheetId="3" r:id="rId3"/>
    <sheet name="가상사용자_500" sheetId="4" r:id="rId4"/>
    <sheet name="가상사용자_1000" sheetId="5" r:id="rId5"/>
    <sheet name="가상사용자_50_1시간" sheetId="6" r:id="rId6"/>
  </sheets>
  <calcPr calcId="125725"/>
</workbook>
</file>

<file path=xl/calcChain.xml><?xml version="1.0" encoding="utf-8"?>
<calcChain xmlns="http://schemas.openxmlformats.org/spreadsheetml/2006/main">
  <c r="F7" i="6"/>
  <c r="F6"/>
  <c r="F5"/>
  <c r="F4"/>
  <c r="E7"/>
  <c r="E6"/>
  <c r="E5"/>
  <c r="E4"/>
  <c r="D7"/>
  <c r="D6"/>
  <c r="D5"/>
  <c r="D4"/>
  <c r="F7" i="5"/>
  <c r="F6"/>
  <c r="F5"/>
  <c r="E7"/>
  <c r="E6"/>
  <c r="E5"/>
  <c r="D7"/>
  <c r="D6"/>
  <c r="D5"/>
  <c r="D4"/>
  <c r="F4"/>
  <c r="E4"/>
  <c r="F7" i="4"/>
  <c r="E7"/>
  <c r="D7"/>
  <c r="F6"/>
  <c r="E6"/>
  <c r="D6"/>
  <c r="F28" i="1"/>
  <c r="E28"/>
  <c r="D28"/>
  <c r="F5" i="4"/>
  <c r="E5"/>
  <c r="D5"/>
  <c r="F4"/>
  <c r="E4"/>
  <c r="D4"/>
  <c r="F7" i="3"/>
  <c r="E7"/>
  <c r="D7"/>
  <c r="F6"/>
  <c r="E6"/>
  <c r="D6"/>
  <c r="F5"/>
  <c r="E5"/>
  <c r="D5"/>
  <c r="F4"/>
  <c r="E4"/>
  <c r="D4"/>
  <c r="F7" i="2"/>
  <c r="F6"/>
  <c r="E7"/>
  <c r="E6"/>
  <c r="D7"/>
  <c r="D6"/>
  <c r="F5"/>
  <c r="E5"/>
  <c r="E4"/>
  <c r="D5"/>
  <c r="D11" i="1"/>
  <c r="D7"/>
  <c r="F8"/>
  <c r="F7"/>
  <c r="F6"/>
  <c r="F5"/>
  <c r="F4"/>
  <c r="E8"/>
  <c r="E7"/>
  <c r="E6"/>
  <c r="E5"/>
  <c r="E4"/>
  <c r="D8"/>
  <c r="D6"/>
  <c r="D5"/>
  <c r="D4"/>
  <c r="F4" i="2"/>
  <c r="D4"/>
  <c r="F30" i="1"/>
  <c r="E30"/>
  <c r="D30"/>
  <c r="F29"/>
  <c r="E29"/>
  <c r="D29"/>
  <c r="F26"/>
  <c r="E26"/>
  <c r="D26"/>
  <c r="F27" l="1"/>
  <c r="E27"/>
  <c r="D27"/>
  <c r="F23"/>
  <c r="E23"/>
  <c r="D23"/>
  <c r="F20"/>
  <c r="E20"/>
  <c r="D20"/>
  <c r="F22"/>
  <c r="F21"/>
  <c r="F19"/>
  <c r="E22"/>
  <c r="E21"/>
  <c r="E19"/>
  <c r="D22"/>
  <c r="D21"/>
  <c r="D19"/>
  <c r="F14"/>
  <c r="E14"/>
  <c r="D14"/>
  <c r="F13"/>
  <c r="E13"/>
  <c r="D13"/>
  <c r="F15"/>
  <c r="F12"/>
  <c r="F11"/>
  <c r="E15"/>
  <c r="E12"/>
  <c r="E11"/>
  <c r="D15"/>
  <c r="D12"/>
</calcChain>
</file>

<file path=xl/sharedStrings.xml><?xml version="1.0" encoding="utf-8"?>
<sst xmlns="http://schemas.openxmlformats.org/spreadsheetml/2006/main" count="118" uniqueCount="44">
  <si>
    <t>KB/sec</t>
  </si>
  <si>
    <t>가상 사용자</t>
    <phoneticPr fontId="18" type="noConversion"/>
  </si>
  <si>
    <t>에러율</t>
    <phoneticPr fontId="18" type="noConversion"/>
  </si>
  <si>
    <t>가상 사용자</t>
    <phoneticPr fontId="18" type="noConversion"/>
  </si>
  <si>
    <t>에러율</t>
    <phoneticPr fontId="18" type="noConversion"/>
  </si>
  <si>
    <t>TOMCAT_JSP_01</t>
    <phoneticPr fontId="18" type="noConversion"/>
  </si>
  <si>
    <t>TOMCAT_JSP_02</t>
    <phoneticPr fontId="18" type="noConversion"/>
  </si>
  <si>
    <t>TOMCAT_JSP_03</t>
    <phoneticPr fontId="18" type="noConversion"/>
  </si>
  <si>
    <t>TOMCAT_JSP_04</t>
    <phoneticPr fontId="18" type="noConversion"/>
  </si>
  <si>
    <t>TOMCAT_JSP_05</t>
    <phoneticPr fontId="18" type="noConversion"/>
  </si>
  <si>
    <t>항 목</t>
    <phoneticPr fontId="18" type="noConversion"/>
  </si>
  <si>
    <t>항 목</t>
    <phoneticPr fontId="18" type="noConversion"/>
  </si>
  <si>
    <t>NGINX_PHP_01</t>
    <phoneticPr fontId="18" type="noConversion"/>
  </si>
  <si>
    <t>NGINX_PHP_02</t>
    <phoneticPr fontId="18" type="noConversion"/>
  </si>
  <si>
    <t>NGINX_PHP_03</t>
    <phoneticPr fontId="18" type="noConversion"/>
  </si>
  <si>
    <t>NGINX_PHP_04</t>
    <phoneticPr fontId="18" type="noConversion"/>
  </si>
  <si>
    <t>N5INX_PHP_05</t>
    <phoneticPr fontId="18" type="noConversion"/>
  </si>
  <si>
    <t>APACHE_PHP_01</t>
    <phoneticPr fontId="18" type="noConversion"/>
  </si>
  <si>
    <t>APACHE_PHP_02</t>
    <phoneticPr fontId="18" type="noConversion"/>
  </si>
  <si>
    <t>APACHE_PHP_03</t>
    <phoneticPr fontId="18" type="noConversion"/>
  </si>
  <si>
    <t>APACHE_PHP_04</t>
    <phoneticPr fontId="18" type="noConversion"/>
  </si>
  <si>
    <t>APACHE_PHP_05</t>
    <phoneticPr fontId="18" type="noConversion"/>
  </si>
  <si>
    <t>IIS_ASP_01</t>
    <phoneticPr fontId="18" type="noConversion"/>
  </si>
  <si>
    <t>IIS_ASP_02</t>
    <phoneticPr fontId="18" type="noConversion"/>
  </si>
  <si>
    <t>IIS_ASP_03</t>
    <phoneticPr fontId="18" type="noConversion"/>
  </si>
  <si>
    <t>IIS_ASP_04</t>
    <phoneticPr fontId="18" type="noConversion"/>
  </si>
  <si>
    <t>IIS_ASP_05</t>
    <phoneticPr fontId="18" type="noConversion"/>
  </si>
  <si>
    <t>응답시간/처리량 단위ms</t>
  </si>
  <si>
    <t>TPS</t>
    <phoneticPr fontId="18" type="noConversion"/>
  </si>
  <si>
    <t>요청 횟수</t>
    <phoneticPr fontId="18" type="noConversion"/>
  </si>
  <si>
    <t>평균 응답시간</t>
    <phoneticPr fontId="18" type="noConversion"/>
  </si>
  <si>
    <t>최소 응답시간</t>
    <phoneticPr fontId="18" type="noConversion"/>
  </si>
  <si>
    <t>최대 응답시간</t>
    <phoneticPr fontId="18" type="noConversion"/>
  </si>
  <si>
    <t>평균 응답시간</t>
    <phoneticPr fontId="18" type="noConversion"/>
  </si>
  <si>
    <t>최소 응답시간</t>
    <phoneticPr fontId="18" type="noConversion"/>
  </si>
  <si>
    <t>최대 응답시간</t>
    <phoneticPr fontId="18" type="noConversion"/>
  </si>
  <si>
    <t>Nginx_PHP</t>
    <phoneticPr fontId="18" type="noConversion"/>
  </si>
  <si>
    <t>Apache_PHP</t>
    <phoneticPr fontId="18" type="noConversion"/>
  </si>
  <si>
    <t>Tomcat_JSP</t>
    <phoneticPr fontId="18" type="noConversion"/>
  </si>
  <si>
    <t>IIS_ASP</t>
    <phoneticPr fontId="18" type="noConversion"/>
  </si>
  <si>
    <t>TPS</t>
    <phoneticPr fontId="18" type="noConversion"/>
  </si>
  <si>
    <t>가상사용자</t>
    <phoneticPr fontId="18" type="noConversion"/>
  </si>
  <si>
    <t>1시간 동안
요청 횟수</t>
    <phoneticPr fontId="18" type="noConversion"/>
  </si>
  <si>
    <t>항 목</t>
    <phoneticPr fontId="18" type="noConversion"/>
  </si>
</sst>
</file>

<file path=xl/styles.xml><?xml version="1.0" encoding="utf-8"?>
<styleSheet xmlns="http://schemas.openxmlformats.org/spreadsheetml/2006/main">
  <numFmts count="5">
    <numFmt numFmtId="176" formatCode="#,##0.00;[Red]#,##0.00"/>
    <numFmt numFmtId="177" formatCode="#,##0;[Red]#,##0"/>
    <numFmt numFmtId="178" formatCode="0.00;[Red]0.00"/>
    <numFmt numFmtId="179" formatCode="#,##0.0000;[Red]#,##0.0000"/>
    <numFmt numFmtId="180" formatCode="#,##0.0000_);[Red]\(#,##0.000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77" fontId="20" fillId="0" borderId="10" xfId="0" applyNumberFormat="1" applyFont="1" applyBorder="1" applyAlignment="1">
      <alignment horizontal="center" vertical="center"/>
    </xf>
    <xf numFmtId="10" fontId="20" fillId="0" borderId="10" xfId="0" applyNumberFormat="1" applyFont="1" applyBorder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9" fontId="20" fillId="0" borderId="10" xfId="0" applyNumberFormat="1" applyFont="1" applyBorder="1" applyAlignment="1">
      <alignment horizontal="center" vertical="center"/>
    </xf>
    <xf numFmtId="10" fontId="21" fillId="0" borderId="10" xfId="0" applyNumberFormat="1" applyFont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80" fontId="21" fillId="0" borderId="10" xfId="0" applyNumberFormat="1" applyFont="1" applyBorder="1" applyAlignment="1">
      <alignment horizontal="center" vertical="center"/>
    </xf>
    <xf numFmtId="180" fontId="20" fillId="0" borderId="10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177" fontId="21" fillId="0" borderId="10" xfId="0" applyNumberFormat="1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 sz="1400"/>
              <a:t>Response count 1000</a:t>
            </a:r>
            <a:endParaRPr lang="ko-KR" altLang="en-US" sz="1400"/>
          </a:p>
        </c:rich>
      </c:tx>
      <c:layout>
        <c:manualLayout>
          <c:xMode val="edge"/>
          <c:yMode val="edge"/>
          <c:x val="0.33653383021778766"/>
          <c:y val="3.9471486518730614E-2"/>
        </c:manualLayout>
      </c:layout>
      <c:overlay val="1"/>
    </c:title>
    <c:plotArea>
      <c:layout>
        <c:manualLayout>
          <c:layoutTarget val="inner"/>
          <c:xMode val="edge"/>
          <c:yMode val="edge"/>
          <c:x val="0.1735935624326029"/>
          <c:y val="0.18819193375475954"/>
          <c:w val="0.55911229119615857"/>
          <c:h val="0.66549988069673105"/>
        </c:manualLayout>
      </c:layout>
      <c:barChart>
        <c:barDir val="col"/>
        <c:grouping val="clustered"/>
        <c:ser>
          <c:idx val="0"/>
          <c:order val="0"/>
          <c:tx>
            <c:strRef>
              <c:f>요청횟수_1000!$D$3</c:f>
              <c:strCache>
                <c:ptCount val="1"/>
                <c:pt idx="0">
                  <c:v>평균 응답시간</c:v>
                </c:pt>
              </c:strCache>
            </c:strRef>
          </c:tx>
          <c:cat>
            <c:strRef>
              <c:f>요청횟수_1000!$B$4:$B$7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요청횟수_1000!$D$4:$D$7</c:f>
              <c:numCache>
                <c:formatCode>#,##0.0000;[Red]#,##0.0000</c:formatCode>
                <c:ptCount val="4"/>
                <c:pt idx="0">
                  <c:v>6.1500000000000006E-2</c:v>
                </c:pt>
                <c:pt idx="1">
                  <c:v>7.7499999999999999E-2</c:v>
                </c:pt>
                <c:pt idx="2">
                  <c:v>1E-3</c:v>
                </c:pt>
                <c:pt idx="3" formatCode="#,##0.0000_);[Red]\(#,##0.0000\)">
                  <c:v>0.18630000000000002</c:v>
                </c:pt>
              </c:numCache>
            </c:numRef>
          </c:val>
        </c:ser>
        <c:ser>
          <c:idx val="1"/>
          <c:order val="1"/>
          <c:tx>
            <c:strRef>
              <c:f>요청횟수_1000!$E$3</c:f>
              <c:strCache>
                <c:ptCount val="1"/>
                <c:pt idx="0">
                  <c:v>최소 응답시간</c:v>
                </c:pt>
              </c:strCache>
            </c:strRef>
          </c:tx>
          <c:cat>
            <c:strRef>
              <c:f>요청횟수_1000!$B$4:$B$7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요청횟수_1000!$E$4:$E$7</c:f>
              <c:numCache>
                <c:formatCode>#,##0.0000;[Red]#,##0.0000</c:formatCode>
                <c:ptCount val="4"/>
                <c:pt idx="0">
                  <c:v>6.0200000000000004E-2</c:v>
                </c:pt>
                <c:pt idx="1">
                  <c:v>7.7300000000000008E-2</c:v>
                </c:pt>
                <c:pt idx="2">
                  <c:v>9.0000000000000008E-4</c:v>
                </c:pt>
                <c:pt idx="3" formatCode="#,##0.0000_);[Red]\(#,##0.0000\)">
                  <c:v>9.64E-2</c:v>
                </c:pt>
              </c:numCache>
            </c:numRef>
          </c:val>
        </c:ser>
        <c:ser>
          <c:idx val="2"/>
          <c:order val="2"/>
          <c:tx>
            <c:strRef>
              <c:f>요청횟수_1000!$F$3</c:f>
              <c:strCache>
                <c:ptCount val="1"/>
                <c:pt idx="0">
                  <c:v>최대 응답시간</c:v>
                </c:pt>
              </c:strCache>
            </c:strRef>
          </c:tx>
          <c:cat>
            <c:strRef>
              <c:f>요청횟수_1000!$B$4:$B$7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요청횟수_1000!$F$4:$F$7</c:f>
              <c:numCache>
                <c:formatCode>#,##0.0000;[Red]#,##0.0000</c:formatCode>
                <c:ptCount val="4"/>
                <c:pt idx="0">
                  <c:v>6.5700000000000008E-2</c:v>
                </c:pt>
                <c:pt idx="1">
                  <c:v>8.7800000000000003E-2</c:v>
                </c:pt>
                <c:pt idx="2">
                  <c:v>1.3000000000000002E-3</c:v>
                </c:pt>
                <c:pt idx="3" formatCode="#,##0.0000_);[Red]\(#,##0.0000\)">
                  <c:v>0.18710000000000002</c:v>
                </c:pt>
              </c:numCache>
            </c:numRef>
          </c:val>
        </c:ser>
        <c:axId val="99557376"/>
        <c:axId val="99560832"/>
      </c:barChart>
      <c:catAx>
        <c:axId val="99557376"/>
        <c:scaling>
          <c:orientation val="minMax"/>
        </c:scaling>
        <c:axPos val="b"/>
        <c:tickLblPos val="nextTo"/>
        <c:crossAx val="99560832"/>
        <c:crosses val="autoZero"/>
        <c:auto val="1"/>
        <c:lblAlgn val="ctr"/>
        <c:lblOffset val="100"/>
      </c:catAx>
      <c:valAx>
        <c:axId val="99560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Response</a:t>
                </a:r>
                <a:r>
                  <a:rPr lang="en-US" altLang="ko-KR" baseline="0"/>
                  <a:t> Time (sec)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4095098577794058E-2"/>
              <c:y val="0.26255786208542115"/>
            </c:manualLayout>
          </c:layout>
        </c:title>
        <c:numFmt formatCode="#,##0.0000;[Red]#,##0.0000" sourceLinked="1"/>
        <c:tickLblPos val="nextTo"/>
        <c:crossAx val="9955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422612871065532"/>
          <c:y val="0.39331106338980354"/>
          <c:w val="0.19443020203869865"/>
          <c:h val="0.2739835361488904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 sz="1400"/>
              <a:t>Virtual user</a:t>
            </a:r>
            <a:r>
              <a:rPr lang="en-US" altLang="ko-KR" sz="1400" baseline="0"/>
              <a:t> 100</a:t>
            </a:r>
            <a:endParaRPr lang="ko-KR" altLang="en-US" sz="1400"/>
          </a:p>
        </c:rich>
      </c:tx>
      <c:layout>
        <c:manualLayout>
          <c:xMode val="edge"/>
          <c:yMode val="edge"/>
          <c:x val="0.38109987682612895"/>
          <c:y val="5.5827929597035662E-2"/>
        </c:manualLayout>
      </c:layout>
      <c:overlay val="1"/>
    </c:title>
    <c:plotArea>
      <c:layout>
        <c:manualLayout>
          <c:layoutTarget val="inner"/>
          <c:xMode val="edge"/>
          <c:yMode val="edge"/>
          <c:x val="0.16534305609309183"/>
          <c:y val="0.20638490041685967"/>
          <c:w val="0.58929182250757595"/>
          <c:h val="0.670812876331635"/>
        </c:manualLayout>
      </c:layout>
      <c:barChart>
        <c:barDir val="col"/>
        <c:grouping val="clustered"/>
        <c:ser>
          <c:idx val="0"/>
          <c:order val="0"/>
          <c:tx>
            <c:strRef>
              <c:f>가상사용자_100!$D$3</c:f>
              <c:strCache>
                <c:ptCount val="1"/>
                <c:pt idx="0">
                  <c:v>평균 응답시간</c:v>
                </c:pt>
              </c:strCache>
            </c:strRef>
          </c:tx>
          <c:cat>
            <c:strRef>
              <c:f>가상사용자_100!$B$4:$B$7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가상사용자_100!$D$4:$D$7</c:f>
              <c:numCache>
                <c:formatCode>#,##0.0000;[Red]#,##0.0000</c:formatCode>
                <c:ptCount val="4"/>
                <c:pt idx="0">
                  <c:v>0.36920000000000003</c:v>
                </c:pt>
                <c:pt idx="1">
                  <c:v>0.69120000000000004</c:v>
                </c:pt>
                <c:pt idx="2">
                  <c:v>1.6000000000000001E-3</c:v>
                </c:pt>
                <c:pt idx="3" formatCode="#,##0.0000_);[Red]\(#,##0.0000\)">
                  <c:v>3.4780000000000002</c:v>
                </c:pt>
              </c:numCache>
            </c:numRef>
          </c:val>
        </c:ser>
        <c:ser>
          <c:idx val="1"/>
          <c:order val="1"/>
          <c:tx>
            <c:strRef>
              <c:f>가상사용자_100!$E$3</c:f>
              <c:strCache>
                <c:ptCount val="1"/>
                <c:pt idx="0">
                  <c:v>최소 응답시간</c:v>
                </c:pt>
              </c:strCache>
            </c:strRef>
          </c:tx>
          <c:cat>
            <c:strRef>
              <c:f>가상사용자_100!$B$4:$B$7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가상사용자_100!$E$4:$E$7</c:f>
              <c:numCache>
                <c:formatCode>#,##0.0000;[Red]#,##0.0000</c:formatCode>
                <c:ptCount val="4"/>
                <c:pt idx="0">
                  <c:v>5.7100000000000005E-2</c:v>
                </c:pt>
                <c:pt idx="1">
                  <c:v>0.35560000000000003</c:v>
                </c:pt>
                <c:pt idx="2">
                  <c:v>1.1000000000000001E-3</c:v>
                </c:pt>
                <c:pt idx="3" formatCode="#,##0.0000_);[Red]\(#,##0.0000\)">
                  <c:v>0.93370000000000009</c:v>
                </c:pt>
              </c:numCache>
            </c:numRef>
          </c:val>
        </c:ser>
        <c:ser>
          <c:idx val="2"/>
          <c:order val="2"/>
          <c:tx>
            <c:strRef>
              <c:f>가상사용자_100!$F$3</c:f>
              <c:strCache>
                <c:ptCount val="1"/>
                <c:pt idx="0">
                  <c:v>최대 응답시간</c:v>
                </c:pt>
              </c:strCache>
            </c:strRef>
          </c:tx>
          <c:cat>
            <c:strRef>
              <c:f>가상사용자_100!$B$4:$B$7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가상사용자_100!$F$4:$F$7</c:f>
              <c:numCache>
                <c:formatCode>#,##0.0000;[Red]#,##0.0000</c:formatCode>
                <c:ptCount val="4"/>
                <c:pt idx="0">
                  <c:v>0.69780000000000009</c:v>
                </c:pt>
                <c:pt idx="1">
                  <c:v>0.7641</c:v>
                </c:pt>
                <c:pt idx="2">
                  <c:v>3.2000000000000002E-3</c:v>
                </c:pt>
                <c:pt idx="3" formatCode="#,##0.0000_);[Red]\(#,##0.0000\)">
                  <c:v>6.3494999999999999</c:v>
                </c:pt>
              </c:numCache>
            </c:numRef>
          </c:val>
        </c:ser>
        <c:axId val="110543616"/>
        <c:axId val="110545152"/>
      </c:barChart>
      <c:catAx>
        <c:axId val="110543616"/>
        <c:scaling>
          <c:orientation val="minMax"/>
        </c:scaling>
        <c:axPos val="b"/>
        <c:tickLblPos val="nextTo"/>
        <c:crossAx val="110545152"/>
        <c:crosses val="autoZero"/>
        <c:auto val="1"/>
        <c:lblAlgn val="ctr"/>
        <c:lblOffset val="100"/>
      </c:catAx>
      <c:valAx>
        <c:axId val="110545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Response Time (sec)</a:t>
                </a:r>
              </a:p>
            </c:rich>
          </c:tx>
          <c:layout/>
        </c:title>
        <c:numFmt formatCode="#,##0.0000;[Red]#,##0.0000" sourceLinked="1"/>
        <c:tickLblPos val="nextTo"/>
        <c:crossAx val="11054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 sz="1400"/>
              <a:t>Virtual</a:t>
            </a:r>
            <a:r>
              <a:rPr lang="en-US" altLang="ko-KR" sz="1400" baseline="0"/>
              <a:t> user 500</a:t>
            </a:r>
            <a:endParaRPr lang="ko-KR" altLang="en-US" sz="1400"/>
          </a:p>
        </c:rich>
      </c:tx>
      <c:layout>
        <c:manualLayout>
          <c:xMode val="edge"/>
          <c:yMode val="edge"/>
          <c:x val="0.3470069619675919"/>
          <c:y val="3.5888159725360538E-2"/>
        </c:manualLayout>
      </c:layout>
      <c:overlay val="1"/>
    </c:title>
    <c:plotArea>
      <c:layout>
        <c:manualLayout>
          <c:layoutTarget val="inner"/>
          <c:xMode val="edge"/>
          <c:yMode val="edge"/>
          <c:x val="0.17998925809949431"/>
          <c:y val="0.18096508237723535"/>
          <c:w val="0.57227718156852014"/>
          <c:h val="0.6934626698489017"/>
        </c:manualLayout>
      </c:layout>
      <c:barChart>
        <c:barDir val="col"/>
        <c:grouping val="clustered"/>
        <c:ser>
          <c:idx val="0"/>
          <c:order val="0"/>
          <c:tx>
            <c:strRef>
              <c:f>가상사용자_500!$D$3</c:f>
              <c:strCache>
                <c:ptCount val="1"/>
                <c:pt idx="0">
                  <c:v>평균 응답시간</c:v>
                </c:pt>
              </c:strCache>
            </c:strRef>
          </c:tx>
          <c:cat>
            <c:strRef>
              <c:f>가상사용자_500!$B$4:$B$7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가상사용자_500!$D$4:$D$7</c:f>
              <c:numCache>
                <c:formatCode>#,##0.0000;[Red]#,##0.0000</c:formatCode>
                <c:ptCount val="4"/>
                <c:pt idx="0">
                  <c:v>1.6713</c:v>
                </c:pt>
                <c:pt idx="1">
                  <c:v>3.4559000000000002</c:v>
                </c:pt>
                <c:pt idx="2">
                  <c:v>2E-3</c:v>
                </c:pt>
                <c:pt idx="3">
                  <c:v>16.7651</c:v>
                </c:pt>
              </c:numCache>
            </c:numRef>
          </c:val>
        </c:ser>
        <c:ser>
          <c:idx val="1"/>
          <c:order val="1"/>
          <c:tx>
            <c:strRef>
              <c:f>가상사용자_500!$E$3</c:f>
              <c:strCache>
                <c:ptCount val="1"/>
                <c:pt idx="0">
                  <c:v>최소 응답시간</c:v>
                </c:pt>
              </c:strCache>
            </c:strRef>
          </c:tx>
          <c:cat>
            <c:strRef>
              <c:f>가상사용자_500!$B$4:$B$7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가상사용자_500!$E$4:$E$7</c:f>
              <c:numCache>
                <c:formatCode>#,##0.0000;[Red]#,##0.0000</c:formatCode>
                <c:ptCount val="4"/>
                <c:pt idx="0">
                  <c:v>5.7300000000000004E-2</c:v>
                </c:pt>
                <c:pt idx="1">
                  <c:v>1.0279</c:v>
                </c:pt>
                <c:pt idx="2">
                  <c:v>1.1000000000000001E-3</c:v>
                </c:pt>
                <c:pt idx="3">
                  <c:v>1.0541</c:v>
                </c:pt>
              </c:numCache>
            </c:numRef>
          </c:val>
        </c:ser>
        <c:ser>
          <c:idx val="2"/>
          <c:order val="2"/>
          <c:tx>
            <c:strRef>
              <c:f>가상사용자_500!$F$3</c:f>
              <c:strCache>
                <c:ptCount val="1"/>
                <c:pt idx="0">
                  <c:v>최대 응답시간</c:v>
                </c:pt>
              </c:strCache>
            </c:strRef>
          </c:tx>
          <c:cat>
            <c:strRef>
              <c:f>가상사용자_500!$B$4:$B$7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가상사용자_500!$F$4:$F$7</c:f>
              <c:numCache>
                <c:formatCode>#,##0.0000;[Red]#,##0.0000</c:formatCode>
                <c:ptCount val="4"/>
                <c:pt idx="0">
                  <c:v>3.31</c:v>
                </c:pt>
                <c:pt idx="1">
                  <c:v>3.7314000000000003</c:v>
                </c:pt>
                <c:pt idx="2">
                  <c:v>2.01E-2</c:v>
                </c:pt>
                <c:pt idx="3">
                  <c:v>29.956400000000002</c:v>
                </c:pt>
              </c:numCache>
            </c:numRef>
          </c:val>
        </c:ser>
        <c:axId val="98056448"/>
        <c:axId val="98126080"/>
      </c:barChart>
      <c:catAx>
        <c:axId val="98056448"/>
        <c:scaling>
          <c:orientation val="minMax"/>
        </c:scaling>
        <c:axPos val="b"/>
        <c:tickLblPos val="nextTo"/>
        <c:crossAx val="98126080"/>
        <c:crosses val="autoZero"/>
        <c:auto val="1"/>
        <c:lblAlgn val="ctr"/>
        <c:lblOffset val="100"/>
      </c:catAx>
      <c:valAx>
        <c:axId val="98126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Response Time (sec)</a:t>
                </a:r>
              </a:p>
            </c:rich>
          </c:tx>
          <c:layout/>
        </c:title>
        <c:numFmt formatCode="#,##0.0000;[Red]#,##0.0000" sourceLinked="1"/>
        <c:tickLblPos val="nextTo"/>
        <c:crossAx val="9805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 sz="1400"/>
              <a:t>Virtual</a:t>
            </a:r>
            <a:r>
              <a:rPr lang="en-US" altLang="ko-KR" sz="1400" baseline="0"/>
              <a:t> user 1000</a:t>
            </a:r>
            <a:endParaRPr lang="ko-KR" altLang="en-US" sz="1400"/>
          </a:p>
        </c:rich>
      </c:tx>
      <c:layout>
        <c:manualLayout>
          <c:xMode val="edge"/>
          <c:yMode val="edge"/>
          <c:x val="0.33181082172420751"/>
          <c:y val="4.5931973195699548E-2"/>
        </c:manualLayout>
      </c:layout>
      <c:overlay val="1"/>
    </c:title>
    <c:plotArea>
      <c:layout>
        <c:manualLayout>
          <c:layoutTarget val="inner"/>
          <c:xMode val="edge"/>
          <c:yMode val="edge"/>
          <c:x val="0.17929699172218858"/>
          <c:y val="0.18528107003295882"/>
          <c:w val="0.57392226933171819"/>
          <c:h val="0.6896169904222047"/>
        </c:manualLayout>
      </c:layout>
      <c:barChart>
        <c:barDir val="col"/>
        <c:grouping val="clustered"/>
        <c:ser>
          <c:idx val="0"/>
          <c:order val="0"/>
          <c:tx>
            <c:strRef>
              <c:f>가상사용자_1000!$D$3</c:f>
              <c:strCache>
                <c:ptCount val="1"/>
                <c:pt idx="0">
                  <c:v>평균 응답시간</c:v>
                </c:pt>
              </c:strCache>
            </c:strRef>
          </c:tx>
          <c:cat>
            <c:strRef>
              <c:f>가상사용자_1000!$B$4:$B$7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가상사용자_1000!$D$4:$D$7</c:f>
              <c:numCache>
                <c:formatCode>#,##0.0000;[Red]#,##0.0000</c:formatCode>
                <c:ptCount val="4"/>
                <c:pt idx="0">
                  <c:v>3.2179000000000002</c:v>
                </c:pt>
                <c:pt idx="1">
                  <c:v>6.6992000000000003</c:v>
                </c:pt>
                <c:pt idx="2">
                  <c:v>6.1000000000000004E-3</c:v>
                </c:pt>
                <c:pt idx="3" formatCode="#,##0.0000_);[Red]\(#,##0.0000\)">
                  <c:v>31.477700000000002</c:v>
                </c:pt>
              </c:numCache>
            </c:numRef>
          </c:val>
        </c:ser>
        <c:ser>
          <c:idx val="1"/>
          <c:order val="1"/>
          <c:tx>
            <c:strRef>
              <c:f>가상사용자_1000!$E$3</c:f>
              <c:strCache>
                <c:ptCount val="1"/>
                <c:pt idx="0">
                  <c:v>최소 응답시간</c:v>
                </c:pt>
              </c:strCache>
            </c:strRef>
          </c:tx>
          <c:cat>
            <c:strRef>
              <c:f>가상사용자_1000!$B$4:$B$7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가상사용자_1000!$E$4:$E$7</c:f>
              <c:numCache>
                <c:formatCode>#,##0.0000;[Red]#,##0.0000</c:formatCode>
                <c:ptCount val="4"/>
                <c:pt idx="0">
                  <c:v>0</c:v>
                </c:pt>
                <c:pt idx="1">
                  <c:v>2.1605000000000003</c:v>
                </c:pt>
                <c:pt idx="2">
                  <c:v>1.1000000000000001E-3</c:v>
                </c:pt>
                <c:pt idx="3" formatCode="#,##0.0000_);[Red]\(#,##0.0000\)">
                  <c:v>0.98340000000000005</c:v>
                </c:pt>
              </c:numCache>
            </c:numRef>
          </c:val>
        </c:ser>
        <c:ser>
          <c:idx val="2"/>
          <c:order val="2"/>
          <c:tx>
            <c:strRef>
              <c:f>가상사용자_1000!$F$3</c:f>
              <c:strCache>
                <c:ptCount val="1"/>
                <c:pt idx="0">
                  <c:v>최대 응답시간</c:v>
                </c:pt>
              </c:strCache>
            </c:strRef>
          </c:tx>
          <c:cat>
            <c:strRef>
              <c:f>가상사용자_1000!$B$4:$B$7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가상사용자_1000!$F$4:$F$7</c:f>
              <c:numCache>
                <c:formatCode>#,##0.0000;[Red]#,##0.0000</c:formatCode>
                <c:ptCount val="4"/>
                <c:pt idx="0">
                  <c:v>0</c:v>
                </c:pt>
                <c:pt idx="1">
                  <c:v>7.3663000000000007</c:v>
                </c:pt>
                <c:pt idx="2">
                  <c:v>0.30149999999999999</c:v>
                </c:pt>
                <c:pt idx="3" formatCode="#,##0.0000_);[Red]\(#,##0.0000\)">
                  <c:v>59.645000000000003</c:v>
                </c:pt>
              </c:numCache>
            </c:numRef>
          </c:val>
        </c:ser>
        <c:axId val="120823168"/>
        <c:axId val="121360768"/>
      </c:barChart>
      <c:catAx>
        <c:axId val="120823168"/>
        <c:scaling>
          <c:orientation val="minMax"/>
        </c:scaling>
        <c:axPos val="b"/>
        <c:tickLblPos val="nextTo"/>
        <c:crossAx val="121360768"/>
        <c:crosses val="autoZero"/>
        <c:auto val="1"/>
        <c:lblAlgn val="ctr"/>
        <c:lblOffset val="100"/>
      </c:catAx>
      <c:valAx>
        <c:axId val="121360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Response Time (sec)</a:t>
                </a:r>
              </a:p>
            </c:rich>
          </c:tx>
          <c:layout/>
        </c:title>
        <c:numFmt formatCode="#,##0.0000;[Red]#,##0.0000" sourceLinked="1"/>
        <c:tickLblPos val="nextTo"/>
        <c:crossAx val="12082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 sz="1400"/>
              <a:t>1hour</a:t>
            </a:r>
            <a:r>
              <a:rPr lang="en-US" altLang="ko-KR" sz="1400" baseline="0"/>
              <a:t> Request (count)</a:t>
            </a:r>
            <a:endParaRPr lang="ko-KR" alt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0.18268149683647111"/>
          <c:y val="0.16251166520851559"/>
          <c:w val="0.62010013974186418"/>
          <c:h val="0.71201953922426364"/>
        </c:manualLayout>
      </c:layout>
      <c:barChart>
        <c:barDir val="col"/>
        <c:grouping val="clustered"/>
        <c:ser>
          <c:idx val="0"/>
          <c:order val="0"/>
          <c:tx>
            <c:strRef>
              <c:f>가상사용자_50_1시간!$C$3</c:f>
              <c:strCache>
                <c:ptCount val="1"/>
                <c:pt idx="0">
                  <c:v>1시간 동안
요청 횟수</c:v>
                </c:pt>
              </c:strCache>
            </c:strRef>
          </c:tx>
          <c:cat>
            <c:strRef>
              <c:f>가상사용자_50_1시간!$B$4:$B$7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가상사용자_50_1시간!$C$4:$C$7</c:f>
              <c:numCache>
                <c:formatCode>#,##0;[Red]#,##0</c:formatCode>
                <c:ptCount val="4"/>
                <c:pt idx="0">
                  <c:v>48985</c:v>
                </c:pt>
                <c:pt idx="1">
                  <c:v>46870</c:v>
                </c:pt>
                <c:pt idx="2">
                  <c:v>3340696</c:v>
                </c:pt>
                <c:pt idx="3">
                  <c:v>5741</c:v>
                </c:pt>
              </c:numCache>
            </c:numRef>
          </c:val>
        </c:ser>
        <c:axId val="118929280"/>
        <c:axId val="118938240"/>
      </c:barChart>
      <c:catAx>
        <c:axId val="118929280"/>
        <c:scaling>
          <c:orientation val="minMax"/>
        </c:scaling>
        <c:axPos val="b"/>
        <c:tickLblPos val="nextTo"/>
        <c:crossAx val="118938240"/>
        <c:crosses val="autoZero"/>
        <c:auto val="1"/>
        <c:lblAlgn val="ctr"/>
        <c:lblOffset val="100"/>
      </c:catAx>
      <c:valAx>
        <c:axId val="118938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Response</a:t>
                </a:r>
                <a:r>
                  <a:rPr lang="en-US" altLang="ko-KR" baseline="0"/>
                  <a:t> Count (hour)</a:t>
                </a:r>
                <a:endParaRPr lang="ko-KR" altLang="en-US"/>
              </a:p>
            </c:rich>
          </c:tx>
          <c:layout/>
        </c:title>
        <c:numFmt formatCode="#,##0;[Red]#,##0" sourceLinked="1"/>
        <c:tickLblPos val="nextTo"/>
        <c:crossAx val="118929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86886953472668"/>
          <c:y val="0.4094725138524351"/>
          <c:w val="0.20776552243346794"/>
          <c:h val="0.1952121609798775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 sz="1400"/>
              <a:t>1hour</a:t>
            </a:r>
            <a:r>
              <a:rPr lang="en-US" altLang="ko-KR" sz="1400" baseline="0"/>
              <a:t> Request (time)</a:t>
            </a:r>
            <a:endParaRPr lang="ko-KR" altLang="en-US" sz="1400"/>
          </a:p>
        </c:rich>
      </c:tx>
      <c:layout>
        <c:manualLayout>
          <c:xMode val="edge"/>
          <c:yMode val="edge"/>
          <c:x val="0.33541166177757192"/>
          <c:y val="2.7777777777777776E-2"/>
        </c:manualLayout>
      </c:layout>
      <c:overlay val="1"/>
    </c:title>
    <c:plotArea>
      <c:layout>
        <c:manualLayout>
          <c:layoutTarget val="inner"/>
          <c:xMode val="edge"/>
          <c:yMode val="edge"/>
          <c:x val="0.18281261901085893"/>
          <c:y val="0.14399314668999708"/>
          <c:w val="0.56556780402449691"/>
          <c:h val="0.74002697579469234"/>
        </c:manualLayout>
      </c:layout>
      <c:barChart>
        <c:barDir val="col"/>
        <c:grouping val="clustered"/>
        <c:ser>
          <c:idx val="0"/>
          <c:order val="0"/>
          <c:tx>
            <c:strRef>
              <c:f>가상사용자_50_1시간!$D$3</c:f>
              <c:strCache>
                <c:ptCount val="1"/>
                <c:pt idx="0">
                  <c:v>평균 응답시간</c:v>
                </c:pt>
              </c:strCache>
            </c:strRef>
          </c:tx>
          <c:cat>
            <c:strRef>
              <c:f>가상사용자_50_1시간!$B$4:$B$7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가상사용자_50_1시간!$D$4:$D$7</c:f>
              <c:numCache>
                <c:formatCode>#,##0.0000;[Red]#,##0.0000</c:formatCode>
                <c:ptCount val="4"/>
                <c:pt idx="0">
                  <c:v>3.6624000000000003</c:v>
                </c:pt>
                <c:pt idx="1">
                  <c:v>3.8215000000000003</c:v>
                </c:pt>
                <c:pt idx="2">
                  <c:v>5.2000000000000006E-3</c:v>
                </c:pt>
                <c:pt idx="3" formatCode="#,##0.0000_);[Red]\(#,##0.0000\)">
                  <c:v>3.1188000000000002</c:v>
                </c:pt>
              </c:numCache>
            </c:numRef>
          </c:val>
        </c:ser>
        <c:ser>
          <c:idx val="1"/>
          <c:order val="1"/>
          <c:tx>
            <c:strRef>
              <c:f>가상사용자_50_1시간!$E$3</c:f>
              <c:strCache>
                <c:ptCount val="1"/>
                <c:pt idx="0">
                  <c:v>최소 응답시간</c:v>
                </c:pt>
              </c:strCache>
            </c:strRef>
          </c:tx>
          <c:cat>
            <c:strRef>
              <c:f>가상사용자_50_1시간!$B$4:$B$7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가상사용자_50_1시간!$E$4:$E$7</c:f>
              <c:numCache>
                <c:formatCode>#,##0.0000;[Red]#,##0.0000</c:formatCode>
                <c:ptCount val="4"/>
                <c:pt idx="0">
                  <c:v>6.0600000000000001E-2</c:v>
                </c:pt>
                <c:pt idx="1">
                  <c:v>7.7600000000000002E-2</c:v>
                </c:pt>
                <c:pt idx="2">
                  <c:v>9.0000000000000008E-4</c:v>
                </c:pt>
                <c:pt idx="3" formatCode="#,##0.0000_);[Red]\(#,##0.0000\)">
                  <c:v>0.2046</c:v>
                </c:pt>
              </c:numCache>
            </c:numRef>
          </c:val>
        </c:ser>
        <c:ser>
          <c:idx val="2"/>
          <c:order val="2"/>
          <c:tx>
            <c:strRef>
              <c:f>가상사용자_50_1시간!$F$3</c:f>
              <c:strCache>
                <c:ptCount val="1"/>
                <c:pt idx="0">
                  <c:v>최대 응답시간</c:v>
                </c:pt>
              </c:strCache>
            </c:strRef>
          </c:tx>
          <c:cat>
            <c:strRef>
              <c:f>가상사용자_50_1시간!$B$4:$B$7</c:f>
              <c:strCache>
                <c:ptCount val="4"/>
                <c:pt idx="0">
                  <c:v>Nginx_PHP</c:v>
                </c:pt>
                <c:pt idx="1">
                  <c:v>Apache_PHP</c:v>
                </c:pt>
                <c:pt idx="2">
                  <c:v>Tomcat_JSP</c:v>
                </c:pt>
                <c:pt idx="3">
                  <c:v>IIS_ASP</c:v>
                </c:pt>
              </c:strCache>
            </c:strRef>
          </c:cat>
          <c:val>
            <c:numRef>
              <c:f>가상사용자_50_1시간!$F$4:$F$7</c:f>
              <c:numCache>
                <c:formatCode>#,##0.0000;[Red]#,##0.0000</c:formatCode>
                <c:ptCount val="4"/>
                <c:pt idx="0">
                  <c:v>3.7778</c:v>
                </c:pt>
                <c:pt idx="1">
                  <c:v>4.5049000000000001</c:v>
                </c:pt>
                <c:pt idx="2">
                  <c:v>0.44830000000000003</c:v>
                </c:pt>
                <c:pt idx="3" formatCode="#,##0.0000_);[Red]\(#,##0.0000\)">
                  <c:v>14.3879</c:v>
                </c:pt>
              </c:numCache>
            </c:numRef>
          </c:val>
        </c:ser>
        <c:axId val="124212352"/>
        <c:axId val="124214272"/>
      </c:barChart>
      <c:catAx>
        <c:axId val="124212352"/>
        <c:scaling>
          <c:orientation val="minMax"/>
        </c:scaling>
        <c:axPos val="b"/>
        <c:tickLblPos val="nextTo"/>
        <c:crossAx val="124214272"/>
        <c:crosses val="autoZero"/>
        <c:auto val="1"/>
        <c:lblAlgn val="ctr"/>
        <c:lblOffset val="100"/>
      </c:catAx>
      <c:valAx>
        <c:axId val="124214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Response Time (sec)</a:t>
                </a:r>
              </a:p>
            </c:rich>
          </c:tx>
          <c:layout/>
        </c:title>
        <c:numFmt formatCode="#,##0.0000;[Red]#,##0.0000" sourceLinked="1"/>
        <c:tickLblPos val="nextTo"/>
        <c:crossAx val="12421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9</xdr:row>
      <xdr:rowOff>95250</xdr:rowOff>
    </xdr:from>
    <xdr:to>
      <xdr:col>7</xdr:col>
      <xdr:colOff>504825</xdr:colOff>
      <xdr:row>21</xdr:row>
      <xdr:rowOff>95250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9</xdr:row>
      <xdr:rowOff>66675</xdr:rowOff>
    </xdr:from>
    <xdr:to>
      <xdr:col>7</xdr:col>
      <xdr:colOff>504825</xdr:colOff>
      <xdr:row>21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9</xdr:row>
      <xdr:rowOff>95250</xdr:rowOff>
    </xdr:from>
    <xdr:to>
      <xdr:col>7</xdr:col>
      <xdr:colOff>485775</xdr:colOff>
      <xdr:row>21</xdr:row>
      <xdr:rowOff>114299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9</xdr:row>
      <xdr:rowOff>95251</xdr:rowOff>
    </xdr:from>
    <xdr:to>
      <xdr:col>7</xdr:col>
      <xdr:colOff>504825</xdr:colOff>
      <xdr:row>21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8</xdr:row>
      <xdr:rowOff>9525</xdr:rowOff>
    </xdr:from>
    <xdr:to>
      <xdr:col>6</xdr:col>
      <xdr:colOff>552450</xdr:colOff>
      <xdr:row>21</xdr:row>
      <xdr:rowOff>28575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9525</xdr:rowOff>
    </xdr:from>
    <xdr:to>
      <xdr:col>13</xdr:col>
      <xdr:colOff>647700</xdr:colOff>
      <xdr:row>21</xdr:row>
      <xdr:rowOff>28575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30"/>
  <sheetViews>
    <sheetView workbookViewId="0"/>
  </sheetViews>
  <sheetFormatPr defaultRowHeight="16.5"/>
  <cols>
    <col min="1" max="1" width="5.625" customWidth="1"/>
    <col min="2" max="2" width="13.625" customWidth="1"/>
    <col min="3" max="3" width="10.625" customWidth="1"/>
    <col min="4" max="6" width="12.625" customWidth="1"/>
    <col min="7" max="9" width="10.625" customWidth="1"/>
    <col min="10" max="10" width="20.625" customWidth="1"/>
  </cols>
  <sheetData>
    <row r="2" spans="2:10">
      <c r="B2" s="1"/>
    </row>
    <row r="3" spans="2:10" ht="15.95" customHeight="1">
      <c r="B3" s="3" t="s">
        <v>11</v>
      </c>
      <c r="C3" s="3" t="s">
        <v>1</v>
      </c>
      <c r="D3" s="3" t="s">
        <v>33</v>
      </c>
      <c r="E3" s="3" t="s">
        <v>34</v>
      </c>
      <c r="F3" s="3" t="s">
        <v>35</v>
      </c>
      <c r="G3" s="3" t="s">
        <v>4</v>
      </c>
      <c r="H3" s="3" t="s">
        <v>28</v>
      </c>
      <c r="I3" s="3" t="s">
        <v>0</v>
      </c>
      <c r="J3" s="8" t="s">
        <v>27</v>
      </c>
    </row>
    <row r="4" spans="2:10" ht="15.95" customHeight="1">
      <c r="B4" s="4" t="s">
        <v>12</v>
      </c>
      <c r="C4" s="5">
        <v>1000</v>
      </c>
      <c r="D4" s="9">
        <f>J4*615</f>
        <v>6.1500000000000006E-2</v>
      </c>
      <c r="E4" s="9">
        <f>J4*602</f>
        <v>6.0200000000000004E-2</v>
      </c>
      <c r="F4" s="9">
        <f>J4*657</f>
        <v>6.5700000000000008E-2</v>
      </c>
      <c r="G4" s="6">
        <v>0</v>
      </c>
      <c r="H4" s="7">
        <v>1.61886692266348</v>
      </c>
      <c r="I4" s="7">
        <v>0.51530241547086297</v>
      </c>
      <c r="J4" s="8">
        <v>1E-4</v>
      </c>
    </row>
    <row r="5" spans="2:10" ht="15.95" customHeight="1">
      <c r="B5" s="4" t="s">
        <v>13</v>
      </c>
      <c r="C5" s="5">
        <v>100</v>
      </c>
      <c r="D5" s="9">
        <f>J4*3692</f>
        <v>0.36920000000000003</v>
      </c>
      <c r="E5" s="9">
        <f>J4*571</f>
        <v>5.7100000000000005E-2</v>
      </c>
      <c r="F5" s="9">
        <f>J4*6978</f>
        <v>0.69780000000000009</v>
      </c>
      <c r="G5" s="6">
        <v>0</v>
      </c>
      <c r="H5" s="7">
        <v>13.87347392</v>
      </c>
      <c r="I5" s="7">
        <v>4.4167504859999998</v>
      </c>
      <c r="J5" s="2"/>
    </row>
    <row r="6" spans="2:10" ht="15.95" customHeight="1">
      <c r="B6" s="4" t="s">
        <v>14</v>
      </c>
      <c r="C6" s="5">
        <v>500</v>
      </c>
      <c r="D6" s="9">
        <f>J4*16713</f>
        <v>1.6713</v>
      </c>
      <c r="E6" s="9">
        <f>J4*573</f>
        <v>5.7300000000000004E-2</v>
      </c>
      <c r="F6" s="9">
        <f>J4*33100</f>
        <v>3.31</v>
      </c>
      <c r="G6" s="6">
        <v>0</v>
      </c>
      <c r="H6" s="7">
        <v>14.422938240000001</v>
      </c>
      <c r="I6" s="7">
        <v>4.591677604</v>
      </c>
      <c r="J6" s="2"/>
    </row>
    <row r="7" spans="2:10" ht="15.95" customHeight="1">
      <c r="B7" s="4" t="s">
        <v>15</v>
      </c>
      <c r="C7" s="5">
        <v>1000</v>
      </c>
      <c r="D7" s="9">
        <f>J4*32179</f>
        <v>3.2179000000000002</v>
      </c>
      <c r="E7" s="9">
        <f>J4*569</f>
        <v>5.6900000000000006E-2</v>
      </c>
      <c r="F7" s="9">
        <f>J4*60021</f>
        <v>6.0021000000000004</v>
      </c>
      <c r="G7" s="6">
        <v>7.6999999999999999E-2</v>
      </c>
      <c r="H7" s="7">
        <v>15.499550510000001</v>
      </c>
      <c r="I7" s="7">
        <v>4.8901384590000001</v>
      </c>
      <c r="J7" s="2"/>
    </row>
    <row r="8" spans="2:10" ht="15.95" customHeight="1">
      <c r="B8" s="4" t="s">
        <v>16</v>
      </c>
      <c r="C8" s="5">
        <v>48985</v>
      </c>
      <c r="D8" s="9">
        <f>J4*36624</f>
        <v>3.6624000000000003</v>
      </c>
      <c r="E8" s="9">
        <f>J4*606</f>
        <v>6.0600000000000001E-2</v>
      </c>
      <c r="F8" s="9">
        <f>J4*37778</f>
        <v>3.7778</v>
      </c>
      <c r="G8" s="6">
        <v>0</v>
      </c>
      <c r="H8" s="7">
        <v>13.46923647</v>
      </c>
      <c r="I8" s="7">
        <v>4.2879368690000002</v>
      </c>
      <c r="J8" s="2"/>
    </row>
    <row r="9" spans="2:10" ht="20.100000000000001" customHeight="1"/>
    <row r="10" spans="2:10" ht="15.95" customHeight="1">
      <c r="B10" s="3" t="s">
        <v>11</v>
      </c>
      <c r="C10" s="3" t="s">
        <v>3</v>
      </c>
      <c r="D10" s="3" t="s">
        <v>33</v>
      </c>
      <c r="E10" s="3" t="s">
        <v>34</v>
      </c>
      <c r="F10" s="3" t="s">
        <v>35</v>
      </c>
      <c r="G10" s="3" t="s">
        <v>4</v>
      </c>
      <c r="H10" s="3" t="s">
        <v>28</v>
      </c>
      <c r="I10" s="3" t="s">
        <v>0</v>
      </c>
    </row>
    <row r="11" spans="2:10" ht="15.95" customHeight="1">
      <c r="B11" s="4" t="s">
        <v>17</v>
      </c>
      <c r="C11" s="5">
        <v>1000</v>
      </c>
      <c r="D11" s="9">
        <f>J4*775</f>
        <v>7.7499999999999999E-2</v>
      </c>
      <c r="E11" s="9">
        <f>J4*773</f>
        <v>7.7300000000000008E-2</v>
      </c>
      <c r="F11" s="9">
        <f>J4*878</f>
        <v>8.7800000000000003E-2</v>
      </c>
      <c r="G11" s="6">
        <v>0</v>
      </c>
      <c r="H11" s="7">
        <v>1.2855717710000001</v>
      </c>
      <c r="I11" s="7">
        <v>0.49414792699999999</v>
      </c>
    </row>
    <row r="12" spans="2:10" ht="15.95" customHeight="1">
      <c r="B12" s="4" t="s">
        <v>18</v>
      </c>
      <c r="C12" s="5">
        <v>100</v>
      </c>
      <c r="D12" s="9">
        <f>J4*6912</f>
        <v>0.69120000000000004</v>
      </c>
      <c r="E12" s="9">
        <f>J4*3556</f>
        <v>0.35560000000000003</v>
      </c>
      <c r="F12" s="9">
        <f>J4*7641</f>
        <v>0.7641</v>
      </c>
      <c r="G12" s="6">
        <v>0.02</v>
      </c>
      <c r="H12" s="7">
        <v>12.98026999</v>
      </c>
      <c r="I12" s="7">
        <v>4.9984180299999998</v>
      </c>
    </row>
    <row r="13" spans="2:10" ht="15.95" customHeight="1">
      <c r="B13" s="4" t="s">
        <v>19</v>
      </c>
      <c r="C13" s="5">
        <v>500</v>
      </c>
      <c r="D13" s="9">
        <f>J4*34559</f>
        <v>3.4559000000000002</v>
      </c>
      <c r="E13" s="9">
        <f>J4*10279</f>
        <v>1.0279</v>
      </c>
      <c r="F13" s="9">
        <f>J4*37314</f>
        <v>3.7314000000000003</v>
      </c>
      <c r="G13" s="6">
        <v>1.6E-2</v>
      </c>
      <c r="H13" s="7">
        <v>12.98802504</v>
      </c>
      <c r="I13" s="7">
        <v>4.8764199560000003</v>
      </c>
    </row>
    <row r="14" spans="2:10" ht="15.95" customHeight="1">
      <c r="B14" s="4" t="s">
        <v>20</v>
      </c>
      <c r="C14" s="5">
        <v>1000</v>
      </c>
      <c r="D14" s="9">
        <f>J4*66992</f>
        <v>6.6992000000000003</v>
      </c>
      <c r="E14" s="9">
        <f>J4*21605</f>
        <v>2.1605000000000003</v>
      </c>
      <c r="F14" s="9">
        <f>J4*73663</f>
        <v>7.3663000000000007</v>
      </c>
      <c r="G14" s="6">
        <v>1.7000000000000001E-2</v>
      </c>
      <c r="H14" s="7">
        <v>13.02235939</v>
      </c>
      <c r="I14" s="7">
        <v>4.6578461549999997</v>
      </c>
    </row>
    <row r="15" spans="2:10" ht="15.95" customHeight="1">
      <c r="B15" s="4" t="s">
        <v>21</v>
      </c>
      <c r="C15" s="5">
        <v>46870</v>
      </c>
      <c r="D15" s="9">
        <f>J4*38215</f>
        <v>3.8215000000000003</v>
      </c>
      <c r="E15" s="9">
        <f>J4*776</f>
        <v>7.7600000000000002E-2</v>
      </c>
      <c r="F15" s="9">
        <f>J4*45049</f>
        <v>4.5049000000000001</v>
      </c>
      <c r="G15" s="6">
        <v>0</v>
      </c>
      <c r="H15" s="7">
        <v>12.950919689999999</v>
      </c>
      <c r="I15" s="7">
        <v>4.9796285229999997</v>
      </c>
    </row>
    <row r="18" spans="2:9" ht="15.95" customHeight="1">
      <c r="B18" s="3" t="s">
        <v>10</v>
      </c>
      <c r="C18" s="3" t="s">
        <v>1</v>
      </c>
      <c r="D18" s="3" t="s">
        <v>33</v>
      </c>
      <c r="E18" s="3" t="s">
        <v>34</v>
      </c>
      <c r="F18" s="3" t="s">
        <v>35</v>
      </c>
      <c r="G18" s="3" t="s">
        <v>2</v>
      </c>
      <c r="H18" s="3" t="s">
        <v>40</v>
      </c>
      <c r="I18" s="3" t="s">
        <v>0</v>
      </c>
    </row>
    <row r="19" spans="2:9" ht="15.95" customHeight="1">
      <c r="B19" s="4" t="s">
        <v>5</v>
      </c>
      <c r="C19" s="5">
        <v>1000</v>
      </c>
      <c r="D19" s="9">
        <f>J4*10</f>
        <v>1E-3</v>
      </c>
      <c r="E19" s="9">
        <f>J4*9</f>
        <v>9.0000000000000008E-4</v>
      </c>
      <c r="F19" s="9">
        <f>J4*13</f>
        <v>1.3000000000000002E-3</v>
      </c>
      <c r="G19" s="6">
        <v>0</v>
      </c>
      <c r="H19" s="7">
        <v>84.445195069999997</v>
      </c>
      <c r="I19" s="7">
        <v>33.414402920000001</v>
      </c>
    </row>
    <row r="20" spans="2:9" ht="15.95" customHeight="1">
      <c r="B20" s="4" t="s">
        <v>6</v>
      </c>
      <c r="C20" s="5">
        <v>100</v>
      </c>
      <c r="D20" s="9">
        <f>J4*16</f>
        <v>1.6000000000000001E-3</v>
      </c>
      <c r="E20" s="9">
        <f>J4*11</f>
        <v>1.1000000000000001E-3</v>
      </c>
      <c r="F20" s="9">
        <f>J4*32</f>
        <v>3.2000000000000002E-3</v>
      </c>
      <c r="G20" s="6">
        <v>0</v>
      </c>
      <c r="H20" s="7">
        <v>281.69014079999999</v>
      </c>
      <c r="I20" s="7">
        <v>111.3941461</v>
      </c>
    </row>
    <row r="21" spans="2:9" ht="15.95" customHeight="1">
      <c r="B21" s="4" t="s">
        <v>7</v>
      </c>
      <c r="C21" s="5">
        <v>500</v>
      </c>
      <c r="D21" s="9">
        <f>J4*20</f>
        <v>2E-3</v>
      </c>
      <c r="E21" s="9">
        <f>J4*11</f>
        <v>1.1000000000000001E-3</v>
      </c>
      <c r="F21" s="9">
        <f>J4*201</f>
        <v>2.01E-2</v>
      </c>
      <c r="G21" s="6">
        <v>0</v>
      </c>
      <c r="H21" s="7">
        <v>245.3385672</v>
      </c>
      <c r="I21" s="7">
        <v>97.01990309</v>
      </c>
    </row>
    <row r="22" spans="2:9" ht="15.95" customHeight="1">
      <c r="B22" s="4" t="s">
        <v>8</v>
      </c>
      <c r="C22" s="5">
        <v>1000</v>
      </c>
      <c r="D22" s="9">
        <f>J4*61</f>
        <v>6.1000000000000004E-3</v>
      </c>
      <c r="E22" s="9">
        <f>J4*11</f>
        <v>1.1000000000000001E-3</v>
      </c>
      <c r="F22" s="9">
        <f>J4*3015</f>
        <v>0.30149999999999999</v>
      </c>
      <c r="G22" s="6">
        <v>0</v>
      </c>
      <c r="H22" s="7">
        <v>117.5226231</v>
      </c>
      <c r="I22" s="7">
        <v>46.474344260000002</v>
      </c>
    </row>
    <row r="23" spans="2:9" ht="15.95" customHeight="1">
      <c r="B23" s="4" t="s">
        <v>9</v>
      </c>
      <c r="C23" s="5">
        <v>3340696</v>
      </c>
      <c r="D23" s="9">
        <f>J4*52</f>
        <v>5.2000000000000006E-3</v>
      </c>
      <c r="E23" s="9">
        <f>J4*9</f>
        <v>9.0000000000000008E-4</v>
      </c>
      <c r="F23" s="9">
        <f>J4*4483</f>
        <v>0.44830000000000003</v>
      </c>
      <c r="G23" s="6">
        <v>0</v>
      </c>
      <c r="H23" s="7">
        <v>928.02369910000004</v>
      </c>
      <c r="I23" s="7">
        <v>367.1109361</v>
      </c>
    </row>
    <row r="25" spans="2:9" ht="15.95" customHeight="1">
      <c r="B25" s="3" t="s">
        <v>11</v>
      </c>
      <c r="C25" s="3" t="s">
        <v>3</v>
      </c>
      <c r="D25" s="3" t="s">
        <v>33</v>
      </c>
      <c r="E25" s="3" t="s">
        <v>34</v>
      </c>
      <c r="F25" s="3" t="s">
        <v>35</v>
      </c>
      <c r="G25" s="3" t="s">
        <v>4</v>
      </c>
      <c r="H25" s="3" t="s">
        <v>40</v>
      </c>
      <c r="I25" s="3" t="s">
        <v>0</v>
      </c>
    </row>
    <row r="26" spans="2:9" ht="15.95" customHeight="1">
      <c r="B26" s="4" t="s">
        <v>22</v>
      </c>
      <c r="C26" s="16">
        <v>1000</v>
      </c>
      <c r="D26" s="13">
        <f>J4*1863</f>
        <v>0.18630000000000002</v>
      </c>
      <c r="E26" s="13">
        <f>J4*964</f>
        <v>9.64E-2</v>
      </c>
      <c r="F26" s="13">
        <f>J4*1871</f>
        <v>0.18710000000000002</v>
      </c>
      <c r="G26" s="10">
        <v>0</v>
      </c>
      <c r="H26" s="11">
        <v>0.53593744597404702</v>
      </c>
      <c r="I26" s="11">
        <v>0.17506096828707399</v>
      </c>
    </row>
    <row r="27" spans="2:9" ht="15.95" customHeight="1">
      <c r="B27" s="4" t="s">
        <v>23</v>
      </c>
      <c r="C27" s="5">
        <v>100</v>
      </c>
      <c r="D27" s="14">
        <f>J4*34780</f>
        <v>3.4780000000000002</v>
      </c>
      <c r="E27" s="14">
        <f>J4*9337</f>
        <v>0.93370000000000009</v>
      </c>
      <c r="F27" s="14">
        <f>J4*63495</f>
        <v>6.3494999999999999</v>
      </c>
      <c r="G27" s="6">
        <v>0</v>
      </c>
      <c r="H27" s="7">
        <v>1.5705243980000001</v>
      </c>
      <c r="I27" s="7">
        <v>0.498457451</v>
      </c>
    </row>
    <row r="28" spans="2:9" ht="15.95" customHeight="1">
      <c r="B28" s="4" t="s">
        <v>24</v>
      </c>
      <c r="C28" s="5">
        <v>500</v>
      </c>
      <c r="D28" s="9">
        <f>J4*167651</f>
        <v>16.7651</v>
      </c>
      <c r="E28" s="9">
        <f>J4*10541</f>
        <v>1.0541</v>
      </c>
      <c r="F28" s="9">
        <f>J4*299564</f>
        <v>29.956400000000002</v>
      </c>
      <c r="G28" s="6">
        <v>7.1999999999999995E-2</v>
      </c>
      <c r="H28" s="15">
        <v>1.65806682672538</v>
      </c>
      <c r="I28" s="15">
        <v>0.57532328157954005</v>
      </c>
    </row>
    <row r="29" spans="2:9" ht="15.95" customHeight="1">
      <c r="B29" s="4" t="s">
        <v>25</v>
      </c>
      <c r="C29" s="5">
        <v>1000</v>
      </c>
      <c r="D29" s="14">
        <f>J4*314777</f>
        <v>31.477700000000002</v>
      </c>
      <c r="E29" s="14">
        <f>J4*9834</f>
        <v>0.98340000000000005</v>
      </c>
      <c r="F29" s="14">
        <f>J4*596450</f>
        <v>59.645000000000003</v>
      </c>
      <c r="G29" s="6">
        <v>1.6299999999999999E-3</v>
      </c>
      <c r="H29" s="15">
        <v>1.6642784271237401</v>
      </c>
      <c r="I29" s="15">
        <v>0.63974440167942304</v>
      </c>
    </row>
    <row r="30" spans="2:9" ht="15.95" customHeight="1">
      <c r="B30" s="4" t="s">
        <v>26</v>
      </c>
      <c r="C30" s="16">
        <v>5741</v>
      </c>
      <c r="D30" s="13">
        <f>J4*31188</f>
        <v>3.1188000000000002</v>
      </c>
      <c r="E30" s="13">
        <f>J4*2046</f>
        <v>0.2046</v>
      </c>
      <c r="F30" s="13">
        <f>J4*143879</f>
        <v>14.3879</v>
      </c>
      <c r="G30" s="10">
        <v>6.8280787319282304E-2</v>
      </c>
      <c r="H30" s="12">
        <v>1.58706244168768</v>
      </c>
      <c r="I30" s="12">
        <v>0.54825910751926399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J7"/>
  <sheetViews>
    <sheetView workbookViewId="0">
      <selection activeCell="F25" sqref="F25"/>
    </sheetView>
  </sheetViews>
  <sheetFormatPr defaultRowHeight="16.5"/>
  <cols>
    <col min="1" max="1" width="5.625" customWidth="1"/>
    <col min="2" max="2" width="11.625" customWidth="1"/>
    <col min="3" max="3" width="8.625" customWidth="1"/>
    <col min="4" max="6" width="11.625" customWidth="1"/>
    <col min="7" max="9" width="7.625" customWidth="1"/>
    <col min="10" max="10" width="20.625" customWidth="1"/>
  </cols>
  <sheetData>
    <row r="3" spans="2:10" ht="15.95" customHeight="1">
      <c r="B3" s="3" t="s">
        <v>10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2</v>
      </c>
      <c r="H3" s="3" t="s">
        <v>28</v>
      </c>
      <c r="I3" s="3" t="s">
        <v>0</v>
      </c>
      <c r="J3" s="8" t="s">
        <v>27</v>
      </c>
    </row>
    <row r="4" spans="2:10" ht="15.95" customHeight="1">
      <c r="B4" s="4" t="s">
        <v>36</v>
      </c>
      <c r="C4" s="5">
        <v>1000</v>
      </c>
      <c r="D4" s="9">
        <f>615*J4</f>
        <v>6.1500000000000006E-2</v>
      </c>
      <c r="E4" s="9">
        <f>J4*602</f>
        <v>6.0200000000000004E-2</v>
      </c>
      <c r="F4" s="9">
        <f>657*J4</f>
        <v>6.5700000000000008E-2</v>
      </c>
      <c r="G4" s="6">
        <v>0</v>
      </c>
      <c r="H4" s="7">
        <v>1.61886692266348</v>
      </c>
      <c r="I4" s="7">
        <v>0.51530241547086297</v>
      </c>
      <c r="J4" s="8">
        <v>1E-4</v>
      </c>
    </row>
    <row r="5" spans="2:10" ht="15.95" customHeight="1">
      <c r="B5" s="4" t="s">
        <v>37</v>
      </c>
      <c r="C5" s="5">
        <v>1000</v>
      </c>
      <c r="D5" s="9">
        <f>J4*775</f>
        <v>7.7499999999999999E-2</v>
      </c>
      <c r="E5" s="9">
        <f>J4*773</f>
        <v>7.7300000000000008E-2</v>
      </c>
      <c r="F5" s="9">
        <f>J4*878</f>
        <v>8.7800000000000003E-2</v>
      </c>
      <c r="G5" s="6">
        <v>0</v>
      </c>
      <c r="H5" s="7">
        <v>1.2855717710000001</v>
      </c>
      <c r="I5" s="7">
        <v>0.49414792699999999</v>
      </c>
    </row>
    <row r="6" spans="2:10" ht="15.95" customHeight="1">
      <c r="B6" s="4" t="s">
        <v>38</v>
      </c>
      <c r="C6" s="5">
        <v>1000</v>
      </c>
      <c r="D6" s="9">
        <f>J4*10</f>
        <v>1E-3</v>
      </c>
      <c r="E6" s="9">
        <f>J4*9</f>
        <v>9.0000000000000008E-4</v>
      </c>
      <c r="F6" s="9">
        <f>J4*13</f>
        <v>1.3000000000000002E-3</v>
      </c>
      <c r="G6" s="6">
        <v>0</v>
      </c>
      <c r="H6" s="7">
        <v>84.445195069999997</v>
      </c>
      <c r="I6" s="7">
        <v>33.414402920000001</v>
      </c>
    </row>
    <row r="7" spans="2:10" ht="15.95" customHeight="1">
      <c r="B7" s="4" t="s">
        <v>39</v>
      </c>
      <c r="C7" s="16">
        <v>1000</v>
      </c>
      <c r="D7" s="13">
        <f>J4*1863</f>
        <v>0.18630000000000002</v>
      </c>
      <c r="E7" s="13">
        <f>J4*964</f>
        <v>9.64E-2</v>
      </c>
      <c r="F7" s="13">
        <f>J4*1871</f>
        <v>0.18710000000000002</v>
      </c>
      <c r="G7" s="10">
        <v>0</v>
      </c>
      <c r="H7" s="11">
        <v>0.53593744597404702</v>
      </c>
      <c r="I7" s="11">
        <v>0.17506096828707399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J7"/>
  <sheetViews>
    <sheetView workbookViewId="0">
      <selection activeCell="J10" sqref="J10"/>
    </sheetView>
  </sheetViews>
  <sheetFormatPr defaultRowHeight="16.5"/>
  <cols>
    <col min="1" max="1" width="5.625" customWidth="1"/>
    <col min="2" max="2" width="11.625" customWidth="1"/>
    <col min="3" max="3" width="8.625" customWidth="1"/>
    <col min="4" max="6" width="11.625" customWidth="1"/>
    <col min="7" max="9" width="7.625" customWidth="1"/>
    <col min="10" max="10" width="20.625" customWidth="1"/>
  </cols>
  <sheetData>
    <row r="3" spans="2:10" ht="15.95" customHeight="1">
      <c r="B3" s="3" t="s">
        <v>10</v>
      </c>
      <c r="C3" s="3" t="s">
        <v>41</v>
      </c>
      <c r="D3" s="3" t="s">
        <v>30</v>
      </c>
      <c r="E3" s="3" t="s">
        <v>31</v>
      </c>
      <c r="F3" s="3" t="s">
        <v>32</v>
      </c>
      <c r="G3" s="3" t="s">
        <v>2</v>
      </c>
      <c r="H3" s="3" t="s">
        <v>28</v>
      </c>
      <c r="I3" s="3" t="s">
        <v>0</v>
      </c>
      <c r="J3" s="8" t="s">
        <v>27</v>
      </c>
    </row>
    <row r="4" spans="2:10" ht="15.95" customHeight="1">
      <c r="B4" s="4" t="s">
        <v>36</v>
      </c>
      <c r="C4" s="5">
        <v>100</v>
      </c>
      <c r="D4" s="9">
        <f>J4*3692</f>
        <v>0.36920000000000003</v>
      </c>
      <c r="E4" s="9">
        <f>J4*571</f>
        <v>5.7100000000000005E-2</v>
      </c>
      <c r="F4" s="9">
        <f>J4*6978</f>
        <v>0.69780000000000009</v>
      </c>
      <c r="G4" s="6">
        <v>0</v>
      </c>
      <c r="H4" s="7">
        <v>13.87347392</v>
      </c>
      <c r="I4" s="7">
        <v>4.4167504859999998</v>
      </c>
      <c r="J4" s="8">
        <v>1E-4</v>
      </c>
    </row>
    <row r="5" spans="2:10" ht="15.95" customHeight="1">
      <c r="B5" s="4" t="s">
        <v>37</v>
      </c>
      <c r="C5" s="5">
        <v>100</v>
      </c>
      <c r="D5" s="9">
        <f>J4*6912</f>
        <v>0.69120000000000004</v>
      </c>
      <c r="E5" s="9">
        <f>J4*3556</f>
        <v>0.35560000000000003</v>
      </c>
      <c r="F5" s="9">
        <f>J4*7641</f>
        <v>0.7641</v>
      </c>
      <c r="G5" s="6">
        <v>0.02</v>
      </c>
      <c r="H5" s="7">
        <v>12.98026999</v>
      </c>
      <c r="I5" s="7">
        <v>4.9984180299999998</v>
      </c>
    </row>
    <row r="6" spans="2:10" ht="15.95" customHeight="1">
      <c r="B6" s="4" t="s">
        <v>38</v>
      </c>
      <c r="C6" s="5">
        <v>100</v>
      </c>
      <c r="D6" s="9">
        <f>J4*16</f>
        <v>1.6000000000000001E-3</v>
      </c>
      <c r="E6" s="9">
        <f>J4*11</f>
        <v>1.1000000000000001E-3</v>
      </c>
      <c r="F6" s="9">
        <f>J4*32</f>
        <v>3.2000000000000002E-3</v>
      </c>
      <c r="G6" s="6">
        <v>0</v>
      </c>
      <c r="H6" s="7">
        <v>281.69014079999999</v>
      </c>
      <c r="I6" s="7">
        <v>111.3941461</v>
      </c>
    </row>
    <row r="7" spans="2:10" ht="15.95" customHeight="1">
      <c r="B7" s="4" t="s">
        <v>39</v>
      </c>
      <c r="C7" s="5">
        <v>100</v>
      </c>
      <c r="D7" s="14">
        <f>J4*34780</f>
        <v>3.4780000000000002</v>
      </c>
      <c r="E7" s="14">
        <f>J4*9337</f>
        <v>0.93370000000000009</v>
      </c>
      <c r="F7" s="14">
        <f>J4*63495</f>
        <v>6.3494999999999999</v>
      </c>
      <c r="G7" s="6">
        <v>0</v>
      </c>
      <c r="H7" s="7">
        <v>1.5705243980000001</v>
      </c>
      <c r="I7" s="7">
        <v>0.498457451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J7"/>
  <sheetViews>
    <sheetView workbookViewId="0">
      <selection activeCell="B3" sqref="B3:H7"/>
    </sheetView>
  </sheetViews>
  <sheetFormatPr defaultRowHeight="16.5"/>
  <cols>
    <col min="1" max="1" width="5.625" customWidth="1"/>
    <col min="2" max="2" width="11.625" customWidth="1"/>
    <col min="3" max="3" width="8.625" customWidth="1"/>
    <col min="4" max="6" width="11.625" customWidth="1"/>
    <col min="7" max="9" width="7.625" customWidth="1"/>
    <col min="10" max="10" width="20.625" customWidth="1"/>
  </cols>
  <sheetData>
    <row r="3" spans="2:10" ht="15.95" customHeight="1">
      <c r="B3" s="3" t="s">
        <v>43</v>
      </c>
      <c r="C3" s="3" t="s">
        <v>41</v>
      </c>
      <c r="D3" s="3" t="s">
        <v>30</v>
      </c>
      <c r="E3" s="3" t="s">
        <v>31</v>
      </c>
      <c r="F3" s="3" t="s">
        <v>32</v>
      </c>
      <c r="G3" s="3" t="s">
        <v>2</v>
      </c>
      <c r="H3" s="3" t="s">
        <v>28</v>
      </c>
      <c r="I3" s="3" t="s">
        <v>0</v>
      </c>
      <c r="J3" s="8" t="s">
        <v>27</v>
      </c>
    </row>
    <row r="4" spans="2:10" ht="15.95" customHeight="1">
      <c r="B4" s="4" t="s">
        <v>36</v>
      </c>
      <c r="C4" s="5">
        <v>500</v>
      </c>
      <c r="D4" s="9">
        <f>J4*16713</f>
        <v>1.6713</v>
      </c>
      <c r="E4" s="9">
        <f>J4*573</f>
        <v>5.7300000000000004E-2</v>
      </c>
      <c r="F4" s="9">
        <f>J4*33100</f>
        <v>3.31</v>
      </c>
      <c r="G4" s="6">
        <v>0</v>
      </c>
      <c r="H4" s="7">
        <v>14.422938240000001</v>
      </c>
      <c r="I4" s="7">
        <v>4.591677604</v>
      </c>
      <c r="J4" s="8">
        <v>1E-4</v>
      </c>
    </row>
    <row r="5" spans="2:10" ht="15.95" customHeight="1">
      <c r="B5" s="4" t="s">
        <v>37</v>
      </c>
      <c r="C5" s="5">
        <v>500</v>
      </c>
      <c r="D5" s="9">
        <f>J4*34559</f>
        <v>3.4559000000000002</v>
      </c>
      <c r="E5" s="9">
        <f>J4*10279</f>
        <v>1.0279</v>
      </c>
      <c r="F5" s="9">
        <f>J4*37314</f>
        <v>3.7314000000000003</v>
      </c>
      <c r="G5" s="6">
        <v>1.6E-2</v>
      </c>
      <c r="H5" s="7">
        <v>12.98802504</v>
      </c>
      <c r="I5" s="7">
        <v>4.8764199560000003</v>
      </c>
    </row>
    <row r="6" spans="2:10" ht="15.95" customHeight="1">
      <c r="B6" s="4" t="s">
        <v>38</v>
      </c>
      <c r="C6" s="5">
        <v>500</v>
      </c>
      <c r="D6" s="9">
        <f>J4*20</f>
        <v>2E-3</v>
      </c>
      <c r="E6" s="9">
        <f>J4*11</f>
        <v>1.1000000000000001E-3</v>
      </c>
      <c r="F6" s="9">
        <f>J4*201</f>
        <v>2.01E-2</v>
      </c>
      <c r="G6" s="6">
        <v>0</v>
      </c>
      <c r="H6" s="7">
        <v>245.3385672</v>
      </c>
      <c r="I6" s="7">
        <v>97.01990309</v>
      </c>
    </row>
    <row r="7" spans="2:10" ht="15.95" customHeight="1">
      <c r="B7" s="4" t="s">
        <v>39</v>
      </c>
      <c r="C7" s="5">
        <v>500</v>
      </c>
      <c r="D7" s="9">
        <f>J4*167651</f>
        <v>16.7651</v>
      </c>
      <c r="E7" s="9">
        <f>J4*10541</f>
        <v>1.0541</v>
      </c>
      <c r="F7" s="9">
        <f>J4*299564</f>
        <v>29.956400000000002</v>
      </c>
      <c r="G7" s="6">
        <v>7.1999999999999995E-2</v>
      </c>
      <c r="H7" s="15">
        <v>1.65806682672538</v>
      </c>
      <c r="I7" s="15">
        <v>0.57532328157954005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J7"/>
  <sheetViews>
    <sheetView workbookViewId="0">
      <selection activeCell="C10" sqref="C10"/>
    </sheetView>
  </sheetViews>
  <sheetFormatPr defaultRowHeight="16.5"/>
  <cols>
    <col min="1" max="1" width="5.625" customWidth="1"/>
    <col min="2" max="2" width="11.625" customWidth="1"/>
    <col min="3" max="3" width="8.625" customWidth="1"/>
    <col min="4" max="6" width="11.625" customWidth="1"/>
    <col min="7" max="9" width="7.625" customWidth="1"/>
    <col min="10" max="10" width="20.625" customWidth="1"/>
  </cols>
  <sheetData>
    <row r="3" spans="2:10" ht="15.95" customHeight="1">
      <c r="B3" s="3" t="s">
        <v>10</v>
      </c>
      <c r="C3" s="3" t="s">
        <v>41</v>
      </c>
      <c r="D3" s="3" t="s">
        <v>30</v>
      </c>
      <c r="E3" s="3" t="s">
        <v>31</v>
      </c>
      <c r="F3" s="3" t="s">
        <v>32</v>
      </c>
      <c r="G3" s="3" t="s">
        <v>2</v>
      </c>
      <c r="H3" s="3" t="s">
        <v>28</v>
      </c>
      <c r="I3" s="3" t="s">
        <v>0</v>
      </c>
      <c r="J3" s="8" t="s">
        <v>27</v>
      </c>
    </row>
    <row r="4" spans="2:10" ht="15.95" customHeight="1">
      <c r="B4" s="4" t="s">
        <v>36</v>
      </c>
      <c r="C4" s="5">
        <v>1000</v>
      </c>
      <c r="D4" s="9">
        <f>J4*32179</f>
        <v>3.2179000000000002</v>
      </c>
      <c r="E4" s="9">
        <f>J1*569</f>
        <v>0</v>
      </c>
      <c r="F4" s="9">
        <f>J1*60021</f>
        <v>0</v>
      </c>
      <c r="G4" s="6">
        <v>7.6999999999999999E-2</v>
      </c>
      <c r="H4" s="7">
        <v>15.499550510000001</v>
      </c>
      <c r="I4" s="7">
        <v>4.8901384590000001</v>
      </c>
      <c r="J4" s="8">
        <v>1E-4</v>
      </c>
    </row>
    <row r="5" spans="2:10" ht="15.95" customHeight="1">
      <c r="B5" s="4" t="s">
        <v>37</v>
      </c>
      <c r="C5" s="5">
        <v>1000</v>
      </c>
      <c r="D5" s="9">
        <f>J4*66992</f>
        <v>6.6992000000000003</v>
      </c>
      <c r="E5" s="9">
        <f>J4*21605</f>
        <v>2.1605000000000003</v>
      </c>
      <c r="F5" s="9">
        <f>J4*73663</f>
        <v>7.3663000000000007</v>
      </c>
      <c r="G5" s="6">
        <v>1.7000000000000001E-2</v>
      </c>
      <c r="H5" s="7">
        <v>13.02235939</v>
      </c>
      <c r="I5" s="7">
        <v>4.6578461549999997</v>
      </c>
    </row>
    <row r="6" spans="2:10" ht="15.95" customHeight="1">
      <c r="B6" s="4" t="s">
        <v>38</v>
      </c>
      <c r="C6" s="5">
        <v>1000</v>
      </c>
      <c r="D6" s="9">
        <f>J4*61</f>
        <v>6.1000000000000004E-3</v>
      </c>
      <c r="E6" s="9">
        <f>J4*11</f>
        <v>1.1000000000000001E-3</v>
      </c>
      <c r="F6" s="9">
        <f>J4*3015</f>
        <v>0.30149999999999999</v>
      </c>
      <c r="G6" s="6">
        <v>0</v>
      </c>
      <c r="H6" s="7">
        <v>117.5226231</v>
      </c>
      <c r="I6" s="7">
        <v>46.474344260000002</v>
      </c>
    </row>
    <row r="7" spans="2:10" ht="15.95" customHeight="1">
      <c r="B7" s="4" t="s">
        <v>39</v>
      </c>
      <c r="C7" s="5">
        <v>1000</v>
      </c>
      <c r="D7" s="14">
        <f>J4*314777</f>
        <v>31.477700000000002</v>
      </c>
      <c r="E7" s="14">
        <f>J4*9834</f>
        <v>0.98340000000000005</v>
      </c>
      <c r="F7" s="14">
        <f>J4*596450</f>
        <v>59.645000000000003</v>
      </c>
      <c r="G7" s="6">
        <v>1.6299999999999999E-3</v>
      </c>
      <c r="H7" s="15">
        <v>1.6642784271237401</v>
      </c>
      <c r="I7" s="15">
        <v>0.63974440167942304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J7"/>
  <sheetViews>
    <sheetView tabSelected="1" workbookViewId="0"/>
  </sheetViews>
  <sheetFormatPr defaultRowHeight="16.5"/>
  <cols>
    <col min="1" max="1" width="5.625" customWidth="1"/>
    <col min="2" max="2" width="11.625" customWidth="1"/>
    <col min="3" max="3" width="10.625" customWidth="1"/>
    <col min="4" max="6" width="11.625" customWidth="1"/>
    <col min="7" max="9" width="7.625" customWidth="1"/>
    <col min="10" max="10" width="20.625" customWidth="1"/>
  </cols>
  <sheetData>
    <row r="3" spans="2:10" ht="27.75" customHeight="1">
      <c r="B3" s="3" t="s">
        <v>10</v>
      </c>
      <c r="C3" s="17" t="s">
        <v>42</v>
      </c>
      <c r="D3" s="3" t="s">
        <v>30</v>
      </c>
      <c r="E3" s="3" t="s">
        <v>31</v>
      </c>
      <c r="F3" s="3" t="s">
        <v>32</v>
      </c>
      <c r="G3" s="3" t="s">
        <v>2</v>
      </c>
      <c r="H3" s="3" t="s">
        <v>28</v>
      </c>
      <c r="I3" s="3" t="s">
        <v>0</v>
      </c>
      <c r="J3" s="8" t="s">
        <v>27</v>
      </c>
    </row>
    <row r="4" spans="2:10" ht="15.95" customHeight="1">
      <c r="B4" s="4" t="s">
        <v>36</v>
      </c>
      <c r="C4" s="5">
        <v>48985</v>
      </c>
      <c r="D4" s="9">
        <f>J4*36624</f>
        <v>3.6624000000000003</v>
      </c>
      <c r="E4" s="9">
        <f>J4*606</f>
        <v>6.0600000000000001E-2</v>
      </c>
      <c r="F4" s="9">
        <f>J4*37778</f>
        <v>3.7778</v>
      </c>
      <c r="G4" s="6">
        <v>0</v>
      </c>
      <c r="H4" s="7">
        <v>13.46923647</v>
      </c>
      <c r="I4" s="7">
        <v>4.2879368690000002</v>
      </c>
      <c r="J4" s="8">
        <v>1E-4</v>
      </c>
    </row>
    <row r="5" spans="2:10" ht="15.95" customHeight="1">
      <c r="B5" s="4" t="s">
        <v>37</v>
      </c>
      <c r="C5" s="5">
        <v>46870</v>
      </c>
      <c r="D5" s="9">
        <f>J4*38215</f>
        <v>3.8215000000000003</v>
      </c>
      <c r="E5" s="9">
        <f>J4*776</f>
        <v>7.7600000000000002E-2</v>
      </c>
      <c r="F5" s="9">
        <f>J4*45049</f>
        <v>4.5049000000000001</v>
      </c>
      <c r="G5" s="6">
        <v>0</v>
      </c>
      <c r="H5" s="7">
        <v>12.950919689999999</v>
      </c>
      <c r="I5" s="7">
        <v>4.9796285229999997</v>
      </c>
    </row>
    <row r="6" spans="2:10" ht="15.95" customHeight="1">
      <c r="B6" s="4" t="s">
        <v>38</v>
      </c>
      <c r="C6" s="5">
        <v>3340696</v>
      </c>
      <c r="D6" s="9">
        <f>J4*52</f>
        <v>5.2000000000000006E-3</v>
      </c>
      <c r="E6" s="9">
        <f>J4*9</f>
        <v>9.0000000000000008E-4</v>
      </c>
      <c r="F6" s="9">
        <f>J4*4483</f>
        <v>0.44830000000000003</v>
      </c>
      <c r="G6" s="6">
        <v>0</v>
      </c>
      <c r="H6" s="7">
        <v>928.02369910000004</v>
      </c>
      <c r="I6" s="7">
        <v>367.1109361</v>
      </c>
    </row>
    <row r="7" spans="2:10" ht="15.95" customHeight="1">
      <c r="B7" s="4" t="s">
        <v>39</v>
      </c>
      <c r="C7" s="16">
        <v>5741</v>
      </c>
      <c r="D7" s="13">
        <f>J4*31188</f>
        <v>3.1188000000000002</v>
      </c>
      <c r="E7" s="13">
        <f>J4*2046</f>
        <v>0.2046</v>
      </c>
      <c r="F7" s="13">
        <f>J4*143879</f>
        <v>14.3879</v>
      </c>
      <c r="G7" s="10">
        <v>6.8280787319282304E-2</v>
      </c>
      <c r="H7" s="12">
        <v>1.58706244168768</v>
      </c>
      <c r="I7" s="12">
        <v>0.54825910751926399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WEB_WAS_Total_Summary_Report</vt:lpstr>
      <vt:lpstr>요청횟수_1000</vt:lpstr>
      <vt:lpstr>가상사용자_100</vt:lpstr>
      <vt:lpstr>가상사용자_500</vt:lpstr>
      <vt:lpstr>가상사용자_1000</vt:lpstr>
      <vt:lpstr>가상사용자_50_1시간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이장재</dc:creator>
  <cp:lastModifiedBy>이장재</cp:lastModifiedBy>
  <dcterms:created xsi:type="dcterms:W3CDTF">2014-02-20T00:31:02Z</dcterms:created>
  <dcterms:modified xsi:type="dcterms:W3CDTF">2014-02-23T13:58:01Z</dcterms:modified>
</cp:coreProperties>
</file>