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r\OneDrive - Universität St.Gallen\Performance\"/>
    </mc:Choice>
  </mc:AlternateContent>
  <xr:revisionPtr revIDLastSave="0" documentId="13_ncr:1_{2B40079D-A0DC-43DF-98D8-25A62328494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onthly" sheetId="1" r:id="rId1"/>
    <sheet name="Efficacy" sheetId="4" r:id="rId2"/>
    <sheet name="why not" sheetId="5" r:id="rId3"/>
    <sheet name="segments" sheetId="6" r:id="rId4"/>
    <sheet name="percent" sheetId="7" r:id="rId5"/>
    <sheet name="Start" sheetId="2" r:id="rId6"/>
    <sheet name="Facts" sheetId="3" r:id="rId7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0" i="1" l="1"/>
  <c r="AM21" i="1"/>
  <c r="AM22" i="1"/>
  <c r="AM23" i="1"/>
  <c r="AM24" i="1"/>
  <c r="AM30" i="1"/>
  <c r="AM25" i="1"/>
  <c r="AM26" i="1"/>
  <c r="AM27" i="1"/>
  <c r="AM28" i="1"/>
  <c r="AM29" i="1"/>
  <c r="AM37" i="1"/>
  <c r="AM36" i="1"/>
  <c r="AM35" i="1"/>
  <c r="AM34" i="1"/>
  <c r="AM33" i="1"/>
  <c r="AM32" i="1"/>
  <c r="AM145" i="1"/>
  <c r="AL145" i="1"/>
  <c r="AK31" i="1"/>
  <c r="AK145" i="1"/>
  <c r="AJ145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G145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I145" i="1"/>
  <c r="AA145" i="1"/>
  <c r="T145" i="1"/>
  <c r="Y145" i="1"/>
  <c r="X145" i="1"/>
  <c r="P145" i="1"/>
  <c r="M145" i="1"/>
  <c r="L145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B145" i="1"/>
  <c r="AM144" i="1"/>
  <c r="AL144" i="1"/>
  <c r="AJ144" i="1"/>
  <c r="AG144" i="1"/>
  <c r="I144" i="1"/>
  <c r="AA144" i="1"/>
  <c r="T144" i="1"/>
  <c r="Y144" i="1"/>
  <c r="X144" i="1"/>
  <c r="P144" i="1"/>
  <c r="M144" i="1"/>
  <c r="L144" i="1"/>
  <c r="B144" i="1"/>
  <c r="AM143" i="1"/>
  <c r="AL143" i="1"/>
  <c r="AJ143" i="1"/>
  <c r="AG143" i="1"/>
  <c r="I143" i="1"/>
  <c r="AA143" i="1"/>
  <c r="T143" i="1"/>
  <c r="Y143" i="1"/>
  <c r="X143" i="1"/>
  <c r="P143" i="1"/>
  <c r="M143" i="1"/>
  <c r="L143" i="1"/>
  <c r="B143" i="1"/>
  <c r="AM142" i="1"/>
  <c r="AL142" i="1"/>
  <c r="AJ142" i="1"/>
  <c r="AG142" i="1"/>
  <c r="I142" i="1"/>
  <c r="AA142" i="1"/>
  <c r="T142" i="1"/>
  <c r="Y142" i="1"/>
  <c r="X142" i="1"/>
  <c r="P142" i="1"/>
  <c r="M142" i="1"/>
  <c r="L142" i="1"/>
  <c r="B142" i="1"/>
  <c r="AM141" i="1"/>
  <c r="AL141" i="1"/>
  <c r="AJ141" i="1"/>
  <c r="AG141" i="1"/>
  <c r="I141" i="1"/>
  <c r="AA141" i="1"/>
  <c r="T141" i="1"/>
  <c r="Y141" i="1"/>
  <c r="X141" i="1"/>
  <c r="P141" i="1"/>
  <c r="M141" i="1"/>
  <c r="L141" i="1"/>
  <c r="B141" i="1"/>
  <c r="AM140" i="1"/>
  <c r="AL140" i="1"/>
  <c r="AJ140" i="1"/>
  <c r="AG140" i="1"/>
  <c r="I140" i="1"/>
  <c r="AA140" i="1"/>
  <c r="T140" i="1"/>
  <c r="Y140" i="1"/>
  <c r="X140" i="1"/>
  <c r="P140" i="1"/>
  <c r="M140" i="1"/>
  <c r="L140" i="1"/>
  <c r="B140" i="1"/>
  <c r="AM139" i="1"/>
  <c r="AL139" i="1"/>
  <c r="AK139" i="1"/>
  <c r="AJ139" i="1"/>
  <c r="AG139" i="1"/>
  <c r="I139" i="1"/>
  <c r="AA139" i="1"/>
  <c r="T139" i="1"/>
  <c r="Y139" i="1"/>
  <c r="X139" i="1"/>
  <c r="P139" i="1"/>
  <c r="M139" i="1"/>
  <c r="L139" i="1"/>
  <c r="B139" i="1"/>
  <c r="AM138" i="1"/>
  <c r="AL138" i="1"/>
  <c r="AJ138" i="1"/>
  <c r="AG138" i="1"/>
  <c r="I138" i="1"/>
  <c r="AA138" i="1"/>
  <c r="T138" i="1"/>
  <c r="Y138" i="1"/>
  <c r="X138" i="1"/>
  <c r="P138" i="1"/>
  <c r="M138" i="1"/>
  <c r="L138" i="1"/>
  <c r="B138" i="1"/>
  <c r="AM137" i="1"/>
  <c r="AL137" i="1"/>
  <c r="AJ137" i="1"/>
  <c r="AG137" i="1"/>
  <c r="I137" i="1"/>
  <c r="AA137" i="1"/>
  <c r="T137" i="1"/>
  <c r="Y137" i="1"/>
  <c r="X137" i="1"/>
  <c r="P137" i="1"/>
  <c r="M137" i="1"/>
  <c r="L137" i="1"/>
  <c r="B137" i="1"/>
  <c r="AM136" i="1"/>
  <c r="AL136" i="1"/>
  <c r="AJ136" i="1"/>
  <c r="AG136" i="1"/>
  <c r="I136" i="1"/>
  <c r="AA136" i="1"/>
  <c r="T136" i="1"/>
  <c r="Y136" i="1"/>
  <c r="X136" i="1"/>
  <c r="P136" i="1"/>
  <c r="M136" i="1"/>
  <c r="L136" i="1"/>
  <c r="B136" i="1"/>
  <c r="AM135" i="1"/>
  <c r="AL135" i="1"/>
  <c r="AJ135" i="1"/>
  <c r="AG135" i="1"/>
  <c r="I135" i="1"/>
  <c r="AA135" i="1"/>
  <c r="T135" i="1"/>
  <c r="Y135" i="1"/>
  <c r="X135" i="1"/>
  <c r="P135" i="1"/>
  <c r="M135" i="1"/>
  <c r="L135" i="1"/>
  <c r="B135" i="1"/>
  <c r="AM134" i="1"/>
  <c r="AL134" i="1"/>
  <c r="AJ134" i="1"/>
  <c r="AG134" i="1"/>
  <c r="I134" i="1"/>
  <c r="AA134" i="1"/>
  <c r="T134" i="1"/>
  <c r="Y134" i="1"/>
  <c r="X134" i="1"/>
  <c r="P134" i="1"/>
  <c r="M134" i="1"/>
  <c r="L134" i="1"/>
  <c r="B134" i="1"/>
  <c r="AM133" i="1"/>
  <c r="AL133" i="1"/>
  <c r="AK19" i="1"/>
  <c r="AK133" i="1"/>
  <c r="AJ133" i="1"/>
  <c r="AG133" i="1"/>
  <c r="I133" i="1"/>
  <c r="AA133" i="1"/>
  <c r="T133" i="1"/>
  <c r="Y133" i="1"/>
  <c r="X133" i="1"/>
  <c r="P133" i="1"/>
  <c r="M133" i="1"/>
  <c r="L133" i="1"/>
  <c r="B133" i="1"/>
  <c r="AM132" i="1"/>
  <c r="AL132" i="1"/>
  <c r="AJ132" i="1"/>
  <c r="AG132" i="1"/>
  <c r="I132" i="1"/>
  <c r="AA132" i="1"/>
  <c r="T132" i="1"/>
  <c r="Y132" i="1"/>
  <c r="X132" i="1"/>
  <c r="P132" i="1"/>
  <c r="M132" i="1"/>
  <c r="L132" i="1"/>
  <c r="B132" i="1"/>
  <c r="AM131" i="1"/>
  <c r="AL131" i="1"/>
  <c r="AJ131" i="1"/>
  <c r="AG131" i="1"/>
  <c r="I131" i="1"/>
  <c r="AA131" i="1"/>
  <c r="T131" i="1"/>
  <c r="Y131" i="1"/>
  <c r="X131" i="1"/>
  <c r="P131" i="1"/>
  <c r="M131" i="1"/>
  <c r="L131" i="1"/>
  <c r="B131" i="1"/>
  <c r="AM130" i="1"/>
  <c r="AL130" i="1"/>
  <c r="AJ130" i="1"/>
  <c r="AG130" i="1"/>
  <c r="I130" i="1"/>
  <c r="AA130" i="1"/>
  <c r="T130" i="1"/>
  <c r="Y130" i="1"/>
  <c r="X130" i="1"/>
  <c r="P130" i="1"/>
  <c r="M130" i="1"/>
  <c r="L130" i="1"/>
  <c r="B130" i="1"/>
  <c r="AM129" i="1"/>
  <c r="AL129" i="1"/>
  <c r="AJ129" i="1"/>
  <c r="AG129" i="1"/>
  <c r="I129" i="1"/>
  <c r="AA129" i="1"/>
  <c r="T129" i="1"/>
  <c r="Y129" i="1"/>
  <c r="X129" i="1"/>
  <c r="P129" i="1"/>
  <c r="M129" i="1"/>
  <c r="L129" i="1"/>
  <c r="B129" i="1"/>
  <c r="AM128" i="1"/>
  <c r="AL128" i="1"/>
  <c r="AJ128" i="1"/>
  <c r="AG128" i="1"/>
  <c r="I128" i="1"/>
  <c r="AA128" i="1"/>
  <c r="T128" i="1"/>
  <c r="Y128" i="1"/>
  <c r="X128" i="1"/>
  <c r="P128" i="1"/>
  <c r="M128" i="1"/>
  <c r="L128" i="1"/>
  <c r="B128" i="1"/>
  <c r="AM127" i="1"/>
  <c r="AL127" i="1"/>
  <c r="AK127" i="1"/>
  <c r="AJ127" i="1"/>
  <c r="AG127" i="1"/>
  <c r="I127" i="1"/>
  <c r="AA127" i="1"/>
  <c r="T127" i="1"/>
  <c r="Y127" i="1"/>
  <c r="X127" i="1"/>
  <c r="P127" i="1"/>
  <c r="M127" i="1"/>
  <c r="L127" i="1"/>
  <c r="B127" i="1"/>
  <c r="AM126" i="1"/>
  <c r="AL126" i="1"/>
  <c r="AJ126" i="1"/>
  <c r="AG126" i="1"/>
  <c r="I126" i="1"/>
  <c r="AA126" i="1"/>
  <c r="T126" i="1"/>
  <c r="Y126" i="1"/>
  <c r="X126" i="1"/>
  <c r="P126" i="1"/>
  <c r="M126" i="1"/>
  <c r="L126" i="1"/>
  <c r="B126" i="1"/>
  <c r="AM125" i="1"/>
  <c r="AL125" i="1"/>
  <c r="AJ125" i="1"/>
  <c r="AG125" i="1"/>
  <c r="I125" i="1"/>
  <c r="AA125" i="1"/>
  <c r="T125" i="1"/>
  <c r="Y125" i="1"/>
  <c r="X125" i="1"/>
  <c r="P125" i="1"/>
  <c r="M125" i="1"/>
  <c r="L125" i="1"/>
  <c r="B125" i="1"/>
  <c r="AM124" i="1"/>
  <c r="AL124" i="1"/>
  <c r="AJ124" i="1"/>
  <c r="AG124" i="1"/>
  <c r="I124" i="1"/>
  <c r="AA124" i="1"/>
  <c r="T124" i="1"/>
  <c r="Y124" i="1"/>
  <c r="X124" i="1"/>
  <c r="P124" i="1"/>
  <c r="M124" i="1"/>
  <c r="L124" i="1"/>
  <c r="B124" i="1"/>
  <c r="AM123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J123" i="1"/>
  <c r="AG123" i="1"/>
  <c r="I123" i="1"/>
  <c r="AA123" i="1"/>
  <c r="T123" i="1"/>
  <c r="Y123" i="1"/>
  <c r="X123" i="1"/>
  <c r="P123" i="1"/>
  <c r="M123" i="1"/>
  <c r="B123" i="1"/>
  <c r="AM122" i="1"/>
  <c r="AJ122" i="1"/>
  <c r="AG122" i="1"/>
  <c r="I122" i="1"/>
  <c r="AA122" i="1"/>
  <c r="T122" i="1"/>
  <c r="Y122" i="1"/>
  <c r="X122" i="1"/>
  <c r="P122" i="1"/>
  <c r="M122" i="1"/>
  <c r="B122" i="1"/>
  <c r="AM121" i="1"/>
  <c r="AK7" i="1"/>
  <c r="AK121" i="1"/>
  <c r="AJ121" i="1"/>
  <c r="AG121" i="1"/>
  <c r="I121" i="1"/>
  <c r="AA121" i="1"/>
  <c r="T121" i="1"/>
  <c r="Y121" i="1"/>
  <c r="X121" i="1"/>
  <c r="P121" i="1"/>
  <c r="M121" i="1"/>
  <c r="B121" i="1"/>
  <c r="AM120" i="1"/>
  <c r="AJ120" i="1"/>
  <c r="AG120" i="1"/>
  <c r="I120" i="1"/>
  <c r="AA120" i="1"/>
  <c r="T120" i="1"/>
  <c r="Y120" i="1"/>
  <c r="X120" i="1"/>
  <c r="P120" i="1"/>
  <c r="M120" i="1"/>
  <c r="B120" i="1"/>
  <c r="AM119" i="1"/>
  <c r="AJ119" i="1"/>
  <c r="AG119" i="1"/>
  <c r="I119" i="1"/>
  <c r="AA119" i="1"/>
  <c r="T119" i="1"/>
  <c r="Y119" i="1"/>
  <c r="X119" i="1"/>
  <c r="P119" i="1"/>
  <c r="M119" i="1"/>
  <c r="B119" i="1"/>
  <c r="AM118" i="1"/>
  <c r="AJ118" i="1"/>
  <c r="AG118" i="1"/>
  <c r="I118" i="1"/>
  <c r="AA118" i="1"/>
  <c r="T118" i="1"/>
  <c r="Y118" i="1"/>
  <c r="X118" i="1"/>
  <c r="P118" i="1"/>
  <c r="M118" i="1"/>
  <c r="B118" i="1"/>
  <c r="AM117" i="1"/>
  <c r="AJ117" i="1"/>
  <c r="AG117" i="1"/>
  <c r="I117" i="1"/>
  <c r="AA117" i="1"/>
  <c r="T117" i="1"/>
  <c r="Y117" i="1"/>
  <c r="X117" i="1"/>
  <c r="P117" i="1"/>
  <c r="M117" i="1"/>
  <c r="B117" i="1"/>
  <c r="AM116" i="1"/>
  <c r="AJ116" i="1"/>
  <c r="AG116" i="1"/>
  <c r="I116" i="1"/>
  <c r="AA116" i="1"/>
  <c r="T116" i="1"/>
  <c r="Y116" i="1"/>
  <c r="X116" i="1"/>
  <c r="P116" i="1"/>
  <c r="M116" i="1"/>
  <c r="B116" i="1"/>
  <c r="AM115" i="1"/>
  <c r="AK115" i="1"/>
  <c r="AJ115" i="1"/>
  <c r="AG115" i="1"/>
  <c r="I115" i="1"/>
  <c r="AA115" i="1"/>
  <c r="T115" i="1"/>
  <c r="Y115" i="1"/>
  <c r="P115" i="1"/>
  <c r="M115" i="1"/>
  <c r="B115" i="1"/>
  <c r="AM114" i="1"/>
  <c r="AJ114" i="1"/>
  <c r="AG114" i="1"/>
  <c r="I114" i="1"/>
  <c r="AA114" i="1"/>
  <c r="T114" i="1"/>
  <c r="Y114" i="1"/>
  <c r="P114" i="1"/>
  <c r="M114" i="1"/>
  <c r="B114" i="1"/>
  <c r="AM113" i="1"/>
  <c r="AJ113" i="1"/>
  <c r="AG113" i="1"/>
  <c r="I113" i="1"/>
  <c r="AA113" i="1"/>
  <c r="T113" i="1"/>
  <c r="Y113" i="1"/>
  <c r="P113" i="1"/>
  <c r="M113" i="1"/>
  <c r="B113" i="1"/>
  <c r="AM112" i="1"/>
  <c r="AJ112" i="1"/>
  <c r="AA112" i="1"/>
  <c r="T112" i="1"/>
  <c r="Y112" i="1"/>
  <c r="P112" i="1"/>
  <c r="M112" i="1"/>
  <c r="B112" i="1"/>
  <c r="AM111" i="1"/>
  <c r="AJ111" i="1"/>
  <c r="AA111" i="1"/>
  <c r="T111" i="1"/>
  <c r="Y111" i="1"/>
  <c r="P111" i="1"/>
  <c r="M111" i="1"/>
  <c r="B111" i="1"/>
  <c r="AM110" i="1"/>
  <c r="AJ110" i="1"/>
  <c r="AA110" i="1"/>
  <c r="T110" i="1"/>
  <c r="Y110" i="1"/>
  <c r="P110" i="1"/>
  <c r="M110" i="1"/>
  <c r="B110" i="1"/>
  <c r="C74" i="1"/>
  <c r="B74" i="1"/>
  <c r="M74" i="1"/>
  <c r="P74" i="1"/>
  <c r="T74" i="1"/>
  <c r="Y74" i="1"/>
  <c r="AA74" i="1"/>
  <c r="AJ74" i="1"/>
  <c r="AL74" i="1"/>
  <c r="AM74" i="1"/>
  <c r="C75" i="1"/>
  <c r="B75" i="1"/>
  <c r="M75" i="1"/>
  <c r="P75" i="1"/>
  <c r="T75" i="1"/>
  <c r="Y75" i="1"/>
  <c r="AA75" i="1"/>
  <c r="AF75" i="1"/>
  <c r="AH75" i="1"/>
  <c r="AJ75" i="1"/>
  <c r="AL75" i="1"/>
  <c r="AM75" i="1"/>
  <c r="C76" i="1"/>
  <c r="B76" i="1"/>
  <c r="M76" i="1"/>
  <c r="P76" i="1"/>
  <c r="T76" i="1"/>
  <c r="Y76" i="1"/>
  <c r="AA76" i="1"/>
  <c r="AF76" i="1"/>
  <c r="AH76" i="1"/>
  <c r="AJ76" i="1"/>
  <c r="AL76" i="1"/>
  <c r="AM76" i="1"/>
  <c r="C77" i="1"/>
  <c r="B77" i="1"/>
  <c r="I77" i="1"/>
  <c r="M77" i="1"/>
  <c r="P77" i="1"/>
  <c r="T77" i="1"/>
  <c r="Y77" i="1"/>
  <c r="AA77" i="1"/>
  <c r="AF77" i="1"/>
  <c r="AG77" i="1"/>
  <c r="AH77" i="1"/>
  <c r="AJ77" i="1"/>
  <c r="AL77" i="1"/>
  <c r="AM77" i="1"/>
  <c r="C78" i="1"/>
  <c r="B78" i="1"/>
  <c r="I78" i="1"/>
  <c r="M78" i="1"/>
  <c r="P78" i="1"/>
  <c r="T78" i="1"/>
  <c r="Y78" i="1"/>
  <c r="AA78" i="1"/>
  <c r="AF78" i="1"/>
  <c r="AG78" i="1"/>
  <c r="AH78" i="1"/>
  <c r="AJ78" i="1"/>
  <c r="AL78" i="1"/>
  <c r="AM78" i="1"/>
  <c r="C79" i="1"/>
  <c r="B79" i="1"/>
  <c r="I79" i="1"/>
  <c r="M79" i="1"/>
  <c r="P79" i="1"/>
  <c r="T79" i="1"/>
  <c r="Y79" i="1"/>
  <c r="AA79" i="1"/>
  <c r="AF79" i="1"/>
  <c r="AG79" i="1"/>
  <c r="AH79" i="1"/>
  <c r="AJ79" i="1"/>
  <c r="AK79" i="1"/>
  <c r="AL79" i="1"/>
  <c r="AM79" i="1"/>
  <c r="C80" i="1"/>
  <c r="B80" i="1"/>
  <c r="I80" i="1"/>
  <c r="M80" i="1"/>
  <c r="P80" i="1"/>
  <c r="T80" i="1"/>
  <c r="X80" i="1"/>
  <c r="Y80" i="1"/>
  <c r="AA80" i="1"/>
  <c r="AF80" i="1"/>
  <c r="AG80" i="1"/>
  <c r="AH80" i="1"/>
  <c r="AJ80" i="1"/>
  <c r="AL80" i="1"/>
  <c r="AM80" i="1"/>
  <c r="C81" i="1"/>
  <c r="B81" i="1"/>
  <c r="I81" i="1"/>
  <c r="M81" i="1"/>
  <c r="P81" i="1"/>
  <c r="T81" i="1"/>
  <c r="X81" i="1"/>
  <c r="Y81" i="1"/>
  <c r="AA81" i="1"/>
  <c r="AF81" i="1"/>
  <c r="AG81" i="1"/>
  <c r="AH81" i="1"/>
  <c r="AJ81" i="1"/>
  <c r="AL81" i="1"/>
  <c r="AM81" i="1"/>
  <c r="C82" i="1"/>
  <c r="B82" i="1"/>
  <c r="I82" i="1"/>
  <c r="M82" i="1"/>
  <c r="P82" i="1"/>
  <c r="T82" i="1"/>
  <c r="X82" i="1"/>
  <c r="Y82" i="1"/>
  <c r="AA82" i="1"/>
  <c r="AF82" i="1"/>
  <c r="AG82" i="1"/>
  <c r="AH82" i="1"/>
  <c r="AJ82" i="1"/>
  <c r="AL82" i="1"/>
  <c r="AM82" i="1"/>
  <c r="C83" i="1"/>
  <c r="B83" i="1"/>
  <c r="I83" i="1"/>
  <c r="M83" i="1"/>
  <c r="P83" i="1"/>
  <c r="T83" i="1"/>
  <c r="X83" i="1"/>
  <c r="Y83" i="1"/>
  <c r="AA83" i="1"/>
  <c r="AF83" i="1"/>
  <c r="AG83" i="1"/>
  <c r="AH83" i="1"/>
  <c r="AJ83" i="1"/>
  <c r="AL83" i="1"/>
  <c r="AM83" i="1"/>
  <c r="C84" i="1"/>
  <c r="B84" i="1"/>
  <c r="I84" i="1"/>
  <c r="M84" i="1"/>
  <c r="P84" i="1"/>
  <c r="T84" i="1"/>
  <c r="X84" i="1"/>
  <c r="Y84" i="1"/>
  <c r="AA84" i="1"/>
  <c r="AF84" i="1"/>
  <c r="AG84" i="1"/>
  <c r="AH84" i="1"/>
  <c r="AJ84" i="1"/>
  <c r="AL84" i="1"/>
  <c r="AM84" i="1"/>
  <c r="C85" i="1"/>
  <c r="B85" i="1"/>
  <c r="I85" i="1"/>
  <c r="M85" i="1"/>
  <c r="P85" i="1"/>
  <c r="T85" i="1"/>
  <c r="X85" i="1"/>
  <c r="Y85" i="1"/>
  <c r="AA85" i="1"/>
  <c r="AF85" i="1"/>
  <c r="AG85" i="1"/>
  <c r="AH85" i="1"/>
  <c r="AJ85" i="1"/>
  <c r="AK85" i="1"/>
  <c r="AL85" i="1"/>
  <c r="AM85" i="1"/>
  <c r="C86" i="1"/>
  <c r="B86" i="1"/>
  <c r="I86" i="1"/>
  <c r="M86" i="1"/>
  <c r="P86" i="1"/>
  <c r="T86" i="1"/>
  <c r="X86" i="1"/>
  <c r="Y86" i="1"/>
  <c r="AA86" i="1"/>
  <c r="AF86" i="1"/>
  <c r="AG86" i="1"/>
  <c r="AH86" i="1"/>
  <c r="AJ86" i="1"/>
  <c r="AL86" i="1"/>
  <c r="AM86" i="1"/>
  <c r="C87" i="1"/>
  <c r="B87" i="1"/>
  <c r="I87" i="1"/>
  <c r="M87" i="1"/>
  <c r="P87" i="1"/>
  <c r="T87" i="1"/>
  <c r="X87" i="1"/>
  <c r="Y87" i="1"/>
  <c r="AA87" i="1"/>
  <c r="AF87" i="1"/>
  <c r="AG87" i="1"/>
  <c r="AH87" i="1"/>
  <c r="AJ87" i="1"/>
  <c r="AL87" i="1"/>
  <c r="AM87" i="1"/>
  <c r="C88" i="1"/>
  <c r="B88" i="1"/>
  <c r="I88" i="1"/>
  <c r="L88" i="1"/>
  <c r="M88" i="1"/>
  <c r="P88" i="1"/>
  <c r="T88" i="1"/>
  <c r="X88" i="1"/>
  <c r="Y88" i="1"/>
  <c r="AA88" i="1"/>
  <c r="AF88" i="1"/>
  <c r="AG88" i="1"/>
  <c r="AH88" i="1"/>
  <c r="AJ88" i="1"/>
  <c r="AL88" i="1"/>
  <c r="AM88" i="1"/>
  <c r="C89" i="1"/>
  <c r="B89" i="1"/>
  <c r="I89" i="1"/>
  <c r="L89" i="1"/>
  <c r="M89" i="1"/>
  <c r="P89" i="1"/>
  <c r="T89" i="1"/>
  <c r="X89" i="1"/>
  <c r="Y89" i="1"/>
  <c r="AA89" i="1"/>
  <c r="AF89" i="1"/>
  <c r="AG89" i="1"/>
  <c r="AH89" i="1"/>
  <c r="AJ89" i="1"/>
  <c r="AL89" i="1"/>
  <c r="AM89" i="1"/>
  <c r="C90" i="1"/>
  <c r="B90" i="1"/>
  <c r="I90" i="1"/>
  <c r="L90" i="1"/>
  <c r="M90" i="1"/>
  <c r="P90" i="1"/>
  <c r="T90" i="1"/>
  <c r="X90" i="1"/>
  <c r="Y90" i="1"/>
  <c r="AA90" i="1"/>
  <c r="AF90" i="1"/>
  <c r="AG90" i="1"/>
  <c r="AH90" i="1"/>
  <c r="AJ90" i="1"/>
  <c r="AL90" i="1"/>
  <c r="AM90" i="1"/>
  <c r="C91" i="1"/>
  <c r="B91" i="1"/>
  <c r="I91" i="1"/>
  <c r="L91" i="1"/>
  <c r="M91" i="1"/>
  <c r="P91" i="1"/>
  <c r="T91" i="1"/>
  <c r="X91" i="1"/>
  <c r="Y91" i="1"/>
  <c r="AA91" i="1"/>
  <c r="AF91" i="1"/>
  <c r="AG91" i="1"/>
  <c r="AH91" i="1"/>
  <c r="AJ91" i="1"/>
  <c r="AK91" i="1"/>
  <c r="AL91" i="1"/>
  <c r="AM91" i="1"/>
  <c r="C92" i="1"/>
  <c r="B92" i="1"/>
  <c r="I92" i="1"/>
  <c r="L92" i="1"/>
  <c r="M92" i="1"/>
  <c r="P92" i="1"/>
  <c r="T92" i="1"/>
  <c r="X92" i="1"/>
  <c r="Y92" i="1"/>
  <c r="AA92" i="1"/>
  <c r="AF92" i="1"/>
  <c r="AG92" i="1"/>
  <c r="AH92" i="1"/>
  <c r="AJ92" i="1"/>
  <c r="AL92" i="1"/>
  <c r="AM92" i="1"/>
  <c r="C93" i="1"/>
  <c r="B93" i="1"/>
  <c r="I93" i="1"/>
  <c r="L93" i="1"/>
  <c r="M93" i="1"/>
  <c r="P93" i="1"/>
  <c r="T93" i="1"/>
  <c r="X93" i="1"/>
  <c r="Y93" i="1"/>
  <c r="AA93" i="1"/>
  <c r="AF93" i="1"/>
  <c r="AG93" i="1"/>
  <c r="AH93" i="1"/>
  <c r="AJ93" i="1"/>
  <c r="AL93" i="1"/>
  <c r="AM93" i="1"/>
  <c r="C94" i="1"/>
  <c r="B94" i="1"/>
  <c r="I94" i="1"/>
  <c r="L94" i="1"/>
  <c r="M94" i="1"/>
  <c r="P94" i="1"/>
  <c r="T94" i="1"/>
  <c r="X94" i="1"/>
  <c r="Y94" i="1"/>
  <c r="AA94" i="1"/>
  <c r="AF94" i="1"/>
  <c r="AG94" i="1"/>
  <c r="AH94" i="1"/>
  <c r="AJ94" i="1"/>
  <c r="AL94" i="1"/>
  <c r="AM94" i="1"/>
  <c r="C95" i="1"/>
  <c r="B95" i="1"/>
  <c r="I95" i="1"/>
  <c r="L95" i="1"/>
  <c r="M95" i="1"/>
  <c r="P95" i="1"/>
  <c r="T95" i="1"/>
  <c r="X95" i="1"/>
  <c r="Y95" i="1"/>
  <c r="AA95" i="1"/>
  <c r="AF95" i="1"/>
  <c r="AG95" i="1"/>
  <c r="AH95" i="1"/>
  <c r="AJ95" i="1"/>
  <c r="AL95" i="1"/>
  <c r="AM95" i="1"/>
  <c r="C96" i="1"/>
  <c r="B96" i="1"/>
  <c r="I96" i="1"/>
  <c r="L96" i="1"/>
  <c r="M96" i="1"/>
  <c r="P96" i="1"/>
  <c r="T96" i="1"/>
  <c r="X96" i="1"/>
  <c r="Y96" i="1"/>
  <c r="AA96" i="1"/>
  <c r="AF96" i="1"/>
  <c r="AG96" i="1"/>
  <c r="AH96" i="1"/>
  <c r="AJ96" i="1"/>
  <c r="AL96" i="1"/>
  <c r="AM96" i="1"/>
  <c r="C97" i="1"/>
  <c r="B97" i="1"/>
  <c r="I97" i="1"/>
  <c r="L97" i="1"/>
  <c r="M97" i="1"/>
  <c r="P97" i="1"/>
  <c r="T97" i="1"/>
  <c r="X97" i="1"/>
  <c r="Y97" i="1"/>
  <c r="AA97" i="1"/>
  <c r="AF97" i="1"/>
  <c r="AG97" i="1"/>
  <c r="AH97" i="1"/>
  <c r="AJ97" i="1"/>
  <c r="AK97" i="1"/>
  <c r="AL97" i="1"/>
  <c r="AM97" i="1"/>
  <c r="C98" i="1"/>
  <c r="B98" i="1"/>
  <c r="I98" i="1"/>
  <c r="L98" i="1"/>
  <c r="M98" i="1"/>
  <c r="P98" i="1"/>
  <c r="T98" i="1"/>
  <c r="X98" i="1"/>
  <c r="Y98" i="1"/>
  <c r="AA98" i="1"/>
  <c r="AF98" i="1"/>
  <c r="AG98" i="1"/>
  <c r="AH98" i="1"/>
  <c r="AJ98" i="1"/>
  <c r="AL98" i="1"/>
  <c r="AM98" i="1"/>
  <c r="C99" i="1"/>
  <c r="B99" i="1"/>
  <c r="I99" i="1"/>
  <c r="L99" i="1"/>
  <c r="M99" i="1"/>
  <c r="P99" i="1"/>
  <c r="T99" i="1"/>
  <c r="X99" i="1"/>
  <c r="Y99" i="1"/>
  <c r="AA99" i="1"/>
  <c r="AF99" i="1"/>
  <c r="AG99" i="1"/>
  <c r="AH99" i="1"/>
  <c r="AJ99" i="1"/>
  <c r="AL99" i="1"/>
  <c r="AM99" i="1"/>
  <c r="C100" i="1"/>
  <c r="B100" i="1"/>
  <c r="I100" i="1"/>
  <c r="L100" i="1"/>
  <c r="M100" i="1"/>
  <c r="P100" i="1"/>
  <c r="T100" i="1"/>
  <c r="X100" i="1"/>
  <c r="Y100" i="1"/>
  <c r="AA100" i="1"/>
  <c r="AF100" i="1"/>
  <c r="AG100" i="1"/>
  <c r="AH100" i="1"/>
  <c r="AJ100" i="1"/>
  <c r="AL100" i="1"/>
  <c r="AM100" i="1"/>
  <c r="C101" i="1"/>
  <c r="B101" i="1"/>
  <c r="I101" i="1"/>
  <c r="L101" i="1"/>
  <c r="M101" i="1"/>
  <c r="P101" i="1"/>
  <c r="T101" i="1"/>
  <c r="X101" i="1"/>
  <c r="Y101" i="1"/>
  <c r="AA101" i="1"/>
  <c r="AF101" i="1"/>
  <c r="AG101" i="1"/>
  <c r="AH101" i="1"/>
  <c r="AJ101" i="1"/>
  <c r="AL101" i="1"/>
  <c r="AM101" i="1"/>
  <c r="C102" i="1"/>
  <c r="B102" i="1"/>
  <c r="I102" i="1"/>
  <c r="L102" i="1"/>
  <c r="M102" i="1"/>
  <c r="P102" i="1"/>
  <c r="T102" i="1"/>
  <c r="X102" i="1"/>
  <c r="Y102" i="1"/>
  <c r="AA102" i="1"/>
  <c r="AF102" i="1"/>
  <c r="AG102" i="1"/>
  <c r="AH102" i="1"/>
  <c r="AJ102" i="1"/>
  <c r="AL102" i="1"/>
  <c r="AM102" i="1"/>
  <c r="C103" i="1"/>
  <c r="B103" i="1"/>
  <c r="I103" i="1"/>
  <c r="L103" i="1"/>
  <c r="M103" i="1"/>
  <c r="P103" i="1"/>
  <c r="T103" i="1"/>
  <c r="X103" i="1"/>
  <c r="Y103" i="1"/>
  <c r="AA103" i="1"/>
  <c r="AF103" i="1"/>
  <c r="AG103" i="1"/>
  <c r="AH103" i="1"/>
  <c r="AJ103" i="1"/>
  <c r="AK103" i="1"/>
  <c r="AL103" i="1"/>
  <c r="AM103" i="1"/>
  <c r="C104" i="1"/>
  <c r="B104" i="1"/>
  <c r="I104" i="1"/>
  <c r="L104" i="1"/>
  <c r="M104" i="1"/>
  <c r="P104" i="1"/>
  <c r="T104" i="1"/>
  <c r="X104" i="1"/>
  <c r="Y104" i="1"/>
  <c r="AA104" i="1"/>
  <c r="AF104" i="1"/>
  <c r="AG104" i="1"/>
  <c r="AH104" i="1"/>
  <c r="AJ104" i="1"/>
  <c r="AL104" i="1"/>
  <c r="AM104" i="1"/>
  <c r="C105" i="1"/>
  <c r="B105" i="1"/>
  <c r="I105" i="1"/>
  <c r="L105" i="1"/>
  <c r="M105" i="1"/>
  <c r="P105" i="1"/>
  <c r="T105" i="1"/>
  <c r="X105" i="1"/>
  <c r="Y105" i="1"/>
  <c r="AA105" i="1"/>
  <c r="AF105" i="1"/>
  <c r="AG105" i="1"/>
  <c r="AH105" i="1"/>
  <c r="AJ105" i="1"/>
  <c r="AL105" i="1"/>
  <c r="AM105" i="1"/>
  <c r="C106" i="1"/>
  <c r="B106" i="1"/>
  <c r="I106" i="1"/>
  <c r="L106" i="1"/>
  <c r="M106" i="1"/>
  <c r="P106" i="1"/>
  <c r="T106" i="1"/>
  <c r="X106" i="1"/>
  <c r="Y106" i="1"/>
  <c r="AA106" i="1"/>
  <c r="AF106" i="1"/>
  <c r="AG106" i="1"/>
  <c r="AH106" i="1"/>
  <c r="AJ106" i="1"/>
  <c r="AL106" i="1"/>
  <c r="AM106" i="1"/>
  <c r="C107" i="1"/>
  <c r="B107" i="1"/>
  <c r="I107" i="1"/>
  <c r="L107" i="1"/>
  <c r="M107" i="1"/>
  <c r="P107" i="1"/>
  <c r="T107" i="1"/>
  <c r="X107" i="1"/>
  <c r="Y107" i="1"/>
  <c r="AA107" i="1"/>
  <c r="AF107" i="1"/>
  <c r="AG107" i="1"/>
  <c r="AH107" i="1"/>
  <c r="AJ107" i="1"/>
  <c r="AL107" i="1"/>
  <c r="AM107" i="1"/>
  <c r="C108" i="1"/>
  <c r="B108" i="1"/>
  <c r="I108" i="1"/>
  <c r="L108" i="1"/>
  <c r="M108" i="1"/>
  <c r="P108" i="1"/>
  <c r="T108" i="1"/>
  <c r="X108" i="1"/>
  <c r="Y108" i="1"/>
  <c r="AA108" i="1"/>
  <c r="AF108" i="1"/>
  <c r="AG108" i="1"/>
  <c r="AH108" i="1"/>
  <c r="AJ108" i="1"/>
  <c r="AL108" i="1"/>
  <c r="AM108" i="1"/>
  <c r="C109" i="1"/>
  <c r="B109" i="1"/>
  <c r="I109" i="1"/>
  <c r="L109" i="1"/>
  <c r="M109" i="1"/>
  <c r="P109" i="1"/>
  <c r="T109" i="1"/>
  <c r="X109" i="1"/>
  <c r="Y109" i="1"/>
  <c r="AA109" i="1"/>
  <c r="AF109" i="1"/>
  <c r="AG109" i="1"/>
  <c r="AH109" i="1"/>
  <c r="AJ109" i="1"/>
  <c r="AK109" i="1"/>
  <c r="AL109" i="1"/>
  <c r="AM109" i="1"/>
  <c r="C38" i="1"/>
  <c r="B38" i="1"/>
  <c r="M38" i="1"/>
  <c r="P38" i="1"/>
  <c r="T38" i="1"/>
  <c r="Y38" i="1"/>
  <c r="AA38" i="1"/>
  <c r="AJ38" i="1"/>
  <c r="AL38" i="1"/>
  <c r="AM38" i="1"/>
  <c r="C39" i="1"/>
  <c r="B39" i="1"/>
  <c r="M39" i="1"/>
  <c r="P39" i="1"/>
  <c r="T39" i="1"/>
  <c r="Y39" i="1"/>
  <c r="AA39" i="1"/>
  <c r="AF39" i="1"/>
  <c r="AH39" i="1"/>
  <c r="AJ39" i="1"/>
  <c r="AL39" i="1"/>
  <c r="AM39" i="1"/>
  <c r="C40" i="1"/>
  <c r="B40" i="1"/>
  <c r="M40" i="1"/>
  <c r="P40" i="1"/>
  <c r="T40" i="1"/>
  <c r="Y40" i="1"/>
  <c r="AA40" i="1"/>
  <c r="AF40" i="1"/>
  <c r="AH40" i="1"/>
  <c r="AJ40" i="1"/>
  <c r="AL40" i="1"/>
  <c r="AM40" i="1"/>
  <c r="C41" i="1"/>
  <c r="B41" i="1"/>
  <c r="I41" i="1"/>
  <c r="M41" i="1"/>
  <c r="P41" i="1"/>
  <c r="T41" i="1"/>
  <c r="Y41" i="1"/>
  <c r="AA41" i="1"/>
  <c r="AF41" i="1"/>
  <c r="AG41" i="1"/>
  <c r="AH41" i="1"/>
  <c r="AJ41" i="1"/>
  <c r="AL41" i="1"/>
  <c r="AM41" i="1"/>
  <c r="C42" i="1"/>
  <c r="B42" i="1"/>
  <c r="I42" i="1"/>
  <c r="M42" i="1"/>
  <c r="P42" i="1"/>
  <c r="T42" i="1"/>
  <c r="Y42" i="1"/>
  <c r="AA42" i="1"/>
  <c r="AF42" i="1"/>
  <c r="AG42" i="1"/>
  <c r="AH42" i="1"/>
  <c r="AJ42" i="1"/>
  <c r="AL42" i="1"/>
  <c r="AM42" i="1"/>
  <c r="C43" i="1"/>
  <c r="B43" i="1"/>
  <c r="I43" i="1"/>
  <c r="M43" i="1"/>
  <c r="P43" i="1"/>
  <c r="T43" i="1"/>
  <c r="Y43" i="1"/>
  <c r="AA43" i="1"/>
  <c r="AF43" i="1"/>
  <c r="AG43" i="1"/>
  <c r="AH43" i="1"/>
  <c r="AJ43" i="1"/>
  <c r="AK43" i="1"/>
  <c r="AL43" i="1"/>
  <c r="AM43" i="1"/>
  <c r="C44" i="1"/>
  <c r="B44" i="1"/>
  <c r="I44" i="1"/>
  <c r="M44" i="1"/>
  <c r="P44" i="1"/>
  <c r="T44" i="1"/>
  <c r="X44" i="1"/>
  <c r="Y44" i="1"/>
  <c r="AA44" i="1"/>
  <c r="AF44" i="1"/>
  <c r="AG44" i="1"/>
  <c r="AH44" i="1"/>
  <c r="AJ44" i="1"/>
  <c r="AL44" i="1"/>
  <c r="AM44" i="1"/>
  <c r="C45" i="1"/>
  <c r="B45" i="1"/>
  <c r="I45" i="1"/>
  <c r="M45" i="1"/>
  <c r="P45" i="1"/>
  <c r="T45" i="1"/>
  <c r="X45" i="1"/>
  <c r="Y45" i="1"/>
  <c r="AA45" i="1"/>
  <c r="AF45" i="1"/>
  <c r="AG45" i="1"/>
  <c r="AH45" i="1"/>
  <c r="AJ45" i="1"/>
  <c r="AL45" i="1"/>
  <c r="AM45" i="1"/>
  <c r="C46" i="1"/>
  <c r="B46" i="1"/>
  <c r="I46" i="1"/>
  <c r="M46" i="1"/>
  <c r="P46" i="1"/>
  <c r="T46" i="1"/>
  <c r="X46" i="1"/>
  <c r="Y46" i="1"/>
  <c r="AA46" i="1"/>
  <c r="AF46" i="1"/>
  <c r="AG46" i="1"/>
  <c r="AH46" i="1"/>
  <c r="AJ46" i="1"/>
  <c r="AL46" i="1"/>
  <c r="AM46" i="1"/>
  <c r="C47" i="1"/>
  <c r="B47" i="1"/>
  <c r="I47" i="1"/>
  <c r="M47" i="1"/>
  <c r="P47" i="1"/>
  <c r="T47" i="1"/>
  <c r="X47" i="1"/>
  <c r="Y47" i="1"/>
  <c r="AA47" i="1"/>
  <c r="AF47" i="1"/>
  <c r="AG47" i="1"/>
  <c r="AH47" i="1"/>
  <c r="AJ47" i="1"/>
  <c r="AL47" i="1"/>
  <c r="AM47" i="1"/>
  <c r="C48" i="1"/>
  <c r="B48" i="1"/>
  <c r="I48" i="1"/>
  <c r="M48" i="1"/>
  <c r="P48" i="1"/>
  <c r="T48" i="1"/>
  <c r="X48" i="1"/>
  <c r="Y48" i="1"/>
  <c r="AA48" i="1"/>
  <c r="AF48" i="1"/>
  <c r="AG48" i="1"/>
  <c r="AH48" i="1"/>
  <c r="AJ48" i="1"/>
  <c r="AL48" i="1"/>
  <c r="AM48" i="1"/>
  <c r="C49" i="1"/>
  <c r="B49" i="1"/>
  <c r="I49" i="1"/>
  <c r="M49" i="1"/>
  <c r="P49" i="1"/>
  <c r="T49" i="1"/>
  <c r="X49" i="1"/>
  <c r="Y49" i="1"/>
  <c r="AA49" i="1"/>
  <c r="AF49" i="1"/>
  <c r="AG49" i="1"/>
  <c r="AH49" i="1"/>
  <c r="AJ49" i="1"/>
  <c r="AK49" i="1"/>
  <c r="AL49" i="1"/>
  <c r="AM49" i="1"/>
  <c r="C50" i="1"/>
  <c r="B50" i="1"/>
  <c r="I50" i="1"/>
  <c r="M50" i="1"/>
  <c r="P50" i="1"/>
  <c r="T50" i="1"/>
  <c r="X50" i="1"/>
  <c r="Y50" i="1"/>
  <c r="AA50" i="1"/>
  <c r="AF50" i="1"/>
  <c r="AG50" i="1"/>
  <c r="AH50" i="1"/>
  <c r="AJ50" i="1"/>
  <c r="AL50" i="1"/>
  <c r="AM50" i="1"/>
  <c r="C51" i="1"/>
  <c r="B51" i="1"/>
  <c r="I51" i="1"/>
  <c r="M51" i="1"/>
  <c r="P51" i="1"/>
  <c r="T51" i="1"/>
  <c r="X51" i="1"/>
  <c r="Y51" i="1"/>
  <c r="AA51" i="1"/>
  <c r="AF51" i="1"/>
  <c r="AG51" i="1"/>
  <c r="AH51" i="1"/>
  <c r="AJ51" i="1"/>
  <c r="AL51" i="1"/>
  <c r="AM51" i="1"/>
  <c r="C52" i="1"/>
  <c r="B52" i="1"/>
  <c r="I52" i="1"/>
  <c r="L52" i="1"/>
  <c r="M52" i="1"/>
  <c r="P52" i="1"/>
  <c r="T52" i="1"/>
  <c r="X52" i="1"/>
  <c r="Y52" i="1"/>
  <c r="AA52" i="1"/>
  <c r="AF52" i="1"/>
  <c r="AG52" i="1"/>
  <c r="AH52" i="1"/>
  <c r="AJ52" i="1"/>
  <c r="AL52" i="1"/>
  <c r="AM52" i="1"/>
  <c r="C53" i="1"/>
  <c r="B53" i="1"/>
  <c r="I53" i="1"/>
  <c r="L53" i="1"/>
  <c r="M53" i="1"/>
  <c r="P53" i="1"/>
  <c r="T53" i="1"/>
  <c r="X53" i="1"/>
  <c r="Y53" i="1"/>
  <c r="AA53" i="1"/>
  <c r="AF53" i="1"/>
  <c r="AG53" i="1"/>
  <c r="AH53" i="1"/>
  <c r="AJ53" i="1"/>
  <c r="AL53" i="1"/>
  <c r="AM53" i="1"/>
  <c r="C54" i="1"/>
  <c r="B54" i="1"/>
  <c r="I54" i="1"/>
  <c r="L54" i="1"/>
  <c r="M54" i="1"/>
  <c r="P54" i="1"/>
  <c r="T54" i="1"/>
  <c r="X54" i="1"/>
  <c r="Y54" i="1"/>
  <c r="AA54" i="1"/>
  <c r="AF54" i="1"/>
  <c r="AG54" i="1"/>
  <c r="AH54" i="1"/>
  <c r="AJ54" i="1"/>
  <c r="AL54" i="1"/>
  <c r="AM54" i="1"/>
  <c r="C55" i="1"/>
  <c r="B55" i="1"/>
  <c r="I55" i="1"/>
  <c r="L55" i="1"/>
  <c r="M55" i="1"/>
  <c r="P55" i="1"/>
  <c r="T55" i="1"/>
  <c r="X55" i="1"/>
  <c r="Y55" i="1"/>
  <c r="AA55" i="1"/>
  <c r="AF55" i="1"/>
  <c r="AG55" i="1"/>
  <c r="AH55" i="1"/>
  <c r="AJ55" i="1"/>
  <c r="AK55" i="1"/>
  <c r="AL55" i="1"/>
  <c r="AM55" i="1"/>
  <c r="C56" i="1"/>
  <c r="B56" i="1"/>
  <c r="I56" i="1"/>
  <c r="L56" i="1"/>
  <c r="M56" i="1"/>
  <c r="P56" i="1"/>
  <c r="T56" i="1"/>
  <c r="X56" i="1"/>
  <c r="Y56" i="1"/>
  <c r="AA56" i="1"/>
  <c r="AF56" i="1"/>
  <c r="AG56" i="1"/>
  <c r="AH56" i="1"/>
  <c r="AJ56" i="1"/>
  <c r="AL56" i="1"/>
  <c r="AM56" i="1"/>
  <c r="C57" i="1"/>
  <c r="B57" i="1"/>
  <c r="I57" i="1"/>
  <c r="L57" i="1"/>
  <c r="M57" i="1"/>
  <c r="P57" i="1"/>
  <c r="T57" i="1"/>
  <c r="X57" i="1"/>
  <c r="Y57" i="1"/>
  <c r="AA57" i="1"/>
  <c r="AF57" i="1"/>
  <c r="AG57" i="1"/>
  <c r="AH57" i="1"/>
  <c r="AJ57" i="1"/>
  <c r="AL57" i="1"/>
  <c r="AM57" i="1"/>
  <c r="C58" i="1"/>
  <c r="B58" i="1"/>
  <c r="I58" i="1"/>
  <c r="L58" i="1"/>
  <c r="M58" i="1"/>
  <c r="P58" i="1"/>
  <c r="T58" i="1"/>
  <c r="X58" i="1"/>
  <c r="Y58" i="1"/>
  <c r="AA58" i="1"/>
  <c r="AF58" i="1"/>
  <c r="AG58" i="1"/>
  <c r="AH58" i="1"/>
  <c r="AJ58" i="1"/>
  <c r="AL58" i="1"/>
  <c r="AM58" i="1"/>
  <c r="C59" i="1"/>
  <c r="B59" i="1"/>
  <c r="I59" i="1"/>
  <c r="L59" i="1"/>
  <c r="M59" i="1"/>
  <c r="P59" i="1"/>
  <c r="T59" i="1"/>
  <c r="X59" i="1"/>
  <c r="Y59" i="1"/>
  <c r="AA59" i="1"/>
  <c r="AF59" i="1"/>
  <c r="AG59" i="1"/>
  <c r="AH59" i="1"/>
  <c r="AJ59" i="1"/>
  <c r="AL59" i="1"/>
  <c r="AM59" i="1"/>
  <c r="C60" i="1"/>
  <c r="B60" i="1"/>
  <c r="I60" i="1"/>
  <c r="L60" i="1"/>
  <c r="M60" i="1"/>
  <c r="P60" i="1"/>
  <c r="T60" i="1"/>
  <c r="X60" i="1"/>
  <c r="Y60" i="1"/>
  <c r="AA60" i="1"/>
  <c r="AF60" i="1"/>
  <c r="AG60" i="1"/>
  <c r="AH60" i="1"/>
  <c r="AJ60" i="1"/>
  <c r="AL60" i="1"/>
  <c r="AM60" i="1"/>
  <c r="C61" i="1"/>
  <c r="B61" i="1"/>
  <c r="I61" i="1"/>
  <c r="L61" i="1"/>
  <c r="M61" i="1"/>
  <c r="P61" i="1"/>
  <c r="T61" i="1"/>
  <c r="X61" i="1"/>
  <c r="Y61" i="1"/>
  <c r="AA61" i="1"/>
  <c r="AF61" i="1"/>
  <c r="AG61" i="1"/>
  <c r="AH61" i="1"/>
  <c r="AJ61" i="1"/>
  <c r="AK61" i="1"/>
  <c r="AL61" i="1"/>
  <c r="AM61" i="1"/>
  <c r="C62" i="1"/>
  <c r="B62" i="1"/>
  <c r="I62" i="1"/>
  <c r="L62" i="1"/>
  <c r="M62" i="1"/>
  <c r="P62" i="1"/>
  <c r="T62" i="1"/>
  <c r="X62" i="1"/>
  <c r="Y62" i="1"/>
  <c r="AA62" i="1"/>
  <c r="AF62" i="1"/>
  <c r="AG62" i="1"/>
  <c r="AH62" i="1"/>
  <c r="AJ62" i="1"/>
  <c r="AL62" i="1"/>
  <c r="AM62" i="1"/>
  <c r="C63" i="1"/>
  <c r="B63" i="1"/>
  <c r="I63" i="1"/>
  <c r="L63" i="1"/>
  <c r="M63" i="1"/>
  <c r="P63" i="1"/>
  <c r="T63" i="1"/>
  <c r="X63" i="1"/>
  <c r="Y63" i="1"/>
  <c r="AA63" i="1"/>
  <c r="AF63" i="1"/>
  <c r="AG63" i="1"/>
  <c r="AH63" i="1"/>
  <c r="AJ63" i="1"/>
  <c r="AL63" i="1"/>
  <c r="AM63" i="1"/>
  <c r="C64" i="1"/>
  <c r="B64" i="1"/>
  <c r="I64" i="1"/>
  <c r="L64" i="1"/>
  <c r="M64" i="1"/>
  <c r="P64" i="1"/>
  <c r="T64" i="1"/>
  <c r="X64" i="1"/>
  <c r="Y64" i="1"/>
  <c r="AA64" i="1"/>
  <c r="AF64" i="1"/>
  <c r="AG64" i="1"/>
  <c r="AH64" i="1"/>
  <c r="AJ64" i="1"/>
  <c r="AL64" i="1"/>
  <c r="AM64" i="1"/>
  <c r="C65" i="1"/>
  <c r="B65" i="1"/>
  <c r="I65" i="1"/>
  <c r="L65" i="1"/>
  <c r="M65" i="1"/>
  <c r="P65" i="1"/>
  <c r="T65" i="1"/>
  <c r="X65" i="1"/>
  <c r="Y65" i="1"/>
  <c r="AA65" i="1"/>
  <c r="AF65" i="1"/>
  <c r="AG65" i="1"/>
  <c r="AH65" i="1"/>
  <c r="AJ65" i="1"/>
  <c r="AL65" i="1"/>
  <c r="AM65" i="1"/>
  <c r="C66" i="1"/>
  <c r="B66" i="1"/>
  <c r="I66" i="1"/>
  <c r="L66" i="1"/>
  <c r="M66" i="1"/>
  <c r="P66" i="1"/>
  <c r="T66" i="1"/>
  <c r="X66" i="1"/>
  <c r="Y66" i="1"/>
  <c r="AA66" i="1"/>
  <c r="AF66" i="1"/>
  <c r="AG66" i="1"/>
  <c r="AH66" i="1"/>
  <c r="AJ66" i="1"/>
  <c r="AL66" i="1"/>
  <c r="AM66" i="1"/>
  <c r="C67" i="1"/>
  <c r="B67" i="1"/>
  <c r="I67" i="1"/>
  <c r="L67" i="1"/>
  <c r="M67" i="1"/>
  <c r="P67" i="1"/>
  <c r="T67" i="1"/>
  <c r="X67" i="1"/>
  <c r="Y67" i="1"/>
  <c r="AA67" i="1"/>
  <c r="AF67" i="1"/>
  <c r="AG67" i="1"/>
  <c r="AH67" i="1"/>
  <c r="AJ67" i="1"/>
  <c r="AK67" i="1"/>
  <c r="AL67" i="1"/>
  <c r="AM67" i="1"/>
  <c r="C68" i="1"/>
  <c r="B68" i="1"/>
  <c r="I68" i="1"/>
  <c r="L68" i="1"/>
  <c r="M68" i="1"/>
  <c r="P68" i="1"/>
  <c r="T68" i="1"/>
  <c r="X68" i="1"/>
  <c r="Y68" i="1"/>
  <c r="AA68" i="1"/>
  <c r="AF68" i="1"/>
  <c r="AG68" i="1"/>
  <c r="AH68" i="1"/>
  <c r="AJ68" i="1"/>
  <c r="AL68" i="1"/>
  <c r="AM68" i="1"/>
  <c r="C69" i="1"/>
  <c r="B69" i="1"/>
  <c r="I69" i="1"/>
  <c r="L69" i="1"/>
  <c r="M69" i="1"/>
  <c r="P69" i="1"/>
  <c r="T69" i="1"/>
  <c r="X69" i="1"/>
  <c r="Y69" i="1"/>
  <c r="AA69" i="1"/>
  <c r="AF69" i="1"/>
  <c r="AG69" i="1"/>
  <c r="AH69" i="1"/>
  <c r="AJ69" i="1"/>
  <c r="AL69" i="1"/>
  <c r="AM69" i="1"/>
  <c r="C70" i="1"/>
  <c r="B70" i="1"/>
  <c r="I70" i="1"/>
  <c r="L70" i="1"/>
  <c r="M70" i="1"/>
  <c r="P70" i="1"/>
  <c r="T70" i="1"/>
  <c r="X70" i="1"/>
  <c r="Y70" i="1"/>
  <c r="AA70" i="1"/>
  <c r="AF70" i="1"/>
  <c r="AG70" i="1"/>
  <c r="AH70" i="1"/>
  <c r="AJ70" i="1"/>
  <c r="AL70" i="1"/>
  <c r="AM70" i="1"/>
  <c r="C71" i="1"/>
  <c r="B71" i="1"/>
  <c r="I71" i="1"/>
  <c r="L71" i="1"/>
  <c r="M71" i="1"/>
  <c r="P71" i="1"/>
  <c r="T71" i="1"/>
  <c r="X71" i="1"/>
  <c r="Y71" i="1"/>
  <c r="AA71" i="1"/>
  <c r="AF71" i="1"/>
  <c r="AG71" i="1"/>
  <c r="AH71" i="1"/>
  <c r="AJ71" i="1"/>
  <c r="AL71" i="1"/>
  <c r="AM71" i="1"/>
  <c r="C72" i="1"/>
  <c r="B72" i="1"/>
  <c r="I72" i="1"/>
  <c r="L72" i="1"/>
  <c r="M72" i="1"/>
  <c r="P72" i="1"/>
  <c r="T72" i="1"/>
  <c r="X72" i="1"/>
  <c r="Y72" i="1"/>
  <c r="AA72" i="1"/>
  <c r="AF72" i="1"/>
  <c r="AG72" i="1"/>
  <c r="AH72" i="1"/>
  <c r="AJ72" i="1"/>
  <c r="AL72" i="1"/>
  <c r="AM72" i="1"/>
  <c r="C73" i="1"/>
  <c r="B73" i="1"/>
  <c r="I73" i="1"/>
  <c r="L73" i="1"/>
  <c r="M73" i="1"/>
  <c r="P73" i="1"/>
  <c r="T73" i="1"/>
  <c r="X73" i="1"/>
  <c r="Y73" i="1"/>
  <c r="AA73" i="1"/>
  <c r="AF73" i="1"/>
  <c r="AG73" i="1"/>
  <c r="AH73" i="1"/>
  <c r="AJ73" i="1"/>
  <c r="AK73" i="1"/>
  <c r="AL73" i="1"/>
  <c r="AM73" i="1"/>
  <c r="AJ2" i="1"/>
  <c r="T2" i="1"/>
  <c r="Y2" i="1"/>
  <c r="AK37" i="1"/>
  <c r="AK25" i="1"/>
  <c r="AK1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31" i="1"/>
  <c r="AM2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1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I6" i="1"/>
  <c r="AA6" i="1"/>
  <c r="AJ32" i="1"/>
  <c r="AJ33" i="1"/>
  <c r="AJ34" i="1"/>
  <c r="AJ35" i="1"/>
  <c r="AJ36" i="1"/>
  <c r="AJ37" i="1"/>
  <c r="AJ21" i="1"/>
  <c r="AJ22" i="1"/>
  <c r="AJ23" i="1"/>
  <c r="AJ24" i="1"/>
  <c r="AJ25" i="1"/>
  <c r="AJ26" i="1"/>
  <c r="AJ27" i="1"/>
  <c r="AJ28" i="1"/>
  <c r="AJ29" i="1"/>
  <c r="AJ30" i="1"/>
  <c r="AJ31" i="1"/>
  <c r="AJ20" i="1"/>
  <c r="AJ14" i="1"/>
  <c r="AJ15" i="1"/>
  <c r="AJ16" i="1"/>
  <c r="AJ17" i="1"/>
  <c r="AJ18" i="1"/>
  <c r="AJ19" i="1"/>
  <c r="AJ13" i="1"/>
  <c r="AJ3" i="1"/>
  <c r="AJ4" i="1"/>
  <c r="AJ5" i="1"/>
  <c r="AJ6" i="1"/>
  <c r="AJ7" i="1"/>
  <c r="AJ8" i="1"/>
  <c r="AJ9" i="1"/>
  <c r="AJ10" i="1"/>
  <c r="AJ11" i="1"/>
  <c r="AJ1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G30" i="1"/>
  <c r="AG31" i="1"/>
  <c r="AG32" i="1"/>
  <c r="AG33" i="1"/>
  <c r="AG34" i="1"/>
  <c r="AG35" i="1"/>
  <c r="AG36" i="1"/>
  <c r="AG37" i="1"/>
  <c r="AG29" i="1"/>
  <c r="T3" i="1"/>
  <c r="Y3" i="1"/>
  <c r="T4" i="1"/>
  <c r="Y4" i="1"/>
  <c r="T5" i="1"/>
  <c r="Y5" i="1"/>
  <c r="T6" i="1"/>
  <c r="T7" i="1"/>
  <c r="T8" i="1"/>
  <c r="T9" i="1"/>
  <c r="T10" i="1"/>
  <c r="T11" i="1"/>
  <c r="T12" i="1"/>
  <c r="T13" i="1"/>
  <c r="Y13" i="1"/>
  <c r="T14" i="1"/>
  <c r="T15" i="1"/>
  <c r="Y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Y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6" i="1"/>
  <c r="AG20" i="1"/>
  <c r="AG21" i="1"/>
  <c r="AG22" i="1"/>
  <c r="AG23" i="1"/>
  <c r="AG24" i="1"/>
  <c r="AG25" i="1"/>
  <c r="AG26" i="1"/>
  <c r="AG27" i="1"/>
  <c r="AG28" i="1"/>
  <c r="AG19" i="1"/>
  <c r="AG10" i="1"/>
  <c r="AG11" i="1"/>
  <c r="AG12" i="1"/>
  <c r="AG13" i="1"/>
  <c r="AG14" i="1"/>
  <c r="AG15" i="1"/>
  <c r="AG16" i="1"/>
  <c r="AG17" i="1"/>
  <c r="AG18" i="1"/>
  <c r="AG6" i="1"/>
  <c r="AG7" i="1"/>
  <c r="AG8" i="1"/>
  <c r="AG9" i="1"/>
  <c r="AG5" i="1"/>
  <c r="I7" i="1"/>
  <c r="I8" i="1"/>
  <c r="I9" i="1"/>
  <c r="I10" i="1"/>
  <c r="I11" i="1"/>
  <c r="I12" i="1"/>
  <c r="I13" i="1"/>
  <c r="I14" i="1"/>
  <c r="AA14" i="1"/>
  <c r="I15" i="1"/>
  <c r="X15" i="1"/>
  <c r="I16" i="1"/>
  <c r="X16" i="1"/>
  <c r="I17" i="1"/>
  <c r="X17" i="1"/>
  <c r="I18" i="1"/>
  <c r="X18" i="1"/>
  <c r="I19" i="1"/>
  <c r="I20" i="1"/>
  <c r="I21" i="1"/>
  <c r="AA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AA37" i="1"/>
  <c r="I5" i="1"/>
  <c r="AA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A3" i="1"/>
  <c r="AA4" i="1"/>
  <c r="AA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C2" i="1"/>
  <c r="C3" i="1"/>
  <c r="Y8" i="1"/>
  <c r="Y10" i="1"/>
  <c r="Y9" i="1"/>
  <c r="AA15" i="1"/>
  <c r="AA16" i="1"/>
  <c r="Y11" i="1"/>
  <c r="Y7" i="1"/>
  <c r="X8" i="1"/>
  <c r="Y12" i="1"/>
  <c r="X13" i="1"/>
  <c r="AA13" i="1"/>
  <c r="X14" i="1"/>
  <c r="AA18" i="1"/>
  <c r="AA17" i="1"/>
  <c r="Y17" i="1"/>
  <c r="Y16" i="1"/>
  <c r="Y14" i="1"/>
  <c r="Y6" i="1"/>
  <c r="AA12" i="1"/>
  <c r="X12" i="1"/>
  <c r="AA11" i="1"/>
  <c r="X9" i="1"/>
  <c r="AA8" i="1"/>
  <c r="X11" i="1"/>
  <c r="AA9" i="1"/>
  <c r="AA7" i="1"/>
  <c r="AA10" i="1"/>
  <c r="X10" i="1"/>
  <c r="Y32" i="1"/>
  <c r="Y29" i="1"/>
  <c r="X35" i="1"/>
  <c r="Y28" i="1"/>
  <c r="X32" i="1"/>
  <c r="X19" i="1"/>
  <c r="AA34" i="1"/>
  <c r="X31" i="1"/>
  <c r="AA32" i="1"/>
  <c r="X29" i="1"/>
  <c r="AA31" i="1"/>
  <c r="AA33" i="1"/>
  <c r="X30" i="1"/>
  <c r="Y26" i="1"/>
  <c r="Y25" i="1"/>
  <c r="X28" i="1"/>
  <c r="AA30" i="1"/>
  <c r="Y27" i="1"/>
  <c r="Y24" i="1"/>
  <c r="X27" i="1"/>
  <c r="AA29" i="1"/>
  <c r="Y23" i="1"/>
  <c r="X26" i="1"/>
  <c r="AA28" i="1"/>
  <c r="AA27" i="1"/>
  <c r="Y21" i="1"/>
  <c r="X24" i="1"/>
  <c r="AA26" i="1"/>
  <c r="Y22" i="1"/>
  <c r="Y36" i="1"/>
  <c r="Y20" i="1"/>
  <c r="X23" i="1"/>
  <c r="AA25" i="1"/>
  <c r="X25" i="1"/>
  <c r="Y35" i="1"/>
  <c r="Y34" i="1"/>
  <c r="Y18" i="1"/>
  <c r="X37" i="1"/>
  <c r="X21" i="1"/>
  <c r="AA23" i="1"/>
  <c r="Y19" i="1"/>
  <c r="X22" i="1"/>
  <c r="AA24" i="1"/>
  <c r="Y33" i="1"/>
  <c r="X36" i="1"/>
  <c r="X20" i="1"/>
  <c r="AA22" i="1"/>
  <c r="Y31" i="1"/>
  <c r="X34" i="1"/>
  <c r="AA36" i="1"/>
  <c r="AA20" i="1"/>
  <c r="Y30" i="1"/>
  <c r="X33" i="1"/>
  <c r="AA35" i="1"/>
  <c r="AA19" i="1"/>
  <c r="C4" i="1"/>
  <c r="B3" i="1"/>
  <c r="B2" i="1"/>
  <c r="B4" i="1"/>
  <c r="C5" i="1"/>
  <c r="C6" i="1"/>
  <c r="B5" i="1"/>
  <c r="C7" i="1"/>
  <c r="B6" i="1"/>
  <c r="C8" i="1"/>
  <c r="B7" i="1"/>
  <c r="C9" i="1"/>
  <c r="B8" i="1"/>
  <c r="C10" i="1"/>
  <c r="C11" i="1"/>
  <c r="B9" i="1"/>
  <c r="C12" i="1"/>
  <c r="B11" i="1"/>
  <c r="B10" i="1"/>
  <c r="C13" i="1"/>
  <c r="B12" i="1"/>
  <c r="C14" i="1"/>
  <c r="B13" i="1"/>
  <c r="C15" i="1"/>
  <c r="B14" i="1"/>
  <c r="C16" i="1"/>
  <c r="B15" i="1"/>
  <c r="C17" i="1"/>
  <c r="B16" i="1"/>
  <c r="C18" i="1"/>
  <c r="B17" i="1"/>
  <c r="C19" i="1"/>
  <c r="B18" i="1"/>
  <c r="C20" i="1"/>
  <c r="B19" i="1"/>
  <c r="C21" i="1"/>
  <c r="B20" i="1"/>
  <c r="C22" i="1"/>
  <c r="B21" i="1"/>
  <c r="C23" i="1"/>
  <c r="B22" i="1"/>
  <c r="C24" i="1"/>
  <c r="B23" i="1"/>
  <c r="C25" i="1"/>
  <c r="B24" i="1"/>
  <c r="C26" i="1"/>
  <c r="B25" i="1"/>
  <c r="C27" i="1"/>
  <c r="B26" i="1"/>
  <c r="C28" i="1"/>
  <c r="B27" i="1"/>
  <c r="C29" i="1"/>
  <c r="B28" i="1"/>
  <c r="B29" i="1"/>
  <c r="C30" i="1"/>
  <c r="B30" i="1"/>
  <c r="C31" i="1"/>
  <c r="C32" i="1"/>
  <c r="B31" i="1"/>
  <c r="C33" i="1"/>
  <c r="B32" i="1"/>
  <c r="C34" i="1"/>
  <c r="B33" i="1"/>
  <c r="C35" i="1"/>
  <c r="B34" i="1"/>
  <c r="C36" i="1"/>
  <c r="B35" i="1"/>
  <c r="C37" i="1"/>
  <c r="B37" i="1"/>
  <c r="B36" i="1"/>
</calcChain>
</file>

<file path=xl/sharedStrings.xml><?xml version="1.0" encoding="utf-8"?>
<sst xmlns="http://schemas.openxmlformats.org/spreadsheetml/2006/main" count="413" uniqueCount="91">
  <si>
    <t>Company</t>
  </si>
  <si>
    <t>YearMonth</t>
  </si>
  <si>
    <t>Date</t>
  </si>
  <si>
    <t>Type</t>
  </si>
  <si>
    <t>Milestone</t>
  </si>
  <si>
    <t>Software Sales</t>
  </si>
  <si>
    <t>Product sold</t>
  </si>
  <si>
    <t>Price per piece</t>
  </si>
  <si>
    <t>Hardware Sales</t>
  </si>
  <si>
    <t>Professional Services</t>
  </si>
  <si>
    <t>Office Rent</t>
  </si>
  <si>
    <t>IT infrastructure rent</t>
  </si>
  <si>
    <t>Travel</t>
  </si>
  <si>
    <t>Salary Founders</t>
  </si>
  <si>
    <t>Salaries Employee</t>
  </si>
  <si>
    <t>Other Expenses</t>
  </si>
  <si>
    <t>MarketingCost</t>
  </si>
  <si>
    <t>EducationCost</t>
  </si>
  <si>
    <t>Hardware Purchases</t>
  </si>
  <si>
    <t>Products bought</t>
  </si>
  <si>
    <t>Raw Material Cost per piece</t>
  </si>
  <si>
    <t>Manufacturing Cost per piece</t>
  </si>
  <si>
    <t>Hosting Expenses</t>
  </si>
  <si>
    <t>LogisticsCost</t>
  </si>
  <si>
    <t>ExternalConsultantsCost</t>
  </si>
  <si>
    <t>OpenSourceContribution</t>
  </si>
  <si>
    <t>new Loan</t>
  </si>
  <si>
    <t>new Equity</t>
  </si>
  <si>
    <t>new Employee</t>
  </si>
  <si>
    <t>Apps produced</t>
  </si>
  <si>
    <t>Brand-Awareness</t>
  </si>
  <si>
    <t>Apps downloaded</t>
  </si>
  <si>
    <t>SW Digital</t>
  </si>
  <si>
    <t>Main</t>
  </si>
  <si>
    <t>Scenario</t>
  </si>
  <si>
    <t xml:space="preserve">Cash </t>
  </si>
  <si>
    <t>Accounts Receivable</t>
  </si>
  <si>
    <t>Inventory</t>
  </si>
  <si>
    <t>Property</t>
  </si>
  <si>
    <t>Intangible Assets</t>
  </si>
  <si>
    <t>Accounts Payable</t>
  </si>
  <si>
    <t>Short-term loans</t>
  </si>
  <si>
    <t>Accrued expenses</t>
  </si>
  <si>
    <t>Long-term loans</t>
  </si>
  <si>
    <t>equity</t>
  </si>
  <si>
    <t>retained earnings</t>
  </si>
  <si>
    <t># Employee</t>
  </si>
  <si>
    <t>Second ZK App</t>
  </si>
  <si>
    <t>Third ZK App</t>
  </si>
  <si>
    <t>Cashflow of Fixed Assets</t>
  </si>
  <si>
    <t>break-even</t>
  </si>
  <si>
    <t>First SmartWatch with Fitness App</t>
  </si>
  <si>
    <t>Healthcare App</t>
  </si>
  <si>
    <t>General Android/Apple Mobile Integration</t>
  </si>
  <si>
    <t>Third party store</t>
  </si>
  <si>
    <t>Advanced Android Integration App</t>
  </si>
  <si>
    <t>Advanced Apple Integration App</t>
  </si>
  <si>
    <t>SmartWatch 2.0</t>
  </si>
  <si>
    <t>Mass Production</t>
  </si>
  <si>
    <t>The next big thing Joint-Venture?</t>
  </si>
  <si>
    <t>Yes</t>
  </si>
  <si>
    <t>No</t>
  </si>
  <si>
    <t>Too hard to figure out what companies are doing with my data</t>
  </si>
  <si>
    <t>if I want the service, I have to accept how my data is used</t>
  </si>
  <si>
    <t>Feel my personal data is already available</t>
  </si>
  <si>
    <t>don't trust companies to follow stated policies</t>
  </si>
  <si>
    <t>Don't understand my other choices</t>
  </si>
  <si>
    <t>18-24</t>
  </si>
  <si>
    <t>25-34</t>
  </si>
  <si>
    <t>35-44</t>
  </si>
  <si>
    <t>45-54</t>
  </si>
  <si>
    <t>55-64</t>
  </si>
  <si>
    <t>65-74</t>
  </si>
  <si>
    <t>75+</t>
  </si>
  <si>
    <t>I care</t>
  </si>
  <si>
    <t>I am willing to act</t>
  </si>
  <si>
    <t>I've acted</t>
  </si>
  <si>
    <t>Privacy Actives</t>
  </si>
  <si>
    <t>Site Traffic Target</t>
  </si>
  <si>
    <t>OS Dev Intergration</t>
  </si>
  <si>
    <t>All Developments</t>
  </si>
  <si>
    <t>New CertificationFTE</t>
  </si>
  <si>
    <t>HW Production</t>
  </si>
  <si>
    <t>Max Warranty Claims</t>
  </si>
  <si>
    <t>CompetitorCopy</t>
  </si>
  <si>
    <t>NoSecurityDemand</t>
  </si>
  <si>
    <t>HighSecurityDemand</t>
  </si>
  <si>
    <t>Product sold 2</t>
  </si>
  <si>
    <t>Products bought 2</t>
  </si>
  <si>
    <t>CO2 Equivalent per Product</t>
  </si>
  <si>
    <t>Supplier with Social Working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</si>
</sst>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43" fontId="0" fillId="0" borderId="0" xfId="1" applyFont="1"/>
    <xf numFmtId="43" fontId="0" fillId="2" borderId="0" xfId="1" applyFont="1" applyFill="1"/>
    <xf numFmtId="43" fontId="0" fillId="0" borderId="0" xfId="0" applyNumberFormat="1"/>
    <xf numFmtId="43" fontId="0" fillId="0" borderId="0" xfId="1" quotePrefix="1" applyFont="1"/>
    <xf numFmtId="1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A10E679-8527-4E58-8595-E5130BDE3839}">
  <we:reference id="026e7b2b-fa4d-4fe0-bf3b-b965f6f25bee" version="1.0.0.61" store="EXCatalog" storeType="EXCatalog"/>
  <we:alternateReferences>
    <we:reference id="WA200000565" version="1.0.0.6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5"/>
  <sheetViews>
    <sheetView tabSelected="1" topLeftCell="V3" zoomScale="70" zoomScaleNormal="70" workbookViewId="0">
      <selection activeCell="AM21" sqref="AM21"/>
    </sheetView>
  </sheetViews>
  <sheetFormatPr defaultRowHeight="15"/>
  <cols>
    <col min="1" max="1" width="12.5703125" customWidth="1"/>
    <col min="2" max="2" width="10.7109375" bestFit="1" customWidth="1"/>
    <col min="3" max="3" width="13.5703125" customWidth="1"/>
    <col min="4" max="4" width="26.140625" bestFit="1" customWidth="1"/>
    <col min="5" max="5" width="45.5703125" customWidth="1"/>
    <col min="6" max="6" width="14.28515625" bestFit="1" customWidth="1"/>
    <col min="7" max="8" width="14.28515625" customWidth="1"/>
    <col min="9" max="9" width="14.85546875" bestFit="1" customWidth="1"/>
    <col min="10" max="10" width="20.140625" bestFit="1" customWidth="1"/>
    <col min="11" max="11" width="11.140625" bestFit="1" customWidth="1"/>
    <col min="12" max="12" width="19.7109375" bestFit="1" customWidth="1"/>
    <col min="13" max="13" width="9.28515625" bestFit="1" customWidth="1"/>
    <col min="14" max="14" width="15.28515625" bestFit="1" customWidth="1"/>
    <col min="15" max="15" width="17.5703125" bestFit="1" customWidth="1"/>
    <col min="16" max="16" width="15.140625" bestFit="1" customWidth="1"/>
    <col min="17" max="17" width="14.140625" bestFit="1" customWidth="1"/>
    <col min="18" max="18" width="13.85546875" bestFit="1" customWidth="1"/>
    <col min="19" max="19" width="13.85546875" customWidth="1"/>
    <col min="20" max="20" width="19.28515625" bestFit="1" customWidth="1"/>
    <col min="21" max="23" width="19.28515625" customWidth="1"/>
    <col min="24" max="24" width="19.140625" customWidth="1"/>
    <col min="25" max="25" width="12.42578125" bestFit="1" customWidth="1"/>
    <col min="26" max="26" width="23.140625" bestFit="1" customWidth="1"/>
    <col min="27" max="27" width="23.7109375" bestFit="1" customWidth="1"/>
    <col min="28" max="29" width="13.42578125" bestFit="1" customWidth="1"/>
    <col min="30" max="30" width="14.28515625" bestFit="1" customWidth="1"/>
    <col min="31" max="31" width="14.42578125" bestFit="1" customWidth="1"/>
    <col min="32" max="32" width="16.7109375" bestFit="1" customWidth="1"/>
    <col min="33" max="33" width="17.28515625" bestFit="1" customWidth="1"/>
    <col min="34" max="34" width="16.140625" bestFit="1" customWidth="1"/>
    <col min="35" max="35" width="15" bestFit="1" customWidth="1"/>
    <col min="36" max="36" width="16.7109375" bestFit="1" customWidth="1"/>
    <col min="37" max="37" width="18.5703125" bestFit="1" customWidth="1"/>
    <col min="38" max="38" width="13.140625" bestFit="1" customWidth="1"/>
    <col min="39" max="39" width="18" bestFit="1" customWidth="1"/>
    <col min="40" max="40" width="14.28515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78</v>
      </c>
      <c r="AI1" t="s">
        <v>80</v>
      </c>
      <c r="AJ1" t="s">
        <v>79</v>
      </c>
      <c r="AK1" t="s">
        <v>81</v>
      </c>
      <c r="AL1" t="s">
        <v>82</v>
      </c>
      <c r="AM1" t="s">
        <v>83</v>
      </c>
      <c r="AN1" t="s">
        <v>87</v>
      </c>
      <c r="AO1" t="s">
        <v>88</v>
      </c>
      <c r="AP1" t="s">
        <v>89</v>
      </c>
      <c r="AQ1" t="s">
        <v>90</v>
      </c>
    </row>
    <row r="2" spans="1:43">
      <c r="A2" t="s">
        <v>32</v>
      </c>
      <c r="B2" t="str">
        <f t="shared" ref="B2:B33" si="0">_xlfn.CONCAT(YEAR(C2),TEXT(MONTH(C2),"000"))</f>
        <v>2024001</v>
      </c>
      <c r="C2" s="1">
        <f>DATE(2024,1,1)</f>
        <v>45292</v>
      </c>
      <c r="D2" s="1" t="s">
        <v>33</v>
      </c>
      <c r="E2" s="1"/>
      <c r="F2" s="3">
        <v>0</v>
      </c>
      <c r="G2" s="3">
        <v>0</v>
      </c>
      <c r="H2" s="3">
        <v>100</v>
      </c>
      <c r="I2" s="3">
        <v>0</v>
      </c>
      <c r="J2" s="3">
        <v>0</v>
      </c>
      <c r="K2" s="3">
        <v>0</v>
      </c>
      <c r="L2" s="3">
        <v>50</v>
      </c>
      <c r="M2" s="3">
        <f t="shared" ref="M2:M33" si="1">50+INT(J2/10)</f>
        <v>50</v>
      </c>
      <c r="N2" s="3">
        <v>12000</v>
      </c>
      <c r="O2" s="3">
        <v>0</v>
      </c>
      <c r="P2" s="3">
        <f t="shared" ref="P2:P33" ca="1" si="2">ABS(INT(_xlfn.NORM.INV(RAND(),800,400)))</f>
        <v>853</v>
      </c>
      <c r="Q2" s="3">
        <v>500</v>
      </c>
      <c r="R2" s="3">
        <v>500</v>
      </c>
      <c r="S2" s="3">
        <v>10000</v>
      </c>
      <c r="T2" s="4">
        <f t="shared" ref="T2:T33" si="3">U2*(V2+W2)</f>
        <v>7000</v>
      </c>
      <c r="U2" s="4">
        <v>100</v>
      </c>
      <c r="V2" s="4">
        <v>50</v>
      </c>
      <c r="W2" s="4">
        <v>20</v>
      </c>
      <c r="X2" s="4">
        <v>20</v>
      </c>
      <c r="Y2" s="4">
        <f t="shared" ref="Y2:Y33" si="4">20+INT(T2/100)</f>
        <v>90</v>
      </c>
      <c r="Z2" s="4">
        <v>0</v>
      </c>
      <c r="AA2" s="4">
        <f>ROUND((10+(I2/10))/100,0)*100</f>
        <v>0</v>
      </c>
      <c r="AB2" s="3">
        <v>0</v>
      </c>
      <c r="AC2" s="3">
        <v>350000</v>
      </c>
      <c r="AD2">
        <v>3</v>
      </c>
      <c r="AE2">
        <v>0</v>
      </c>
      <c r="AF2">
        <v>1E-3</v>
      </c>
      <c r="AG2">
        <v>0</v>
      </c>
      <c r="AH2" s="7">
        <v>200</v>
      </c>
      <c r="AI2">
        <v>15</v>
      </c>
      <c r="AJ2" s="7">
        <f t="shared" ref="AJ2:AJ12" si="5">AI2*0.14</f>
        <v>2.1</v>
      </c>
      <c r="AK2">
        <v>0</v>
      </c>
      <c r="AL2" s="5">
        <f>W2</f>
        <v>20</v>
      </c>
      <c r="AM2" s="8">
        <f t="shared" ref="AM2:AM31" si="6">ROUNDDOWN(G2*0.04,0)</f>
        <v>0</v>
      </c>
      <c r="AN2" s="3">
        <v>0</v>
      </c>
      <c r="AO2">
        <v>100</v>
      </c>
      <c r="AP2">
        <v>35</v>
      </c>
      <c r="AQ2">
        <v>1</v>
      </c>
    </row>
    <row r="3" spans="1:43">
      <c r="A3" t="s">
        <v>32</v>
      </c>
      <c r="B3" t="str">
        <f t="shared" si="0"/>
        <v>2024002</v>
      </c>
      <c r="C3" s="1">
        <f t="shared" ref="C3:C37" si="7">EDATE(C2,1)</f>
        <v>45323</v>
      </c>
      <c r="D3" s="1" t="s">
        <v>33</v>
      </c>
      <c r="E3" s="1"/>
      <c r="F3" s="3">
        <v>0</v>
      </c>
      <c r="G3" s="3">
        <v>0</v>
      </c>
      <c r="H3" s="3">
        <v>100</v>
      </c>
      <c r="I3" s="3">
        <v>0</v>
      </c>
      <c r="J3" s="3">
        <v>0</v>
      </c>
      <c r="K3" s="3">
        <v>0</v>
      </c>
      <c r="L3" s="3">
        <v>50</v>
      </c>
      <c r="M3" s="3">
        <f t="shared" si="1"/>
        <v>50</v>
      </c>
      <c r="N3" s="3">
        <v>12000</v>
      </c>
      <c r="O3" s="3">
        <v>0</v>
      </c>
      <c r="P3" s="3">
        <f t="shared" ca="1" si="2"/>
        <v>954</v>
      </c>
      <c r="Q3" s="3">
        <v>500</v>
      </c>
      <c r="R3" s="3">
        <v>500</v>
      </c>
      <c r="S3" s="3">
        <v>0</v>
      </c>
      <c r="T3" s="4">
        <f t="shared" si="3"/>
        <v>0</v>
      </c>
      <c r="U3" s="4">
        <v>0</v>
      </c>
      <c r="V3" s="4">
        <v>50</v>
      </c>
      <c r="W3" s="4">
        <v>20</v>
      </c>
      <c r="X3" s="4">
        <v>20</v>
      </c>
      <c r="Y3" s="4">
        <f t="shared" si="4"/>
        <v>20</v>
      </c>
      <c r="Z3" s="4">
        <v>0</v>
      </c>
      <c r="AA3" s="4">
        <f>ROUND((10+(I3/10))/100,0)*100</f>
        <v>0</v>
      </c>
      <c r="AB3" s="3">
        <v>0</v>
      </c>
      <c r="AC3" s="3">
        <v>0</v>
      </c>
      <c r="AD3">
        <v>0</v>
      </c>
      <c r="AE3">
        <v>0</v>
      </c>
      <c r="AF3">
        <f>AF2*1.1</f>
        <v>1.1000000000000001E-3</v>
      </c>
      <c r="AG3">
        <v>0</v>
      </c>
      <c r="AH3" s="7">
        <f t="shared" ref="AH3:AH37" si="8">AH2*1.15</f>
        <v>229.99999999999997</v>
      </c>
      <c r="AI3">
        <v>15</v>
      </c>
      <c r="AJ3" s="7">
        <f t="shared" si="5"/>
        <v>2.1</v>
      </c>
      <c r="AK3">
        <v>0</v>
      </c>
      <c r="AL3" s="5">
        <f t="shared" ref="AL3:AL12" si="9">AL2*0.95</f>
        <v>19</v>
      </c>
      <c r="AM3" s="8">
        <f t="shared" si="6"/>
        <v>0</v>
      </c>
      <c r="AN3" s="3">
        <v>0</v>
      </c>
      <c r="AO3">
        <v>0</v>
      </c>
      <c r="AP3">
        <v>35</v>
      </c>
      <c r="AQ3">
        <v>1</v>
      </c>
    </row>
    <row r="4" spans="1:43">
      <c r="A4" t="s">
        <v>32</v>
      </c>
      <c r="B4" t="str">
        <f t="shared" si="0"/>
        <v>2024003</v>
      </c>
      <c r="C4" s="1">
        <f t="shared" si="7"/>
        <v>45352</v>
      </c>
      <c r="D4" s="1" t="s">
        <v>33</v>
      </c>
      <c r="E4" s="1" t="s">
        <v>51</v>
      </c>
      <c r="F4" s="3">
        <v>0</v>
      </c>
      <c r="G4" s="3">
        <v>0</v>
      </c>
      <c r="H4" s="3">
        <v>100</v>
      </c>
      <c r="I4" s="3">
        <v>0</v>
      </c>
      <c r="J4" s="3">
        <v>0</v>
      </c>
      <c r="K4" s="3">
        <v>0</v>
      </c>
      <c r="L4" s="3">
        <v>50</v>
      </c>
      <c r="M4" s="3">
        <f t="shared" si="1"/>
        <v>50</v>
      </c>
      <c r="N4" s="3">
        <v>12000</v>
      </c>
      <c r="O4" s="3">
        <v>0</v>
      </c>
      <c r="P4" s="3">
        <f t="shared" ca="1" si="2"/>
        <v>134</v>
      </c>
      <c r="Q4" s="3">
        <v>500</v>
      </c>
      <c r="R4" s="3">
        <v>500</v>
      </c>
      <c r="S4" s="3">
        <v>0</v>
      </c>
      <c r="T4" s="4">
        <f t="shared" si="3"/>
        <v>0</v>
      </c>
      <c r="U4" s="4">
        <v>0</v>
      </c>
      <c r="V4" s="4">
        <v>50</v>
      </c>
      <c r="W4" s="4">
        <v>20</v>
      </c>
      <c r="X4" s="4">
        <v>20</v>
      </c>
      <c r="Y4" s="4">
        <f t="shared" si="4"/>
        <v>20</v>
      </c>
      <c r="Z4" s="4">
        <v>0</v>
      </c>
      <c r="AA4" s="4">
        <f>ROUND((10+(I4/10))/100,0)*100</f>
        <v>0</v>
      </c>
      <c r="AB4" s="3">
        <v>0</v>
      </c>
      <c r="AC4" s="3">
        <v>0</v>
      </c>
      <c r="AD4">
        <v>0</v>
      </c>
      <c r="AE4">
        <v>1</v>
      </c>
      <c r="AF4">
        <f>MIN(0.8,AF3*1.2)</f>
        <v>1.32E-3</v>
      </c>
      <c r="AG4">
        <v>0</v>
      </c>
      <c r="AH4" s="7">
        <f t="shared" si="8"/>
        <v>264.49999999999994</v>
      </c>
      <c r="AI4">
        <v>15</v>
      </c>
      <c r="AJ4" s="7">
        <f t="shared" si="5"/>
        <v>2.1</v>
      </c>
      <c r="AK4">
        <v>0</v>
      </c>
      <c r="AL4" s="5">
        <f t="shared" si="9"/>
        <v>18.05</v>
      </c>
      <c r="AM4" s="8">
        <f t="shared" si="6"/>
        <v>0</v>
      </c>
      <c r="AN4" s="3">
        <v>0</v>
      </c>
      <c r="AO4">
        <v>0</v>
      </c>
      <c r="AP4">
        <v>35</v>
      </c>
      <c r="AQ4">
        <v>1</v>
      </c>
    </row>
    <row r="5" spans="1:43">
      <c r="A5" t="s">
        <v>32</v>
      </c>
      <c r="B5" t="str">
        <f t="shared" si="0"/>
        <v>2024004</v>
      </c>
      <c r="C5" s="1">
        <f t="shared" si="7"/>
        <v>45383</v>
      </c>
      <c r="D5" s="1" t="s">
        <v>33</v>
      </c>
      <c r="E5" s="1"/>
      <c r="F5" s="3">
        <v>0</v>
      </c>
      <c r="G5" s="3">
        <v>20</v>
      </c>
      <c r="H5" s="3">
        <v>100</v>
      </c>
      <c r="I5" s="3">
        <f t="shared" ref="I5:I37" si="10">G5*H5</f>
        <v>2000</v>
      </c>
      <c r="J5" s="3">
        <v>0</v>
      </c>
      <c r="K5" s="3">
        <v>0</v>
      </c>
      <c r="L5" s="3">
        <v>50</v>
      </c>
      <c r="M5" s="3">
        <f t="shared" si="1"/>
        <v>50</v>
      </c>
      <c r="N5" s="3">
        <v>12000</v>
      </c>
      <c r="O5" s="3">
        <v>0</v>
      </c>
      <c r="P5" s="3">
        <f t="shared" ca="1" si="2"/>
        <v>929</v>
      </c>
      <c r="Q5" s="3">
        <v>500</v>
      </c>
      <c r="R5" s="3">
        <v>500</v>
      </c>
      <c r="S5" s="3">
        <v>0</v>
      </c>
      <c r="T5" s="4">
        <f t="shared" si="3"/>
        <v>35000</v>
      </c>
      <c r="U5" s="4">
        <v>500</v>
      </c>
      <c r="V5" s="4">
        <v>50</v>
      </c>
      <c r="W5" s="4">
        <v>20</v>
      </c>
      <c r="X5" s="4">
        <v>20</v>
      </c>
      <c r="Y5" s="4">
        <f t="shared" si="4"/>
        <v>370</v>
      </c>
      <c r="Z5" s="4">
        <v>0</v>
      </c>
      <c r="AA5" s="4">
        <f t="shared" ref="AA5:AA37" si="11">MIN(500,ROUND((10+(I5/10))/100,0)*100)</f>
        <v>200</v>
      </c>
      <c r="AB5" s="3">
        <v>0</v>
      </c>
      <c r="AC5" s="3">
        <v>0</v>
      </c>
      <c r="AD5">
        <v>0</v>
      </c>
      <c r="AE5">
        <v>0</v>
      </c>
      <c r="AF5">
        <f t="shared" ref="AF5:AF37" si="12">AF4*1.2</f>
        <v>1.5839999999999999E-3</v>
      </c>
      <c r="AG5" s="5">
        <f t="shared" ref="AG5:AG18" si="13">G5</f>
        <v>20</v>
      </c>
      <c r="AH5" s="7">
        <f t="shared" si="8"/>
        <v>304.1749999999999</v>
      </c>
      <c r="AI5">
        <v>15</v>
      </c>
      <c r="AJ5" s="7">
        <f t="shared" si="5"/>
        <v>2.1</v>
      </c>
      <c r="AK5">
        <v>0</v>
      </c>
      <c r="AL5" s="5">
        <f t="shared" si="9"/>
        <v>17.147500000000001</v>
      </c>
      <c r="AM5" s="8">
        <f t="shared" si="6"/>
        <v>0</v>
      </c>
      <c r="AN5" s="3">
        <v>20</v>
      </c>
      <c r="AO5">
        <v>500</v>
      </c>
      <c r="AP5">
        <v>35</v>
      </c>
      <c r="AQ5">
        <v>1</v>
      </c>
    </row>
    <row r="6" spans="1:43">
      <c r="A6" t="s">
        <v>32</v>
      </c>
      <c r="B6" t="str">
        <f t="shared" si="0"/>
        <v>2024005</v>
      </c>
      <c r="C6" s="1">
        <f t="shared" si="7"/>
        <v>45413</v>
      </c>
      <c r="D6" s="1" t="s">
        <v>33</v>
      </c>
      <c r="E6" s="1"/>
      <c r="F6" s="3">
        <v>0</v>
      </c>
      <c r="G6" s="3">
        <v>30</v>
      </c>
      <c r="H6" s="3">
        <v>100</v>
      </c>
      <c r="I6" s="3">
        <f t="shared" si="10"/>
        <v>3000</v>
      </c>
      <c r="J6" s="3">
        <v>0</v>
      </c>
      <c r="K6" s="3">
        <v>0</v>
      </c>
      <c r="L6" s="3">
        <v>40</v>
      </c>
      <c r="M6" s="3">
        <f t="shared" si="1"/>
        <v>50</v>
      </c>
      <c r="N6" s="3">
        <v>12000</v>
      </c>
      <c r="O6" s="3">
        <v>0</v>
      </c>
      <c r="P6" s="3">
        <f t="shared" ca="1" si="2"/>
        <v>559</v>
      </c>
      <c r="Q6" s="3">
        <v>500</v>
      </c>
      <c r="R6" s="3">
        <v>500</v>
      </c>
      <c r="S6" s="3">
        <v>0</v>
      </c>
      <c r="T6" s="4">
        <f t="shared" si="3"/>
        <v>0</v>
      </c>
      <c r="U6" s="4">
        <v>0</v>
      </c>
      <c r="V6" s="4">
        <v>50</v>
      </c>
      <c r="W6" s="4">
        <v>20</v>
      </c>
      <c r="X6" s="4">
        <v>20</v>
      </c>
      <c r="Y6" s="4">
        <f t="shared" si="4"/>
        <v>20</v>
      </c>
      <c r="Z6" s="4">
        <v>0</v>
      </c>
      <c r="AA6" s="4">
        <f t="shared" si="11"/>
        <v>300</v>
      </c>
      <c r="AB6" s="3">
        <v>0</v>
      </c>
      <c r="AC6" s="3">
        <v>0</v>
      </c>
      <c r="AD6">
        <v>0</v>
      </c>
      <c r="AE6">
        <v>0</v>
      </c>
      <c r="AF6">
        <f t="shared" si="12"/>
        <v>1.9007999999999998E-3</v>
      </c>
      <c r="AG6" s="5">
        <f t="shared" si="13"/>
        <v>30</v>
      </c>
      <c r="AH6" s="7">
        <f t="shared" si="8"/>
        <v>349.80124999999987</v>
      </c>
      <c r="AI6">
        <v>15</v>
      </c>
      <c r="AJ6" s="7">
        <f t="shared" si="5"/>
        <v>2.1</v>
      </c>
      <c r="AK6">
        <v>0</v>
      </c>
      <c r="AL6" s="5">
        <f t="shared" si="9"/>
        <v>16.290125</v>
      </c>
      <c r="AM6" s="8">
        <f t="shared" si="6"/>
        <v>1</v>
      </c>
      <c r="AN6" s="3">
        <v>30</v>
      </c>
      <c r="AO6">
        <v>0</v>
      </c>
      <c r="AP6">
        <v>35</v>
      </c>
      <c r="AQ6">
        <v>1</v>
      </c>
    </row>
    <row r="7" spans="1:43">
      <c r="A7" t="s">
        <v>32</v>
      </c>
      <c r="B7" t="str">
        <f t="shared" si="0"/>
        <v>2024006</v>
      </c>
      <c r="C7" s="1">
        <f t="shared" si="7"/>
        <v>45444</v>
      </c>
      <c r="D7" s="1" t="s">
        <v>33</v>
      </c>
      <c r="E7" s="1" t="s">
        <v>53</v>
      </c>
      <c r="F7" s="3">
        <v>0</v>
      </c>
      <c r="G7" s="3">
        <v>40</v>
      </c>
      <c r="H7" s="3">
        <v>100</v>
      </c>
      <c r="I7" s="3">
        <f t="shared" si="10"/>
        <v>4000</v>
      </c>
      <c r="J7" s="3">
        <v>0</v>
      </c>
      <c r="K7" s="3">
        <v>0</v>
      </c>
      <c r="L7" s="3">
        <v>50</v>
      </c>
      <c r="M7" s="3">
        <f t="shared" si="1"/>
        <v>50</v>
      </c>
      <c r="N7" s="3">
        <v>12000</v>
      </c>
      <c r="O7" s="3">
        <v>0</v>
      </c>
      <c r="P7" s="3">
        <f t="shared" ca="1" si="2"/>
        <v>915</v>
      </c>
      <c r="Q7" s="3">
        <v>500</v>
      </c>
      <c r="R7" s="3">
        <v>500</v>
      </c>
      <c r="S7" s="3">
        <v>0</v>
      </c>
      <c r="T7" s="4">
        <f t="shared" si="3"/>
        <v>0</v>
      </c>
      <c r="U7" s="4">
        <v>0</v>
      </c>
      <c r="V7" s="4">
        <v>50</v>
      </c>
      <c r="W7" s="4">
        <v>20</v>
      </c>
      <c r="X7" s="4">
        <v>20</v>
      </c>
      <c r="Y7" s="4">
        <f t="shared" si="4"/>
        <v>20</v>
      </c>
      <c r="Z7" s="4">
        <v>0</v>
      </c>
      <c r="AA7" s="4">
        <f t="shared" si="11"/>
        <v>400</v>
      </c>
      <c r="AB7" s="3">
        <v>0</v>
      </c>
      <c r="AC7" s="3">
        <v>0</v>
      </c>
      <c r="AD7">
        <v>0</v>
      </c>
      <c r="AE7">
        <v>1</v>
      </c>
      <c r="AF7">
        <f t="shared" si="12"/>
        <v>2.2809599999999998E-3</v>
      </c>
      <c r="AG7" s="5">
        <f t="shared" si="13"/>
        <v>40</v>
      </c>
      <c r="AH7" s="7">
        <f t="shared" si="8"/>
        <v>402.27143749999982</v>
      </c>
      <c r="AI7">
        <v>15</v>
      </c>
      <c r="AJ7" s="7">
        <f t="shared" si="5"/>
        <v>2.1</v>
      </c>
      <c r="AK7">
        <f>ROUND(SUM($AD$2:$AD$13)/2,0)</f>
        <v>2</v>
      </c>
      <c r="AL7" s="5">
        <f t="shared" si="9"/>
        <v>15.475618749999999</v>
      </c>
      <c r="AM7" s="8">
        <f t="shared" si="6"/>
        <v>1</v>
      </c>
      <c r="AN7" s="3">
        <v>40</v>
      </c>
      <c r="AO7">
        <v>0</v>
      </c>
      <c r="AP7">
        <v>35</v>
      </c>
      <c r="AQ7">
        <v>1</v>
      </c>
    </row>
    <row r="8" spans="1:43">
      <c r="A8" t="s">
        <v>32</v>
      </c>
      <c r="B8" t="str">
        <f t="shared" si="0"/>
        <v>2024007</v>
      </c>
      <c r="C8" s="1">
        <f t="shared" si="7"/>
        <v>45474</v>
      </c>
      <c r="D8" s="1" t="s">
        <v>33</v>
      </c>
      <c r="E8" s="1"/>
      <c r="F8" s="3">
        <v>0</v>
      </c>
      <c r="G8" s="3">
        <v>50</v>
      </c>
      <c r="H8" s="3">
        <v>100</v>
      </c>
      <c r="I8" s="3">
        <f t="shared" si="10"/>
        <v>5000</v>
      </c>
      <c r="J8" s="3">
        <v>0</v>
      </c>
      <c r="K8" s="3">
        <v>0</v>
      </c>
      <c r="L8" s="3">
        <v>50</v>
      </c>
      <c r="M8" s="3">
        <f t="shared" si="1"/>
        <v>50</v>
      </c>
      <c r="N8" s="3">
        <v>12000</v>
      </c>
      <c r="O8" s="3">
        <v>0</v>
      </c>
      <c r="P8" s="3">
        <f t="shared" ca="1" si="2"/>
        <v>892</v>
      </c>
      <c r="Q8" s="3">
        <v>500</v>
      </c>
      <c r="R8" s="3">
        <v>500</v>
      </c>
      <c r="S8" s="3">
        <v>0</v>
      </c>
      <c r="T8" s="4">
        <f t="shared" si="3"/>
        <v>35000</v>
      </c>
      <c r="U8" s="4">
        <v>500</v>
      </c>
      <c r="V8" s="4">
        <v>50</v>
      </c>
      <c r="W8" s="4">
        <v>20</v>
      </c>
      <c r="X8" s="4">
        <f t="shared" ref="X8:X37" si="14">INT(20+(F8+I8)/100)</f>
        <v>70</v>
      </c>
      <c r="Y8" s="4">
        <f t="shared" si="4"/>
        <v>370</v>
      </c>
      <c r="Z8" s="4">
        <v>0</v>
      </c>
      <c r="AA8" s="4">
        <f t="shared" si="11"/>
        <v>500</v>
      </c>
      <c r="AB8" s="3">
        <v>0</v>
      </c>
      <c r="AC8" s="3">
        <v>0</v>
      </c>
      <c r="AD8">
        <v>0</v>
      </c>
      <c r="AE8">
        <v>0</v>
      </c>
      <c r="AF8">
        <f t="shared" si="12"/>
        <v>2.7371519999999996E-3</v>
      </c>
      <c r="AG8" s="5">
        <f t="shared" si="13"/>
        <v>50</v>
      </c>
      <c r="AH8" s="7">
        <f t="shared" si="8"/>
        <v>462.61215312499974</v>
      </c>
      <c r="AI8">
        <v>15</v>
      </c>
      <c r="AJ8" s="7">
        <f t="shared" si="5"/>
        <v>2.1</v>
      </c>
      <c r="AK8">
        <v>0</v>
      </c>
      <c r="AL8" s="5">
        <f t="shared" si="9"/>
        <v>14.701837812499999</v>
      </c>
      <c r="AM8" s="8">
        <f t="shared" si="6"/>
        <v>2</v>
      </c>
      <c r="AN8" s="3">
        <v>50</v>
      </c>
      <c r="AO8">
        <v>500</v>
      </c>
      <c r="AP8">
        <v>35</v>
      </c>
      <c r="AQ8">
        <v>1</v>
      </c>
    </row>
    <row r="9" spans="1:43">
      <c r="A9" t="s">
        <v>32</v>
      </c>
      <c r="B9" t="str">
        <f t="shared" si="0"/>
        <v>2024008</v>
      </c>
      <c r="C9" s="1">
        <f t="shared" si="7"/>
        <v>45505</v>
      </c>
      <c r="D9" s="1" t="s">
        <v>33</v>
      </c>
      <c r="E9" s="1"/>
      <c r="F9" s="3">
        <v>0</v>
      </c>
      <c r="G9" s="3">
        <v>60</v>
      </c>
      <c r="H9" s="3">
        <v>100</v>
      </c>
      <c r="I9" s="3">
        <f t="shared" si="10"/>
        <v>6000</v>
      </c>
      <c r="J9" s="3">
        <v>0</v>
      </c>
      <c r="K9" s="3">
        <v>0</v>
      </c>
      <c r="L9" s="3">
        <v>50</v>
      </c>
      <c r="M9" s="3">
        <f t="shared" si="1"/>
        <v>50</v>
      </c>
      <c r="N9" s="3">
        <v>24000</v>
      </c>
      <c r="O9" s="3">
        <v>0</v>
      </c>
      <c r="P9" s="3">
        <f t="shared" ca="1" si="2"/>
        <v>548</v>
      </c>
      <c r="Q9" s="3">
        <v>500</v>
      </c>
      <c r="R9" s="3">
        <v>500</v>
      </c>
      <c r="S9" s="3">
        <v>0</v>
      </c>
      <c r="T9" s="4">
        <f t="shared" si="3"/>
        <v>0</v>
      </c>
      <c r="U9" s="4">
        <v>0</v>
      </c>
      <c r="V9" s="4">
        <v>50</v>
      </c>
      <c r="W9" s="4">
        <v>20</v>
      </c>
      <c r="X9" s="4">
        <f t="shared" si="14"/>
        <v>80</v>
      </c>
      <c r="Y9" s="4">
        <f t="shared" si="4"/>
        <v>20</v>
      </c>
      <c r="Z9" s="4">
        <v>0</v>
      </c>
      <c r="AA9" s="4">
        <f t="shared" si="11"/>
        <v>500</v>
      </c>
      <c r="AB9" s="3">
        <v>0</v>
      </c>
      <c r="AC9" s="3">
        <v>0</v>
      </c>
      <c r="AD9">
        <v>0</v>
      </c>
      <c r="AE9">
        <v>0</v>
      </c>
      <c r="AF9">
        <f t="shared" si="12"/>
        <v>3.2845823999999996E-3</v>
      </c>
      <c r="AG9" s="5">
        <f t="shared" si="13"/>
        <v>60</v>
      </c>
      <c r="AH9" s="7">
        <f t="shared" si="8"/>
        <v>532.00397609374966</v>
      </c>
      <c r="AI9">
        <v>15</v>
      </c>
      <c r="AJ9" s="7">
        <f t="shared" si="5"/>
        <v>2.1</v>
      </c>
      <c r="AK9">
        <v>0</v>
      </c>
      <c r="AL9" s="5">
        <f t="shared" si="9"/>
        <v>13.966745921874999</v>
      </c>
      <c r="AM9" s="8">
        <f t="shared" si="6"/>
        <v>2</v>
      </c>
      <c r="AN9" s="3">
        <v>60</v>
      </c>
      <c r="AO9">
        <v>0</v>
      </c>
      <c r="AP9">
        <v>35</v>
      </c>
      <c r="AQ9">
        <v>1</v>
      </c>
    </row>
    <row r="10" spans="1:43">
      <c r="A10" t="s">
        <v>32</v>
      </c>
      <c r="B10" t="str">
        <f t="shared" si="0"/>
        <v>2024009</v>
      </c>
      <c r="C10" s="1">
        <f t="shared" si="7"/>
        <v>45536</v>
      </c>
      <c r="D10" s="1" t="s">
        <v>33</v>
      </c>
      <c r="E10" s="1" t="s">
        <v>52</v>
      </c>
      <c r="F10" s="3">
        <v>0</v>
      </c>
      <c r="G10" s="3">
        <v>70</v>
      </c>
      <c r="H10" s="3">
        <v>100</v>
      </c>
      <c r="I10" s="3">
        <f t="shared" si="10"/>
        <v>7000</v>
      </c>
      <c r="J10" s="3">
        <v>0</v>
      </c>
      <c r="K10" s="3">
        <v>0</v>
      </c>
      <c r="L10" s="3">
        <v>50</v>
      </c>
      <c r="M10" s="3">
        <f t="shared" si="1"/>
        <v>50</v>
      </c>
      <c r="N10" s="3">
        <v>24000</v>
      </c>
      <c r="O10" s="3">
        <v>0</v>
      </c>
      <c r="P10" s="3">
        <f t="shared" ca="1" si="2"/>
        <v>1417</v>
      </c>
      <c r="Q10" s="3">
        <v>500</v>
      </c>
      <c r="R10" s="3">
        <v>500</v>
      </c>
      <c r="S10" s="3">
        <v>0</v>
      </c>
      <c r="T10" s="4">
        <f t="shared" si="3"/>
        <v>0</v>
      </c>
      <c r="U10" s="4">
        <v>0</v>
      </c>
      <c r="V10" s="4">
        <v>50</v>
      </c>
      <c r="W10" s="4">
        <v>20</v>
      </c>
      <c r="X10" s="4">
        <f t="shared" si="14"/>
        <v>90</v>
      </c>
      <c r="Y10" s="4">
        <f t="shared" si="4"/>
        <v>20</v>
      </c>
      <c r="Z10" s="4">
        <v>0</v>
      </c>
      <c r="AA10" s="4">
        <f t="shared" si="11"/>
        <v>500</v>
      </c>
      <c r="AB10" s="3">
        <v>0</v>
      </c>
      <c r="AC10" s="3">
        <v>0</v>
      </c>
      <c r="AD10">
        <v>0</v>
      </c>
      <c r="AE10">
        <v>1</v>
      </c>
      <c r="AF10">
        <f t="shared" si="12"/>
        <v>3.941498879999999E-3</v>
      </c>
      <c r="AG10" s="5">
        <f t="shared" si="13"/>
        <v>70</v>
      </c>
      <c r="AH10" s="7">
        <f t="shared" si="8"/>
        <v>611.80457250781205</v>
      </c>
      <c r="AI10">
        <v>15</v>
      </c>
      <c r="AJ10" s="7">
        <f t="shared" si="5"/>
        <v>2.1</v>
      </c>
      <c r="AK10">
        <v>0</v>
      </c>
      <c r="AL10" s="5">
        <f t="shared" si="9"/>
        <v>13.268408625781248</v>
      </c>
      <c r="AM10" s="8">
        <f t="shared" si="6"/>
        <v>2</v>
      </c>
      <c r="AN10" s="3">
        <v>70</v>
      </c>
      <c r="AO10">
        <v>0</v>
      </c>
      <c r="AP10">
        <v>35</v>
      </c>
      <c r="AQ10">
        <v>1</v>
      </c>
    </row>
    <row r="11" spans="1:43">
      <c r="A11" t="s">
        <v>32</v>
      </c>
      <c r="B11" t="str">
        <f t="shared" si="0"/>
        <v>2024010</v>
      </c>
      <c r="C11" s="1">
        <f t="shared" si="7"/>
        <v>45566</v>
      </c>
      <c r="D11" s="1" t="s">
        <v>33</v>
      </c>
      <c r="E11" s="1"/>
      <c r="F11" s="3">
        <v>0</v>
      </c>
      <c r="G11" s="3">
        <v>80</v>
      </c>
      <c r="H11" s="3">
        <v>100</v>
      </c>
      <c r="I11" s="3">
        <f t="shared" si="10"/>
        <v>8000</v>
      </c>
      <c r="J11" s="3">
        <v>0</v>
      </c>
      <c r="K11" s="3">
        <v>0</v>
      </c>
      <c r="L11" s="3">
        <v>50</v>
      </c>
      <c r="M11" s="3">
        <f t="shared" si="1"/>
        <v>50</v>
      </c>
      <c r="N11" s="3">
        <v>24000</v>
      </c>
      <c r="O11" s="3">
        <v>0</v>
      </c>
      <c r="P11" s="3">
        <f t="shared" ca="1" si="2"/>
        <v>136</v>
      </c>
      <c r="Q11" s="3">
        <v>500</v>
      </c>
      <c r="R11" s="3">
        <v>500</v>
      </c>
      <c r="S11" s="3">
        <v>0</v>
      </c>
      <c r="T11" s="4">
        <f t="shared" si="3"/>
        <v>70000</v>
      </c>
      <c r="U11" s="4">
        <v>1000</v>
      </c>
      <c r="V11" s="4">
        <v>50</v>
      </c>
      <c r="W11" s="4">
        <v>20</v>
      </c>
      <c r="X11" s="4">
        <f t="shared" si="14"/>
        <v>100</v>
      </c>
      <c r="Y11" s="4">
        <f t="shared" si="4"/>
        <v>720</v>
      </c>
      <c r="Z11" s="4">
        <v>5000</v>
      </c>
      <c r="AA11" s="4">
        <f t="shared" si="11"/>
        <v>500</v>
      </c>
      <c r="AB11" s="3">
        <v>0</v>
      </c>
      <c r="AC11" s="3">
        <v>0</v>
      </c>
      <c r="AD11">
        <v>0</v>
      </c>
      <c r="AE11">
        <v>0</v>
      </c>
      <c r="AF11">
        <f t="shared" si="12"/>
        <v>4.7297986559999986E-3</v>
      </c>
      <c r="AG11" s="5">
        <f t="shared" si="13"/>
        <v>80</v>
      </c>
      <c r="AH11" s="7">
        <f t="shared" si="8"/>
        <v>703.57525838398385</v>
      </c>
      <c r="AI11">
        <v>15</v>
      </c>
      <c r="AJ11" s="7">
        <f t="shared" si="5"/>
        <v>2.1</v>
      </c>
      <c r="AK11">
        <v>0</v>
      </c>
      <c r="AL11" s="5">
        <f t="shared" si="9"/>
        <v>12.604988194492185</v>
      </c>
      <c r="AM11" s="8">
        <f t="shared" si="6"/>
        <v>3</v>
      </c>
      <c r="AN11" s="3">
        <v>80</v>
      </c>
      <c r="AO11">
        <v>1000</v>
      </c>
      <c r="AP11">
        <v>35</v>
      </c>
      <c r="AQ11">
        <v>1</v>
      </c>
    </row>
    <row r="12" spans="1:43">
      <c r="A12" t="s">
        <v>32</v>
      </c>
      <c r="B12" t="str">
        <f t="shared" si="0"/>
        <v>2024011</v>
      </c>
      <c r="C12" s="1">
        <f t="shared" si="7"/>
        <v>45597</v>
      </c>
      <c r="D12" s="1" t="s">
        <v>33</v>
      </c>
      <c r="E12" s="1"/>
      <c r="F12" s="3">
        <v>0</v>
      </c>
      <c r="G12" s="3">
        <v>90</v>
      </c>
      <c r="H12" s="3">
        <v>100</v>
      </c>
      <c r="I12" s="3">
        <f t="shared" si="10"/>
        <v>9000</v>
      </c>
      <c r="J12" s="3">
        <v>0</v>
      </c>
      <c r="K12" s="3">
        <v>0</v>
      </c>
      <c r="L12" s="3">
        <v>50</v>
      </c>
      <c r="M12" s="3">
        <f t="shared" si="1"/>
        <v>50</v>
      </c>
      <c r="N12" s="3">
        <v>24000</v>
      </c>
      <c r="O12" s="3">
        <v>0</v>
      </c>
      <c r="P12" s="3">
        <f t="shared" ca="1" si="2"/>
        <v>1194</v>
      </c>
      <c r="Q12" s="3">
        <v>500</v>
      </c>
      <c r="R12" s="3">
        <v>500</v>
      </c>
      <c r="S12" s="3">
        <v>0</v>
      </c>
      <c r="T12" s="4">
        <f t="shared" si="3"/>
        <v>0</v>
      </c>
      <c r="U12" s="4">
        <v>0</v>
      </c>
      <c r="V12" s="4">
        <v>50</v>
      </c>
      <c r="W12" s="4">
        <v>20</v>
      </c>
      <c r="X12" s="4">
        <f t="shared" si="14"/>
        <v>110</v>
      </c>
      <c r="Y12" s="4">
        <f t="shared" si="4"/>
        <v>20</v>
      </c>
      <c r="Z12" s="4">
        <v>5000</v>
      </c>
      <c r="AA12" s="4">
        <f t="shared" si="11"/>
        <v>500</v>
      </c>
      <c r="AB12" s="3">
        <v>0</v>
      </c>
      <c r="AC12" s="3">
        <v>0</v>
      </c>
      <c r="AD12">
        <v>0</v>
      </c>
      <c r="AE12">
        <v>0</v>
      </c>
      <c r="AF12">
        <f t="shared" si="12"/>
        <v>5.6757583871999981E-3</v>
      </c>
      <c r="AG12" s="5">
        <f t="shared" si="13"/>
        <v>90</v>
      </c>
      <c r="AH12" s="7">
        <f t="shared" si="8"/>
        <v>809.11154714158135</v>
      </c>
      <c r="AI12">
        <v>15</v>
      </c>
      <c r="AJ12" s="7">
        <f t="shared" si="5"/>
        <v>2.1</v>
      </c>
      <c r="AK12">
        <v>0</v>
      </c>
      <c r="AL12" s="5">
        <f t="shared" si="9"/>
        <v>11.974738784767576</v>
      </c>
      <c r="AM12" s="8">
        <f t="shared" si="6"/>
        <v>3</v>
      </c>
      <c r="AN12" s="3">
        <v>90</v>
      </c>
      <c r="AO12">
        <v>0</v>
      </c>
      <c r="AP12">
        <v>35</v>
      </c>
      <c r="AQ12">
        <v>1</v>
      </c>
    </row>
    <row r="13" spans="1:43">
      <c r="A13" t="s">
        <v>32</v>
      </c>
      <c r="B13" t="str">
        <f t="shared" si="0"/>
        <v>2024012</v>
      </c>
      <c r="C13" s="1">
        <f t="shared" si="7"/>
        <v>45627</v>
      </c>
      <c r="D13" s="1" t="s">
        <v>33</v>
      </c>
      <c r="E13" s="1" t="s">
        <v>54</v>
      </c>
      <c r="F13" s="3">
        <v>0</v>
      </c>
      <c r="G13" s="3">
        <v>100</v>
      </c>
      <c r="H13" s="3">
        <v>100</v>
      </c>
      <c r="I13" s="3">
        <f t="shared" si="10"/>
        <v>10000</v>
      </c>
      <c r="J13" s="3">
        <v>0</v>
      </c>
      <c r="K13" s="3">
        <v>0</v>
      </c>
      <c r="L13" s="3">
        <v>50</v>
      </c>
      <c r="M13" s="3">
        <f t="shared" si="1"/>
        <v>50</v>
      </c>
      <c r="N13" s="3">
        <v>24000</v>
      </c>
      <c r="O13" s="3">
        <v>0</v>
      </c>
      <c r="P13" s="3">
        <f t="shared" ca="1" si="2"/>
        <v>712</v>
      </c>
      <c r="Q13" s="3">
        <v>1000</v>
      </c>
      <c r="R13" s="3">
        <v>500</v>
      </c>
      <c r="S13" s="3">
        <v>0</v>
      </c>
      <c r="T13" s="4">
        <f t="shared" si="3"/>
        <v>0</v>
      </c>
      <c r="U13" s="4">
        <v>0</v>
      </c>
      <c r="V13" s="4">
        <v>50</v>
      </c>
      <c r="W13" s="4">
        <v>20</v>
      </c>
      <c r="X13" s="4">
        <f t="shared" si="14"/>
        <v>120</v>
      </c>
      <c r="Y13" s="4">
        <f t="shared" si="4"/>
        <v>20</v>
      </c>
      <c r="Z13" s="4">
        <v>0</v>
      </c>
      <c r="AA13" s="4">
        <f t="shared" si="11"/>
        <v>500</v>
      </c>
      <c r="AB13" s="3">
        <v>75000</v>
      </c>
      <c r="AC13" s="3">
        <v>0</v>
      </c>
      <c r="AD13">
        <v>0</v>
      </c>
      <c r="AE13">
        <v>1</v>
      </c>
      <c r="AF13">
        <f t="shared" si="12"/>
        <v>6.8109100646399972E-3</v>
      </c>
      <c r="AG13" s="5">
        <f t="shared" si="13"/>
        <v>100</v>
      </c>
      <c r="AH13" s="7">
        <f t="shared" si="8"/>
        <v>930.47827921281851</v>
      </c>
      <c r="AI13">
        <v>30</v>
      </c>
      <c r="AJ13" s="7">
        <f t="shared" ref="AJ13:AJ19" si="15">AI13*0.1</f>
        <v>3</v>
      </c>
      <c r="AK13">
        <f>SUM($AD$2:$AD$13)-SUM($AK$2:$AK$12)</f>
        <v>1</v>
      </c>
      <c r="AL13" s="5">
        <f>AL12*0.945</f>
        <v>11.316128151605358</v>
      </c>
      <c r="AM13" s="8">
        <f t="shared" si="6"/>
        <v>4</v>
      </c>
      <c r="AN13" s="3">
        <v>100</v>
      </c>
      <c r="AO13">
        <v>0</v>
      </c>
      <c r="AP13">
        <v>35</v>
      </c>
      <c r="AQ13">
        <v>2</v>
      </c>
    </row>
    <row r="14" spans="1:43">
      <c r="A14" t="s">
        <v>32</v>
      </c>
      <c r="B14" t="str">
        <f t="shared" si="0"/>
        <v>2025001</v>
      </c>
      <c r="C14" s="1">
        <f t="shared" si="7"/>
        <v>45658</v>
      </c>
      <c r="D14" s="1" t="s">
        <v>33</v>
      </c>
      <c r="E14" s="1"/>
      <c r="F14" s="3">
        <v>0</v>
      </c>
      <c r="G14" s="3">
        <v>200</v>
      </c>
      <c r="H14" s="3">
        <v>100</v>
      </c>
      <c r="I14" s="3">
        <f t="shared" si="10"/>
        <v>20000</v>
      </c>
      <c r="J14" s="3">
        <v>0</v>
      </c>
      <c r="K14" s="3">
        <v>0</v>
      </c>
      <c r="L14" s="3">
        <v>50</v>
      </c>
      <c r="M14" s="3">
        <f t="shared" si="1"/>
        <v>50</v>
      </c>
      <c r="N14" s="3">
        <v>24000</v>
      </c>
      <c r="O14" s="3">
        <v>0</v>
      </c>
      <c r="P14" s="3">
        <f t="shared" ca="1" si="2"/>
        <v>969</v>
      </c>
      <c r="Q14" s="3">
        <v>1000</v>
      </c>
      <c r="R14" s="3">
        <v>500</v>
      </c>
      <c r="S14" s="3">
        <v>0</v>
      </c>
      <c r="T14" s="4">
        <f t="shared" si="3"/>
        <v>70000</v>
      </c>
      <c r="U14" s="4">
        <v>1000</v>
      </c>
      <c r="V14" s="4">
        <v>50</v>
      </c>
      <c r="W14" s="4">
        <v>20</v>
      </c>
      <c r="X14" s="4">
        <f t="shared" si="14"/>
        <v>220</v>
      </c>
      <c r="Y14" s="4">
        <f t="shared" si="4"/>
        <v>720</v>
      </c>
      <c r="Z14" s="2"/>
      <c r="AA14" s="4">
        <f t="shared" si="11"/>
        <v>500</v>
      </c>
      <c r="AB14" s="3">
        <v>0</v>
      </c>
      <c r="AC14" s="3">
        <v>0</v>
      </c>
      <c r="AD14">
        <v>0</v>
      </c>
      <c r="AE14">
        <v>0</v>
      </c>
      <c r="AF14">
        <f t="shared" si="12"/>
        <v>8.173092077567997E-3</v>
      </c>
      <c r="AG14" s="5">
        <f t="shared" si="13"/>
        <v>200</v>
      </c>
      <c r="AH14" s="7">
        <f t="shared" si="8"/>
        <v>1070.0500210947412</v>
      </c>
      <c r="AI14">
        <v>30</v>
      </c>
      <c r="AJ14" s="7">
        <f t="shared" si="15"/>
        <v>3</v>
      </c>
      <c r="AK14">
        <v>0</v>
      </c>
      <c r="AL14" s="5">
        <f>AL13*0.94</f>
        <v>10.637160462509037</v>
      </c>
      <c r="AM14" s="8">
        <f t="shared" si="6"/>
        <v>8</v>
      </c>
      <c r="AN14" s="3">
        <v>200</v>
      </c>
      <c r="AO14">
        <v>1000</v>
      </c>
      <c r="AP14">
        <v>35</v>
      </c>
      <c r="AQ14">
        <v>2</v>
      </c>
    </row>
    <row r="15" spans="1:43">
      <c r="A15" t="s">
        <v>32</v>
      </c>
      <c r="B15" t="str">
        <f t="shared" si="0"/>
        <v>2025002</v>
      </c>
      <c r="C15" s="1">
        <f t="shared" si="7"/>
        <v>45689</v>
      </c>
      <c r="D15" s="1" t="s">
        <v>33</v>
      </c>
      <c r="E15" s="1"/>
      <c r="F15" s="3">
        <v>0</v>
      </c>
      <c r="G15" s="3">
        <v>300</v>
      </c>
      <c r="H15" s="3">
        <v>100</v>
      </c>
      <c r="I15" s="3">
        <f t="shared" si="10"/>
        <v>30000</v>
      </c>
      <c r="J15" s="3">
        <v>0</v>
      </c>
      <c r="K15" s="3">
        <v>0</v>
      </c>
      <c r="L15" s="3">
        <v>50</v>
      </c>
      <c r="M15" s="3">
        <f t="shared" si="1"/>
        <v>50</v>
      </c>
      <c r="N15" s="3">
        <v>24000</v>
      </c>
      <c r="O15" s="3">
        <v>0</v>
      </c>
      <c r="P15" s="3">
        <f t="shared" ca="1" si="2"/>
        <v>1164</v>
      </c>
      <c r="Q15" s="3">
        <v>1000</v>
      </c>
      <c r="R15" s="3">
        <v>500</v>
      </c>
      <c r="S15" s="3">
        <v>0</v>
      </c>
      <c r="T15" s="4">
        <f t="shared" si="3"/>
        <v>0</v>
      </c>
      <c r="U15" s="4">
        <v>0</v>
      </c>
      <c r="V15" s="4">
        <v>50</v>
      </c>
      <c r="W15" s="4">
        <v>10</v>
      </c>
      <c r="X15" s="4">
        <f t="shared" si="14"/>
        <v>320</v>
      </c>
      <c r="Y15" s="4">
        <f t="shared" si="4"/>
        <v>20</v>
      </c>
      <c r="Z15" s="2"/>
      <c r="AA15" s="4">
        <f t="shared" si="11"/>
        <v>500</v>
      </c>
      <c r="AB15" s="3">
        <v>0</v>
      </c>
      <c r="AC15" s="3">
        <v>0</v>
      </c>
      <c r="AD15">
        <v>0</v>
      </c>
      <c r="AE15">
        <v>0</v>
      </c>
      <c r="AF15">
        <f t="shared" si="12"/>
        <v>9.8077104930815954E-3</v>
      </c>
      <c r="AG15" s="5">
        <f t="shared" si="13"/>
        <v>300</v>
      </c>
      <c r="AH15" s="7">
        <f t="shared" si="8"/>
        <v>1230.5575242589523</v>
      </c>
      <c r="AI15">
        <v>30</v>
      </c>
      <c r="AJ15" s="7">
        <f t="shared" si="15"/>
        <v>3</v>
      </c>
      <c r="AK15">
        <v>0</v>
      </c>
      <c r="AL15" s="5">
        <f>AL14*0.94</f>
        <v>9.9989308347584949</v>
      </c>
      <c r="AM15" s="8">
        <f t="shared" si="6"/>
        <v>12</v>
      </c>
      <c r="AN15" s="3">
        <v>300</v>
      </c>
      <c r="AO15">
        <v>0</v>
      </c>
      <c r="AP15">
        <v>35</v>
      </c>
      <c r="AQ15">
        <v>2</v>
      </c>
    </row>
    <row r="16" spans="1:43">
      <c r="A16" t="s">
        <v>32</v>
      </c>
      <c r="B16" t="str">
        <f t="shared" si="0"/>
        <v>2025003</v>
      </c>
      <c r="C16" s="1">
        <f t="shared" si="7"/>
        <v>45717</v>
      </c>
      <c r="D16" s="1" t="s">
        <v>33</v>
      </c>
      <c r="E16" s="1" t="s">
        <v>55</v>
      </c>
      <c r="F16" s="3">
        <v>100</v>
      </c>
      <c r="G16" s="3">
        <v>400</v>
      </c>
      <c r="H16" s="3">
        <v>100</v>
      </c>
      <c r="I16" s="3">
        <f t="shared" si="10"/>
        <v>40000</v>
      </c>
      <c r="J16" s="3">
        <v>0</v>
      </c>
      <c r="K16" s="3">
        <v>0</v>
      </c>
      <c r="L16" s="3">
        <f t="shared" ref="L16:L37" si="16">50+INT(F16/10)</f>
        <v>60</v>
      </c>
      <c r="M16" s="3">
        <f t="shared" si="1"/>
        <v>50</v>
      </c>
      <c r="N16" s="3">
        <v>24000</v>
      </c>
      <c r="O16" s="3">
        <v>0</v>
      </c>
      <c r="P16" s="3">
        <f t="shared" ca="1" si="2"/>
        <v>974</v>
      </c>
      <c r="Q16" s="3">
        <v>1000</v>
      </c>
      <c r="R16" s="3">
        <v>500</v>
      </c>
      <c r="S16" s="3">
        <v>0</v>
      </c>
      <c r="T16" s="4">
        <f t="shared" si="3"/>
        <v>0</v>
      </c>
      <c r="U16" s="4">
        <v>0</v>
      </c>
      <c r="V16" s="4">
        <v>50</v>
      </c>
      <c r="W16" s="4">
        <v>10</v>
      </c>
      <c r="X16" s="4">
        <f t="shared" si="14"/>
        <v>421</v>
      </c>
      <c r="Y16" s="4">
        <f t="shared" si="4"/>
        <v>20</v>
      </c>
      <c r="Z16" s="4">
        <v>0</v>
      </c>
      <c r="AA16" s="4">
        <f t="shared" si="11"/>
        <v>500</v>
      </c>
      <c r="AB16" s="3">
        <v>0</v>
      </c>
      <c r="AC16" s="3">
        <v>0</v>
      </c>
      <c r="AD16">
        <v>0</v>
      </c>
      <c r="AE16">
        <v>1</v>
      </c>
      <c r="AF16">
        <f t="shared" si="12"/>
        <v>1.1769252591697914E-2</v>
      </c>
      <c r="AG16" s="5">
        <f t="shared" si="13"/>
        <v>400</v>
      </c>
      <c r="AH16" s="7">
        <f t="shared" si="8"/>
        <v>1415.1411528977951</v>
      </c>
      <c r="AI16">
        <v>30</v>
      </c>
      <c r="AJ16" s="7">
        <f t="shared" si="15"/>
        <v>3</v>
      </c>
      <c r="AK16">
        <v>0</v>
      </c>
      <c r="AL16" s="5">
        <f t="shared" ref="AL16:AL38" si="17">W16</f>
        <v>10</v>
      </c>
      <c r="AM16" s="8">
        <f t="shared" si="6"/>
        <v>16</v>
      </c>
      <c r="AN16" s="3">
        <v>400</v>
      </c>
      <c r="AO16">
        <v>0</v>
      </c>
      <c r="AP16">
        <v>35</v>
      </c>
      <c r="AQ16">
        <v>2</v>
      </c>
    </row>
    <row r="17" spans="1:43">
      <c r="A17" t="s">
        <v>32</v>
      </c>
      <c r="B17" t="str">
        <f t="shared" si="0"/>
        <v>2025004</v>
      </c>
      <c r="C17" s="1">
        <f t="shared" si="7"/>
        <v>45748</v>
      </c>
      <c r="D17" s="1" t="s">
        <v>33</v>
      </c>
      <c r="E17" s="1"/>
      <c r="F17" s="3">
        <v>200</v>
      </c>
      <c r="G17" s="3">
        <v>500</v>
      </c>
      <c r="H17" s="3">
        <v>100</v>
      </c>
      <c r="I17" s="3">
        <f t="shared" si="10"/>
        <v>50000</v>
      </c>
      <c r="J17" s="3">
        <v>0</v>
      </c>
      <c r="K17" s="3">
        <v>0</v>
      </c>
      <c r="L17" s="3">
        <f t="shared" si="16"/>
        <v>70</v>
      </c>
      <c r="M17" s="3">
        <f t="shared" si="1"/>
        <v>50</v>
      </c>
      <c r="N17" s="3">
        <v>24000</v>
      </c>
      <c r="O17" s="3">
        <v>0</v>
      </c>
      <c r="P17" s="3">
        <f t="shared" ca="1" si="2"/>
        <v>392</v>
      </c>
      <c r="Q17" s="3">
        <v>1000</v>
      </c>
      <c r="R17" s="3">
        <v>500</v>
      </c>
      <c r="S17" s="3">
        <v>0</v>
      </c>
      <c r="T17" s="4">
        <f t="shared" si="3"/>
        <v>120000</v>
      </c>
      <c r="U17" s="4">
        <v>2000</v>
      </c>
      <c r="V17" s="4">
        <v>50</v>
      </c>
      <c r="W17" s="4">
        <v>10</v>
      </c>
      <c r="X17" s="4">
        <f t="shared" si="14"/>
        <v>522</v>
      </c>
      <c r="Y17" s="4">
        <f t="shared" si="4"/>
        <v>1220</v>
      </c>
      <c r="Z17" s="4">
        <v>0</v>
      </c>
      <c r="AA17" s="4">
        <f t="shared" si="11"/>
        <v>500</v>
      </c>
      <c r="AB17" s="3">
        <v>0</v>
      </c>
      <c r="AC17" s="3">
        <v>0</v>
      </c>
      <c r="AD17">
        <v>0</v>
      </c>
      <c r="AE17">
        <v>0</v>
      </c>
      <c r="AF17">
        <f t="shared" si="12"/>
        <v>1.4123103110037496E-2</v>
      </c>
      <c r="AG17" s="5">
        <f t="shared" si="13"/>
        <v>500</v>
      </c>
      <c r="AH17" s="7">
        <f t="shared" si="8"/>
        <v>1627.4123258324641</v>
      </c>
      <c r="AI17">
        <v>30</v>
      </c>
      <c r="AJ17" s="7">
        <f t="shared" si="15"/>
        <v>3</v>
      </c>
      <c r="AK17">
        <v>0</v>
      </c>
      <c r="AL17" s="5">
        <f t="shared" si="17"/>
        <v>10</v>
      </c>
      <c r="AM17" s="8">
        <f t="shared" si="6"/>
        <v>20</v>
      </c>
      <c r="AN17" s="3">
        <v>500</v>
      </c>
      <c r="AO17">
        <v>2000</v>
      </c>
      <c r="AP17">
        <v>35</v>
      </c>
      <c r="AQ17">
        <v>2</v>
      </c>
    </row>
    <row r="18" spans="1:43">
      <c r="A18" t="s">
        <v>32</v>
      </c>
      <c r="B18" t="str">
        <f t="shared" si="0"/>
        <v>2025005</v>
      </c>
      <c r="C18" s="1">
        <f t="shared" si="7"/>
        <v>45778</v>
      </c>
      <c r="D18" s="1" t="s">
        <v>33</v>
      </c>
      <c r="E18" s="1"/>
      <c r="F18" s="3">
        <v>400</v>
      </c>
      <c r="G18" s="3">
        <v>750</v>
      </c>
      <c r="H18" s="3">
        <v>100</v>
      </c>
      <c r="I18" s="3">
        <f t="shared" si="10"/>
        <v>75000</v>
      </c>
      <c r="J18" s="3">
        <v>0</v>
      </c>
      <c r="K18" s="3">
        <v>0</v>
      </c>
      <c r="L18" s="3">
        <f t="shared" si="16"/>
        <v>90</v>
      </c>
      <c r="M18" s="3">
        <f t="shared" si="1"/>
        <v>50</v>
      </c>
      <c r="N18" s="3">
        <v>24000</v>
      </c>
      <c r="O18" s="3">
        <v>0</v>
      </c>
      <c r="P18" s="3">
        <f t="shared" ca="1" si="2"/>
        <v>492</v>
      </c>
      <c r="Q18" s="3">
        <v>1000</v>
      </c>
      <c r="R18" s="3">
        <v>500</v>
      </c>
      <c r="S18" s="3">
        <v>0</v>
      </c>
      <c r="T18" s="4">
        <f t="shared" si="3"/>
        <v>0</v>
      </c>
      <c r="U18" s="4">
        <v>0</v>
      </c>
      <c r="V18" s="4">
        <v>50</v>
      </c>
      <c r="W18" s="4">
        <v>10</v>
      </c>
      <c r="X18" s="4">
        <f t="shared" si="14"/>
        <v>774</v>
      </c>
      <c r="Y18" s="4">
        <f t="shared" si="4"/>
        <v>20</v>
      </c>
      <c r="Z18" s="4">
        <v>0</v>
      </c>
      <c r="AA18" s="4">
        <f t="shared" si="11"/>
        <v>500</v>
      </c>
      <c r="AB18" s="3">
        <v>0</v>
      </c>
      <c r="AC18" s="3">
        <v>0</v>
      </c>
      <c r="AD18">
        <v>0</v>
      </c>
      <c r="AE18">
        <v>0</v>
      </c>
      <c r="AF18">
        <f t="shared" si="12"/>
        <v>1.6947723732044995E-2</v>
      </c>
      <c r="AG18" s="5">
        <f t="shared" si="13"/>
        <v>750</v>
      </c>
      <c r="AH18" s="7">
        <f t="shared" si="8"/>
        <v>1871.5241747073337</v>
      </c>
      <c r="AI18">
        <v>30</v>
      </c>
      <c r="AJ18" s="7">
        <f t="shared" si="15"/>
        <v>3</v>
      </c>
      <c r="AK18">
        <v>0</v>
      </c>
      <c r="AL18" s="5">
        <f t="shared" si="17"/>
        <v>10</v>
      </c>
      <c r="AM18" s="8">
        <f t="shared" si="6"/>
        <v>30</v>
      </c>
      <c r="AN18" s="3">
        <v>750</v>
      </c>
      <c r="AO18">
        <v>0</v>
      </c>
      <c r="AP18">
        <v>35</v>
      </c>
      <c r="AQ18">
        <v>2</v>
      </c>
    </row>
    <row r="19" spans="1:43">
      <c r="A19" t="s">
        <v>32</v>
      </c>
      <c r="B19" t="str">
        <f t="shared" si="0"/>
        <v>2025006</v>
      </c>
      <c r="C19" s="1">
        <f t="shared" si="7"/>
        <v>45809</v>
      </c>
      <c r="D19" s="1" t="s">
        <v>33</v>
      </c>
      <c r="E19" s="1" t="s">
        <v>56</v>
      </c>
      <c r="F19" s="3">
        <v>800</v>
      </c>
      <c r="G19" s="3">
        <v>1000</v>
      </c>
      <c r="H19" s="3">
        <v>100</v>
      </c>
      <c r="I19" s="3">
        <f t="shared" si="10"/>
        <v>100000</v>
      </c>
      <c r="J19" s="3">
        <v>0</v>
      </c>
      <c r="K19" s="3">
        <v>0</v>
      </c>
      <c r="L19" s="3">
        <f t="shared" si="16"/>
        <v>130</v>
      </c>
      <c r="M19" s="3">
        <f t="shared" si="1"/>
        <v>50</v>
      </c>
      <c r="N19" s="3">
        <v>24000</v>
      </c>
      <c r="O19" s="3">
        <v>0</v>
      </c>
      <c r="P19" s="3">
        <f t="shared" ca="1" si="2"/>
        <v>480</v>
      </c>
      <c r="Q19" s="3">
        <v>1000</v>
      </c>
      <c r="R19" s="3">
        <v>500</v>
      </c>
      <c r="S19" s="3">
        <v>0</v>
      </c>
      <c r="T19" s="4">
        <f t="shared" si="3"/>
        <v>0</v>
      </c>
      <c r="U19" s="4">
        <v>0</v>
      </c>
      <c r="V19" s="4">
        <v>50</v>
      </c>
      <c r="W19" s="4">
        <v>10</v>
      </c>
      <c r="X19" s="4">
        <f t="shared" si="14"/>
        <v>1028</v>
      </c>
      <c r="Y19" s="4">
        <f t="shared" si="4"/>
        <v>20</v>
      </c>
      <c r="Z19" s="4">
        <v>0</v>
      </c>
      <c r="AA19" s="4">
        <f t="shared" si="11"/>
        <v>500</v>
      </c>
      <c r="AB19" s="3">
        <v>0</v>
      </c>
      <c r="AC19" s="3">
        <v>0</v>
      </c>
      <c r="AD19">
        <v>0</v>
      </c>
      <c r="AE19">
        <v>1</v>
      </c>
      <c r="AF19">
        <f t="shared" si="12"/>
        <v>2.0337268478453994E-2</v>
      </c>
      <c r="AG19" s="5">
        <f t="shared" ref="AG19:AG28" si="18">G19*1.5</f>
        <v>1500</v>
      </c>
      <c r="AH19" s="7">
        <f t="shared" si="8"/>
        <v>2152.2528009134335</v>
      </c>
      <c r="AI19">
        <v>30</v>
      </c>
      <c r="AJ19" s="7">
        <f t="shared" si="15"/>
        <v>3</v>
      </c>
      <c r="AK19">
        <f>ROUND(SUM($AD$2:$AD$25)/2,0)</f>
        <v>2</v>
      </c>
      <c r="AL19" s="5">
        <f t="shared" si="17"/>
        <v>10</v>
      </c>
      <c r="AM19" s="8">
        <f t="shared" si="6"/>
        <v>40</v>
      </c>
      <c r="AN19" s="3">
        <v>1000</v>
      </c>
      <c r="AO19">
        <v>0</v>
      </c>
      <c r="AP19">
        <v>35</v>
      </c>
      <c r="AQ19">
        <v>2</v>
      </c>
    </row>
    <row r="20" spans="1:43">
      <c r="A20" t="s">
        <v>32</v>
      </c>
      <c r="B20" t="str">
        <f t="shared" si="0"/>
        <v>2025007</v>
      </c>
      <c r="C20" s="1">
        <f t="shared" si="7"/>
        <v>45839</v>
      </c>
      <c r="D20" s="1" t="s">
        <v>33</v>
      </c>
      <c r="E20" s="1"/>
      <c r="F20" s="3">
        <v>1000</v>
      </c>
      <c r="G20" s="3">
        <v>1000</v>
      </c>
      <c r="H20" s="3">
        <v>100</v>
      </c>
      <c r="I20" s="3">
        <f t="shared" si="10"/>
        <v>100000</v>
      </c>
      <c r="J20" s="3">
        <v>0</v>
      </c>
      <c r="K20" s="3">
        <v>0</v>
      </c>
      <c r="L20" s="3">
        <f t="shared" si="16"/>
        <v>150</v>
      </c>
      <c r="M20" s="3">
        <f t="shared" si="1"/>
        <v>50</v>
      </c>
      <c r="N20" s="3">
        <v>24000</v>
      </c>
      <c r="O20" s="3">
        <v>0</v>
      </c>
      <c r="P20" s="3">
        <f t="shared" ca="1" si="2"/>
        <v>566</v>
      </c>
      <c r="Q20" s="3">
        <v>1000</v>
      </c>
      <c r="R20" s="3">
        <v>500</v>
      </c>
      <c r="S20" s="3">
        <v>0</v>
      </c>
      <c r="T20" s="4">
        <f t="shared" si="3"/>
        <v>240000</v>
      </c>
      <c r="U20" s="4">
        <v>4000</v>
      </c>
      <c r="V20" s="4">
        <v>50</v>
      </c>
      <c r="W20" s="4">
        <v>10</v>
      </c>
      <c r="X20" s="4">
        <f t="shared" si="14"/>
        <v>1030</v>
      </c>
      <c r="Y20" s="4">
        <f t="shared" si="4"/>
        <v>2420</v>
      </c>
      <c r="Z20" s="4">
        <v>0</v>
      </c>
      <c r="AA20" s="4">
        <f t="shared" si="11"/>
        <v>500</v>
      </c>
      <c r="AB20" s="3">
        <v>0</v>
      </c>
      <c r="AC20" s="3">
        <v>0</v>
      </c>
      <c r="AD20">
        <v>0</v>
      </c>
      <c r="AE20">
        <v>0</v>
      </c>
      <c r="AF20">
        <f t="shared" si="12"/>
        <v>2.4404722174144793E-2</v>
      </c>
      <c r="AG20" s="5">
        <f t="shared" si="18"/>
        <v>1500</v>
      </c>
      <c r="AH20" s="7">
        <f t="shared" si="8"/>
        <v>2475.0907210504483</v>
      </c>
      <c r="AI20">
        <v>20</v>
      </c>
      <c r="AJ20" s="7">
        <f t="shared" ref="AJ20:AJ37" si="19">AI20*0.18</f>
        <v>3.5999999999999996</v>
      </c>
      <c r="AK20">
        <v>0</v>
      </c>
      <c r="AL20" s="5">
        <f t="shared" si="17"/>
        <v>10</v>
      </c>
      <c r="AM20" s="8">
        <f>ROUNDDOWN(G20*0.044,0)</f>
        <v>44</v>
      </c>
      <c r="AN20" s="3">
        <v>1000</v>
      </c>
      <c r="AO20">
        <v>4000</v>
      </c>
      <c r="AP20">
        <v>35</v>
      </c>
      <c r="AQ20">
        <v>2</v>
      </c>
    </row>
    <row r="21" spans="1:43">
      <c r="A21" t="s">
        <v>32</v>
      </c>
      <c r="B21" t="str">
        <f t="shared" si="0"/>
        <v>2025008</v>
      </c>
      <c r="C21" s="1">
        <f t="shared" si="7"/>
        <v>45870</v>
      </c>
      <c r="D21" s="1" t="s">
        <v>33</v>
      </c>
      <c r="E21" s="1"/>
      <c r="F21" s="3">
        <v>1500</v>
      </c>
      <c r="G21" s="3">
        <v>1000</v>
      </c>
      <c r="H21" s="3">
        <v>100</v>
      </c>
      <c r="I21" s="3">
        <f t="shared" si="10"/>
        <v>100000</v>
      </c>
      <c r="J21" s="3">
        <v>0</v>
      </c>
      <c r="K21" s="3">
        <v>0</v>
      </c>
      <c r="L21" s="3">
        <f t="shared" si="16"/>
        <v>200</v>
      </c>
      <c r="M21" s="3">
        <f t="shared" si="1"/>
        <v>50</v>
      </c>
      <c r="N21" s="3">
        <v>24000</v>
      </c>
      <c r="O21" s="3">
        <v>0</v>
      </c>
      <c r="P21" s="3">
        <f t="shared" ca="1" si="2"/>
        <v>706</v>
      </c>
      <c r="Q21" s="3">
        <v>1000</v>
      </c>
      <c r="R21" s="3">
        <v>500</v>
      </c>
      <c r="S21" s="3">
        <v>5000</v>
      </c>
      <c r="T21" s="4">
        <f t="shared" si="3"/>
        <v>0</v>
      </c>
      <c r="U21" s="4">
        <v>0</v>
      </c>
      <c r="V21" s="4">
        <v>50</v>
      </c>
      <c r="W21" s="4">
        <v>10</v>
      </c>
      <c r="X21" s="4">
        <f t="shared" si="14"/>
        <v>1035</v>
      </c>
      <c r="Y21" s="4">
        <f t="shared" si="4"/>
        <v>20</v>
      </c>
      <c r="Z21" s="4">
        <v>0</v>
      </c>
      <c r="AA21" s="4">
        <f t="shared" si="11"/>
        <v>500</v>
      </c>
      <c r="AB21" s="3">
        <v>0</v>
      </c>
      <c r="AC21" s="3">
        <v>0</v>
      </c>
      <c r="AD21">
        <v>0</v>
      </c>
      <c r="AE21">
        <v>0</v>
      </c>
      <c r="AF21">
        <f t="shared" si="12"/>
        <v>2.9285666608973748E-2</v>
      </c>
      <c r="AG21" s="5">
        <f t="shared" si="18"/>
        <v>1500</v>
      </c>
      <c r="AH21" s="7">
        <f t="shared" si="8"/>
        <v>2846.3543292080153</v>
      </c>
      <c r="AI21">
        <v>20</v>
      </c>
      <c r="AJ21" s="7">
        <f t="shared" si="19"/>
        <v>3.5999999999999996</v>
      </c>
      <c r="AK21">
        <v>0</v>
      </c>
      <c r="AL21" s="5">
        <f t="shared" si="17"/>
        <v>10</v>
      </c>
      <c r="AM21" s="8">
        <f>ROUNDDOWN(G21*0.046,0)</f>
        <v>46</v>
      </c>
      <c r="AN21" s="3">
        <v>1000</v>
      </c>
      <c r="AO21">
        <v>0</v>
      </c>
      <c r="AP21">
        <v>35</v>
      </c>
      <c r="AQ21">
        <v>2</v>
      </c>
    </row>
    <row r="22" spans="1:43">
      <c r="A22" t="s">
        <v>32</v>
      </c>
      <c r="B22" t="str">
        <f t="shared" si="0"/>
        <v>2025009</v>
      </c>
      <c r="C22" s="1">
        <f t="shared" si="7"/>
        <v>45901</v>
      </c>
      <c r="D22" s="1" t="s">
        <v>33</v>
      </c>
      <c r="E22" s="1" t="s">
        <v>57</v>
      </c>
      <c r="F22" s="3">
        <v>2000</v>
      </c>
      <c r="G22" s="3">
        <v>1000</v>
      </c>
      <c r="H22" s="3">
        <v>120</v>
      </c>
      <c r="I22" s="3">
        <f t="shared" si="10"/>
        <v>120000</v>
      </c>
      <c r="J22" s="3">
        <v>0</v>
      </c>
      <c r="K22" s="3">
        <v>0</v>
      </c>
      <c r="L22" s="3">
        <f t="shared" si="16"/>
        <v>250</v>
      </c>
      <c r="M22" s="3">
        <f t="shared" si="1"/>
        <v>50</v>
      </c>
      <c r="N22" s="3">
        <v>24000</v>
      </c>
      <c r="O22" s="3">
        <v>0</v>
      </c>
      <c r="P22" s="3">
        <f t="shared" ca="1" si="2"/>
        <v>777</v>
      </c>
      <c r="Q22" s="3">
        <v>1000</v>
      </c>
      <c r="R22" s="3">
        <v>500</v>
      </c>
      <c r="S22" s="3">
        <v>0</v>
      </c>
      <c r="T22" s="4">
        <f t="shared" si="3"/>
        <v>0</v>
      </c>
      <c r="U22" s="4">
        <v>0</v>
      </c>
      <c r="V22" s="4">
        <v>50</v>
      </c>
      <c r="W22" s="4">
        <v>10</v>
      </c>
      <c r="X22" s="4">
        <f t="shared" si="14"/>
        <v>1240</v>
      </c>
      <c r="Y22" s="4">
        <f t="shared" si="4"/>
        <v>20</v>
      </c>
      <c r="Z22" s="4">
        <v>0</v>
      </c>
      <c r="AA22" s="4">
        <f t="shared" si="11"/>
        <v>500</v>
      </c>
      <c r="AB22" s="3">
        <v>0</v>
      </c>
      <c r="AC22" s="3">
        <v>0</v>
      </c>
      <c r="AD22">
        <v>0</v>
      </c>
      <c r="AE22">
        <v>1</v>
      </c>
      <c r="AF22">
        <f t="shared" si="12"/>
        <v>3.5142799930768499E-2</v>
      </c>
      <c r="AG22" s="5">
        <f t="shared" si="18"/>
        <v>1500</v>
      </c>
      <c r="AH22" s="7">
        <f t="shared" si="8"/>
        <v>3273.3074785892172</v>
      </c>
      <c r="AI22">
        <v>20</v>
      </c>
      <c r="AJ22" s="7">
        <f t="shared" si="19"/>
        <v>3.5999999999999996</v>
      </c>
      <c r="AK22">
        <v>0</v>
      </c>
      <c r="AL22" s="5">
        <f t="shared" si="17"/>
        <v>10</v>
      </c>
      <c r="AM22" s="8">
        <f>ROUNDDOWN(G22*0.047,0)</f>
        <v>47</v>
      </c>
      <c r="AN22" s="3">
        <v>1000</v>
      </c>
      <c r="AO22">
        <v>0</v>
      </c>
      <c r="AP22">
        <v>35</v>
      </c>
      <c r="AQ22">
        <v>2</v>
      </c>
    </row>
    <row r="23" spans="1:43">
      <c r="A23" t="s">
        <v>32</v>
      </c>
      <c r="B23" t="str">
        <f t="shared" si="0"/>
        <v>2025010</v>
      </c>
      <c r="C23" s="1">
        <f t="shared" si="7"/>
        <v>45931</v>
      </c>
      <c r="D23" s="1" t="s">
        <v>33</v>
      </c>
      <c r="E23" s="1"/>
      <c r="F23" s="3">
        <v>3000</v>
      </c>
      <c r="G23" s="3">
        <v>1000</v>
      </c>
      <c r="H23" s="3">
        <v>120</v>
      </c>
      <c r="I23" s="3">
        <f t="shared" si="10"/>
        <v>120000</v>
      </c>
      <c r="J23" s="3">
        <v>0</v>
      </c>
      <c r="K23" s="3">
        <v>0</v>
      </c>
      <c r="L23" s="3">
        <f t="shared" si="16"/>
        <v>350</v>
      </c>
      <c r="M23" s="3">
        <f t="shared" si="1"/>
        <v>50</v>
      </c>
      <c r="N23" s="3">
        <v>24000</v>
      </c>
      <c r="O23" s="3">
        <v>0</v>
      </c>
      <c r="P23" s="3">
        <f t="shared" ca="1" si="2"/>
        <v>325</v>
      </c>
      <c r="Q23" s="3">
        <v>1000</v>
      </c>
      <c r="R23" s="3">
        <v>500</v>
      </c>
      <c r="S23" s="3">
        <v>0</v>
      </c>
      <c r="T23" s="4">
        <f t="shared" si="3"/>
        <v>240000</v>
      </c>
      <c r="U23" s="4">
        <v>4000</v>
      </c>
      <c r="V23" s="4">
        <v>50</v>
      </c>
      <c r="W23" s="4">
        <v>10</v>
      </c>
      <c r="X23" s="4">
        <f t="shared" si="14"/>
        <v>1250</v>
      </c>
      <c r="Y23" s="4">
        <f t="shared" si="4"/>
        <v>2420</v>
      </c>
      <c r="Z23" s="4">
        <v>0</v>
      </c>
      <c r="AA23" s="4">
        <f t="shared" si="11"/>
        <v>500</v>
      </c>
      <c r="AB23" s="3">
        <v>0</v>
      </c>
      <c r="AC23" s="3">
        <v>0</v>
      </c>
      <c r="AD23">
        <v>0</v>
      </c>
      <c r="AE23">
        <v>0</v>
      </c>
      <c r="AF23">
        <f t="shared" si="12"/>
        <v>4.2171359916922196E-2</v>
      </c>
      <c r="AG23" s="5">
        <f t="shared" si="18"/>
        <v>1500</v>
      </c>
      <c r="AH23" s="7">
        <f t="shared" si="8"/>
        <v>3764.3036003775997</v>
      </c>
      <c r="AI23">
        <v>20</v>
      </c>
      <c r="AJ23" s="7">
        <f t="shared" si="19"/>
        <v>3.5999999999999996</v>
      </c>
      <c r="AK23">
        <v>0</v>
      </c>
      <c r="AL23" s="5">
        <f t="shared" si="17"/>
        <v>10</v>
      </c>
      <c r="AM23" s="8">
        <f>ROUNDDOWN(G23*0.047,0)</f>
        <v>47</v>
      </c>
      <c r="AN23" s="3">
        <v>1000</v>
      </c>
      <c r="AO23">
        <v>4000</v>
      </c>
      <c r="AP23">
        <v>15</v>
      </c>
      <c r="AQ23">
        <v>4</v>
      </c>
    </row>
    <row r="24" spans="1:43">
      <c r="A24" t="s">
        <v>32</v>
      </c>
      <c r="B24" t="str">
        <f t="shared" si="0"/>
        <v>2025011</v>
      </c>
      <c r="C24" s="1">
        <f t="shared" si="7"/>
        <v>45962</v>
      </c>
      <c r="D24" s="1" t="s">
        <v>33</v>
      </c>
      <c r="E24" s="1"/>
      <c r="F24" s="3">
        <v>3500</v>
      </c>
      <c r="G24" s="3">
        <v>1000</v>
      </c>
      <c r="H24" s="3">
        <v>120</v>
      </c>
      <c r="I24" s="3">
        <f t="shared" si="10"/>
        <v>120000</v>
      </c>
      <c r="J24" s="3">
        <v>0</v>
      </c>
      <c r="K24" s="3">
        <v>0</v>
      </c>
      <c r="L24" s="3">
        <f t="shared" si="16"/>
        <v>400</v>
      </c>
      <c r="M24" s="3">
        <f t="shared" si="1"/>
        <v>50</v>
      </c>
      <c r="N24" s="3">
        <v>24000</v>
      </c>
      <c r="O24" s="3">
        <v>0</v>
      </c>
      <c r="P24" s="3">
        <f t="shared" ca="1" si="2"/>
        <v>1001</v>
      </c>
      <c r="Q24" s="3">
        <v>1000</v>
      </c>
      <c r="R24" s="3">
        <v>500</v>
      </c>
      <c r="S24" s="3">
        <v>0</v>
      </c>
      <c r="T24" s="4">
        <f t="shared" si="3"/>
        <v>0</v>
      </c>
      <c r="U24" s="4">
        <v>0</v>
      </c>
      <c r="V24" s="4">
        <v>50</v>
      </c>
      <c r="W24" s="4">
        <v>10</v>
      </c>
      <c r="X24" s="4">
        <f t="shared" si="14"/>
        <v>1255</v>
      </c>
      <c r="Y24" s="4">
        <f t="shared" si="4"/>
        <v>20</v>
      </c>
      <c r="Z24" s="4">
        <v>0</v>
      </c>
      <c r="AA24" s="4">
        <f t="shared" si="11"/>
        <v>500</v>
      </c>
      <c r="AB24" s="3">
        <v>0</v>
      </c>
      <c r="AC24" s="3">
        <v>0</v>
      </c>
      <c r="AD24">
        <v>0</v>
      </c>
      <c r="AE24">
        <v>0</v>
      </c>
      <c r="AF24">
        <f t="shared" si="12"/>
        <v>5.0605631900306633E-2</v>
      </c>
      <c r="AG24" s="5">
        <f t="shared" si="18"/>
        <v>1500</v>
      </c>
      <c r="AH24" s="7">
        <f t="shared" si="8"/>
        <v>4328.9491404342389</v>
      </c>
      <c r="AI24">
        <v>20</v>
      </c>
      <c r="AJ24" s="7">
        <f t="shared" si="19"/>
        <v>3.5999999999999996</v>
      </c>
      <c r="AK24">
        <v>0</v>
      </c>
      <c r="AL24" s="5">
        <f t="shared" si="17"/>
        <v>10</v>
      </c>
      <c r="AM24" s="8">
        <f>ROUNDDOWN(G24*0.048,0)</f>
        <v>48</v>
      </c>
      <c r="AN24" s="3">
        <v>1000</v>
      </c>
      <c r="AO24">
        <v>0</v>
      </c>
      <c r="AP24">
        <v>15</v>
      </c>
      <c r="AQ24">
        <v>4</v>
      </c>
    </row>
    <row r="25" spans="1:43">
      <c r="A25" t="s">
        <v>32</v>
      </c>
      <c r="B25" t="str">
        <f t="shared" si="0"/>
        <v>2025012</v>
      </c>
      <c r="C25" s="1">
        <f t="shared" si="7"/>
        <v>45992</v>
      </c>
      <c r="D25" s="1" t="s">
        <v>33</v>
      </c>
      <c r="E25" s="1" t="s">
        <v>58</v>
      </c>
      <c r="F25" s="3">
        <v>4000</v>
      </c>
      <c r="G25" s="3">
        <v>1000</v>
      </c>
      <c r="H25" s="3">
        <v>120</v>
      </c>
      <c r="I25" s="3">
        <f t="shared" si="10"/>
        <v>120000</v>
      </c>
      <c r="J25" s="3">
        <v>0</v>
      </c>
      <c r="K25" s="3">
        <v>0</v>
      </c>
      <c r="L25" s="3">
        <f t="shared" si="16"/>
        <v>450</v>
      </c>
      <c r="M25" s="3">
        <f t="shared" si="1"/>
        <v>50</v>
      </c>
      <c r="N25" s="3">
        <v>24000</v>
      </c>
      <c r="O25" s="3">
        <v>0</v>
      </c>
      <c r="P25" s="3">
        <f t="shared" ca="1" si="2"/>
        <v>395</v>
      </c>
      <c r="Q25" s="3">
        <v>2000</v>
      </c>
      <c r="R25" s="3">
        <v>500</v>
      </c>
      <c r="S25" s="3">
        <v>0</v>
      </c>
      <c r="T25" s="4">
        <f t="shared" si="3"/>
        <v>0</v>
      </c>
      <c r="U25" s="4">
        <v>0</v>
      </c>
      <c r="V25" s="4">
        <v>50</v>
      </c>
      <c r="W25" s="4">
        <v>10</v>
      </c>
      <c r="X25" s="4">
        <f t="shared" si="14"/>
        <v>1260</v>
      </c>
      <c r="Y25" s="4">
        <f t="shared" si="4"/>
        <v>20</v>
      </c>
      <c r="Z25" s="4">
        <v>0</v>
      </c>
      <c r="AA25" s="4">
        <f t="shared" si="11"/>
        <v>500</v>
      </c>
      <c r="AB25" s="3">
        <v>0</v>
      </c>
      <c r="AC25" s="3">
        <v>0</v>
      </c>
      <c r="AD25">
        <v>0</v>
      </c>
      <c r="AE25">
        <v>1</v>
      </c>
      <c r="AF25">
        <f t="shared" si="12"/>
        <v>6.0726758280367957E-2</v>
      </c>
      <c r="AG25" s="5">
        <f t="shared" si="18"/>
        <v>1500</v>
      </c>
      <c r="AH25" s="7">
        <f t="shared" si="8"/>
        <v>4978.2915114993739</v>
      </c>
      <c r="AI25">
        <v>20</v>
      </c>
      <c r="AJ25" s="7">
        <f t="shared" si="19"/>
        <v>3.5999999999999996</v>
      </c>
      <c r="AK25">
        <f>SUM($AD$2:$AD$25)-SUM($AK$14:$AK$24)</f>
        <v>1</v>
      </c>
      <c r="AL25" s="5">
        <f t="shared" si="17"/>
        <v>10</v>
      </c>
      <c r="AM25" s="8">
        <f>ROUNDDOWN(G25*0.039,0)</f>
        <v>39</v>
      </c>
      <c r="AN25" s="3">
        <v>1000</v>
      </c>
      <c r="AO25">
        <v>0</v>
      </c>
      <c r="AP25">
        <v>15</v>
      </c>
      <c r="AQ25">
        <v>4</v>
      </c>
    </row>
    <row r="26" spans="1:43">
      <c r="A26" t="s">
        <v>32</v>
      </c>
      <c r="B26" t="str">
        <f t="shared" si="0"/>
        <v>2026001</v>
      </c>
      <c r="C26" s="1">
        <f t="shared" si="7"/>
        <v>46023</v>
      </c>
      <c r="D26" s="1" t="s">
        <v>33</v>
      </c>
      <c r="E26" s="1"/>
      <c r="F26" s="3">
        <v>4500</v>
      </c>
      <c r="G26" s="3">
        <v>1500</v>
      </c>
      <c r="H26" s="3">
        <v>120</v>
      </c>
      <c r="I26" s="3">
        <f t="shared" si="10"/>
        <v>180000</v>
      </c>
      <c r="J26" s="3">
        <v>0</v>
      </c>
      <c r="K26" s="3">
        <v>2000</v>
      </c>
      <c r="L26" s="3">
        <f t="shared" si="16"/>
        <v>500</v>
      </c>
      <c r="M26" s="3">
        <f t="shared" si="1"/>
        <v>50</v>
      </c>
      <c r="N26" s="3">
        <v>24000</v>
      </c>
      <c r="O26" s="3">
        <v>8000</v>
      </c>
      <c r="P26" s="3">
        <f t="shared" ca="1" si="2"/>
        <v>577</v>
      </c>
      <c r="Q26" s="3">
        <v>3000</v>
      </c>
      <c r="R26" s="3">
        <v>500</v>
      </c>
      <c r="S26" s="3">
        <v>0</v>
      </c>
      <c r="T26" s="4">
        <f t="shared" si="3"/>
        <v>240000</v>
      </c>
      <c r="U26" s="4">
        <v>4000</v>
      </c>
      <c r="V26" s="4">
        <v>50</v>
      </c>
      <c r="W26" s="4">
        <v>10</v>
      </c>
      <c r="X26" s="4">
        <f t="shared" si="14"/>
        <v>1865</v>
      </c>
      <c r="Y26" s="4">
        <f t="shared" si="4"/>
        <v>2420</v>
      </c>
      <c r="Z26" s="4">
        <v>0</v>
      </c>
      <c r="AA26" s="4">
        <f t="shared" si="11"/>
        <v>500</v>
      </c>
      <c r="AB26" s="3">
        <v>-80000</v>
      </c>
      <c r="AC26" s="3">
        <v>0</v>
      </c>
      <c r="AD26">
        <v>1</v>
      </c>
      <c r="AE26">
        <v>0</v>
      </c>
      <c r="AF26">
        <f t="shared" si="12"/>
        <v>7.287210993644154E-2</v>
      </c>
      <c r="AG26" s="5">
        <f t="shared" si="18"/>
        <v>2250</v>
      </c>
      <c r="AH26" s="7">
        <f t="shared" si="8"/>
        <v>5725.03523822428</v>
      </c>
      <c r="AI26">
        <v>20</v>
      </c>
      <c r="AJ26" s="7">
        <f t="shared" si="19"/>
        <v>3.5999999999999996</v>
      </c>
      <c r="AK26">
        <v>0</v>
      </c>
      <c r="AL26" s="5">
        <f t="shared" si="17"/>
        <v>10</v>
      </c>
      <c r="AM26" s="8">
        <f>ROUNDDOWN(G26*0.041,0)</f>
        <v>61</v>
      </c>
      <c r="AN26" s="3">
        <v>1500</v>
      </c>
      <c r="AO26">
        <v>4000</v>
      </c>
      <c r="AP26">
        <v>15</v>
      </c>
      <c r="AQ26">
        <v>4</v>
      </c>
    </row>
    <row r="27" spans="1:43">
      <c r="A27" t="s">
        <v>32</v>
      </c>
      <c r="B27" t="str">
        <f t="shared" si="0"/>
        <v>2026002</v>
      </c>
      <c r="C27" s="1">
        <f t="shared" si="7"/>
        <v>46054</v>
      </c>
      <c r="D27" s="1" t="s">
        <v>33</v>
      </c>
      <c r="E27" s="1"/>
      <c r="F27" s="3">
        <v>5000</v>
      </c>
      <c r="G27" s="3">
        <v>1500</v>
      </c>
      <c r="H27" s="3">
        <v>120</v>
      </c>
      <c r="I27" s="3">
        <f t="shared" si="10"/>
        <v>180000</v>
      </c>
      <c r="J27" s="3">
        <v>0</v>
      </c>
      <c r="K27" s="3">
        <v>2000</v>
      </c>
      <c r="L27" s="3">
        <f t="shared" si="16"/>
        <v>550</v>
      </c>
      <c r="M27" s="3">
        <f t="shared" si="1"/>
        <v>50</v>
      </c>
      <c r="N27" s="3">
        <v>24000</v>
      </c>
      <c r="O27" s="3">
        <v>8000</v>
      </c>
      <c r="P27" s="3">
        <f t="shared" ca="1" si="2"/>
        <v>814</v>
      </c>
      <c r="Q27" s="3">
        <v>3000</v>
      </c>
      <c r="R27" s="3">
        <v>500</v>
      </c>
      <c r="S27" s="3">
        <v>0</v>
      </c>
      <c r="T27" s="4">
        <f t="shared" si="3"/>
        <v>0</v>
      </c>
      <c r="U27" s="4">
        <v>0</v>
      </c>
      <c r="V27" s="4">
        <v>50</v>
      </c>
      <c r="W27" s="4">
        <v>10</v>
      </c>
      <c r="X27" s="4">
        <f t="shared" si="14"/>
        <v>1870</v>
      </c>
      <c r="Y27" s="4">
        <f t="shared" si="4"/>
        <v>20</v>
      </c>
      <c r="Z27" s="4">
        <v>0</v>
      </c>
      <c r="AA27" s="4">
        <f t="shared" si="11"/>
        <v>500</v>
      </c>
      <c r="AB27" s="3">
        <v>0</v>
      </c>
      <c r="AC27" s="3">
        <v>0</v>
      </c>
      <c r="AD27">
        <v>0</v>
      </c>
      <c r="AE27">
        <v>0</v>
      </c>
      <c r="AF27">
        <f t="shared" si="12"/>
        <v>8.7446531923729851E-2</v>
      </c>
      <c r="AG27" s="5">
        <f t="shared" si="18"/>
        <v>2250</v>
      </c>
      <c r="AH27" s="7">
        <f t="shared" si="8"/>
        <v>6583.7905239579213</v>
      </c>
      <c r="AI27">
        <v>20</v>
      </c>
      <c r="AJ27" s="7">
        <f t="shared" si="19"/>
        <v>3.5999999999999996</v>
      </c>
      <c r="AK27">
        <v>0</v>
      </c>
      <c r="AL27" s="5">
        <f t="shared" si="17"/>
        <v>10</v>
      </c>
      <c r="AM27" s="8">
        <f>ROUNDDOWN(G27*0.045,0)</f>
        <v>67</v>
      </c>
      <c r="AN27" s="3">
        <v>1500</v>
      </c>
      <c r="AO27">
        <v>0</v>
      </c>
      <c r="AP27">
        <v>15</v>
      </c>
      <c r="AQ27">
        <v>4</v>
      </c>
    </row>
    <row r="28" spans="1:43">
      <c r="A28" t="s">
        <v>32</v>
      </c>
      <c r="B28" t="str">
        <f t="shared" si="0"/>
        <v>2026003</v>
      </c>
      <c r="C28" s="1">
        <f t="shared" si="7"/>
        <v>46082</v>
      </c>
      <c r="D28" s="1" t="s">
        <v>33</v>
      </c>
      <c r="E28" s="1" t="s">
        <v>47</v>
      </c>
      <c r="F28" s="3">
        <v>5500</v>
      </c>
      <c r="G28" s="3">
        <v>1500</v>
      </c>
      <c r="H28" s="3">
        <v>120</v>
      </c>
      <c r="I28" s="3">
        <f t="shared" si="10"/>
        <v>180000</v>
      </c>
      <c r="J28" s="3">
        <v>0</v>
      </c>
      <c r="K28" s="3">
        <v>2000</v>
      </c>
      <c r="L28" s="3">
        <f t="shared" si="16"/>
        <v>600</v>
      </c>
      <c r="M28" s="3">
        <f t="shared" si="1"/>
        <v>50</v>
      </c>
      <c r="N28" s="3">
        <v>24000</v>
      </c>
      <c r="O28" s="3">
        <v>8000</v>
      </c>
      <c r="P28" s="3">
        <f t="shared" ca="1" si="2"/>
        <v>725</v>
      </c>
      <c r="Q28" s="3">
        <v>3000</v>
      </c>
      <c r="R28" s="3">
        <v>500</v>
      </c>
      <c r="S28" s="3">
        <v>0</v>
      </c>
      <c r="T28" s="4">
        <f t="shared" si="3"/>
        <v>0</v>
      </c>
      <c r="U28" s="4">
        <v>0</v>
      </c>
      <c r="V28" s="4">
        <v>50</v>
      </c>
      <c r="W28" s="4">
        <v>10</v>
      </c>
      <c r="X28" s="4">
        <f t="shared" si="14"/>
        <v>1875</v>
      </c>
      <c r="Y28" s="4">
        <f t="shared" si="4"/>
        <v>20</v>
      </c>
      <c r="Z28" s="4">
        <v>0</v>
      </c>
      <c r="AA28" s="4">
        <f t="shared" si="11"/>
        <v>500</v>
      </c>
      <c r="AB28" s="3">
        <v>0</v>
      </c>
      <c r="AC28" s="3">
        <v>0</v>
      </c>
      <c r="AD28">
        <v>0</v>
      </c>
      <c r="AE28">
        <v>1</v>
      </c>
      <c r="AF28">
        <f t="shared" si="12"/>
        <v>0.10493583830847582</v>
      </c>
      <c r="AG28" s="5">
        <f t="shared" si="18"/>
        <v>2250</v>
      </c>
      <c r="AH28" s="7">
        <f t="shared" si="8"/>
        <v>7571.3591025516089</v>
      </c>
      <c r="AI28">
        <v>20</v>
      </c>
      <c r="AJ28" s="7">
        <f t="shared" si="19"/>
        <v>3.5999999999999996</v>
      </c>
      <c r="AK28">
        <v>0</v>
      </c>
      <c r="AL28" s="5">
        <f t="shared" si="17"/>
        <v>10</v>
      </c>
      <c r="AM28" s="8">
        <f>ROUNDDOWN(G28*0.042,0)</f>
        <v>63</v>
      </c>
      <c r="AN28" s="3">
        <v>1500</v>
      </c>
      <c r="AO28">
        <v>0</v>
      </c>
      <c r="AP28">
        <v>15</v>
      </c>
      <c r="AQ28">
        <v>4</v>
      </c>
    </row>
    <row r="29" spans="1:43">
      <c r="A29" t="s">
        <v>32</v>
      </c>
      <c r="B29" t="str">
        <f t="shared" si="0"/>
        <v>2026004</v>
      </c>
      <c r="C29" s="1">
        <f t="shared" si="7"/>
        <v>46113</v>
      </c>
      <c r="D29" s="1" t="s">
        <v>33</v>
      </c>
      <c r="E29" s="1"/>
      <c r="F29" s="3">
        <v>6000</v>
      </c>
      <c r="G29" s="3">
        <v>1500</v>
      </c>
      <c r="H29" s="3">
        <v>120</v>
      </c>
      <c r="I29" s="3">
        <f t="shared" si="10"/>
        <v>180000</v>
      </c>
      <c r="J29" s="3">
        <v>0</v>
      </c>
      <c r="K29" s="3">
        <v>2000</v>
      </c>
      <c r="L29" s="3">
        <f t="shared" si="16"/>
        <v>650</v>
      </c>
      <c r="M29" s="3">
        <f t="shared" si="1"/>
        <v>50</v>
      </c>
      <c r="N29" s="3">
        <v>24000</v>
      </c>
      <c r="O29" s="3">
        <v>8000</v>
      </c>
      <c r="P29" s="3">
        <f t="shared" ca="1" si="2"/>
        <v>551</v>
      </c>
      <c r="Q29" s="3">
        <v>3000</v>
      </c>
      <c r="R29" s="3">
        <v>500</v>
      </c>
      <c r="S29" s="3">
        <v>0</v>
      </c>
      <c r="T29" s="4">
        <f t="shared" si="3"/>
        <v>240000</v>
      </c>
      <c r="U29" s="4">
        <v>4000</v>
      </c>
      <c r="V29" s="4">
        <v>50</v>
      </c>
      <c r="W29" s="4">
        <v>10</v>
      </c>
      <c r="X29" s="4">
        <f t="shared" si="14"/>
        <v>1880</v>
      </c>
      <c r="Y29" s="4">
        <f t="shared" si="4"/>
        <v>2420</v>
      </c>
      <c r="Z29" s="4">
        <v>0</v>
      </c>
      <c r="AA29" s="4">
        <f t="shared" si="11"/>
        <v>500</v>
      </c>
      <c r="AB29" s="3">
        <v>0</v>
      </c>
      <c r="AC29" s="3">
        <v>0</v>
      </c>
      <c r="AD29">
        <v>0</v>
      </c>
      <c r="AE29">
        <v>0</v>
      </c>
      <c r="AF29">
        <f t="shared" si="12"/>
        <v>0.12592300597017098</v>
      </c>
      <c r="AG29" s="5">
        <f t="shared" ref="AG29:AG37" si="20">G29*2</f>
        <v>3000</v>
      </c>
      <c r="AH29" s="7">
        <f t="shared" si="8"/>
        <v>8707.0629679343492</v>
      </c>
      <c r="AI29">
        <v>20</v>
      </c>
      <c r="AJ29" s="7">
        <f t="shared" si="19"/>
        <v>3.5999999999999996</v>
      </c>
      <c r="AK29">
        <v>0</v>
      </c>
      <c r="AL29" s="5">
        <f t="shared" si="17"/>
        <v>10</v>
      </c>
      <c r="AM29" s="8">
        <f>ROUNDDOWN(G29*0.043,0)</f>
        <v>64</v>
      </c>
      <c r="AN29" s="3">
        <v>1500</v>
      </c>
      <c r="AO29">
        <v>4000</v>
      </c>
      <c r="AP29">
        <v>15</v>
      </c>
      <c r="AQ29">
        <v>4</v>
      </c>
    </row>
    <row r="30" spans="1:43">
      <c r="A30" t="s">
        <v>32</v>
      </c>
      <c r="B30" t="str">
        <f t="shared" si="0"/>
        <v>2026005</v>
      </c>
      <c r="C30" s="1">
        <f t="shared" si="7"/>
        <v>46143</v>
      </c>
      <c r="D30" s="1" t="s">
        <v>33</v>
      </c>
      <c r="E30" s="1"/>
      <c r="F30" s="3">
        <v>6500</v>
      </c>
      <c r="G30" s="3">
        <v>1500</v>
      </c>
      <c r="H30" s="3">
        <v>120</v>
      </c>
      <c r="I30" s="3">
        <f t="shared" si="10"/>
        <v>180000</v>
      </c>
      <c r="J30" s="3">
        <v>0</v>
      </c>
      <c r="K30" s="3">
        <v>2000</v>
      </c>
      <c r="L30" s="3">
        <f t="shared" si="16"/>
        <v>700</v>
      </c>
      <c r="M30" s="3">
        <f t="shared" si="1"/>
        <v>50</v>
      </c>
      <c r="N30" s="3">
        <v>24000</v>
      </c>
      <c r="O30" s="3">
        <v>8000</v>
      </c>
      <c r="P30" s="3">
        <f t="shared" ca="1" si="2"/>
        <v>1289</v>
      </c>
      <c r="Q30" s="3">
        <v>3000</v>
      </c>
      <c r="R30" s="3">
        <v>500</v>
      </c>
      <c r="S30" s="3">
        <v>0</v>
      </c>
      <c r="T30" s="4">
        <f t="shared" si="3"/>
        <v>0</v>
      </c>
      <c r="U30" s="4">
        <v>0</v>
      </c>
      <c r="V30" s="4">
        <v>50</v>
      </c>
      <c r="W30" s="4">
        <v>10</v>
      </c>
      <c r="X30" s="4">
        <f t="shared" si="14"/>
        <v>1885</v>
      </c>
      <c r="Y30" s="4">
        <f t="shared" si="4"/>
        <v>20</v>
      </c>
      <c r="Z30" s="4">
        <v>0</v>
      </c>
      <c r="AA30" s="4">
        <f t="shared" si="11"/>
        <v>500</v>
      </c>
      <c r="AB30" s="3">
        <v>0</v>
      </c>
      <c r="AC30" s="3">
        <v>0</v>
      </c>
      <c r="AD30">
        <v>0</v>
      </c>
      <c r="AE30">
        <v>0</v>
      </c>
      <c r="AF30">
        <f t="shared" si="12"/>
        <v>0.15110760716420515</v>
      </c>
      <c r="AG30" s="5">
        <f t="shared" si="20"/>
        <v>3000</v>
      </c>
      <c r="AH30" s="7">
        <f t="shared" si="8"/>
        <v>10013.122413124502</v>
      </c>
      <c r="AI30">
        <v>20</v>
      </c>
      <c r="AJ30" s="7">
        <f t="shared" si="19"/>
        <v>3.5999999999999996</v>
      </c>
      <c r="AK30">
        <v>0</v>
      </c>
      <c r="AL30" s="5">
        <f t="shared" si="17"/>
        <v>10</v>
      </c>
      <c r="AM30" s="8">
        <f>ROUNDDOWN(G30*0.041,0)</f>
        <v>61</v>
      </c>
      <c r="AN30" s="3">
        <v>1500</v>
      </c>
      <c r="AO30">
        <v>0</v>
      </c>
      <c r="AP30">
        <v>15</v>
      </c>
      <c r="AQ30">
        <v>4</v>
      </c>
    </row>
    <row r="31" spans="1:43">
      <c r="A31" t="s">
        <v>32</v>
      </c>
      <c r="B31" t="str">
        <f t="shared" si="0"/>
        <v>2026006</v>
      </c>
      <c r="C31" s="1">
        <f t="shared" si="7"/>
        <v>46174</v>
      </c>
      <c r="D31" s="1" t="s">
        <v>33</v>
      </c>
      <c r="E31" s="1" t="s">
        <v>48</v>
      </c>
      <c r="F31" s="3">
        <v>7000</v>
      </c>
      <c r="G31" s="3">
        <v>2000</v>
      </c>
      <c r="H31" s="3">
        <v>120</v>
      </c>
      <c r="I31" s="3">
        <f t="shared" si="10"/>
        <v>240000</v>
      </c>
      <c r="J31" s="3">
        <v>1000</v>
      </c>
      <c r="K31" s="3">
        <v>2000</v>
      </c>
      <c r="L31" s="3">
        <f t="shared" si="16"/>
        <v>750</v>
      </c>
      <c r="M31" s="3">
        <f t="shared" si="1"/>
        <v>150</v>
      </c>
      <c r="N31" s="3">
        <v>30000</v>
      </c>
      <c r="O31" s="3">
        <v>8000</v>
      </c>
      <c r="P31" s="3">
        <f t="shared" ca="1" si="2"/>
        <v>676</v>
      </c>
      <c r="Q31" s="3">
        <v>3000</v>
      </c>
      <c r="R31" s="3">
        <v>500</v>
      </c>
      <c r="S31" s="3">
        <v>0</v>
      </c>
      <c r="T31" s="4">
        <f t="shared" si="3"/>
        <v>0</v>
      </c>
      <c r="U31" s="4">
        <v>0</v>
      </c>
      <c r="V31" s="4">
        <v>50</v>
      </c>
      <c r="W31" s="4">
        <v>10</v>
      </c>
      <c r="X31" s="4">
        <f t="shared" si="14"/>
        <v>2490</v>
      </c>
      <c r="Y31" s="4">
        <f t="shared" si="4"/>
        <v>20</v>
      </c>
      <c r="Z31" s="4">
        <v>0</v>
      </c>
      <c r="AA31" s="4">
        <f t="shared" si="11"/>
        <v>500</v>
      </c>
      <c r="AB31" s="3">
        <v>0</v>
      </c>
      <c r="AC31" s="3">
        <v>0</v>
      </c>
      <c r="AD31">
        <v>0</v>
      </c>
      <c r="AE31">
        <v>1</v>
      </c>
      <c r="AF31">
        <f t="shared" si="12"/>
        <v>0.18132912859704617</v>
      </c>
      <c r="AG31" s="5">
        <f t="shared" si="20"/>
        <v>4000</v>
      </c>
      <c r="AH31" s="7">
        <f t="shared" si="8"/>
        <v>11515.090775093176</v>
      </c>
      <c r="AI31">
        <v>20</v>
      </c>
      <c r="AJ31" s="7">
        <f t="shared" si="19"/>
        <v>3.5999999999999996</v>
      </c>
      <c r="AK31">
        <f>ROUND(SUM($AD$2:$AD$37)/2,0)</f>
        <v>2</v>
      </c>
      <c r="AL31" s="5">
        <f t="shared" si="17"/>
        <v>10</v>
      </c>
      <c r="AM31" s="8">
        <f t="shared" si="6"/>
        <v>80</v>
      </c>
      <c r="AN31" s="3">
        <v>2000</v>
      </c>
      <c r="AO31">
        <v>0</v>
      </c>
      <c r="AP31">
        <v>15</v>
      </c>
      <c r="AQ31">
        <v>4</v>
      </c>
    </row>
    <row r="32" spans="1:43">
      <c r="A32" t="s">
        <v>32</v>
      </c>
      <c r="B32" t="str">
        <f t="shared" si="0"/>
        <v>2026007</v>
      </c>
      <c r="C32" s="1">
        <f t="shared" si="7"/>
        <v>46204</v>
      </c>
      <c r="D32" s="1" t="s">
        <v>33</v>
      </c>
      <c r="E32" s="1"/>
      <c r="F32" s="3">
        <v>7500</v>
      </c>
      <c r="G32" s="3">
        <v>1500</v>
      </c>
      <c r="H32" s="3">
        <v>120</v>
      </c>
      <c r="I32" s="3">
        <f t="shared" si="10"/>
        <v>180000</v>
      </c>
      <c r="J32" s="3">
        <v>1000</v>
      </c>
      <c r="K32" s="3">
        <v>2000</v>
      </c>
      <c r="L32" s="3">
        <f t="shared" si="16"/>
        <v>800</v>
      </c>
      <c r="M32" s="3">
        <f t="shared" si="1"/>
        <v>150</v>
      </c>
      <c r="N32" s="3">
        <v>30000</v>
      </c>
      <c r="O32" s="3">
        <v>8000</v>
      </c>
      <c r="P32" s="3">
        <f t="shared" ca="1" si="2"/>
        <v>224</v>
      </c>
      <c r="Q32" s="3">
        <v>3000</v>
      </c>
      <c r="R32" s="3">
        <v>500</v>
      </c>
      <c r="S32" s="3">
        <v>0</v>
      </c>
      <c r="T32" s="4">
        <f t="shared" si="3"/>
        <v>240000</v>
      </c>
      <c r="U32" s="4">
        <v>4000</v>
      </c>
      <c r="V32" s="4">
        <v>50</v>
      </c>
      <c r="W32" s="4">
        <v>10</v>
      </c>
      <c r="X32" s="4">
        <f t="shared" si="14"/>
        <v>1895</v>
      </c>
      <c r="Y32" s="4">
        <f t="shared" si="4"/>
        <v>2420</v>
      </c>
      <c r="Z32" s="4">
        <v>0</v>
      </c>
      <c r="AA32" s="4">
        <f t="shared" si="11"/>
        <v>500</v>
      </c>
      <c r="AB32" s="3">
        <v>0</v>
      </c>
      <c r="AC32" s="3">
        <v>0</v>
      </c>
      <c r="AD32">
        <v>0</v>
      </c>
      <c r="AE32">
        <v>0</v>
      </c>
      <c r="AF32">
        <f t="shared" si="12"/>
        <v>0.2175949543164554</v>
      </c>
      <c r="AG32" s="5">
        <f t="shared" si="20"/>
        <v>3000</v>
      </c>
      <c r="AH32" s="7">
        <f t="shared" si="8"/>
        <v>13242.354391357152</v>
      </c>
      <c r="AI32">
        <v>20</v>
      </c>
      <c r="AJ32" s="7">
        <f t="shared" si="19"/>
        <v>3.5999999999999996</v>
      </c>
      <c r="AK32">
        <v>0</v>
      </c>
      <c r="AL32" s="5">
        <f t="shared" si="17"/>
        <v>10</v>
      </c>
      <c r="AM32" s="8">
        <f>ROUNDDOWN(G32*0.034,0)</f>
        <v>51</v>
      </c>
      <c r="AN32" s="3">
        <v>1500</v>
      </c>
      <c r="AO32">
        <v>4000</v>
      </c>
      <c r="AP32">
        <v>15</v>
      </c>
      <c r="AQ32">
        <v>4</v>
      </c>
    </row>
    <row r="33" spans="1:43">
      <c r="A33" t="s">
        <v>32</v>
      </c>
      <c r="B33" t="str">
        <f t="shared" si="0"/>
        <v>2026008</v>
      </c>
      <c r="C33" s="1">
        <f t="shared" si="7"/>
        <v>46235</v>
      </c>
      <c r="D33" s="1" t="s">
        <v>33</v>
      </c>
      <c r="E33" s="1"/>
      <c r="F33" s="3">
        <v>8000</v>
      </c>
      <c r="G33" s="3">
        <v>1500</v>
      </c>
      <c r="H33" s="3">
        <v>120</v>
      </c>
      <c r="I33" s="3">
        <f t="shared" si="10"/>
        <v>180000</v>
      </c>
      <c r="J33" s="3">
        <v>1000</v>
      </c>
      <c r="K33" s="3">
        <v>2000</v>
      </c>
      <c r="L33" s="3">
        <f t="shared" si="16"/>
        <v>850</v>
      </c>
      <c r="M33" s="3">
        <f t="shared" si="1"/>
        <v>150</v>
      </c>
      <c r="N33" s="3">
        <v>30000</v>
      </c>
      <c r="O33" s="3">
        <v>8000</v>
      </c>
      <c r="P33" s="3">
        <f t="shared" ca="1" si="2"/>
        <v>645</v>
      </c>
      <c r="Q33" s="3">
        <v>3000</v>
      </c>
      <c r="R33" s="3">
        <v>500</v>
      </c>
      <c r="S33" s="3">
        <v>0</v>
      </c>
      <c r="T33" s="4">
        <f t="shared" si="3"/>
        <v>0</v>
      </c>
      <c r="U33" s="4">
        <v>0</v>
      </c>
      <c r="V33" s="4">
        <v>50</v>
      </c>
      <c r="W33" s="4">
        <v>10</v>
      </c>
      <c r="X33" s="4">
        <f t="shared" si="14"/>
        <v>1900</v>
      </c>
      <c r="Y33" s="4">
        <f t="shared" si="4"/>
        <v>20</v>
      </c>
      <c r="Z33" s="4">
        <v>0</v>
      </c>
      <c r="AA33" s="4">
        <f t="shared" si="11"/>
        <v>500</v>
      </c>
      <c r="AB33" s="3">
        <v>0</v>
      </c>
      <c r="AC33" s="3">
        <v>0</v>
      </c>
      <c r="AD33">
        <v>0</v>
      </c>
      <c r="AE33">
        <v>0</v>
      </c>
      <c r="AF33">
        <f t="shared" si="12"/>
        <v>0.26111394517974645</v>
      </c>
      <c r="AG33" s="5">
        <f t="shared" si="20"/>
        <v>3000</v>
      </c>
      <c r="AH33" s="7">
        <f t="shared" si="8"/>
        <v>15228.707550060724</v>
      </c>
      <c r="AI33">
        <v>20</v>
      </c>
      <c r="AJ33" s="7">
        <f t="shared" si="19"/>
        <v>3.5999999999999996</v>
      </c>
      <c r="AK33">
        <v>0</v>
      </c>
      <c r="AL33" s="5">
        <f t="shared" si="17"/>
        <v>10</v>
      </c>
      <c r="AM33" s="8">
        <f>ROUNDDOWN(G33*0.033,0)</f>
        <v>49</v>
      </c>
      <c r="AN33" s="3">
        <v>1500</v>
      </c>
      <c r="AO33">
        <v>0</v>
      </c>
      <c r="AP33">
        <v>15</v>
      </c>
      <c r="AQ33">
        <v>4</v>
      </c>
    </row>
    <row r="34" spans="1:43">
      <c r="A34" t="s">
        <v>32</v>
      </c>
      <c r="B34" t="str">
        <f t="shared" ref="B34:B65" si="21">_xlfn.CONCAT(YEAR(C34),TEXT(MONTH(C34),"000"))</f>
        <v>2026009</v>
      </c>
      <c r="C34" s="1">
        <f t="shared" si="7"/>
        <v>46266</v>
      </c>
      <c r="D34" s="1" t="s">
        <v>33</v>
      </c>
      <c r="E34" t="s">
        <v>50</v>
      </c>
      <c r="F34" s="3">
        <v>8500</v>
      </c>
      <c r="G34" s="3">
        <v>1500</v>
      </c>
      <c r="H34" s="3">
        <v>120</v>
      </c>
      <c r="I34" s="3">
        <f t="shared" si="10"/>
        <v>180000</v>
      </c>
      <c r="J34" s="3">
        <v>1000</v>
      </c>
      <c r="K34" s="3">
        <v>2000</v>
      </c>
      <c r="L34" s="3">
        <f t="shared" si="16"/>
        <v>900</v>
      </c>
      <c r="M34" s="3">
        <f t="shared" ref="M34:M65" si="22">50+INT(J34/10)</f>
        <v>150</v>
      </c>
      <c r="N34" s="3">
        <v>30000</v>
      </c>
      <c r="O34" s="3">
        <v>8000</v>
      </c>
      <c r="P34" s="3">
        <f t="shared" ref="P34:P65" ca="1" si="23">ABS(INT(_xlfn.NORM.INV(RAND(),800,400)))</f>
        <v>1024</v>
      </c>
      <c r="Q34" s="3">
        <v>3000</v>
      </c>
      <c r="R34" s="3">
        <v>500</v>
      </c>
      <c r="S34" s="3">
        <v>0</v>
      </c>
      <c r="T34" s="4">
        <f t="shared" ref="T34:T65" si="24">U34*(V34+W34)</f>
        <v>0</v>
      </c>
      <c r="U34" s="4">
        <v>0</v>
      </c>
      <c r="V34" s="4">
        <v>50</v>
      </c>
      <c r="W34" s="4">
        <v>10</v>
      </c>
      <c r="X34" s="4">
        <f t="shared" si="14"/>
        <v>1905</v>
      </c>
      <c r="Y34" s="4">
        <f t="shared" ref="Y34:Y65" si="25">20+INT(T34/100)</f>
        <v>20</v>
      </c>
      <c r="Z34" s="4">
        <v>0</v>
      </c>
      <c r="AA34" s="4">
        <f t="shared" si="11"/>
        <v>500</v>
      </c>
      <c r="AB34" s="3">
        <v>0</v>
      </c>
      <c r="AC34" s="3">
        <v>0</v>
      </c>
      <c r="AD34">
        <v>0</v>
      </c>
      <c r="AE34">
        <v>1</v>
      </c>
      <c r="AF34">
        <f t="shared" si="12"/>
        <v>0.31333673421569574</v>
      </c>
      <c r="AG34" s="5">
        <f t="shared" si="20"/>
        <v>3000</v>
      </c>
      <c r="AH34" s="7">
        <f t="shared" si="8"/>
        <v>17513.013682569832</v>
      </c>
      <c r="AI34">
        <v>20</v>
      </c>
      <c r="AJ34" s="7">
        <f t="shared" si="19"/>
        <v>3.5999999999999996</v>
      </c>
      <c r="AK34">
        <v>0</v>
      </c>
      <c r="AL34" s="5">
        <f t="shared" si="17"/>
        <v>10</v>
      </c>
      <c r="AM34" s="8">
        <f>ROUNDDOWN(G34*0.032,0)</f>
        <v>48</v>
      </c>
      <c r="AN34" s="3">
        <v>1500</v>
      </c>
      <c r="AO34">
        <v>0</v>
      </c>
      <c r="AP34">
        <v>15</v>
      </c>
      <c r="AQ34">
        <v>4</v>
      </c>
    </row>
    <row r="35" spans="1:43">
      <c r="A35" t="s">
        <v>32</v>
      </c>
      <c r="B35" t="str">
        <f t="shared" si="21"/>
        <v>2026010</v>
      </c>
      <c r="C35" s="1">
        <f t="shared" si="7"/>
        <v>46296</v>
      </c>
      <c r="D35" s="1" t="s">
        <v>33</v>
      </c>
      <c r="E35" s="1"/>
      <c r="F35" s="3">
        <v>9000</v>
      </c>
      <c r="G35" s="3">
        <v>1500</v>
      </c>
      <c r="H35" s="3">
        <v>120</v>
      </c>
      <c r="I35" s="3">
        <f t="shared" si="10"/>
        <v>180000</v>
      </c>
      <c r="J35" s="3">
        <v>1000</v>
      </c>
      <c r="K35" s="3">
        <v>2000</v>
      </c>
      <c r="L35" s="3">
        <f t="shared" si="16"/>
        <v>950</v>
      </c>
      <c r="M35" s="3">
        <f t="shared" si="22"/>
        <v>150</v>
      </c>
      <c r="N35" s="3">
        <v>30000</v>
      </c>
      <c r="O35" s="3">
        <v>8000</v>
      </c>
      <c r="P35" s="3">
        <f t="shared" ca="1" si="23"/>
        <v>684</v>
      </c>
      <c r="Q35" s="3">
        <v>3000</v>
      </c>
      <c r="R35" s="3">
        <v>500</v>
      </c>
      <c r="S35" s="3">
        <v>0</v>
      </c>
      <c r="T35" s="4">
        <f t="shared" si="24"/>
        <v>300000</v>
      </c>
      <c r="U35" s="4">
        <v>5000</v>
      </c>
      <c r="V35" s="4">
        <v>50</v>
      </c>
      <c r="W35" s="4">
        <v>10</v>
      </c>
      <c r="X35" s="4">
        <f t="shared" si="14"/>
        <v>1910</v>
      </c>
      <c r="Y35" s="4">
        <f t="shared" si="25"/>
        <v>3020</v>
      </c>
      <c r="Z35" s="4">
        <v>0</v>
      </c>
      <c r="AA35" s="4">
        <f t="shared" si="11"/>
        <v>500</v>
      </c>
      <c r="AB35" s="3">
        <v>0</v>
      </c>
      <c r="AC35" s="3">
        <v>0</v>
      </c>
      <c r="AD35">
        <v>0</v>
      </c>
      <c r="AE35">
        <v>0</v>
      </c>
      <c r="AF35">
        <f t="shared" si="12"/>
        <v>0.37600408105883487</v>
      </c>
      <c r="AG35" s="5">
        <f t="shared" si="20"/>
        <v>3000</v>
      </c>
      <c r="AH35" s="7">
        <f t="shared" si="8"/>
        <v>20139.965734955305</v>
      </c>
      <c r="AI35">
        <v>20</v>
      </c>
      <c r="AJ35" s="7">
        <f t="shared" si="19"/>
        <v>3.5999999999999996</v>
      </c>
      <c r="AK35">
        <v>0</v>
      </c>
      <c r="AL35" s="5">
        <f t="shared" si="17"/>
        <v>10</v>
      </c>
      <c r="AM35" s="8">
        <f>ROUNDDOWN(G35*0.032,0)</f>
        <v>48</v>
      </c>
      <c r="AN35" s="3">
        <v>1500</v>
      </c>
      <c r="AO35">
        <v>5000</v>
      </c>
      <c r="AP35">
        <v>15</v>
      </c>
      <c r="AQ35">
        <v>4</v>
      </c>
    </row>
    <row r="36" spans="1:43">
      <c r="A36" t="s">
        <v>32</v>
      </c>
      <c r="B36" t="str">
        <f t="shared" si="21"/>
        <v>2026011</v>
      </c>
      <c r="C36" s="1">
        <f t="shared" si="7"/>
        <v>46327</v>
      </c>
      <c r="D36" s="1" t="s">
        <v>33</v>
      </c>
      <c r="E36" s="1"/>
      <c r="F36" s="3">
        <v>9500</v>
      </c>
      <c r="G36" s="3">
        <v>2000</v>
      </c>
      <c r="H36" s="3">
        <v>120</v>
      </c>
      <c r="I36" s="3">
        <f t="shared" si="10"/>
        <v>240000</v>
      </c>
      <c r="J36" s="3">
        <v>1000</v>
      </c>
      <c r="K36" s="3">
        <v>2000</v>
      </c>
      <c r="L36" s="3">
        <f t="shared" si="16"/>
        <v>1000</v>
      </c>
      <c r="M36" s="3">
        <f t="shared" si="22"/>
        <v>150</v>
      </c>
      <c r="N36" s="3">
        <v>30000</v>
      </c>
      <c r="O36" s="3">
        <v>8000</v>
      </c>
      <c r="P36" s="3">
        <f t="shared" ca="1" si="23"/>
        <v>1047</v>
      </c>
      <c r="Q36" s="3">
        <v>3000</v>
      </c>
      <c r="R36" s="3">
        <v>500</v>
      </c>
      <c r="S36" s="3">
        <v>0</v>
      </c>
      <c r="T36" s="4">
        <f t="shared" si="24"/>
        <v>0</v>
      </c>
      <c r="U36" s="4">
        <v>0</v>
      </c>
      <c r="V36" s="4">
        <v>50</v>
      </c>
      <c r="W36" s="4">
        <v>10</v>
      </c>
      <c r="X36" s="4">
        <f t="shared" si="14"/>
        <v>2515</v>
      </c>
      <c r="Y36" s="4">
        <f t="shared" si="25"/>
        <v>20</v>
      </c>
      <c r="Z36" s="4">
        <v>0</v>
      </c>
      <c r="AA36" s="4">
        <f t="shared" si="11"/>
        <v>500</v>
      </c>
      <c r="AB36" s="3">
        <v>0</v>
      </c>
      <c r="AC36" s="3">
        <v>0</v>
      </c>
      <c r="AD36">
        <v>0</v>
      </c>
      <c r="AE36">
        <v>0</v>
      </c>
      <c r="AF36">
        <f t="shared" si="12"/>
        <v>0.45120489727060181</v>
      </c>
      <c r="AG36" s="5">
        <f t="shared" si="20"/>
        <v>4000</v>
      </c>
      <c r="AH36" s="7">
        <f t="shared" si="8"/>
        <v>23160.960595198598</v>
      </c>
      <c r="AI36">
        <v>20</v>
      </c>
      <c r="AJ36" s="7">
        <f t="shared" si="19"/>
        <v>3.5999999999999996</v>
      </c>
      <c r="AK36">
        <v>0</v>
      </c>
      <c r="AL36" s="5">
        <f t="shared" si="17"/>
        <v>10</v>
      </c>
      <c r="AM36" s="8">
        <f>ROUNDDOWN(G36*0.031,0)</f>
        <v>62</v>
      </c>
      <c r="AN36" s="3">
        <v>2000</v>
      </c>
      <c r="AO36">
        <v>0</v>
      </c>
      <c r="AP36">
        <v>15</v>
      </c>
      <c r="AQ36">
        <v>4</v>
      </c>
    </row>
    <row r="37" spans="1:43">
      <c r="A37" t="s">
        <v>32</v>
      </c>
      <c r="B37" t="str">
        <f t="shared" si="21"/>
        <v>2026012</v>
      </c>
      <c r="C37" s="1">
        <f t="shared" si="7"/>
        <v>46357</v>
      </c>
      <c r="D37" s="1" t="s">
        <v>33</v>
      </c>
      <c r="E37" s="1" t="s">
        <v>59</v>
      </c>
      <c r="F37" s="3">
        <v>10000</v>
      </c>
      <c r="G37" s="3">
        <v>2000</v>
      </c>
      <c r="H37" s="3">
        <v>120</v>
      </c>
      <c r="I37" s="3">
        <f t="shared" si="10"/>
        <v>240000</v>
      </c>
      <c r="J37" s="3">
        <v>1000</v>
      </c>
      <c r="K37" s="3">
        <v>2000</v>
      </c>
      <c r="L37" s="3">
        <f t="shared" si="16"/>
        <v>1050</v>
      </c>
      <c r="M37" s="3">
        <f t="shared" si="22"/>
        <v>150</v>
      </c>
      <c r="N37" s="3">
        <v>30000</v>
      </c>
      <c r="O37" s="3">
        <v>8000</v>
      </c>
      <c r="P37" s="3">
        <f t="shared" ca="1" si="23"/>
        <v>730</v>
      </c>
      <c r="Q37" s="3">
        <v>3000</v>
      </c>
      <c r="R37" s="3">
        <v>500</v>
      </c>
      <c r="S37" s="3">
        <v>0</v>
      </c>
      <c r="T37" s="4">
        <f t="shared" si="24"/>
        <v>0</v>
      </c>
      <c r="U37" s="4">
        <v>0</v>
      </c>
      <c r="V37" s="4">
        <v>50</v>
      </c>
      <c r="W37" s="4">
        <v>10</v>
      </c>
      <c r="X37" s="4">
        <f t="shared" si="14"/>
        <v>2520</v>
      </c>
      <c r="Y37" s="4">
        <f t="shared" si="25"/>
        <v>20</v>
      </c>
      <c r="Z37" s="4">
        <v>0</v>
      </c>
      <c r="AA37" s="4">
        <f t="shared" si="11"/>
        <v>500</v>
      </c>
      <c r="AB37" s="3">
        <v>0</v>
      </c>
      <c r="AC37" s="3">
        <v>0</v>
      </c>
      <c r="AD37">
        <v>0</v>
      </c>
      <c r="AE37">
        <v>1</v>
      </c>
      <c r="AF37">
        <f t="shared" si="12"/>
        <v>0.54144587672472211</v>
      </c>
      <c r="AG37" s="5">
        <f t="shared" si="20"/>
        <v>4000</v>
      </c>
      <c r="AH37" s="7">
        <f t="shared" si="8"/>
        <v>26635.104684478385</v>
      </c>
      <c r="AI37">
        <v>20</v>
      </c>
      <c r="AJ37" s="7">
        <f t="shared" si="19"/>
        <v>3.5999999999999996</v>
      </c>
      <c r="AK37">
        <f>SUM($AD$2:$AD$37)-SUM($AK$26:$AK$36)</f>
        <v>2</v>
      </c>
      <c r="AL37" s="5">
        <f t="shared" si="17"/>
        <v>10</v>
      </c>
      <c r="AM37" s="8">
        <f>ROUNDDOWN(G37*0.03,0)</f>
        <v>60</v>
      </c>
      <c r="AN37" s="3">
        <v>2000</v>
      </c>
      <c r="AO37">
        <v>0</v>
      </c>
      <c r="AP37">
        <v>15</v>
      </c>
      <c r="AQ37">
        <v>4</v>
      </c>
    </row>
    <row r="38" spans="1:43">
      <c r="A38" t="s">
        <v>32</v>
      </c>
      <c r="B38" t="str">
        <f t="shared" si="21"/>
        <v>2024001</v>
      </c>
      <c r="C38" s="1">
        <f>DATE(2024,1,1)</f>
        <v>45292</v>
      </c>
      <c r="D38" s="1" t="s">
        <v>84</v>
      </c>
      <c r="E38" s="1"/>
      <c r="F38" s="3">
        <v>0</v>
      </c>
      <c r="G38" s="3">
        <v>0</v>
      </c>
      <c r="H38" s="3">
        <v>100</v>
      </c>
      <c r="I38" s="3">
        <v>0</v>
      </c>
      <c r="J38" s="3">
        <v>0</v>
      </c>
      <c r="K38" s="3">
        <v>0</v>
      </c>
      <c r="L38" s="3">
        <v>50</v>
      </c>
      <c r="M38" s="3">
        <f t="shared" si="22"/>
        <v>50</v>
      </c>
      <c r="N38" s="3">
        <v>12000</v>
      </c>
      <c r="O38" s="3">
        <v>0</v>
      </c>
      <c r="P38" s="3">
        <f t="shared" ca="1" si="23"/>
        <v>986</v>
      </c>
      <c r="Q38" s="3">
        <v>500</v>
      </c>
      <c r="R38" s="3">
        <v>500</v>
      </c>
      <c r="S38" s="3">
        <v>10000</v>
      </c>
      <c r="T38" s="4">
        <f t="shared" si="24"/>
        <v>7000</v>
      </c>
      <c r="U38" s="4">
        <v>100</v>
      </c>
      <c r="V38" s="4">
        <v>50</v>
      </c>
      <c r="W38" s="4">
        <v>20</v>
      </c>
      <c r="X38" s="4">
        <v>20</v>
      </c>
      <c r="Y38" s="4">
        <f t="shared" si="25"/>
        <v>90</v>
      </c>
      <c r="Z38" s="4">
        <v>0</v>
      </c>
      <c r="AA38" s="4">
        <f>ROUND((10+(I38/10))/100,0)*100</f>
        <v>0</v>
      </c>
      <c r="AB38" s="3">
        <v>0</v>
      </c>
      <c r="AC38" s="3">
        <v>350000</v>
      </c>
      <c r="AD38">
        <v>3</v>
      </c>
      <c r="AE38">
        <v>0</v>
      </c>
      <c r="AF38">
        <v>1E-3</v>
      </c>
      <c r="AG38">
        <v>0</v>
      </c>
      <c r="AH38" s="7">
        <v>200</v>
      </c>
      <c r="AI38">
        <v>15</v>
      </c>
      <c r="AJ38" s="7">
        <f t="shared" ref="AJ38:AJ48" si="26">AI38*0.14</f>
        <v>2.1</v>
      </c>
      <c r="AK38">
        <v>0</v>
      </c>
      <c r="AL38" s="5">
        <f t="shared" si="17"/>
        <v>20</v>
      </c>
      <c r="AM38" s="8">
        <f t="shared" ref="AM38:AM65" si="27">ROUNDDOWN(G38*0.04,0)</f>
        <v>0</v>
      </c>
      <c r="AN38" s="3">
        <v>0</v>
      </c>
      <c r="AO38">
        <v>100</v>
      </c>
      <c r="AP38">
        <v>35</v>
      </c>
      <c r="AQ38">
        <v>1</v>
      </c>
    </row>
    <row r="39" spans="1:43">
      <c r="A39" t="s">
        <v>32</v>
      </c>
      <c r="B39" t="str">
        <f t="shared" si="21"/>
        <v>2024002</v>
      </c>
      <c r="C39" s="1">
        <f t="shared" ref="C39:C73" si="28">EDATE(C38,1)</f>
        <v>45323</v>
      </c>
      <c r="D39" s="1" t="s">
        <v>84</v>
      </c>
      <c r="E39" s="1"/>
      <c r="F39" s="3">
        <v>0</v>
      </c>
      <c r="G39" s="3">
        <v>0</v>
      </c>
      <c r="H39" s="3">
        <v>100</v>
      </c>
      <c r="I39" s="3">
        <v>0</v>
      </c>
      <c r="J39" s="3">
        <v>0</v>
      </c>
      <c r="K39" s="3">
        <v>0</v>
      </c>
      <c r="L39" s="3">
        <v>50</v>
      </c>
      <c r="M39" s="3">
        <f t="shared" si="22"/>
        <v>50</v>
      </c>
      <c r="N39" s="3">
        <v>12000</v>
      </c>
      <c r="O39" s="3">
        <v>0</v>
      </c>
      <c r="P39" s="3">
        <f t="shared" ca="1" si="23"/>
        <v>234</v>
      </c>
      <c r="Q39" s="3">
        <v>500</v>
      </c>
      <c r="R39" s="3">
        <v>500</v>
      </c>
      <c r="S39" s="3">
        <v>0</v>
      </c>
      <c r="T39" s="4">
        <f t="shared" si="24"/>
        <v>0</v>
      </c>
      <c r="U39" s="4">
        <v>0</v>
      </c>
      <c r="V39" s="4">
        <v>50</v>
      </c>
      <c r="W39" s="4">
        <v>20</v>
      </c>
      <c r="X39" s="4">
        <v>20</v>
      </c>
      <c r="Y39" s="4">
        <f t="shared" si="25"/>
        <v>20</v>
      </c>
      <c r="Z39" s="4">
        <v>0</v>
      </c>
      <c r="AA39" s="4">
        <f>ROUND((10+(I39/10))/100,0)*100</f>
        <v>0</v>
      </c>
      <c r="AB39" s="3">
        <v>0</v>
      </c>
      <c r="AC39" s="3">
        <v>0</v>
      </c>
      <c r="AD39">
        <v>0</v>
      </c>
      <c r="AE39">
        <v>0</v>
      </c>
      <c r="AF39">
        <f>AF38*1.1</f>
        <v>1.1000000000000001E-3</v>
      </c>
      <c r="AG39">
        <v>0</v>
      </c>
      <c r="AH39" s="7">
        <f t="shared" ref="AH39:AH73" si="29">AH38*1.15</f>
        <v>229.99999999999997</v>
      </c>
      <c r="AI39">
        <v>15</v>
      </c>
      <c r="AJ39" s="7">
        <f t="shared" si="26"/>
        <v>2.1</v>
      </c>
      <c r="AK39">
        <v>0</v>
      </c>
      <c r="AL39" s="5">
        <f t="shared" ref="AL39:AL48" si="30">AL38*0.95</f>
        <v>19</v>
      </c>
      <c r="AM39" s="8">
        <f t="shared" si="27"/>
        <v>0</v>
      </c>
      <c r="AN39" s="3">
        <v>0</v>
      </c>
      <c r="AO39">
        <v>0</v>
      </c>
      <c r="AP39">
        <v>35</v>
      </c>
      <c r="AQ39">
        <v>1</v>
      </c>
    </row>
    <row r="40" spans="1:43">
      <c r="A40" t="s">
        <v>32</v>
      </c>
      <c r="B40" t="str">
        <f t="shared" si="21"/>
        <v>2024003</v>
      </c>
      <c r="C40" s="1">
        <f t="shared" si="28"/>
        <v>45352</v>
      </c>
      <c r="D40" s="1" t="s">
        <v>84</v>
      </c>
      <c r="E40" s="1" t="s">
        <v>51</v>
      </c>
      <c r="F40" s="3">
        <v>0</v>
      </c>
      <c r="G40" s="3">
        <v>0</v>
      </c>
      <c r="H40" s="3">
        <v>100</v>
      </c>
      <c r="I40" s="3">
        <v>0</v>
      </c>
      <c r="J40" s="3">
        <v>0</v>
      </c>
      <c r="K40" s="3">
        <v>0</v>
      </c>
      <c r="L40" s="3">
        <v>50</v>
      </c>
      <c r="M40" s="3">
        <f t="shared" si="22"/>
        <v>50</v>
      </c>
      <c r="N40" s="3">
        <v>12000</v>
      </c>
      <c r="O40" s="3">
        <v>0</v>
      </c>
      <c r="P40" s="3">
        <f t="shared" ca="1" si="23"/>
        <v>1233</v>
      </c>
      <c r="Q40" s="3">
        <v>500</v>
      </c>
      <c r="R40" s="3">
        <v>500</v>
      </c>
      <c r="S40" s="3">
        <v>0</v>
      </c>
      <c r="T40" s="4">
        <f t="shared" si="24"/>
        <v>0</v>
      </c>
      <c r="U40" s="4">
        <v>0</v>
      </c>
      <c r="V40" s="4">
        <v>50</v>
      </c>
      <c r="W40" s="4">
        <v>20</v>
      </c>
      <c r="X40" s="4">
        <v>20</v>
      </c>
      <c r="Y40" s="4">
        <f t="shared" si="25"/>
        <v>20</v>
      </c>
      <c r="Z40" s="4">
        <v>0</v>
      </c>
      <c r="AA40" s="4">
        <f>ROUND((10+(I40/10))/100,0)*100</f>
        <v>0</v>
      </c>
      <c r="AB40" s="3">
        <v>0</v>
      </c>
      <c r="AC40" s="3">
        <v>0</v>
      </c>
      <c r="AD40">
        <v>0</v>
      </c>
      <c r="AE40">
        <v>1</v>
      </c>
      <c r="AF40">
        <f>MIN(0.8,AF39*1.2)</f>
        <v>1.32E-3</v>
      </c>
      <c r="AG40">
        <v>0</v>
      </c>
      <c r="AH40" s="7">
        <f t="shared" si="29"/>
        <v>264.49999999999994</v>
      </c>
      <c r="AI40">
        <v>15</v>
      </c>
      <c r="AJ40" s="7">
        <f t="shared" si="26"/>
        <v>2.1</v>
      </c>
      <c r="AK40">
        <v>0</v>
      </c>
      <c r="AL40" s="5">
        <f t="shared" si="30"/>
        <v>18.05</v>
      </c>
      <c r="AM40" s="8">
        <f t="shared" si="27"/>
        <v>0</v>
      </c>
      <c r="AN40" s="3">
        <v>0</v>
      </c>
      <c r="AO40">
        <v>0</v>
      </c>
      <c r="AP40">
        <v>35</v>
      </c>
      <c r="AQ40">
        <v>1</v>
      </c>
    </row>
    <row r="41" spans="1:43">
      <c r="A41" t="s">
        <v>32</v>
      </c>
      <c r="B41" t="str">
        <f t="shared" si="21"/>
        <v>2024004</v>
      </c>
      <c r="C41" s="1">
        <f t="shared" si="28"/>
        <v>45383</v>
      </c>
      <c r="D41" s="1" t="s">
        <v>84</v>
      </c>
      <c r="E41" s="1"/>
      <c r="F41" s="3">
        <v>0</v>
      </c>
      <c r="G41" s="3">
        <v>30</v>
      </c>
      <c r="H41" s="3">
        <v>100</v>
      </c>
      <c r="I41" s="3">
        <f t="shared" ref="I41:I73" si="31">G41*H41</f>
        <v>3000</v>
      </c>
      <c r="J41" s="3">
        <v>0</v>
      </c>
      <c r="K41" s="3">
        <v>0</v>
      </c>
      <c r="L41" s="3">
        <v>50</v>
      </c>
      <c r="M41" s="3">
        <f t="shared" si="22"/>
        <v>50</v>
      </c>
      <c r="N41" s="3">
        <v>12000</v>
      </c>
      <c r="O41" s="3">
        <v>0</v>
      </c>
      <c r="P41" s="3">
        <f t="shared" ca="1" si="23"/>
        <v>449</v>
      </c>
      <c r="Q41" s="3">
        <v>500</v>
      </c>
      <c r="R41" s="3">
        <v>500</v>
      </c>
      <c r="S41" s="3">
        <v>0</v>
      </c>
      <c r="T41" s="4">
        <f t="shared" si="24"/>
        <v>35000</v>
      </c>
      <c r="U41" s="4">
        <v>500</v>
      </c>
      <c r="V41" s="4">
        <v>50</v>
      </c>
      <c r="W41" s="4">
        <v>20</v>
      </c>
      <c r="X41" s="4">
        <v>20</v>
      </c>
      <c r="Y41" s="4">
        <f t="shared" si="25"/>
        <v>370</v>
      </c>
      <c r="Z41" s="4">
        <v>0</v>
      </c>
      <c r="AA41" s="4">
        <f t="shared" ref="AA41:AA73" si="32">MIN(500,ROUND((10+(I41/10))/100,0)*100)</f>
        <v>300</v>
      </c>
      <c r="AB41" s="3">
        <v>0</v>
      </c>
      <c r="AC41" s="3">
        <v>0</v>
      </c>
      <c r="AD41">
        <v>0</v>
      </c>
      <c r="AE41">
        <v>0</v>
      </c>
      <c r="AF41">
        <f t="shared" ref="AF41:AF73" si="33">AF40*1.2</f>
        <v>1.5839999999999999E-3</v>
      </c>
      <c r="AG41" s="5">
        <f t="shared" ref="AG41:AG54" si="34">G41</f>
        <v>30</v>
      </c>
      <c r="AH41" s="7">
        <f t="shared" si="29"/>
        <v>304.1749999999999</v>
      </c>
      <c r="AI41">
        <v>15</v>
      </c>
      <c r="AJ41" s="7">
        <f t="shared" si="26"/>
        <v>2.1</v>
      </c>
      <c r="AK41">
        <v>0</v>
      </c>
      <c r="AL41" s="5">
        <f t="shared" si="30"/>
        <v>17.147500000000001</v>
      </c>
      <c r="AM41" s="8">
        <f t="shared" si="27"/>
        <v>1</v>
      </c>
      <c r="AN41" s="3">
        <v>30</v>
      </c>
      <c r="AO41">
        <v>500</v>
      </c>
      <c r="AP41">
        <v>35</v>
      </c>
      <c r="AQ41">
        <v>1</v>
      </c>
    </row>
    <row r="42" spans="1:43">
      <c r="A42" t="s">
        <v>32</v>
      </c>
      <c r="B42" t="str">
        <f t="shared" si="21"/>
        <v>2024005</v>
      </c>
      <c r="C42" s="1">
        <f t="shared" si="28"/>
        <v>45413</v>
      </c>
      <c r="D42" s="1" t="s">
        <v>84</v>
      </c>
      <c r="E42" s="1"/>
      <c r="F42" s="3">
        <v>0</v>
      </c>
      <c r="G42" s="3">
        <v>40</v>
      </c>
      <c r="H42" s="3">
        <v>100</v>
      </c>
      <c r="I42" s="3">
        <f t="shared" si="31"/>
        <v>4000</v>
      </c>
      <c r="J42" s="3">
        <v>0</v>
      </c>
      <c r="K42" s="3">
        <v>0</v>
      </c>
      <c r="L42" s="3">
        <v>40</v>
      </c>
      <c r="M42" s="3">
        <f t="shared" si="22"/>
        <v>50</v>
      </c>
      <c r="N42" s="3">
        <v>12000</v>
      </c>
      <c r="O42" s="3">
        <v>0</v>
      </c>
      <c r="P42" s="3">
        <f t="shared" ca="1" si="23"/>
        <v>928</v>
      </c>
      <c r="Q42" s="3">
        <v>500</v>
      </c>
      <c r="R42" s="3">
        <v>500</v>
      </c>
      <c r="S42" s="3">
        <v>0</v>
      </c>
      <c r="T42" s="4">
        <f t="shared" si="24"/>
        <v>0</v>
      </c>
      <c r="U42" s="4">
        <v>0</v>
      </c>
      <c r="V42" s="4">
        <v>50</v>
      </c>
      <c r="W42" s="4">
        <v>20</v>
      </c>
      <c r="X42" s="4">
        <v>20</v>
      </c>
      <c r="Y42" s="4">
        <f t="shared" si="25"/>
        <v>20</v>
      </c>
      <c r="Z42" s="4">
        <v>0</v>
      </c>
      <c r="AA42" s="4">
        <f t="shared" si="32"/>
        <v>400</v>
      </c>
      <c r="AB42" s="3">
        <v>0</v>
      </c>
      <c r="AC42" s="3">
        <v>0</v>
      </c>
      <c r="AD42">
        <v>0</v>
      </c>
      <c r="AE42">
        <v>0</v>
      </c>
      <c r="AF42">
        <f t="shared" si="33"/>
        <v>1.9007999999999998E-3</v>
      </c>
      <c r="AG42" s="5">
        <f t="shared" si="34"/>
        <v>40</v>
      </c>
      <c r="AH42" s="7">
        <f t="shared" si="29"/>
        <v>349.80124999999987</v>
      </c>
      <c r="AI42">
        <v>15</v>
      </c>
      <c r="AJ42" s="7">
        <f t="shared" si="26"/>
        <v>2.1</v>
      </c>
      <c r="AK42">
        <v>0</v>
      </c>
      <c r="AL42" s="5">
        <f t="shared" si="30"/>
        <v>16.290125</v>
      </c>
      <c r="AM42" s="8">
        <f t="shared" si="27"/>
        <v>1</v>
      </c>
      <c r="AN42" s="3">
        <v>40</v>
      </c>
      <c r="AO42">
        <v>0</v>
      </c>
      <c r="AP42">
        <v>35</v>
      </c>
      <c r="AQ42">
        <v>1</v>
      </c>
    </row>
    <row r="43" spans="1:43">
      <c r="A43" t="s">
        <v>32</v>
      </c>
      <c r="B43" t="str">
        <f t="shared" si="21"/>
        <v>2024006</v>
      </c>
      <c r="C43" s="1">
        <f t="shared" si="28"/>
        <v>45444</v>
      </c>
      <c r="D43" s="1" t="s">
        <v>84</v>
      </c>
      <c r="E43" s="1" t="s">
        <v>53</v>
      </c>
      <c r="F43" s="3">
        <v>0</v>
      </c>
      <c r="G43" s="3">
        <v>50</v>
      </c>
      <c r="H43" s="3">
        <v>100</v>
      </c>
      <c r="I43" s="3">
        <f t="shared" si="31"/>
        <v>5000</v>
      </c>
      <c r="J43" s="3">
        <v>0</v>
      </c>
      <c r="K43" s="3">
        <v>0</v>
      </c>
      <c r="L43" s="3">
        <v>50</v>
      </c>
      <c r="M43" s="3">
        <f t="shared" si="22"/>
        <v>50</v>
      </c>
      <c r="N43" s="3">
        <v>12000</v>
      </c>
      <c r="O43" s="3">
        <v>0</v>
      </c>
      <c r="P43" s="3">
        <f t="shared" ca="1" si="23"/>
        <v>962</v>
      </c>
      <c r="Q43" s="3">
        <v>500</v>
      </c>
      <c r="R43" s="3">
        <v>500</v>
      </c>
      <c r="S43" s="3">
        <v>0</v>
      </c>
      <c r="T43" s="4">
        <f t="shared" si="24"/>
        <v>0</v>
      </c>
      <c r="U43" s="4">
        <v>0</v>
      </c>
      <c r="V43" s="4">
        <v>50</v>
      </c>
      <c r="W43" s="4">
        <v>20</v>
      </c>
      <c r="X43" s="4">
        <v>20</v>
      </c>
      <c r="Y43" s="4">
        <f t="shared" si="25"/>
        <v>20</v>
      </c>
      <c r="Z43" s="4">
        <v>0</v>
      </c>
      <c r="AA43" s="4">
        <f t="shared" si="32"/>
        <v>500</v>
      </c>
      <c r="AB43" s="3">
        <v>0</v>
      </c>
      <c r="AC43" s="3">
        <v>0</v>
      </c>
      <c r="AD43">
        <v>0</v>
      </c>
      <c r="AE43">
        <v>1</v>
      </c>
      <c r="AF43">
        <f t="shared" si="33"/>
        <v>2.2809599999999998E-3</v>
      </c>
      <c r="AG43" s="5">
        <f t="shared" si="34"/>
        <v>50</v>
      </c>
      <c r="AH43" s="7">
        <f t="shared" si="29"/>
        <v>402.27143749999982</v>
      </c>
      <c r="AI43">
        <v>15</v>
      </c>
      <c r="AJ43" s="7">
        <f t="shared" si="26"/>
        <v>2.1</v>
      </c>
      <c r="AK43">
        <f>ROUND(SUM(Monthly!$AD$2:$AD$13)/2,0)</f>
        <v>2</v>
      </c>
      <c r="AL43" s="5">
        <f t="shared" si="30"/>
        <v>15.475618749999999</v>
      </c>
      <c r="AM43" s="8">
        <f t="shared" si="27"/>
        <v>2</v>
      </c>
      <c r="AN43" s="3">
        <v>50</v>
      </c>
      <c r="AO43">
        <v>0</v>
      </c>
      <c r="AP43">
        <v>35</v>
      </c>
      <c r="AQ43">
        <v>1</v>
      </c>
    </row>
    <row r="44" spans="1:43">
      <c r="A44" t="s">
        <v>32</v>
      </c>
      <c r="B44" t="str">
        <f t="shared" si="21"/>
        <v>2024007</v>
      </c>
      <c r="C44" s="1">
        <f t="shared" si="28"/>
        <v>45474</v>
      </c>
      <c r="D44" s="1" t="s">
        <v>84</v>
      </c>
      <c r="E44" s="1"/>
      <c r="F44" s="3">
        <v>0</v>
      </c>
      <c r="G44" s="3">
        <v>70</v>
      </c>
      <c r="H44" s="3">
        <v>100</v>
      </c>
      <c r="I44" s="3">
        <f t="shared" si="31"/>
        <v>7000</v>
      </c>
      <c r="J44" s="3">
        <v>0</v>
      </c>
      <c r="K44" s="3">
        <v>0</v>
      </c>
      <c r="L44" s="3">
        <v>50</v>
      </c>
      <c r="M44" s="3">
        <f t="shared" si="22"/>
        <v>50</v>
      </c>
      <c r="N44" s="3">
        <v>12000</v>
      </c>
      <c r="O44" s="3">
        <v>0</v>
      </c>
      <c r="P44" s="3">
        <f t="shared" ca="1" si="23"/>
        <v>1483</v>
      </c>
      <c r="Q44" s="3">
        <v>500</v>
      </c>
      <c r="R44" s="3">
        <v>500</v>
      </c>
      <c r="S44" s="3">
        <v>0</v>
      </c>
      <c r="T44" s="4">
        <f t="shared" si="24"/>
        <v>35000</v>
      </c>
      <c r="U44" s="4">
        <v>500</v>
      </c>
      <c r="V44" s="4">
        <v>50</v>
      </c>
      <c r="W44" s="4">
        <v>20</v>
      </c>
      <c r="X44" s="4">
        <f t="shared" ref="X44:X73" si="35">INT(20+(F44+I44)/100)</f>
        <v>90</v>
      </c>
      <c r="Y44" s="4">
        <f t="shared" si="25"/>
        <v>370</v>
      </c>
      <c r="Z44" s="4">
        <v>0</v>
      </c>
      <c r="AA44" s="4">
        <f t="shared" si="32"/>
        <v>500</v>
      </c>
      <c r="AB44" s="3">
        <v>0</v>
      </c>
      <c r="AC44" s="3">
        <v>0</v>
      </c>
      <c r="AD44">
        <v>0</v>
      </c>
      <c r="AE44">
        <v>0</v>
      </c>
      <c r="AF44">
        <f t="shared" si="33"/>
        <v>2.7371519999999996E-3</v>
      </c>
      <c r="AG44" s="5">
        <f t="shared" si="34"/>
        <v>70</v>
      </c>
      <c r="AH44" s="7">
        <f t="shared" si="29"/>
        <v>462.61215312499974</v>
      </c>
      <c r="AI44">
        <v>15</v>
      </c>
      <c r="AJ44" s="7">
        <f t="shared" si="26"/>
        <v>2.1</v>
      </c>
      <c r="AK44">
        <v>0</v>
      </c>
      <c r="AL44" s="5">
        <f t="shared" si="30"/>
        <v>14.701837812499999</v>
      </c>
      <c r="AM44" s="8">
        <f t="shared" si="27"/>
        <v>2</v>
      </c>
      <c r="AN44" s="3">
        <v>70</v>
      </c>
      <c r="AO44">
        <v>500</v>
      </c>
      <c r="AP44">
        <v>35</v>
      </c>
      <c r="AQ44">
        <v>1</v>
      </c>
    </row>
    <row r="45" spans="1:43">
      <c r="A45" t="s">
        <v>32</v>
      </c>
      <c r="B45" t="str">
        <f t="shared" si="21"/>
        <v>2024008</v>
      </c>
      <c r="C45" s="1">
        <f t="shared" si="28"/>
        <v>45505</v>
      </c>
      <c r="D45" s="1" t="s">
        <v>84</v>
      </c>
      <c r="E45" s="1"/>
      <c r="F45" s="3">
        <v>0</v>
      </c>
      <c r="G45" s="3">
        <v>90</v>
      </c>
      <c r="H45" s="3">
        <v>100</v>
      </c>
      <c r="I45" s="3">
        <f t="shared" si="31"/>
        <v>9000</v>
      </c>
      <c r="J45" s="3">
        <v>0</v>
      </c>
      <c r="K45" s="3">
        <v>0</v>
      </c>
      <c r="L45" s="3">
        <v>50</v>
      </c>
      <c r="M45" s="3">
        <f t="shared" si="22"/>
        <v>50</v>
      </c>
      <c r="N45" s="3">
        <v>24000</v>
      </c>
      <c r="O45" s="3">
        <v>0</v>
      </c>
      <c r="P45" s="3">
        <f t="shared" ca="1" si="23"/>
        <v>203</v>
      </c>
      <c r="Q45" s="3">
        <v>500</v>
      </c>
      <c r="R45" s="3">
        <v>500</v>
      </c>
      <c r="S45" s="3">
        <v>0</v>
      </c>
      <c r="T45" s="4">
        <f t="shared" si="24"/>
        <v>0</v>
      </c>
      <c r="U45" s="4">
        <v>0</v>
      </c>
      <c r="V45" s="4">
        <v>50</v>
      </c>
      <c r="W45" s="4">
        <v>20</v>
      </c>
      <c r="X45" s="4">
        <f t="shared" si="35"/>
        <v>110</v>
      </c>
      <c r="Y45" s="4">
        <f t="shared" si="25"/>
        <v>20</v>
      </c>
      <c r="Z45" s="4">
        <v>0</v>
      </c>
      <c r="AA45" s="4">
        <f t="shared" si="32"/>
        <v>500</v>
      </c>
      <c r="AB45" s="3">
        <v>0</v>
      </c>
      <c r="AC45" s="3">
        <v>0</v>
      </c>
      <c r="AD45">
        <v>0</v>
      </c>
      <c r="AE45">
        <v>0</v>
      </c>
      <c r="AF45">
        <f t="shared" si="33"/>
        <v>3.2845823999999996E-3</v>
      </c>
      <c r="AG45" s="5">
        <f t="shared" si="34"/>
        <v>90</v>
      </c>
      <c r="AH45" s="7">
        <f t="shared" si="29"/>
        <v>532.00397609374966</v>
      </c>
      <c r="AI45">
        <v>15</v>
      </c>
      <c r="AJ45" s="7">
        <f t="shared" si="26"/>
        <v>2.1</v>
      </c>
      <c r="AK45">
        <v>0</v>
      </c>
      <c r="AL45" s="5">
        <f t="shared" si="30"/>
        <v>13.966745921874999</v>
      </c>
      <c r="AM45" s="8">
        <f t="shared" si="27"/>
        <v>3</v>
      </c>
      <c r="AN45" s="3">
        <v>90</v>
      </c>
      <c r="AO45">
        <v>0</v>
      </c>
      <c r="AP45">
        <v>35</v>
      </c>
      <c r="AQ45">
        <v>1</v>
      </c>
    </row>
    <row r="46" spans="1:43">
      <c r="A46" t="s">
        <v>32</v>
      </c>
      <c r="B46" t="str">
        <f t="shared" si="21"/>
        <v>2024009</v>
      </c>
      <c r="C46" s="1">
        <f t="shared" si="28"/>
        <v>45536</v>
      </c>
      <c r="D46" s="1" t="s">
        <v>84</v>
      </c>
      <c r="E46" s="1" t="s">
        <v>52</v>
      </c>
      <c r="F46" s="3">
        <v>0</v>
      </c>
      <c r="G46" s="3">
        <v>110</v>
      </c>
      <c r="H46" s="3">
        <v>100</v>
      </c>
      <c r="I46" s="3">
        <f t="shared" si="31"/>
        <v>11000</v>
      </c>
      <c r="J46" s="3">
        <v>0</v>
      </c>
      <c r="K46" s="3">
        <v>0</v>
      </c>
      <c r="L46" s="3">
        <v>50</v>
      </c>
      <c r="M46" s="3">
        <f t="shared" si="22"/>
        <v>50</v>
      </c>
      <c r="N46" s="3">
        <v>24000</v>
      </c>
      <c r="O46" s="3">
        <v>0</v>
      </c>
      <c r="P46" s="3">
        <f t="shared" ca="1" si="23"/>
        <v>791</v>
      </c>
      <c r="Q46" s="3">
        <v>500</v>
      </c>
      <c r="R46" s="3">
        <v>500</v>
      </c>
      <c r="S46" s="3">
        <v>0</v>
      </c>
      <c r="T46" s="4">
        <f t="shared" si="24"/>
        <v>0</v>
      </c>
      <c r="U46" s="4">
        <v>0</v>
      </c>
      <c r="V46" s="4">
        <v>50</v>
      </c>
      <c r="W46" s="4">
        <v>20</v>
      </c>
      <c r="X46" s="4">
        <f t="shared" si="35"/>
        <v>130</v>
      </c>
      <c r="Y46" s="4">
        <f t="shared" si="25"/>
        <v>20</v>
      </c>
      <c r="Z46" s="4">
        <v>0</v>
      </c>
      <c r="AA46" s="4">
        <f t="shared" si="32"/>
        <v>500</v>
      </c>
      <c r="AB46" s="3">
        <v>0</v>
      </c>
      <c r="AC46" s="3">
        <v>0</v>
      </c>
      <c r="AD46">
        <v>0</v>
      </c>
      <c r="AE46">
        <v>1</v>
      </c>
      <c r="AF46">
        <f t="shared" si="33"/>
        <v>3.941498879999999E-3</v>
      </c>
      <c r="AG46" s="5">
        <f t="shared" si="34"/>
        <v>110</v>
      </c>
      <c r="AH46" s="7">
        <f t="shared" si="29"/>
        <v>611.80457250781205</v>
      </c>
      <c r="AI46">
        <v>15</v>
      </c>
      <c r="AJ46" s="7">
        <f t="shared" si="26"/>
        <v>2.1</v>
      </c>
      <c r="AK46">
        <v>0</v>
      </c>
      <c r="AL46" s="5">
        <f t="shared" si="30"/>
        <v>13.268408625781248</v>
      </c>
      <c r="AM46" s="8">
        <f t="shared" si="27"/>
        <v>4</v>
      </c>
      <c r="AN46" s="3">
        <v>110</v>
      </c>
      <c r="AO46">
        <v>0</v>
      </c>
      <c r="AP46">
        <v>35</v>
      </c>
      <c r="AQ46">
        <v>1</v>
      </c>
    </row>
    <row r="47" spans="1:43">
      <c r="A47" t="s">
        <v>32</v>
      </c>
      <c r="B47" t="str">
        <f t="shared" si="21"/>
        <v>2024010</v>
      </c>
      <c r="C47" s="1">
        <f t="shared" si="28"/>
        <v>45566</v>
      </c>
      <c r="D47" s="1" t="s">
        <v>84</v>
      </c>
      <c r="E47" s="1"/>
      <c r="F47" s="3">
        <v>0</v>
      </c>
      <c r="G47" s="3">
        <v>130</v>
      </c>
      <c r="H47" s="3">
        <v>100</v>
      </c>
      <c r="I47" s="3">
        <f t="shared" si="31"/>
        <v>13000</v>
      </c>
      <c r="J47" s="3">
        <v>0</v>
      </c>
      <c r="K47" s="3">
        <v>0</v>
      </c>
      <c r="L47" s="3">
        <v>50</v>
      </c>
      <c r="M47" s="3">
        <f t="shared" si="22"/>
        <v>50</v>
      </c>
      <c r="N47" s="3">
        <v>24000</v>
      </c>
      <c r="O47" s="3">
        <v>0</v>
      </c>
      <c r="P47" s="3">
        <f t="shared" ca="1" si="23"/>
        <v>1203</v>
      </c>
      <c r="Q47" s="3">
        <v>500</v>
      </c>
      <c r="R47" s="3">
        <v>500</v>
      </c>
      <c r="S47" s="3">
        <v>0</v>
      </c>
      <c r="T47" s="4">
        <f t="shared" si="24"/>
        <v>70000</v>
      </c>
      <c r="U47" s="4">
        <v>1000</v>
      </c>
      <c r="V47" s="4">
        <v>50</v>
      </c>
      <c r="W47" s="4">
        <v>20</v>
      </c>
      <c r="X47" s="4">
        <f t="shared" si="35"/>
        <v>150</v>
      </c>
      <c r="Y47" s="4">
        <f t="shared" si="25"/>
        <v>720</v>
      </c>
      <c r="Z47" s="4">
        <v>5000</v>
      </c>
      <c r="AA47" s="4">
        <f t="shared" si="32"/>
        <v>500</v>
      </c>
      <c r="AB47" s="3">
        <v>0</v>
      </c>
      <c r="AC47" s="3">
        <v>0</v>
      </c>
      <c r="AD47">
        <v>0</v>
      </c>
      <c r="AE47">
        <v>0</v>
      </c>
      <c r="AF47">
        <f t="shared" si="33"/>
        <v>4.7297986559999986E-3</v>
      </c>
      <c r="AG47" s="5">
        <f t="shared" si="34"/>
        <v>130</v>
      </c>
      <c r="AH47" s="7">
        <f t="shared" si="29"/>
        <v>703.57525838398385</v>
      </c>
      <c r="AI47">
        <v>15</v>
      </c>
      <c r="AJ47" s="7">
        <f t="shared" si="26"/>
        <v>2.1</v>
      </c>
      <c r="AK47">
        <v>0</v>
      </c>
      <c r="AL47" s="5">
        <f t="shared" si="30"/>
        <v>12.604988194492185</v>
      </c>
      <c r="AM47" s="8">
        <f t="shared" si="27"/>
        <v>5</v>
      </c>
      <c r="AN47" s="3">
        <v>130</v>
      </c>
      <c r="AO47">
        <v>1000</v>
      </c>
      <c r="AP47">
        <v>35</v>
      </c>
      <c r="AQ47">
        <v>1</v>
      </c>
    </row>
    <row r="48" spans="1:43">
      <c r="A48" t="s">
        <v>32</v>
      </c>
      <c r="B48" t="str">
        <f t="shared" si="21"/>
        <v>2024011</v>
      </c>
      <c r="C48" s="1">
        <f t="shared" si="28"/>
        <v>45597</v>
      </c>
      <c r="D48" s="1" t="s">
        <v>84</v>
      </c>
      <c r="E48" s="1"/>
      <c r="F48" s="3">
        <v>0</v>
      </c>
      <c r="G48" s="3">
        <v>150</v>
      </c>
      <c r="H48" s="3">
        <v>100</v>
      </c>
      <c r="I48" s="3">
        <f t="shared" si="31"/>
        <v>15000</v>
      </c>
      <c r="J48" s="3">
        <v>0</v>
      </c>
      <c r="K48" s="3">
        <v>0</v>
      </c>
      <c r="L48" s="3">
        <v>50</v>
      </c>
      <c r="M48" s="3">
        <f t="shared" si="22"/>
        <v>50</v>
      </c>
      <c r="N48" s="3">
        <v>24000</v>
      </c>
      <c r="O48" s="3">
        <v>0</v>
      </c>
      <c r="P48" s="3">
        <f t="shared" ca="1" si="23"/>
        <v>954</v>
      </c>
      <c r="Q48" s="3">
        <v>500</v>
      </c>
      <c r="R48" s="3">
        <v>500</v>
      </c>
      <c r="S48" s="3">
        <v>0</v>
      </c>
      <c r="T48" s="4">
        <f t="shared" si="24"/>
        <v>0</v>
      </c>
      <c r="U48" s="4">
        <v>0</v>
      </c>
      <c r="V48" s="4">
        <v>50</v>
      </c>
      <c r="W48" s="4">
        <v>20</v>
      </c>
      <c r="X48" s="4">
        <f t="shared" si="35"/>
        <v>170</v>
      </c>
      <c r="Y48" s="4">
        <f t="shared" si="25"/>
        <v>20</v>
      </c>
      <c r="Z48" s="4">
        <v>5000</v>
      </c>
      <c r="AA48" s="4">
        <f t="shared" si="32"/>
        <v>500</v>
      </c>
      <c r="AB48" s="3">
        <v>0</v>
      </c>
      <c r="AC48" s="3">
        <v>0</v>
      </c>
      <c r="AD48">
        <v>0</v>
      </c>
      <c r="AE48">
        <v>0</v>
      </c>
      <c r="AF48">
        <f t="shared" si="33"/>
        <v>5.6757583871999981E-3</v>
      </c>
      <c r="AG48" s="5">
        <f t="shared" si="34"/>
        <v>150</v>
      </c>
      <c r="AH48" s="7">
        <f t="shared" si="29"/>
        <v>809.11154714158135</v>
      </c>
      <c r="AI48">
        <v>15</v>
      </c>
      <c r="AJ48" s="7">
        <f t="shared" si="26"/>
        <v>2.1</v>
      </c>
      <c r="AK48">
        <v>0</v>
      </c>
      <c r="AL48" s="5">
        <f t="shared" si="30"/>
        <v>11.974738784767576</v>
      </c>
      <c r="AM48" s="8">
        <f t="shared" si="27"/>
        <v>6</v>
      </c>
      <c r="AN48" s="3">
        <v>150</v>
      </c>
      <c r="AO48">
        <v>0</v>
      </c>
      <c r="AP48">
        <v>35</v>
      </c>
      <c r="AQ48">
        <v>1</v>
      </c>
    </row>
    <row r="49" spans="1:43">
      <c r="A49" t="s">
        <v>32</v>
      </c>
      <c r="B49" t="str">
        <f t="shared" si="21"/>
        <v>2024012</v>
      </c>
      <c r="C49" s="1">
        <f t="shared" si="28"/>
        <v>45627</v>
      </c>
      <c r="D49" s="1" t="s">
        <v>84</v>
      </c>
      <c r="E49" s="1" t="s">
        <v>54</v>
      </c>
      <c r="F49" s="3">
        <v>0</v>
      </c>
      <c r="G49" s="3">
        <v>170</v>
      </c>
      <c r="H49" s="3">
        <v>100</v>
      </c>
      <c r="I49" s="3">
        <f t="shared" si="31"/>
        <v>17000</v>
      </c>
      <c r="J49" s="3">
        <v>0</v>
      </c>
      <c r="K49" s="3">
        <v>0</v>
      </c>
      <c r="L49" s="3">
        <v>50</v>
      </c>
      <c r="M49" s="3">
        <f t="shared" si="22"/>
        <v>50</v>
      </c>
      <c r="N49" s="3">
        <v>24000</v>
      </c>
      <c r="O49" s="3">
        <v>0</v>
      </c>
      <c r="P49" s="3">
        <f t="shared" ca="1" si="23"/>
        <v>838</v>
      </c>
      <c r="Q49" s="3">
        <v>1000</v>
      </c>
      <c r="R49" s="3">
        <v>500</v>
      </c>
      <c r="S49" s="3">
        <v>0</v>
      </c>
      <c r="T49" s="4">
        <f t="shared" si="24"/>
        <v>0</v>
      </c>
      <c r="U49" s="4">
        <v>0</v>
      </c>
      <c r="V49" s="4">
        <v>50</v>
      </c>
      <c r="W49" s="4">
        <v>20</v>
      </c>
      <c r="X49" s="4">
        <f t="shared" si="35"/>
        <v>190</v>
      </c>
      <c r="Y49" s="4">
        <f t="shared" si="25"/>
        <v>20</v>
      </c>
      <c r="Z49" s="4">
        <v>0</v>
      </c>
      <c r="AA49" s="4">
        <f t="shared" si="32"/>
        <v>500</v>
      </c>
      <c r="AB49" s="3">
        <v>75000</v>
      </c>
      <c r="AC49" s="3">
        <v>0</v>
      </c>
      <c r="AD49">
        <v>0</v>
      </c>
      <c r="AE49">
        <v>1</v>
      </c>
      <c r="AF49">
        <f t="shared" si="33"/>
        <v>6.8109100646399972E-3</v>
      </c>
      <c r="AG49" s="5">
        <f t="shared" si="34"/>
        <v>170</v>
      </c>
      <c r="AH49" s="7">
        <f t="shared" si="29"/>
        <v>930.47827921281851</v>
      </c>
      <c r="AI49">
        <v>30</v>
      </c>
      <c r="AJ49" s="7">
        <f t="shared" ref="AJ49:AJ55" si="36">AI49*0.1</f>
        <v>3</v>
      </c>
      <c r="AK49">
        <f>SUM(Monthly!$AD$2:$AD$13)-SUM(Monthly!$AK$2:$AK$12)</f>
        <v>1</v>
      </c>
      <c r="AL49" s="5">
        <f>AL48*0.945</f>
        <v>11.316128151605358</v>
      </c>
      <c r="AM49" s="8">
        <f t="shared" si="27"/>
        <v>6</v>
      </c>
      <c r="AN49" s="3">
        <v>170</v>
      </c>
      <c r="AO49">
        <v>0</v>
      </c>
      <c r="AP49">
        <v>35</v>
      </c>
      <c r="AQ49">
        <v>2</v>
      </c>
    </row>
    <row r="50" spans="1:43">
      <c r="A50" t="s">
        <v>32</v>
      </c>
      <c r="B50" t="str">
        <f t="shared" si="21"/>
        <v>2025001</v>
      </c>
      <c r="C50" s="1">
        <f t="shared" si="28"/>
        <v>45658</v>
      </c>
      <c r="D50" s="1" t="s">
        <v>84</v>
      </c>
      <c r="E50" s="1"/>
      <c r="F50" s="3">
        <v>0</v>
      </c>
      <c r="G50" s="3">
        <v>350</v>
      </c>
      <c r="H50" s="3">
        <v>100</v>
      </c>
      <c r="I50" s="3">
        <f t="shared" si="31"/>
        <v>35000</v>
      </c>
      <c r="J50" s="3">
        <v>0</v>
      </c>
      <c r="K50" s="3">
        <v>0</v>
      </c>
      <c r="L50" s="3">
        <v>50</v>
      </c>
      <c r="M50" s="3">
        <f t="shared" si="22"/>
        <v>50</v>
      </c>
      <c r="N50" s="3">
        <v>24000</v>
      </c>
      <c r="O50" s="3">
        <v>0</v>
      </c>
      <c r="P50" s="3">
        <f t="shared" ca="1" si="23"/>
        <v>710</v>
      </c>
      <c r="Q50" s="3">
        <v>1000</v>
      </c>
      <c r="R50" s="3">
        <v>500</v>
      </c>
      <c r="S50" s="3">
        <v>0</v>
      </c>
      <c r="T50" s="4">
        <f t="shared" si="24"/>
        <v>140000</v>
      </c>
      <c r="U50" s="4">
        <v>2000</v>
      </c>
      <c r="V50" s="4">
        <v>50</v>
      </c>
      <c r="W50" s="4">
        <v>20</v>
      </c>
      <c r="X50" s="4">
        <f t="shared" si="35"/>
        <v>370</v>
      </c>
      <c r="Y50" s="4">
        <f t="shared" si="25"/>
        <v>1420</v>
      </c>
      <c r="Z50" s="2"/>
      <c r="AA50" s="4">
        <f t="shared" si="32"/>
        <v>500</v>
      </c>
      <c r="AB50" s="3">
        <v>0</v>
      </c>
      <c r="AC50" s="3">
        <v>0</v>
      </c>
      <c r="AD50">
        <v>0</v>
      </c>
      <c r="AE50">
        <v>0</v>
      </c>
      <c r="AF50">
        <f t="shared" si="33"/>
        <v>8.173092077567997E-3</v>
      </c>
      <c r="AG50" s="5">
        <f t="shared" si="34"/>
        <v>350</v>
      </c>
      <c r="AH50" s="7">
        <f t="shared" si="29"/>
        <v>1070.0500210947412</v>
      </c>
      <c r="AI50">
        <v>30</v>
      </c>
      <c r="AJ50" s="7">
        <f t="shared" si="36"/>
        <v>3</v>
      </c>
      <c r="AK50">
        <v>0</v>
      </c>
      <c r="AL50" s="5">
        <f>AL49*0.94</f>
        <v>10.637160462509037</v>
      </c>
      <c r="AM50" s="8">
        <f t="shared" si="27"/>
        <v>14</v>
      </c>
      <c r="AN50" s="3">
        <v>350</v>
      </c>
      <c r="AO50">
        <v>2000</v>
      </c>
      <c r="AP50">
        <v>35</v>
      </c>
      <c r="AQ50">
        <v>2</v>
      </c>
    </row>
    <row r="51" spans="1:43">
      <c r="A51" t="s">
        <v>32</v>
      </c>
      <c r="B51" t="str">
        <f t="shared" si="21"/>
        <v>2025002</v>
      </c>
      <c r="C51" s="1">
        <f t="shared" si="28"/>
        <v>45689</v>
      </c>
      <c r="D51" s="1" t="s">
        <v>84</v>
      </c>
      <c r="E51" s="1"/>
      <c r="F51" s="3">
        <v>0</v>
      </c>
      <c r="G51" s="3">
        <v>450</v>
      </c>
      <c r="H51" s="3">
        <v>100</v>
      </c>
      <c r="I51" s="3">
        <f t="shared" si="31"/>
        <v>45000</v>
      </c>
      <c r="J51" s="3">
        <v>0</v>
      </c>
      <c r="K51" s="3">
        <v>0</v>
      </c>
      <c r="L51" s="3">
        <v>50</v>
      </c>
      <c r="M51" s="3">
        <f t="shared" si="22"/>
        <v>50</v>
      </c>
      <c r="N51" s="3">
        <v>24000</v>
      </c>
      <c r="O51" s="3">
        <v>0</v>
      </c>
      <c r="P51" s="3">
        <f t="shared" ca="1" si="23"/>
        <v>464</v>
      </c>
      <c r="Q51" s="3">
        <v>1000</v>
      </c>
      <c r="R51" s="3">
        <v>500</v>
      </c>
      <c r="S51" s="3">
        <v>0</v>
      </c>
      <c r="T51" s="4">
        <f t="shared" si="24"/>
        <v>0</v>
      </c>
      <c r="U51" s="4">
        <v>0</v>
      </c>
      <c r="V51" s="4">
        <v>50</v>
      </c>
      <c r="W51" s="4">
        <v>10</v>
      </c>
      <c r="X51" s="4">
        <f t="shared" si="35"/>
        <v>470</v>
      </c>
      <c r="Y51" s="4">
        <f t="shared" si="25"/>
        <v>20</v>
      </c>
      <c r="Z51" s="2"/>
      <c r="AA51" s="4">
        <f t="shared" si="32"/>
        <v>500</v>
      </c>
      <c r="AB51" s="3">
        <v>0</v>
      </c>
      <c r="AC51" s="3">
        <v>0</v>
      </c>
      <c r="AD51">
        <v>0</v>
      </c>
      <c r="AE51">
        <v>0</v>
      </c>
      <c r="AF51">
        <f t="shared" si="33"/>
        <v>9.8077104930815954E-3</v>
      </c>
      <c r="AG51" s="5">
        <f t="shared" si="34"/>
        <v>450</v>
      </c>
      <c r="AH51" s="7">
        <f t="shared" si="29"/>
        <v>1230.5575242589523</v>
      </c>
      <c r="AI51">
        <v>30</v>
      </c>
      <c r="AJ51" s="7">
        <f t="shared" si="36"/>
        <v>3</v>
      </c>
      <c r="AK51">
        <v>0</v>
      </c>
      <c r="AL51" s="5">
        <f>AL50*0.94</f>
        <v>9.9989308347584949</v>
      </c>
      <c r="AM51" s="8">
        <f t="shared" si="27"/>
        <v>18</v>
      </c>
      <c r="AN51" s="3">
        <v>450</v>
      </c>
      <c r="AO51">
        <v>0</v>
      </c>
      <c r="AP51">
        <v>35</v>
      </c>
      <c r="AQ51">
        <v>2</v>
      </c>
    </row>
    <row r="52" spans="1:43">
      <c r="A52" t="s">
        <v>32</v>
      </c>
      <c r="B52" t="str">
        <f t="shared" si="21"/>
        <v>2025003</v>
      </c>
      <c r="C52" s="1">
        <f t="shared" si="28"/>
        <v>45717</v>
      </c>
      <c r="D52" s="1" t="s">
        <v>84</v>
      </c>
      <c r="E52" s="1" t="s">
        <v>55</v>
      </c>
      <c r="F52" s="3">
        <v>100</v>
      </c>
      <c r="G52" s="3">
        <v>600</v>
      </c>
      <c r="H52" s="3">
        <v>100</v>
      </c>
      <c r="I52" s="3">
        <f t="shared" si="31"/>
        <v>60000</v>
      </c>
      <c r="J52" s="3">
        <v>0</v>
      </c>
      <c r="K52" s="3">
        <v>0</v>
      </c>
      <c r="L52" s="3">
        <f t="shared" ref="L52:L73" si="37">50+INT(F52/10)</f>
        <v>60</v>
      </c>
      <c r="M52" s="3">
        <f t="shared" si="22"/>
        <v>50</v>
      </c>
      <c r="N52" s="3">
        <v>24000</v>
      </c>
      <c r="O52" s="3">
        <v>0</v>
      </c>
      <c r="P52" s="3">
        <f t="shared" ca="1" si="23"/>
        <v>943</v>
      </c>
      <c r="Q52" s="3">
        <v>1000</v>
      </c>
      <c r="R52" s="3">
        <v>500</v>
      </c>
      <c r="S52" s="3">
        <v>0</v>
      </c>
      <c r="T52" s="4">
        <f t="shared" si="24"/>
        <v>0</v>
      </c>
      <c r="U52" s="4">
        <v>0</v>
      </c>
      <c r="V52" s="4">
        <v>50</v>
      </c>
      <c r="W52" s="4">
        <v>10</v>
      </c>
      <c r="X52" s="4">
        <f t="shared" si="35"/>
        <v>621</v>
      </c>
      <c r="Y52" s="4">
        <f t="shared" si="25"/>
        <v>20</v>
      </c>
      <c r="Z52" s="4">
        <v>0</v>
      </c>
      <c r="AA52" s="4">
        <f t="shared" si="32"/>
        <v>500</v>
      </c>
      <c r="AB52" s="3">
        <v>0</v>
      </c>
      <c r="AC52" s="3">
        <v>0</v>
      </c>
      <c r="AD52">
        <v>0</v>
      </c>
      <c r="AE52">
        <v>1</v>
      </c>
      <c r="AF52">
        <f t="shared" si="33"/>
        <v>1.1769252591697914E-2</v>
      </c>
      <c r="AG52" s="5">
        <f t="shared" si="34"/>
        <v>600</v>
      </c>
      <c r="AH52" s="7">
        <f t="shared" si="29"/>
        <v>1415.1411528977951</v>
      </c>
      <c r="AI52">
        <v>30</v>
      </c>
      <c r="AJ52" s="7">
        <f t="shared" si="36"/>
        <v>3</v>
      </c>
      <c r="AK52">
        <v>0</v>
      </c>
      <c r="AL52" s="5">
        <f t="shared" ref="AL52:AL74" si="38">W52</f>
        <v>10</v>
      </c>
      <c r="AM52" s="8">
        <f t="shared" si="27"/>
        <v>24</v>
      </c>
      <c r="AN52" s="3">
        <v>600</v>
      </c>
      <c r="AO52">
        <v>0</v>
      </c>
      <c r="AP52">
        <v>35</v>
      </c>
      <c r="AQ52">
        <v>2</v>
      </c>
    </row>
    <row r="53" spans="1:43">
      <c r="A53" t="s">
        <v>32</v>
      </c>
      <c r="B53" t="str">
        <f t="shared" si="21"/>
        <v>2025004</v>
      </c>
      <c r="C53" s="1">
        <f t="shared" si="28"/>
        <v>45748</v>
      </c>
      <c r="D53" s="1" t="s">
        <v>84</v>
      </c>
      <c r="E53" s="1"/>
      <c r="F53" s="3">
        <v>200</v>
      </c>
      <c r="G53" s="3">
        <v>800</v>
      </c>
      <c r="H53" s="3">
        <v>100</v>
      </c>
      <c r="I53" s="3">
        <f t="shared" si="31"/>
        <v>80000</v>
      </c>
      <c r="J53" s="3">
        <v>0</v>
      </c>
      <c r="K53" s="3">
        <v>0</v>
      </c>
      <c r="L53" s="3">
        <f t="shared" si="37"/>
        <v>70</v>
      </c>
      <c r="M53" s="3">
        <f t="shared" si="22"/>
        <v>50</v>
      </c>
      <c r="N53" s="3">
        <v>24000</v>
      </c>
      <c r="O53" s="3">
        <v>0</v>
      </c>
      <c r="P53" s="3">
        <f t="shared" ca="1" si="23"/>
        <v>895</v>
      </c>
      <c r="Q53" s="3">
        <v>1000</v>
      </c>
      <c r="R53" s="3">
        <v>500</v>
      </c>
      <c r="S53" s="3">
        <v>0</v>
      </c>
      <c r="T53" s="4">
        <f t="shared" si="24"/>
        <v>240000</v>
      </c>
      <c r="U53" s="4">
        <v>4000</v>
      </c>
      <c r="V53" s="4">
        <v>50</v>
      </c>
      <c r="W53" s="4">
        <v>10</v>
      </c>
      <c r="X53" s="4">
        <f t="shared" si="35"/>
        <v>822</v>
      </c>
      <c r="Y53" s="4">
        <f t="shared" si="25"/>
        <v>2420</v>
      </c>
      <c r="Z53" s="4">
        <v>0</v>
      </c>
      <c r="AA53" s="4">
        <f t="shared" si="32"/>
        <v>500</v>
      </c>
      <c r="AB53" s="3">
        <v>0</v>
      </c>
      <c r="AC53" s="3">
        <v>0</v>
      </c>
      <c r="AD53">
        <v>0</v>
      </c>
      <c r="AE53">
        <v>0</v>
      </c>
      <c r="AF53">
        <f t="shared" si="33"/>
        <v>1.4123103110037496E-2</v>
      </c>
      <c r="AG53" s="5">
        <f t="shared" si="34"/>
        <v>800</v>
      </c>
      <c r="AH53" s="7">
        <f t="shared" si="29"/>
        <v>1627.4123258324641</v>
      </c>
      <c r="AI53">
        <v>30</v>
      </c>
      <c r="AJ53" s="7">
        <f t="shared" si="36"/>
        <v>3</v>
      </c>
      <c r="AK53">
        <v>0</v>
      </c>
      <c r="AL53" s="5">
        <f t="shared" si="38"/>
        <v>10</v>
      </c>
      <c r="AM53" s="8">
        <f t="shared" si="27"/>
        <v>32</v>
      </c>
      <c r="AN53" s="3">
        <v>800</v>
      </c>
      <c r="AO53">
        <v>4000</v>
      </c>
      <c r="AP53">
        <v>35</v>
      </c>
      <c r="AQ53">
        <v>2</v>
      </c>
    </row>
    <row r="54" spans="1:43">
      <c r="A54" t="s">
        <v>32</v>
      </c>
      <c r="B54" t="str">
        <f t="shared" si="21"/>
        <v>2025005</v>
      </c>
      <c r="C54" s="1">
        <f t="shared" si="28"/>
        <v>45778</v>
      </c>
      <c r="D54" s="1" t="s">
        <v>84</v>
      </c>
      <c r="E54" s="1"/>
      <c r="F54" s="3">
        <v>400</v>
      </c>
      <c r="G54" s="3">
        <v>1000</v>
      </c>
      <c r="H54" s="3">
        <v>100</v>
      </c>
      <c r="I54" s="3">
        <f t="shared" si="31"/>
        <v>100000</v>
      </c>
      <c r="J54" s="3">
        <v>0</v>
      </c>
      <c r="K54" s="3">
        <v>0</v>
      </c>
      <c r="L54" s="3">
        <f t="shared" si="37"/>
        <v>90</v>
      </c>
      <c r="M54" s="3">
        <f t="shared" si="22"/>
        <v>50</v>
      </c>
      <c r="N54" s="3">
        <v>24000</v>
      </c>
      <c r="O54" s="3">
        <v>0</v>
      </c>
      <c r="P54" s="3">
        <f t="shared" ca="1" si="23"/>
        <v>311</v>
      </c>
      <c r="Q54" s="3">
        <v>1000</v>
      </c>
      <c r="R54" s="3">
        <v>500</v>
      </c>
      <c r="S54" s="3">
        <v>0</v>
      </c>
      <c r="T54" s="4">
        <f t="shared" si="24"/>
        <v>0</v>
      </c>
      <c r="U54" s="4">
        <v>0</v>
      </c>
      <c r="V54" s="4">
        <v>50</v>
      </c>
      <c r="W54" s="4">
        <v>10</v>
      </c>
      <c r="X54" s="4">
        <f t="shared" si="35"/>
        <v>1024</v>
      </c>
      <c r="Y54" s="4">
        <f t="shared" si="25"/>
        <v>20</v>
      </c>
      <c r="Z54" s="4">
        <v>0</v>
      </c>
      <c r="AA54" s="4">
        <f t="shared" si="32"/>
        <v>500</v>
      </c>
      <c r="AB54" s="3">
        <v>0</v>
      </c>
      <c r="AC54" s="3">
        <v>0</v>
      </c>
      <c r="AD54">
        <v>0</v>
      </c>
      <c r="AE54">
        <v>0</v>
      </c>
      <c r="AF54">
        <f t="shared" si="33"/>
        <v>1.6947723732044995E-2</v>
      </c>
      <c r="AG54" s="5">
        <f t="shared" si="34"/>
        <v>1000</v>
      </c>
      <c r="AH54" s="7">
        <f t="shared" si="29"/>
        <v>1871.5241747073337</v>
      </c>
      <c r="AI54">
        <v>30</v>
      </c>
      <c r="AJ54" s="7">
        <f t="shared" si="36"/>
        <v>3</v>
      </c>
      <c r="AK54">
        <v>0</v>
      </c>
      <c r="AL54" s="5">
        <f t="shared" si="38"/>
        <v>10</v>
      </c>
      <c r="AM54" s="8">
        <f t="shared" si="27"/>
        <v>40</v>
      </c>
      <c r="AN54" s="3">
        <v>1000</v>
      </c>
      <c r="AO54">
        <v>0</v>
      </c>
      <c r="AP54">
        <v>35</v>
      </c>
      <c r="AQ54">
        <v>2</v>
      </c>
    </row>
    <row r="55" spans="1:43">
      <c r="A55" t="s">
        <v>32</v>
      </c>
      <c r="B55" t="str">
        <f t="shared" si="21"/>
        <v>2025006</v>
      </c>
      <c r="C55" s="1">
        <f t="shared" si="28"/>
        <v>45809</v>
      </c>
      <c r="D55" s="1" t="s">
        <v>84</v>
      </c>
      <c r="E55" s="1" t="s">
        <v>56</v>
      </c>
      <c r="F55" s="3">
        <v>800</v>
      </c>
      <c r="G55" s="3">
        <v>1500</v>
      </c>
      <c r="H55" s="3">
        <v>100</v>
      </c>
      <c r="I55" s="3">
        <f t="shared" si="31"/>
        <v>150000</v>
      </c>
      <c r="J55" s="3">
        <v>0</v>
      </c>
      <c r="K55" s="3">
        <v>0</v>
      </c>
      <c r="L55" s="3">
        <f t="shared" si="37"/>
        <v>130</v>
      </c>
      <c r="M55" s="3">
        <f t="shared" si="22"/>
        <v>50</v>
      </c>
      <c r="N55" s="3">
        <v>24000</v>
      </c>
      <c r="O55" s="3">
        <v>0</v>
      </c>
      <c r="P55" s="3">
        <f t="shared" ca="1" si="23"/>
        <v>630</v>
      </c>
      <c r="Q55" s="3">
        <v>1000</v>
      </c>
      <c r="R55" s="3">
        <v>500</v>
      </c>
      <c r="S55" s="3">
        <v>0</v>
      </c>
      <c r="T55" s="4">
        <f t="shared" si="24"/>
        <v>0</v>
      </c>
      <c r="U55" s="4">
        <v>0</v>
      </c>
      <c r="V55" s="4">
        <v>50</v>
      </c>
      <c r="W55" s="4">
        <v>10</v>
      </c>
      <c r="X55" s="4">
        <f t="shared" si="35"/>
        <v>1528</v>
      </c>
      <c r="Y55" s="4">
        <f t="shared" si="25"/>
        <v>20</v>
      </c>
      <c r="Z55" s="4">
        <v>0</v>
      </c>
      <c r="AA55" s="4">
        <f t="shared" si="32"/>
        <v>500</v>
      </c>
      <c r="AB55" s="3">
        <v>0</v>
      </c>
      <c r="AC55" s="3">
        <v>0</v>
      </c>
      <c r="AD55">
        <v>0</v>
      </c>
      <c r="AE55">
        <v>1</v>
      </c>
      <c r="AF55">
        <f t="shared" si="33"/>
        <v>2.0337268478453994E-2</v>
      </c>
      <c r="AG55" s="5">
        <f t="shared" ref="AG55:AG64" si="39">G55*1.5</f>
        <v>2250</v>
      </c>
      <c r="AH55" s="7">
        <f t="shared" si="29"/>
        <v>2152.2528009134335</v>
      </c>
      <c r="AI55">
        <v>30</v>
      </c>
      <c r="AJ55" s="7">
        <f t="shared" si="36"/>
        <v>3</v>
      </c>
      <c r="AK55">
        <f>ROUND(SUM(Monthly!$AD$2:$AD$25)/2,0)</f>
        <v>2</v>
      </c>
      <c r="AL55" s="5">
        <f t="shared" si="38"/>
        <v>10</v>
      </c>
      <c r="AM55" s="8">
        <f t="shared" si="27"/>
        <v>60</v>
      </c>
      <c r="AN55" s="3">
        <v>1500</v>
      </c>
      <c r="AO55">
        <v>0</v>
      </c>
      <c r="AP55">
        <v>35</v>
      </c>
      <c r="AQ55">
        <v>2</v>
      </c>
    </row>
    <row r="56" spans="1:43">
      <c r="A56" t="s">
        <v>32</v>
      </c>
      <c r="B56" t="str">
        <f t="shared" si="21"/>
        <v>2025007</v>
      </c>
      <c r="C56" s="1">
        <f t="shared" si="28"/>
        <v>45839</v>
      </c>
      <c r="D56" s="1" t="s">
        <v>84</v>
      </c>
      <c r="E56" s="1"/>
      <c r="F56" s="3">
        <v>1000</v>
      </c>
      <c r="G56" s="3">
        <v>2000</v>
      </c>
      <c r="H56" s="3">
        <v>100</v>
      </c>
      <c r="I56" s="3">
        <f t="shared" si="31"/>
        <v>200000</v>
      </c>
      <c r="J56" s="3">
        <v>0</v>
      </c>
      <c r="K56" s="3">
        <v>0</v>
      </c>
      <c r="L56" s="3">
        <f t="shared" si="37"/>
        <v>150</v>
      </c>
      <c r="M56" s="3">
        <f t="shared" si="22"/>
        <v>50</v>
      </c>
      <c r="N56" s="3">
        <v>24000</v>
      </c>
      <c r="O56" s="3">
        <v>0</v>
      </c>
      <c r="P56" s="3">
        <f t="shared" ca="1" si="23"/>
        <v>1000</v>
      </c>
      <c r="Q56" s="3">
        <v>1000</v>
      </c>
      <c r="R56" s="3">
        <v>500</v>
      </c>
      <c r="S56" s="3">
        <v>0</v>
      </c>
      <c r="T56" s="4">
        <f t="shared" si="24"/>
        <v>480000</v>
      </c>
      <c r="U56" s="4">
        <v>8000</v>
      </c>
      <c r="V56" s="4">
        <v>50</v>
      </c>
      <c r="W56" s="4">
        <v>10</v>
      </c>
      <c r="X56" s="4">
        <f t="shared" si="35"/>
        <v>2030</v>
      </c>
      <c r="Y56" s="4">
        <f t="shared" si="25"/>
        <v>4820</v>
      </c>
      <c r="Z56" s="4">
        <v>0</v>
      </c>
      <c r="AA56" s="4">
        <f t="shared" si="32"/>
        <v>500</v>
      </c>
      <c r="AB56" s="3">
        <v>0</v>
      </c>
      <c r="AC56" s="3">
        <v>0</v>
      </c>
      <c r="AD56">
        <v>0</v>
      </c>
      <c r="AE56">
        <v>0</v>
      </c>
      <c r="AF56">
        <f t="shared" si="33"/>
        <v>2.4404722174144793E-2</v>
      </c>
      <c r="AG56" s="5">
        <f t="shared" si="39"/>
        <v>3000</v>
      </c>
      <c r="AH56" s="7">
        <f t="shared" si="29"/>
        <v>2475.0907210504483</v>
      </c>
      <c r="AI56">
        <v>20</v>
      </c>
      <c r="AJ56" s="7">
        <f t="shared" ref="AJ56:AJ73" si="40">AI56*0.18</f>
        <v>3.5999999999999996</v>
      </c>
      <c r="AK56">
        <v>0</v>
      </c>
      <c r="AL56" s="5">
        <f t="shared" si="38"/>
        <v>10</v>
      </c>
      <c r="AM56" s="8">
        <f t="shared" si="27"/>
        <v>80</v>
      </c>
      <c r="AN56" s="3">
        <v>2000</v>
      </c>
      <c r="AO56">
        <v>8000</v>
      </c>
      <c r="AP56">
        <v>35</v>
      </c>
      <c r="AQ56">
        <v>2</v>
      </c>
    </row>
    <row r="57" spans="1:43">
      <c r="A57" t="s">
        <v>32</v>
      </c>
      <c r="B57" t="str">
        <f t="shared" si="21"/>
        <v>2025008</v>
      </c>
      <c r="C57" s="1">
        <f t="shared" si="28"/>
        <v>45870</v>
      </c>
      <c r="D57" s="1" t="s">
        <v>84</v>
      </c>
      <c r="E57" s="1"/>
      <c r="F57" s="3">
        <v>1500</v>
      </c>
      <c r="G57" s="3">
        <v>2500</v>
      </c>
      <c r="H57" s="3">
        <v>100</v>
      </c>
      <c r="I57" s="3">
        <f t="shared" si="31"/>
        <v>250000</v>
      </c>
      <c r="J57" s="3">
        <v>0</v>
      </c>
      <c r="K57" s="3">
        <v>0</v>
      </c>
      <c r="L57" s="3">
        <f t="shared" si="37"/>
        <v>200</v>
      </c>
      <c r="M57" s="3">
        <f t="shared" si="22"/>
        <v>50</v>
      </c>
      <c r="N57" s="3">
        <v>24000</v>
      </c>
      <c r="O57" s="3">
        <v>0</v>
      </c>
      <c r="P57" s="3">
        <f t="shared" ca="1" si="23"/>
        <v>1497</v>
      </c>
      <c r="Q57" s="3">
        <v>1000</v>
      </c>
      <c r="R57" s="3">
        <v>500</v>
      </c>
      <c r="S57" s="3">
        <v>5000</v>
      </c>
      <c r="T57" s="4">
        <f t="shared" si="24"/>
        <v>0</v>
      </c>
      <c r="U57" s="4">
        <v>0</v>
      </c>
      <c r="V57" s="4">
        <v>50</v>
      </c>
      <c r="W57" s="4">
        <v>10</v>
      </c>
      <c r="X57" s="4">
        <f t="shared" si="35"/>
        <v>2535</v>
      </c>
      <c r="Y57" s="4">
        <f t="shared" si="25"/>
        <v>20</v>
      </c>
      <c r="Z57" s="4">
        <v>0</v>
      </c>
      <c r="AA57" s="4">
        <f t="shared" si="32"/>
        <v>500</v>
      </c>
      <c r="AB57" s="3">
        <v>0</v>
      </c>
      <c r="AC57" s="3">
        <v>0</v>
      </c>
      <c r="AD57">
        <v>0</v>
      </c>
      <c r="AE57">
        <v>0</v>
      </c>
      <c r="AF57">
        <f t="shared" si="33"/>
        <v>2.9285666608973748E-2</v>
      </c>
      <c r="AG57" s="5">
        <f t="shared" si="39"/>
        <v>3750</v>
      </c>
      <c r="AH57" s="7">
        <f t="shared" si="29"/>
        <v>2846.3543292080153</v>
      </c>
      <c r="AI57">
        <v>20</v>
      </c>
      <c r="AJ57" s="7">
        <f t="shared" si="40"/>
        <v>3.5999999999999996</v>
      </c>
      <c r="AK57">
        <v>0</v>
      </c>
      <c r="AL57" s="5">
        <f t="shared" si="38"/>
        <v>10</v>
      </c>
      <c r="AM57" s="8">
        <f t="shared" si="27"/>
        <v>100</v>
      </c>
      <c r="AN57" s="3">
        <v>2500</v>
      </c>
      <c r="AO57">
        <v>0</v>
      </c>
      <c r="AP57">
        <v>35</v>
      </c>
      <c r="AQ57">
        <v>2</v>
      </c>
    </row>
    <row r="58" spans="1:43">
      <c r="A58" t="s">
        <v>32</v>
      </c>
      <c r="B58" t="str">
        <f t="shared" si="21"/>
        <v>2025009</v>
      </c>
      <c r="C58" s="1">
        <f t="shared" si="28"/>
        <v>45901</v>
      </c>
      <c r="D58" s="1" t="s">
        <v>84</v>
      </c>
      <c r="E58" s="1" t="s">
        <v>57</v>
      </c>
      <c r="F58" s="3">
        <v>2000</v>
      </c>
      <c r="G58" s="3">
        <v>3000</v>
      </c>
      <c r="H58" s="3">
        <v>120</v>
      </c>
      <c r="I58" s="3">
        <f t="shared" si="31"/>
        <v>360000</v>
      </c>
      <c r="J58" s="3">
        <v>0</v>
      </c>
      <c r="K58" s="3">
        <v>0</v>
      </c>
      <c r="L58" s="3">
        <f t="shared" si="37"/>
        <v>250</v>
      </c>
      <c r="M58" s="3">
        <f t="shared" si="22"/>
        <v>50</v>
      </c>
      <c r="N58" s="3">
        <v>24000</v>
      </c>
      <c r="O58" s="3">
        <v>0</v>
      </c>
      <c r="P58" s="3">
        <f t="shared" ca="1" si="23"/>
        <v>1253</v>
      </c>
      <c r="Q58" s="3">
        <v>1000</v>
      </c>
      <c r="R58" s="3">
        <v>500</v>
      </c>
      <c r="S58" s="3">
        <v>0</v>
      </c>
      <c r="T58" s="4">
        <f t="shared" si="24"/>
        <v>0</v>
      </c>
      <c r="U58" s="4">
        <v>0</v>
      </c>
      <c r="V58" s="4">
        <v>50</v>
      </c>
      <c r="W58" s="4">
        <v>10</v>
      </c>
      <c r="X58" s="4">
        <f t="shared" si="35"/>
        <v>3640</v>
      </c>
      <c r="Y58" s="4">
        <f t="shared" si="25"/>
        <v>20</v>
      </c>
      <c r="Z58" s="4">
        <v>0</v>
      </c>
      <c r="AA58" s="4">
        <f t="shared" si="32"/>
        <v>500</v>
      </c>
      <c r="AB58" s="3">
        <v>0</v>
      </c>
      <c r="AC58" s="3">
        <v>0</v>
      </c>
      <c r="AD58">
        <v>0</v>
      </c>
      <c r="AE58">
        <v>1</v>
      </c>
      <c r="AF58">
        <f t="shared" si="33"/>
        <v>3.5142799930768499E-2</v>
      </c>
      <c r="AG58" s="5">
        <f t="shared" si="39"/>
        <v>4500</v>
      </c>
      <c r="AH58" s="7">
        <f t="shared" si="29"/>
        <v>3273.3074785892172</v>
      </c>
      <c r="AI58">
        <v>20</v>
      </c>
      <c r="AJ58" s="7">
        <f t="shared" si="40"/>
        <v>3.5999999999999996</v>
      </c>
      <c r="AK58">
        <v>0</v>
      </c>
      <c r="AL58" s="5">
        <f t="shared" si="38"/>
        <v>10</v>
      </c>
      <c r="AM58" s="8">
        <f t="shared" si="27"/>
        <v>120</v>
      </c>
      <c r="AN58" s="3">
        <v>3000</v>
      </c>
      <c r="AO58">
        <v>0</v>
      </c>
      <c r="AP58">
        <v>35</v>
      </c>
      <c r="AQ58">
        <v>2</v>
      </c>
    </row>
    <row r="59" spans="1:43">
      <c r="A59" t="s">
        <v>32</v>
      </c>
      <c r="B59" t="str">
        <f t="shared" si="21"/>
        <v>2025010</v>
      </c>
      <c r="C59" s="1">
        <f t="shared" si="28"/>
        <v>45931</v>
      </c>
      <c r="D59" s="1" t="s">
        <v>84</v>
      </c>
      <c r="E59" s="1"/>
      <c r="F59" s="3">
        <v>3000</v>
      </c>
      <c r="G59" s="3">
        <v>3500</v>
      </c>
      <c r="H59" s="3">
        <v>120</v>
      </c>
      <c r="I59" s="3">
        <f t="shared" si="31"/>
        <v>420000</v>
      </c>
      <c r="J59" s="3">
        <v>0</v>
      </c>
      <c r="K59" s="3">
        <v>0</v>
      </c>
      <c r="L59" s="3">
        <f t="shared" si="37"/>
        <v>350</v>
      </c>
      <c r="M59" s="3">
        <f t="shared" si="22"/>
        <v>50</v>
      </c>
      <c r="N59" s="3">
        <v>24000</v>
      </c>
      <c r="O59" s="3">
        <v>0</v>
      </c>
      <c r="P59" s="3">
        <f t="shared" ca="1" si="23"/>
        <v>820</v>
      </c>
      <c r="Q59" s="3">
        <v>1000</v>
      </c>
      <c r="R59" s="3">
        <v>500</v>
      </c>
      <c r="S59" s="3">
        <v>0</v>
      </c>
      <c r="T59" s="4">
        <f t="shared" si="24"/>
        <v>900000</v>
      </c>
      <c r="U59" s="4">
        <v>15000</v>
      </c>
      <c r="V59" s="4">
        <v>50</v>
      </c>
      <c r="W59" s="4">
        <v>10</v>
      </c>
      <c r="X59" s="4">
        <f t="shared" si="35"/>
        <v>4250</v>
      </c>
      <c r="Y59" s="4">
        <f t="shared" si="25"/>
        <v>9020</v>
      </c>
      <c r="Z59" s="4">
        <v>0</v>
      </c>
      <c r="AA59" s="4">
        <f t="shared" si="32"/>
        <v>500</v>
      </c>
      <c r="AB59" s="3">
        <v>0</v>
      </c>
      <c r="AC59" s="3">
        <v>0</v>
      </c>
      <c r="AD59">
        <v>0</v>
      </c>
      <c r="AE59">
        <v>0</v>
      </c>
      <c r="AF59">
        <f t="shared" si="33"/>
        <v>4.2171359916922196E-2</v>
      </c>
      <c r="AG59" s="5">
        <f t="shared" si="39"/>
        <v>5250</v>
      </c>
      <c r="AH59" s="7">
        <f t="shared" si="29"/>
        <v>3764.3036003775997</v>
      </c>
      <c r="AI59">
        <v>20</v>
      </c>
      <c r="AJ59" s="7">
        <f t="shared" si="40"/>
        <v>3.5999999999999996</v>
      </c>
      <c r="AK59">
        <v>0</v>
      </c>
      <c r="AL59" s="5">
        <f t="shared" si="38"/>
        <v>10</v>
      </c>
      <c r="AM59" s="8">
        <f t="shared" si="27"/>
        <v>140</v>
      </c>
      <c r="AN59" s="3">
        <v>3500</v>
      </c>
      <c r="AO59">
        <v>15000</v>
      </c>
      <c r="AP59">
        <v>15</v>
      </c>
      <c r="AQ59">
        <v>4</v>
      </c>
    </row>
    <row r="60" spans="1:43">
      <c r="A60" t="s">
        <v>32</v>
      </c>
      <c r="B60" t="str">
        <f t="shared" si="21"/>
        <v>2025011</v>
      </c>
      <c r="C60" s="1">
        <f t="shared" si="28"/>
        <v>45962</v>
      </c>
      <c r="D60" s="1" t="s">
        <v>84</v>
      </c>
      <c r="E60" s="1"/>
      <c r="F60" s="3">
        <v>3500</v>
      </c>
      <c r="G60" s="3">
        <v>4000</v>
      </c>
      <c r="H60" s="3">
        <v>120</v>
      </c>
      <c r="I60" s="3">
        <f t="shared" si="31"/>
        <v>480000</v>
      </c>
      <c r="J60" s="3">
        <v>0</v>
      </c>
      <c r="K60" s="3">
        <v>0</v>
      </c>
      <c r="L60" s="3">
        <f t="shared" si="37"/>
        <v>400</v>
      </c>
      <c r="M60" s="3">
        <f t="shared" si="22"/>
        <v>50</v>
      </c>
      <c r="N60" s="3">
        <v>24000</v>
      </c>
      <c r="O60" s="3">
        <v>0</v>
      </c>
      <c r="P60" s="3">
        <f t="shared" ca="1" si="23"/>
        <v>1203</v>
      </c>
      <c r="Q60" s="3">
        <v>1000</v>
      </c>
      <c r="R60" s="3">
        <v>500</v>
      </c>
      <c r="S60" s="3">
        <v>0</v>
      </c>
      <c r="T60" s="4">
        <f t="shared" si="24"/>
        <v>0</v>
      </c>
      <c r="U60" s="4">
        <v>0</v>
      </c>
      <c r="V60" s="4">
        <v>50</v>
      </c>
      <c r="W60" s="4">
        <v>10</v>
      </c>
      <c r="X60" s="4">
        <f t="shared" si="35"/>
        <v>4855</v>
      </c>
      <c r="Y60" s="4">
        <f t="shared" si="25"/>
        <v>20</v>
      </c>
      <c r="Z60" s="4">
        <v>0</v>
      </c>
      <c r="AA60" s="4">
        <f t="shared" si="32"/>
        <v>500</v>
      </c>
      <c r="AB60" s="3">
        <v>0</v>
      </c>
      <c r="AC60" s="3">
        <v>0</v>
      </c>
      <c r="AD60">
        <v>0</v>
      </c>
      <c r="AE60">
        <v>0</v>
      </c>
      <c r="AF60">
        <f t="shared" si="33"/>
        <v>5.0605631900306633E-2</v>
      </c>
      <c r="AG60" s="5">
        <f t="shared" si="39"/>
        <v>6000</v>
      </c>
      <c r="AH60" s="7">
        <f t="shared" si="29"/>
        <v>4328.9491404342389</v>
      </c>
      <c r="AI60">
        <v>20</v>
      </c>
      <c r="AJ60" s="7">
        <f t="shared" si="40"/>
        <v>3.5999999999999996</v>
      </c>
      <c r="AK60">
        <v>0</v>
      </c>
      <c r="AL60" s="5">
        <f t="shared" si="38"/>
        <v>10</v>
      </c>
      <c r="AM60" s="8">
        <f t="shared" si="27"/>
        <v>160</v>
      </c>
      <c r="AN60" s="3">
        <v>4000</v>
      </c>
      <c r="AO60">
        <v>0</v>
      </c>
      <c r="AP60">
        <v>15</v>
      </c>
      <c r="AQ60">
        <v>4</v>
      </c>
    </row>
    <row r="61" spans="1:43">
      <c r="A61" t="s">
        <v>32</v>
      </c>
      <c r="B61" t="str">
        <f t="shared" si="21"/>
        <v>2025012</v>
      </c>
      <c r="C61" s="1">
        <f t="shared" si="28"/>
        <v>45992</v>
      </c>
      <c r="D61" s="1" t="s">
        <v>84</v>
      </c>
      <c r="E61" s="1" t="s">
        <v>58</v>
      </c>
      <c r="F61" s="3">
        <v>4000</v>
      </c>
      <c r="G61" s="3">
        <v>4500</v>
      </c>
      <c r="H61" s="3">
        <v>120</v>
      </c>
      <c r="I61" s="3">
        <f t="shared" si="31"/>
        <v>540000</v>
      </c>
      <c r="J61" s="3">
        <v>0</v>
      </c>
      <c r="K61" s="3">
        <v>0</v>
      </c>
      <c r="L61" s="3">
        <f t="shared" si="37"/>
        <v>450</v>
      </c>
      <c r="M61" s="3">
        <f t="shared" si="22"/>
        <v>50</v>
      </c>
      <c r="N61" s="3">
        <v>24000</v>
      </c>
      <c r="O61" s="3">
        <v>0</v>
      </c>
      <c r="P61" s="3">
        <f t="shared" ca="1" si="23"/>
        <v>785</v>
      </c>
      <c r="Q61" s="3">
        <v>2000</v>
      </c>
      <c r="R61" s="3">
        <v>500</v>
      </c>
      <c r="S61" s="3">
        <v>0</v>
      </c>
      <c r="T61" s="4">
        <f t="shared" si="24"/>
        <v>0</v>
      </c>
      <c r="U61" s="4">
        <v>0</v>
      </c>
      <c r="V61" s="4">
        <v>50</v>
      </c>
      <c r="W61" s="4">
        <v>10</v>
      </c>
      <c r="X61" s="4">
        <f t="shared" si="35"/>
        <v>5460</v>
      </c>
      <c r="Y61" s="4">
        <f t="shared" si="25"/>
        <v>20</v>
      </c>
      <c r="Z61" s="4">
        <v>0</v>
      </c>
      <c r="AA61" s="4">
        <f t="shared" si="32"/>
        <v>500</v>
      </c>
      <c r="AB61" s="3">
        <v>0</v>
      </c>
      <c r="AC61" s="3">
        <v>0</v>
      </c>
      <c r="AD61">
        <v>0</v>
      </c>
      <c r="AE61">
        <v>1</v>
      </c>
      <c r="AF61">
        <f t="shared" si="33"/>
        <v>6.0726758280367957E-2</v>
      </c>
      <c r="AG61" s="5">
        <f t="shared" si="39"/>
        <v>6750</v>
      </c>
      <c r="AH61" s="7">
        <f t="shared" si="29"/>
        <v>4978.2915114993739</v>
      </c>
      <c r="AI61">
        <v>20</v>
      </c>
      <c r="AJ61" s="7">
        <f t="shared" si="40"/>
        <v>3.5999999999999996</v>
      </c>
      <c r="AK61">
        <f>SUM(Monthly!$AD$2:$AD$25)-SUM(Monthly!$AK$14:$AK$24)</f>
        <v>1</v>
      </c>
      <c r="AL61" s="5">
        <f t="shared" si="38"/>
        <v>10</v>
      </c>
      <c r="AM61" s="8">
        <f t="shared" si="27"/>
        <v>180</v>
      </c>
      <c r="AN61" s="3">
        <v>4500</v>
      </c>
      <c r="AO61">
        <v>0</v>
      </c>
      <c r="AP61">
        <v>15</v>
      </c>
      <c r="AQ61">
        <v>4</v>
      </c>
    </row>
    <row r="62" spans="1:43">
      <c r="A62" t="s">
        <v>32</v>
      </c>
      <c r="B62" t="str">
        <f t="shared" si="21"/>
        <v>2026001</v>
      </c>
      <c r="C62" s="1">
        <f t="shared" si="28"/>
        <v>46023</v>
      </c>
      <c r="D62" s="1" t="s">
        <v>84</v>
      </c>
      <c r="E62" s="1"/>
      <c r="F62" s="3">
        <v>4500</v>
      </c>
      <c r="G62" s="3">
        <v>5000</v>
      </c>
      <c r="H62" s="3">
        <v>120</v>
      </c>
      <c r="I62" s="3">
        <f t="shared" si="31"/>
        <v>600000</v>
      </c>
      <c r="J62" s="3">
        <v>0</v>
      </c>
      <c r="K62" s="3">
        <v>2000</v>
      </c>
      <c r="L62" s="3">
        <f t="shared" si="37"/>
        <v>500</v>
      </c>
      <c r="M62" s="3">
        <f t="shared" si="22"/>
        <v>50</v>
      </c>
      <c r="N62" s="3">
        <v>24000</v>
      </c>
      <c r="O62" s="3">
        <v>8000</v>
      </c>
      <c r="P62" s="3">
        <f t="shared" ca="1" si="23"/>
        <v>626</v>
      </c>
      <c r="Q62" s="3">
        <v>3000</v>
      </c>
      <c r="R62" s="3">
        <v>500</v>
      </c>
      <c r="S62" s="3">
        <v>0</v>
      </c>
      <c r="T62" s="4">
        <f t="shared" si="24"/>
        <v>1500000</v>
      </c>
      <c r="U62" s="4">
        <v>25000</v>
      </c>
      <c r="V62" s="4">
        <v>50</v>
      </c>
      <c r="W62" s="4">
        <v>10</v>
      </c>
      <c r="X62" s="4">
        <f t="shared" si="35"/>
        <v>6065</v>
      </c>
      <c r="Y62" s="4">
        <f t="shared" si="25"/>
        <v>15020</v>
      </c>
      <c r="Z62" s="4">
        <v>0</v>
      </c>
      <c r="AA62" s="4">
        <f t="shared" si="32"/>
        <v>500</v>
      </c>
      <c r="AB62" s="3">
        <v>-80000</v>
      </c>
      <c r="AC62" s="3">
        <v>0</v>
      </c>
      <c r="AD62">
        <v>1</v>
      </c>
      <c r="AE62">
        <v>0</v>
      </c>
      <c r="AF62">
        <f t="shared" si="33"/>
        <v>7.287210993644154E-2</v>
      </c>
      <c r="AG62" s="5">
        <f t="shared" si="39"/>
        <v>7500</v>
      </c>
      <c r="AH62" s="7">
        <f t="shared" si="29"/>
        <v>5725.03523822428</v>
      </c>
      <c r="AI62">
        <v>20</v>
      </c>
      <c r="AJ62" s="7">
        <f t="shared" si="40"/>
        <v>3.5999999999999996</v>
      </c>
      <c r="AK62">
        <v>0</v>
      </c>
      <c r="AL62" s="5">
        <f t="shared" si="38"/>
        <v>10</v>
      </c>
      <c r="AM62" s="8">
        <f t="shared" si="27"/>
        <v>200</v>
      </c>
      <c r="AN62" s="3">
        <v>5000</v>
      </c>
      <c r="AO62">
        <v>25000</v>
      </c>
      <c r="AP62">
        <v>15</v>
      </c>
      <c r="AQ62">
        <v>4</v>
      </c>
    </row>
    <row r="63" spans="1:43">
      <c r="A63" t="s">
        <v>32</v>
      </c>
      <c r="B63" t="str">
        <f t="shared" si="21"/>
        <v>2026002</v>
      </c>
      <c r="C63" s="1">
        <f t="shared" si="28"/>
        <v>46054</v>
      </c>
      <c r="D63" s="1" t="s">
        <v>84</v>
      </c>
      <c r="E63" s="1"/>
      <c r="F63" s="3">
        <v>5000</v>
      </c>
      <c r="G63" s="3">
        <v>6000</v>
      </c>
      <c r="H63" s="3">
        <v>120</v>
      </c>
      <c r="I63" s="3">
        <f t="shared" si="31"/>
        <v>720000</v>
      </c>
      <c r="J63" s="3">
        <v>0</v>
      </c>
      <c r="K63" s="3">
        <v>2000</v>
      </c>
      <c r="L63" s="3">
        <f t="shared" si="37"/>
        <v>550</v>
      </c>
      <c r="M63" s="3">
        <f t="shared" si="22"/>
        <v>50</v>
      </c>
      <c r="N63" s="3">
        <v>24000</v>
      </c>
      <c r="O63" s="3">
        <v>8000</v>
      </c>
      <c r="P63" s="3">
        <f t="shared" ca="1" si="23"/>
        <v>731</v>
      </c>
      <c r="Q63" s="3">
        <v>3000</v>
      </c>
      <c r="R63" s="3">
        <v>500</v>
      </c>
      <c r="S63" s="3">
        <v>0</v>
      </c>
      <c r="T63" s="4">
        <f t="shared" si="24"/>
        <v>0</v>
      </c>
      <c r="U63" s="4">
        <v>0</v>
      </c>
      <c r="V63" s="4">
        <v>50</v>
      </c>
      <c r="W63" s="4">
        <v>10</v>
      </c>
      <c r="X63" s="4">
        <f t="shared" si="35"/>
        <v>7270</v>
      </c>
      <c r="Y63" s="4">
        <f t="shared" si="25"/>
        <v>20</v>
      </c>
      <c r="Z63" s="4">
        <v>0</v>
      </c>
      <c r="AA63" s="4">
        <f t="shared" si="32"/>
        <v>500</v>
      </c>
      <c r="AB63" s="3">
        <v>0</v>
      </c>
      <c r="AC63" s="3">
        <v>0</v>
      </c>
      <c r="AD63">
        <v>0</v>
      </c>
      <c r="AE63">
        <v>0</v>
      </c>
      <c r="AF63">
        <f t="shared" si="33"/>
        <v>8.7446531923729851E-2</v>
      </c>
      <c r="AG63" s="5">
        <f t="shared" si="39"/>
        <v>9000</v>
      </c>
      <c r="AH63" s="7">
        <f t="shared" si="29"/>
        <v>6583.7905239579213</v>
      </c>
      <c r="AI63">
        <v>20</v>
      </c>
      <c r="AJ63" s="7">
        <f t="shared" si="40"/>
        <v>3.5999999999999996</v>
      </c>
      <c r="AK63">
        <v>0</v>
      </c>
      <c r="AL63" s="5">
        <f t="shared" si="38"/>
        <v>10</v>
      </c>
      <c r="AM63" s="8">
        <f t="shared" si="27"/>
        <v>240</v>
      </c>
      <c r="AN63" s="3">
        <v>6000</v>
      </c>
      <c r="AO63">
        <v>0</v>
      </c>
      <c r="AP63">
        <v>15</v>
      </c>
      <c r="AQ63">
        <v>4</v>
      </c>
    </row>
    <row r="64" spans="1:43">
      <c r="A64" t="s">
        <v>32</v>
      </c>
      <c r="B64" t="str">
        <f t="shared" si="21"/>
        <v>2026003</v>
      </c>
      <c r="C64" s="1">
        <f t="shared" si="28"/>
        <v>46082</v>
      </c>
      <c r="D64" s="1" t="s">
        <v>84</v>
      </c>
      <c r="E64" s="1" t="s">
        <v>47</v>
      </c>
      <c r="F64" s="3">
        <v>5500</v>
      </c>
      <c r="G64" s="3">
        <v>7000</v>
      </c>
      <c r="H64" s="3">
        <v>120</v>
      </c>
      <c r="I64" s="3">
        <f t="shared" si="31"/>
        <v>840000</v>
      </c>
      <c r="J64" s="3">
        <v>0</v>
      </c>
      <c r="K64" s="3">
        <v>2000</v>
      </c>
      <c r="L64" s="3">
        <f t="shared" si="37"/>
        <v>600</v>
      </c>
      <c r="M64" s="3">
        <f t="shared" si="22"/>
        <v>50</v>
      </c>
      <c r="N64" s="3">
        <v>24000</v>
      </c>
      <c r="O64" s="3">
        <v>8000</v>
      </c>
      <c r="P64" s="3">
        <f t="shared" ca="1" si="23"/>
        <v>791</v>
      </c>
      <c r="Q64" s="3">
        <v>3000</v>
      </c>
      <c r="R64" s="3">
        <v>500</v>
      </c>
      <c r="S64" s="3">
        <v>0</v>
      </c>
      <c r="T64" s="4">
        <f t="shared" si="24"/>
        <v>0</v>
      </c>
      <c r="U64" s="4">
        <v>0</v>
      </c>
      <c r="V64" s="4">
        <v>50</v>
      </c>
      <c r="W64" s="4">
        <v>10</v>
      </c>
      <c r="X64" s="4">
        <f t="shared" si="35"/>
        <v>8475</v>
      </c>
      <c r="Y64" s="4">
        <f t="shared" si="25"/>
        <v>20</v>
      </c>
      <c r="Z64" s="4">
        <v>0</v>
      </c>
      <c r="AA64" s="4">
        <f t="shared" si="32"/>
        <v>500</v>
      </c>
      <c r="AB64" s="3">
        <v>0</v>
      </c>
      <c r="AC64" s="3">
        <v>0</v>
      </c>
      <c r="AD64">
        <v>0</v>
      </c>
      <c r="AE64">
        <v>1</v>
      </c>
      <c r="AF64">
        <f t="shared" si="33"/>
        <v>0.10493583830847582</v>
      </c>
      <c r="AG64" s="5">
        <f t="shared" si="39"/>
        <v>10500</v>
      </c>
      <c r="AH64" s="7">
        <f t="shared" si="29"/>
        <v>7571.3591025516089</v>
      </c>
      <c r="AI64">
        <v>20</v>
      </c>
      <c r="AJ64" s="7">
        <f t="shared" si="40"/>
        <v>3.5999999999999996</v>
      </c>
      <c r="AK64">
        <v>0</v>
      </c>
      <c r="AL64" s="5">
        <f t="shared" si="38"/>
        <v>10</v>
      </c>
      <c r="AM64" s="8">
        <f t="shared" si="27"/>
        <v>280</v>
      </c>
      <c r="AN64" s="3">
        <v>7000</v>
      </c>
      <c r="AO64">
        <v>0</v>
      </c>
      <c r="AP64">
        <v>15</v>
      </c>
      <c r="AQ64">
        <v>4</v>
      </c>
    </row>
    <row r="65" spans="1:43">
      <c r="A65" t="s">
        <v>32</v>
      </c>
      <c r="B65" t="str">
        <f t="shared" si="21"/>
        <v>2026004</v>
      </c>
      <c r="C65" s="1">
        <f t="shared" si="28"/>
        <v>46113</v>
      </c>
      <c r="D65" s="1" t="s">
        <v>84</v>
      </c>
      <c r="E65" s="1"/>
      <c r="F65" s="3">
        <v>6000</v>
      </c>
      <c r="G65" s="3">
        <v>8000</v>
      </c>
      <c r="H65" s="3">
        <v>120</v>
      </c>
      <c r="I65" s="3">
        <f t="shared" si="31"/>
        <v>960000</v>
      </c>
      <c r="J65" s="3">
        <v>0</v>
      </c>
      <c r="K65" s="3">
        <v>2000</v>
      </c>
      <c r="L65" s="3">
        <f t="shared" si="37"/>
        <v>650</v>
      </c>
      <c r="M65" s="3">
        <f t="shared" si="22"/>
        <v>50</v>
      </c>
      <c r="N65" s="3">
        <v>24000</v>
      </c>
      <c r="O65" s="3">
        <v>8000</v>
      </c>
      <c r="P65" s="3">
        <f t="shared" ca="1" si="23"/>
        <v>653</v>
      </c>
      <c r="Q65" s="3">
        <v>3000</v>
      </c>
      <c r="R65" s="3">
        <v>500</v>
      </c>
      <c r="S65" s="3">
        <v>0</v>
      </c>
      <c r="T65" s="4">
        <f t="shared" si="24"/>
        <v>2100000</v>
      </c>
      <c r="U65" s="4">
        <v>35000</v>
      </c>
      <c r="V65" s="4">
        <v>50</v>
      </c>
      <c r="W65" s="4">
        <v>10</v>
      </c>
      <c r="X65" s="4">
        <f t="shared" si="35"/>
        <v>9680</v>
      </c>
      <c r="Y65" s="4">
        <f t="shared" si="25"/>
        <v>21020</v>
      </c>
      <c r="Z65" s="4">
        <v>0</v>
      </c>
      <c r="AA65" s="4">
        <f t="shared" si="32"/>
        <v>500</v>
      </c>
      <c r="AB65" s="3">
        <v>0</v>
      </c>
      <c r="AC65" s="3">
        <v>0</v>
      </c>
      <c r="AD65">
        <v>0</v>
      </c>
      <c r="AE65">
        <v>0</v>
      </c>
      <c r="AF65">
        <f t="shared" si="33"/>
        <v>0.12592300597017098</v>
      </c>
      <c r="AG65" s="5">
        <f t="shared" ref="AG65:AG73" si="41">G65*2</f>
        <v>16000</v>
      </c>
      <c r="AH65" s="7">
        <f t="shared" si="29"/>
        <v>8707.0629679343492</v>
      </c>
      <c r="AI65">
        <v>20</v>
      </c>
      <c r="AJ65" s="7">
        <f t="shared" si="40"/>
        <v>3.5999999999999996</v>
      </c>
      <c r="AK65">
        <v>0</v>
      </c>
      <c r="AL65" s="5">
        <f t="shared" si="38"/>
        <v>10</v>
      </c>
      <c r="AM65" s="8">
        <f t="shared" si="27"/>
        <v>320</v>
      </c>
      <c r="AN65" s="3">
        <v>8000</v>
      </c>
      <c r="AO65">
        <v>35000</v>
      </c>
      <c r="AP65">
        <v>15</v>
      </c>
      <c r="AQ65">
        <v>4</v>
      </c>
    </row>
    <row r="66" spans="1:43">
      <c r="A66" t="s">
        <v>32</v>
      </c>
      <c r="B66" t="str">
        <f t="shared" ref="B66:B97" si="42">_xlfn.CONCAT(YEAR(C66),TEXT(MONTH(C66),"000"))</f>
        <v>2026005</v>
      </c>
      <c r="C66" s="1">
        <f t="shared" si="28"/>
        <v>46143</v>
      </c>
      <c r="D66" s="1" t="s">
        <v>84</v>
      </c>
      <c r="E66" s="1"/>
      <c r="F66" s="3">
        <v>6500</v>
      </c>
      <c r="G66" s="3">
        <v>9000</v>
      </c>
      <c r="H66" s="3">
        <v>120</v>
      </c>
      <c r="I66" s="3">
        <f t="shared" si="31"/>
        <v>1080000</v>
      </c>
      <c r="J66" s="3">
        <v>0</v>
      </c>
      <c r="K66" s="3">
        <v>2000</v>
      </c>
      <c r="L66" s="3">
        <f t="shared" si="37"/>
        <v>700</v>
      </c>
      <c r="M66" s="3">
        <f t="shared" ref="M66:M97" si="43">50+INT(J66/10)</f>
        <v>50</v>
      </c>
      <c r="N66" s="3">
        <v>24000</v>
      </c>
      <c r="O66" s="3">
        <v>8000</v>
      </c>
      <c r="P66" s="3">
        <f t="shared" ref="P66:P97" ca="1" si="44">ABS(INT(_xlfn.NORM.INV(RAND(),800,400)))</f>
        <v>1148</v>
      </c>
      <c r="Q66" s="3">
        <v>3000</v>
      </c>
      <c r="R66" s="3">
        <v>500</v>
      </c>
      <c r="S66" s="3">
        <v>0</v>
      </c>
      <c r="T66" s="4">
        <f t="shared" ref="T66:T97" si="45">U66*(V66+W66)</f>
        <v>0</v>
      </c>
      <c r="U66" s="4">
        <v>0</v>
      </c>
      <c r="V66" s="4">
        <v>50</v>
      </c>
      <c r="W66" s="4">
        <v>10</v>
      </c>
      <c r="X66" s="4">
        <f t="shared" si="35"/>
        <v>10885</v>
      </c>
      <c r="Y66" s="4">
        <f t="shared" ref="Y66:Y97" si="46">20+INT(T66/100)</f>
        <v>20</v>
      </c>
      <c r="Z66" s="4">
        <v>0</v>
      </c>
      <c r="AA66" s="4">
        <f t="shared" si="32"/>
        <v>500</v>
      </c>
      <c r="AB66" s="3">
        <v>0</v>
      </c>
      <c r="AC66" s="3">
        <v>0</v>
      </c>
      <c r="AD66">
        <v>0</v>
      </c>
      <c r="AE66">
        <v>0</v>
      </c>
      <c r="AF66">
        <f t="shared" si="33"/>
        <v>0.15110760716420515</v>
      </c>
      <c r="AG66" s="5">
        <f t="shared" si="41"/>
        <v>18000</v>
      </c>
      <c r="AH66" s="7">
        <f t="shared" si="29"/>
        <v>10013.122413124502</v>
      </c>
      <c r="AI66">
        <v>20</v>
      </c>
      <c r="AJ66" s="7">
        <f t="shared" si="40"/>
        <v>3.5999999999999996</v>
      </c>
      <c r="AK66">
        <v>0</v>
      </c>
      <c r="AL66" s="5">
        <f t="shared" si="38"/>
        <v>10</v>
      </c>
      <c r="AM66" s="8">
        <f t="shared" ref="AM66:AM97" si="47">ROUNDDOWN(G66*0.04,0)</f>
        <v>360</v>
      </c>
      <c r="AN66" s="3">
        <v>9000</v>
      </c>
      <c r="AO66">
        <v>0</v>
      </c>
      <c r="AP66">
        <v>15</v>
      </c>
      <c r="AQ66">
        <v>4</v>
      </c>
    </row>
    <row r="67" spans="1:43">
      <c r="A67" t="s">
        <v>32</v>
      </c>
      <c r="B67" t="str">
        <f t="shared" si="42"/>
        <v>2026006</v>
      </c>
      <c r="C67" s="1">
        <f t="shared" si="28"/>
        <v>46174</v>
      </c>
      <c r="D67" s="1" t="s">
        <v>84</v>
      </c>
      <c r="E67" s="1" t="s">
        <v>48</v>
      </c>
      <c r="F67" s="3">
        <v>7000</v>
      </c>
      <c r="G67" s="3">
        <v>10000</v>
      </c>
      <c r="H67" s="3">
        <v>120</v>
      </c>
      <c r="I67" s="3">
        <f t="shared" si="31"/>
        <v>1200000</v>
      </c>
      <c r="J67" s="3">
        <v>1000</v>
      </c>
      <c r="K67" s="3">
        <v>2000</v>
      </c>
      <c r="L67" s="3">
        <f t="shared" si="37"/>
        <v>750</v>
      </c>
      <c r="M67" s="3">
        <f t="shared" si="43"/>
        <v>150</v>
      </c>
      <c r="N67" s="3">
        <v>30000</v>
      </c>
      <c r="O67" s="3">
        <v>8000</v>
      </c>
      <c r="P67" s="3">
        <f t="shared" ca="1" si="44"/>
        <v>1006</v>
      </c>
      <c r="Q67" s="3">
        <v>3000</v>
      </c>
      <c r="R67" s="3">
        <v>500</v>
      </c>
      <c r="S67" s="3">
        <v>0</v>
      </c>
      <c r="T67" s="4">
        <f t="shared" si="45"/>
        <v>0</v>
      </c>
      <c r="U67" s="4">
        <v>0</v>
      </c>
      <c r="V67" s="4">
        <v>50</v>
      </c>
      <c r="W67" s="4">
        <v>10</v>
      </c>
      <c r="X67" s="4">
        <f t="shared" si="35"/>
        <v>12090</v>
      </c>
      <c r="Y67" s="4">
        <f t="shared" si="46"/>
        <v>20</v>
      </c>
      <c r="Z67" s="4">
        <v>0</v>
      </c>
      <c r="AA67" s="4">
        <f t="shared" si="32"/>
        <v>500</v>
      </c>
      <c r="AB67" s="3">
        <v>0</v>
      </c>
      <c r="AC67" s="3">
        <v>0</v>
      </c>
      <c r="AD67">
        <v>0</v>
      </c>
      <c r="AE67">
        <v>1</v>
      </c>
      <c r="AF67">
        <f t="shared" si="33"/>
        <v>0.18132912859704617</v>
      </c>
      <c r="AG67" s="5">
        <f t="shared" si="41"/>
        <v>20000</v>
      </c>
      <c r="AH67" s="7">
        <f t="shared" si="29"/>
        <v>11515.090775093176</v>
      </c>
      <c r="AI67">
        <v>20</v>
      </c>
      <c r="AJ67" s="7">
        <f t="shared" si="40"/>
        <v>3.5999999999999996</v>
      </c>
      <c r="AK67">
        <f>ROUND(SUM(Monthly!$AD$2:$AD$37)/2,0)</f>
        <v>2</v>
      </c>
      <c r="AL67" s="5">
        <f t="shared" si="38"/>
        <v>10</v>
      </c>
      <c r="AM67" s="8">
        <f t="shared" si="47"/>
        <v>400</v>
      </c>
      <c r="AN67" s="3">
        <v>10000</v>
      </c>
      <c r="AO67">
        <v>0</v>
      </c>
      <c r="AP67">
        <v>15</v>
      </c>
      <c r="AQ67">
        <v>4</v>
      </c>
    </row>
    <row r="68" spans="1:43">
      <c r="A68" t="s">
        <v>32</v>
      </c>
      <c r="B68" t="str">
        <f t="shared" si="42"/>
        <v>2026007</v>
      </c>
      <c r="C68" s="1">
        <f t="shared" si="28"/>
        <v>46204</v>
      </c>
      <c r="D68" s="1" t="s">
        <v>84</v>
      </c>
      <c r="E68" s="1"/>
      <c r="F68" s="3">
        <v>7500</v>
      </c>
      <c r="G68" s="3">
        <v>11000</v>
      </c>
      <c r="H68" s="3">
        <v>120</v>
      </c>
      <c r="I68" s="3">
        <f t="shared" si="31"/>
        <v>1320000</v>
      </c>
      <c r="J68" s="3">
        <v>1000</v>
      </c>
      <c r="K68" s="3">
        <v>2000</v>
      </c>
      <c r="L68" s="3">
        <f t="shared" si="37"/>
        <v>800</v>
      </c>
      <c r="M68" s="3">
        <f t="shared" si="43"/>
        <v>150</v>
      </c>
      <c r="N68" s="3">
        <v>30000</v>
      </c>
      <c r="O68" s="3">
        <v>8000</v>
      </c>
      <c r="P68" s="3">
        <f t="shared" ca="1" si="44"/>
        <v>733</v>
      </c>
      <c r="Q68" s="3">
        <v>3000</v>
      </c>
      <c r="R68" s="3">
        <v>500</v>
      </c>
      <c r="S68" s="3">
        <v>0</v>
      </c>
      <c r="T68" s="4">
        <f t="shared" si="45"/>
        <v>2400000</v>
      </c>
      <c r="U68" s="4">
        <v>40000</v>
      </c>
      <c r="V68" s="4">
        <v>50</v>
      </c>
      <c r="W68" s="4">
        <v>10</v>
      </c>
      <c r="X68" s="4">
        <f t="shared" si="35"/>
        <v>13295</v>
      </c>
      <c r="Y68" s="4">
        <f t="shared" si="46"/>
        <v>24020</v>
      </c>
      <c r="Z68" s="4">
        <v>0</v>
      </c>
      <c r="AA68" s="4">
        <f t="shared" si="32"/>
        <v>500</v>
      </c>
      <c r="AB68" s="3">
        <v>0</v>
      </c>
      <c r="AC68" s="3">
        <v>0</v>
      </c>
      <c r="AD68">
        <v>0</v>
      </c>
      <c r="AE68">
        <v>0</v>
      </c>
      <c r="AF68">
        <f t="shared" si="33"/>
        <v>0.2175949543164554</v>
      </c>
      <c r="AG68" s="5">
        <f t="shared" si="41"/>
        <v>22000</v>
      </c>
      <c r="AH68" s="7">
        <f t="shared" si="29"/>
        <v>13242.354391357152</v>
      </c>
      <c r="AI68">
        <v>20</v>
      </c>
      <c r="AJ68" s="7">
        <f t="shared" si="40"/>
        <v>3.5999999999999996</v>
      </c>
      <c r="AK68">
        <v>0</v>
      </c>
      <c r="AL68" s="5">
        <f t="shared" si="38"/>
        <v>10</v>
      </c>
      <c r="AM68" s="8">
        <f t="shared" si="47"/>
        <v>440</v>
      </c>
      <c r="AN68" s="3">
        <v>11000</v>
      </c>
      <c r="AO68">
        <v>40000</v>
      </c>
      <c r="AP68">
        <v>15</v>
      </c>
      <c r="AQ68">
        <v>4</v>
      </c>
    </row>
    <row r="69" spans="1:43">
      <c r="A69" t="s">
        <v>32</v>
      </c>
      <c r="B69" t="str">
        <f t="shared" si="42"/>
        <v>2026008</v>
      </c>
      <c r="C69" s="1">
        <f t="shared" si="28"/>
        <v>46235</v>
      </c>
      <c r="D69" s="1" t="s">
        <v>84</v>
      </c>
      <c r="E69" s="1"/>
      <c r="F69" s="3">
        <v>8000</v>
      </c>
      <c r="G69" s="3">
        <v>12000</v>
      </c>
      <c r="H69" s="3">
        <v>120</v>
      </c>
      <c r="I69" s="3">
        <f t="shared" si="31"/>
        <v>1440000</v>
      </c>
      <c r="J69" s="3">
        <v>1000</v>
      </c>
      <c r="K69" s="3">
        <v>2000</v>
      </c>
      <c r="L69" s="3">
        <f t="shared" si="37"/>
        <v>850</v>
      </c>
      <c r="M69" s="3">
        <f t="shared" si="43"/>
        <v>150</v>
      </c>
      <c r="N69" s="3">
        <v>30000</v>
      </c>
      <c r="O69" s="3">
        <v>8000</v>
      </c>
      <c r="P69" s="3">
        <f t="shared" ca="1" si="44"/>
        <v>945</v>
      </c>
      <c r="Q69" s="3">
        <v>3000</v>
      </c>
      <c r="R69" s="3">
        <v>500</v>
      </c>
      <c r="S69" s="3">
        <v>0</v>
      </c>
      <c r="T69" s="4">
        <f t="shared" si="45"/>
        <v>0</v>
      </c>
      <c r="U69" s="4">
        <v>0</v>
      </c>
      <c r="V69" s="4">
        <v>50</v>
      </c>
      <c r="W69" s="4">
        <v>10</v>
      </c>
      <c r="X69" s="4">
        <f t="shared" si="35"/>
        <v>14500</v>
      </c>
      <c r="Y69" s="4">
        <f t="shared" si="46"/>
        <v>20</v>
      </c>
      <c r="Z69" s="4">
        <v>0</v>
      </c>
      <c r="AA69" s="4">
        <f t="shared" si="32"/>
        <v>500</v>
      </c>
      <c r="AB69" s="3">
        <v>0</v>
      </c>
      <c r="AC69" s="3">
        <v>0</v>
      </c>
      <c r="AD69">
        <v>0</v>
      </c>
      <c r="AE69">
        <v>0</v>
      </c>
      <c r="AF69">
        <f t="shared" si="33"/>
        <v>0.26111394517974645</v>
      </c>
      <c r="AG69" s="5">
        <f t="shared" si="41"/>
        <v>24000</v>
      </c>
      <c r="AH69" s="7">
        <f t="shared" si="29"/>
        <v>15228.707550060724</v>
      </c>
      <c r="AI69">
        <v>20</v>
      </c>
      <c r="AJ69" s="7">
        <f t="shared" si="40"/>
        <v>3.5999999999999996</v>
      </c>
      <c r="AK69">
        <v>0</v>
      </c>
      <c r="AL69" s="5">
        <f t="shared" si="38"/>
        <v>10</v>
      </c>
      <c r="AM69" s="8">
        <f t="shared" si="47"/>
        <v>480</v>
      </c>
      <c r="AN69" s="3">
        <v>12000</v>
      </c>
      <c r="AO69">
        <v>0</v>
      </c>
      <c r="AP69">
        <v>15</v>
      </c>
      <c r="AQ69">
        <v>4</v>
      </c>
    </row>
    <row r="70" spans="1:43">
      <c r="A70" t="s">
        <v>32</v>
      </c>
      <c r="B70" t="str">
        <f t="shared" si="42"/>
        <v>2026009</v>
      </c>
      <c r="C70" s="1">
        <f t="shared" si="28"/>
        <v>46266</v>
      </c>
      <c r="D70" s="1" t="s">
        <v>84</v>
      </c>
      <c r="E70" t="s">
        <v>50</v>
      </c>
      <c r="F70" s="3">
        <v>8500</v>
      </c>
      <c r="G70" s="3">
        <v>13000</v>
      </c>
      <c r="H70" s="3">
        <v>120</v>
      </c>
      <c r="I70" s="3">
        <f t="shared" si="31"/>
        <v>1560000</v>
      </c>
      <c r="J70" s="3">
        <v>1000</v>
      </c>
      <c r="K70" s="3">
        <v>2000</v>
      </c>
      <c r="L70" s="3">
        <f t="shared" si="37"/>
        <v>900</v>
      </c>
      <c r="M70" s="3">
        <f t="shared" si="43"/>
        <v>150</v>
      </c>
      <c r="N70" s="3">
        <v>30000</v>
      </c>
      <c r="O70" s="3">
        <v>8000</v>
      </c>
      <c r="P70" s="3">
        <f t="shared" ca="1" si="44"/>
        <v>1450</v>
      </c>
      <c r="Q70" s="3">
        <v>3000</v>
      </c>
      <c r="R70" s="3">
        <v>500</v>
      </c>
      <c r="S70" s="3">
        <v>0</v>
      </c>
      <c r="T70" s="4">
        <f t="shared" si="45"/>
        <v>0</v>
      </c>
      <c r="U70" s="4">
        <v>0</v>
      </c>
      <c r="V70" s="4">
        <v>50</v>
      </c>
      <c r="W70" s="4">
        <v>10</v>
      </c>
      <c r="X70" s="4">
        <f t="shared" si="35"/>
        <v>15705</v>
      </c>
      <c r="Y70" s="4">
        <f t="shared" si="46"/>
        <v>20</v>
      </c>
      <c r="Z70" s="4">
        <v>0</v>
      </c>
      <c r="AA70" s="4">
        <f t="shared" si="32"/>
        <v>500</v>
      </c>
      <c r="AB70" s="3">
        <v>0</v>
      </c>
      <c r="AC70" s="3">
        <v>0</v>
      </c>
      <c r="AD70">
        <v>0</v>
      </c>
      <c r="AE70">
        <v>1</v>
      </c>
      <c r="AF70">
        <f t="shared" si="33"/>
        <v>0.31333673421569574</v>
      </c>
      <c r="AG70" s="5">
        <f t="shared" si="41"/>
        <v>26000</v>
      </c>
      <c r="AH70" s="7">
        <f t="shared" si="29"/>
        <v>17513.013682569832</v>
      </c>
      <c r="AI70">
        <v>20</v>
      </c>
      <c r="AJ70" s="7">
        <f t="shared" si="40"/>
        <v>3.5999999999999996</v>
      </c>
      <c r="AK70">
        <v>0</v>
      </c>
      <c r="AL70" s="5">
        <f t="shared" si="38"/>
        <v>10</v>
      </c>
      <c r="AM70" s="8">
        <f t="shared" si="47"/>
        <v>520</v>
      </c>
      <c r="AN70" s="3">
        <v>13000</v>
      </c>
      <c r="AO70">
        <v>0</v>
      </c>
      <c r="AP70">
        <v>15</v>
      </c>
      <c r="AQ70">
        <v>4</v>
      </c>
    </row>
    <row r="71" spans="1:43">
      <c r="A71" t="s">
        <v>32</v>
      </c>
      <c r="B71" t="str">
        <f t="shared" si="42"/>
        <v>2026010</v>
      </c>
      <c r="C71" s="1">
        <f t="shared" si="28"/>
        <v>46296</v>
      </c>
      <c r="D71" s="1" t="s">
        <v>84</v>
      </c>
      <c r="E71" s="1"/>
      <c r="F71" s="3">
        <v>9000</v>
      </c>
      <c r="G71" s="3">
        <v>14000</v>
      </c>
      <c r="H71" s="3">
        <v>120</v>
      </c>
      <c r="I71" s="3">
        <f t="shared" si="31"/>
        <v>1680000</v>
      </c>
      <c r="J71" s="3">
        <v>1000</v>
      </c>
      <c r="K71" s="3">
        <v>2000</v>
      </c>
      <c r="L71" s="3">
        <f t="shared" si="37"/>
        <v>950</v>
      </c>
      <c r="M71" s="3">
        <f t="shared" si="43"/>
        <v>150</v>
      </c>
      <c r="N71" s="3">
        <v>30000</v>
      </c>
      <c r="O71" s="3">
        <v>8000</v>
      </c>
      <c r="P71" s="3">
        <f t="shared" ca="1" si="44"/>
        <v>1127</v>
      </c>
      <c r="Q71" s="3">
        <v>3000</v>
      </c>
      <c r="R71" s="3">
        <v>500</v>
      </c>
      <c r="S71" s="3">
        <v>0</v>
      </c>
      <c r="T71" s="4">
        <f t="shared" si="45"/>
        <v>2400000</v>
      </c>
      <c r="U71" s="4">
        <v>40000</v>
      </c>
      <c r="V71" s="4">
        <v>50</v>
      </c>
      <c r="W71" s="4">
        <v>10</v>
      </c>
      <c r="X71" s="4">
        <f t="shared" si="35"/>
        <v>16910</v>
      </c>
      <c r="Y71" s="4">
        <f t="shared" si="46"/>
        <v>24020</v>
      </c>
      <c r="Z71" s="4">
        <v>0</v>
      </c>
      <c r="AA71" s="4">
        <f t="shared" si="32"/>
        <v>500</v>
      </c>
      <c r="AB71" s="3">
        <v>0</v>
      </c>
      <c r="AC71" s="3">
        <v>0</v>
      </c>
      <c r="AD71">
        <v>0</v>
      </c>
      <c r="AE71">
        <v>0</v>
      </c>
      <c r="AF71">
        <f t="shared" si="33"/>
        <v>0.37600408105883487</v>
      </c>
      <c r="AG71" s="5">
        <f t="shared" si="41"/>
        <v>28000</v>
      </c>
      <c r="AH71" s="7">
        <f t="shared" si="29"/>
        <v>20139.965734955305</v>
      </c>
      <c r="AI71">
        <v>20</v>
      </c>
      <c r="AJ71" s="7">
        <f t="shared" si="40"/>
        <v>3.5999999999999996</v>
      </c>
      <c r="AK71">
        <v>0</v>
      </c>
      <c r="AL71" s="5">
        <f t="shared" si="38"/>
        <v>10</v>
      </c>
      <c r="AM71" s="8">
        <f t="shared" si="47"/>
        <v>560</v>
      </c>
      <c r="AN71" s="3">
        <v>14000</v>
      </c>
      <c r="AO71">
        <v>40000</v>
      </c>
      <c r="AP71">
        <v>15</v>
      </c>
      <c r="AQ71">
        <v>4</v>
      </c>
    </row>
    <row r="72" spans="1:43">
      <c r="A72" t="s">
        <v>32</v>
      </c>
      <c r="B72" t="str">
        <f t="shared" si="42"/>
        <v>2026011</v>
      </c>
      <c r="C72" s="1">
        <f t="shared" si="28"/>
        <v>46327</v>
      </c>
      <c r="D72" s="1" t="s">
        <v>84</v>
      </c>
      <c r="E72" s="1"/>
      <c r="F72" s="3">
        <v>9500</v>
      </c>
      <c r="G72" s="3">
        <v>15000</v>
      </c>
      <c r="H72" s="3">
        <v>120</v>
      </c>
      <c r="I72" s="3">
        <f t="shared" si="31"/>
        <v>1800000</v>
      </c>
      <c r="J72" s="3">
        <v>1000</v>
      </c>
      <c r="K72" s="3">
        <v>2000</v>
      </c>
      <c r="L72" s="3">
        <f t="shared" si="37"/>
        <v>1000</v>
      </c>
      <c r="M72" s="3">
        <f t="shared" si="43"/>
        <v>150</v>
      </c>
      <c r="N72" s="3">
        <v>30000</v>
      </c>
      <c r="O72" s="3">
        <v>8000</v>
      </c>
      <c r="P72" s="3">
        <f t="shared" ca="1" si="44"/>
        <v>690</v>
      </c>
      <c r="Q72" s="3">
        <v>3000</v>
      </c>
      <c r="R72" s="3">
        <v>500</v>
      </c>
      <c r="S72" s="3">
        <v>0</v>
      </c>
      <c r="T72" s="4">
        <f t="shared" si="45"/>
        <v>0</v>
      </c>
      <c r="U72" s="4">
        <v>0</v>
      </c>
      <c r="V72" s="4">
        <v>50</v>
      </c>
      <c r="W72" s="4">
        <v>10</v>
      </c>
      <c r="X72" s="4">
        <f t="shared" si="35"/>
        <v>18115</v>
      </c>
      <c r="Y72" s="4">
        <f t="shared" si="46"/>
        <v>20</v>
      </c>
      <c r="Z72" s="4">
        <v>0</v>
      </c>
      <c r="AA72" s="4">
        <f t="shared" si="32"/>
        <v>500</v>
      </c>
      <c r="AB72" s="3">
        <v>0</v>
      </c>
      <c r="AC72" s="3">
        <v>0</v>
      </c>
      <c r="AD72">
        <v>0</v>
      </c>
      <c r="AE72">
        <v>0</v>
      </c>
      <c r="AF72">
        <f t="shared" si="33"/>
        <v>0.45120489727060181</v>
      </c>
      <c r="AG72" s="5">
        <f t="shared" si="41"/>
        <v>30000</v>
      </c>
      <c r="AH72" s="7">
        <f t="shared" si="29"/>
        <v>23160.960595198598</v>
      </c>
      <c r="AI72">
        <v>20</v>
      </c>
      <c r="AJ72" s="7">
        <f t="shared" si="40"/>
        <v>3.5999999999999996</v>
      </c>
      <c r="AK72">
        <v>0</v>
      </c>
      <c r="AL72" s="5">
        <f t="shared" si="38"/>
        <v>10</v>
      </c>
      <c r="AM72" s="8">
        <f t="shared" si="47"/>
        <v>600</v>
      </c>
      <c r="AN72" s="3">
        <v>15000</v>
      </c>
      <c r="AO72">
        <v>0</v>
      </c>
      <c r="AP72">
        <v>15</v>
      </c>
      <c r="AQ72">
        <v>4</v>
      </c>
    </row>
    <row r="73" spans="1:43">
      <c r="A73" t="s">
        <v>32</v>
      </c>
      <c r="B73" t="str">
        <f t="shared" si="42"/>
        <v>2026012</v>
      </c>
      <c r="C73" s="1">
        <f t="shared" si="28"/>
        <v>46357</v>
      </c>
      <c r="D73" s="1" t="s">
        <v>84</v>
      </c>
      <c r="E73" s="1" t="s">
        <v>59</v>
      </c>
      <c r="F73" s="3">
        <v>10000</v>
      </c>
      <c r="G73" s="3">
        <v>16000</v>
      </c>
      <c r="H73" s="3">
        <v>120</v>
      </c>
      <c r="I73" s="3">
        <f t="shared" si="31"/>
        <v>1920000</v>
      </c>
      <c r="J73" s="3">
        <v>1000</v>
      </c>
      <c r="K73" s="3">
        <v>2000</v>
      </c>
      <c r="L73" s="3">
        <f t="shared" si="37"/>
        <v>1050</v>
      </c>
      <c r="M73" s="3">
        <f t="shared" si="43"/>
        <v>150</v>
      </c>
      <c r="N73" s="3">
        <v>30000</v>
      </c>
      <c r="O73" s="3">
        <v>8000</v>
      </c>
      <c r="P73" s="3">
        <f t="shared" ca="1" si="44"/>
        <v>1226</v>
      </c>
      <c r="Q73" s="3">
        <v>3000</v>
      </c>
      <c r="R73" s="3">
        <v>500</v>
      </c>
      <c r="S73" s="3">
        <v>0</v>
      </c>
      <c r="T73" s="4">
        <f t="shared" si="45"/>
        <v>0</v>
      </c>
      <c r="U73" s="4">
        <v>0</v>
      </c>
      <c r="V73" s="4">
        <v>50</v>
      </c>
      <c r="W73" s="4">
        <v>10</v>
      </c>
      <c r="X73" s="4">
        <f t="shared" si="35"/>
        <v>19320</v>
      </c>
      <c r="Y73" s="4">
        <f t="shared" si="46"/>
        <v>20</v>
      </c>
      <c r="Z73" s="4">
        <v>0</v>
      </c>
      <c r="AA73" s="4">
        <f t="shared" si="32"/>
        <v>500</v>
      </c>
      <c r="AB73" s="3">
        <v>0</v>
      </c>
      <c r="AC73" s="3">
        <v>0</v>
      </c>
      <c r="AD73">
        <v>0</v>
      </c>
      <c r="AE73">
        <v>1</v>
      </c>
      <c r="AF73">
        <f t="shared" si="33"/>
        <v>0.54144587672472211</v>
      </c>
      <c r="AG73" s="5">
        <f t="shared" si="41"/>
        <v>32000</v>
      </c>
      <c r="AH73" s="7">
        <f t="shared" si="29"/>
        <v>26635.104684478385</v>
      </c>
      <c r="AI73">
        <v>20</v>
      </c>
      <c r="AJ73" s="7">
        <f t="shared" si="40"/>
        <v>3.5999999999999996</v>
      </c>
      <c r="AK73">
        <f>SUM(Monthly!$AD$2:$AD$37)-SUM(Monthly!$AK$26:$AK$36)</f>
        <v>2</v>
      </c>
      <c r="AL73" s="5">
        <f t="shared" si="38"/>
        <v>10</v>
      </c>
      <c r="AM73" s="8">
        <f t="shared" si="47"/>
        <v>640</v>
      </c>
      <c r="AN73" s="3">
        <v>16000</v>
      </c>
      <c r="AO73">
        <v>0</v>
      </c>
      <c r="AP73">
        <v>15</v>
      </c>
      <c r="AQ73">
        <v>4</v>
      </c>
    </row>
    <row r="74" spans="1:43">
      <c r="A74" t="s">
        <v>32</v>
      </c>
      <c r="B74" t="str">
        <f t="shared" si="42"/>
        <v>2024001</v>
      </c>
      <c r="C74" s="1">
        <f>DATE(2024,1,1)</f>
        <v>45292</v>
      </c>
      <c r="D74" s="1" t="s">
        <v>85</v>
      </c>
      <c r="E74" s="1"/>
      <c r="F74" s="3">
        <v>0</v>
      </c>
      <c r="G74" s="3">
        <v>0</v>
      </c>
      <c r="H74" s="3">
        <v>100</v>
      </c>
      <c r="I74" s="3">
        <v>0</v>
      </c>
      <c r="J74" s="3">
        <v>0</v>
      </c>
      <c r="K74" s="3">
        <v>0</v>
      </c>
      <c r="L74" s="3">
        <v>50</v>
      </c>
      <c r="M74" s="3">
        <f t="shared" si="43"/>
        <v>50</v>
      </c>
      <c r="N74" s="3">
        <v>12000</v>
      </c>
      <c r="O74" s="3">
        <v>0</v>
      </c>
      <c r="P74" s="3">
        <f t="shared" ca="1" si="44"/>
        <v>454</v>
      </c>
      <c r="Q74" s="3">
        <v>500</v>
      </c>
      <c r="R74" s="3">
        <v>500</v>
      </c>
      <c r="S74" s="3">
        <v>10000</v>
      </c>
      <c r="T74" s="4">
        <f t="shared" si="45"/>
        <v>7000</v>
      </c>
      <c r="U74" s="4">
        <v>100</v>
      </c>
      <c r="V74" s="4">
        <v>50</v>
      </c>
      <c r="W74" s="4">
        <v>20</v>
      </c>
      <c r="X74" s="4">
        <v>20</v>
      </c>
      <c r="Y74" s="4">
        <f t="shared" si="46"/>
        <v>90</v>
      </c>
      <c r="Z74" s="4">
        <v>0</v>
      </c>
      <c r="AA74" s="4">
        <f>ROUND((10+(I74/10))/100,0)*100</f>
        <v>0</v>
      </c>
      <c r="AB74" s="3">
        <v>0</v>
      </c>
      <c r="AC74" s="3">
        <v>350000</v>
      </c>
      <c r="AD74">
        <v>3</v>
      </c>
      <c r="AE74">
        <v>0</v>
      </c>
      <c r="AF74">
        <v>1E-3</v>
      </c>
      <c r="AG74">
        <v>0</v>
      </c>
      <c r="AH74" s="7">
        <v>200</v>
      </c>
      <c r="AI74">
        <v>15</v>
      </c>
      <c r="AJ74" s="7">
        <f t="shared" ref="AJ74:AJ84" si="48">AI74*0.14</f>
        <v>2.1</v>
      </c>
      <c r="AK74">
        <v>0</v>
      </c>
      <c r="AL74" s="5">
        <f t="shared" si="38"/>
        <v>20</v>
      </c>
      <c r="AM74" s="8">
        <f t="shared" si="47"/>
        <v>0</v>
      </c>
      <c r="AN74" s="3">
        <v>0</v>
      </c>
      <c r="AO74">
        <v>100</v>
      </c>
      <c r="AP74">
        <v>35</v>
      </c>
      <c r="AQ74">
        <v>1</v>
      </c>
    </row>
    <row r="75" spans="1:43">
      <c r="A75" t="s">
        <v>32</v>
      </c>
      <c r="B75" t="str">
        <f t="shared" si="42"/>
        <v>2024002</v>
      </c>
      <c r="C75" s="1">
        <f t="shared" ref="C75:C109" si="49">EDATE(C74,1)</f>
        <v>45323</v>
      </c>
      <c r="D75" s="1" t="s">
        <v>85</v>
      </c>
      <c r="E75" s="1"/>
      <c r="F75" s="3">
        <v>0</v>
      </c>
      <c r="G75" s="3">
        <v>0</v>
      </c>
      <c r="H75" s="3">
        <v>100</v>
      </c>
      <c r="I75" s="3">
        <v>0</v>
      </c>
      <c r="J75" s="3">
        <v>0</v>
      </c>
      <c r="K75" s="3">
        <v>0</v>
      </c>
      <c r="L75" s="3">
        <v>50</v>
      </c>
      <c r="M75" s="3">
        <f t="shared" si="43"/>
        <v>50</v>
      </c>
      <c r="N75" s="3">
        <v>12000</v>
      </c>
      <c r="O75" s="3">
        <v>0</v>
      </c>
      <c r="P75" s="3">
        <f t="shared" ca="1" si="44"/>
        <v>924</v>
      </c>
      <c r="Q75" s="3">
        <v>500</v>
      </c>
      <c r="R75" s="3">
        <v>500</v>
      </c>
      <c r="S75" s="3">
        <v>0</v>
      </c>
      <c r="T75" s="4">
        <f t="shared" si="45"/>
        <v>0</v>
      </c>
      <c r="U75" s="4">
        <v>0</v>
      </c>
      <c r="V75" s="4">
        <v>50</v>
      </c>
      <c r="W75" s="4">
        <v>20</v>
      </c>
      <c r="X75" s="4">
        <v>20</v>
      </c>
      <c r="Y75" s="4">
        <f t="shared" si="46"/>
        <v>20</v>
      </c>
      <c r="Z75" s="4">
        <v>0</v>
      </c>
      <c r="AA75" s="4">
        <f>ROUND((10+(I75/10))/100,0)*100</f>
        <v>0</v>
      </c>
      <c r="AB75" s="3">
        <v>0</v>
      </c>
      <c r="AC75" s="3">
        <v>0</v>
      </c>
      <c r="AD75">
        <v>0</v>
      </c>
      <c r="AE75">
        <v>0</v>
      </c>
      <c r="AF75">
        <f>AF74*1.1</f>
        <v>1.1000000000000001E-3</v>
      </c>
      <c r="AG75">
        <v>0</v>
      </c>
      <c r="AH75" s="7">
        <f t="shared" ref="AH75:AH109" si="50">AH74*1.15</f>
        <v>229.99999999999997</v>
      </c>
      <c r="AI75">
        <v>15</v>
      </c>
      <c r="AJ75" s="7">
        <f t="shared" si="48"/>
        <v>2.1</v>
      </c>
      <c r="AK75">
        <v>0</v>
      </c>
      <c r="AL75" s="5">
        <f t="shared" ref="AL75:AL84" si="51">AL74*0.95</f>
        <v>19</v>
      </c>
      <c r="AM75" s="8">
        <f t="shared" si="47"/>
        <v>0</v>
      </c>
      <c r="AN75" s="3">
        <v>0</v>
      </c>
      <c r="AO75">
        <v>0</v>
      </c>
      <c r="AP75">
        <v>35</v>
      </c>
      <c r="AQ75">
        <v>1</v>
      </c>
    </row>
    <row r="76" spans="1:43">
      <c r="A76" t="s">
        <v>32</v>
      </c>
      <c r="B76" t="str">
        <f t="shared" si="42"/>
        <v>2024003</v>
      </c>
      <c r="C76" s="1">
        <f t="shared" si="49"/>
        <v>45352</v>
      </c>
      <c r="D76" s="1" t="s">
        <v>85</v>
      </c>
      <c r="E76" s="1" t="s">
        <v>51</v>
      </c>
      <c r="F76" s="3">
        <v>0</v>
      </c>
      <c r="G76" s="3">
        <v>0</v>
      </c>
      <c r="H76" s="3">
        <v>100</v>
      </c>
      <c r="I76" s="3">
        <v>0</v>
      </c>
      <c r="J76" s="3">
        <v>0</v>
      </c>
      <c r="K76" s="3">
        <v>0</v>
      </c>
      <c r="L76" s="3">
        <v>50</v>
      </c>
      <c r="M76" s="3">
        <f t="shared" si="43"/>
        <v>50</v>
      </c>
      <c r="N76" s="3">
        <v>12000</v>
      </c>
      <c r="O76" s="3">
        <v>0</v>
      </c>
      <c r="P76" s="3">
        <f t="shared" ca="1" si="44"/>
        <v>642</v>
      </c>
      <c r="Q76" s="3">
        <v>500</v>
      </c>
      <c r="R76" s="3">
        <v>500</v>
      </c>
      <c r="S76" s="3">
        <v>0</v>
      </c>
      <c r="T76" s="4">
        <f t="shared" si="45"/>
        <v>0</v>
      </c>
      <c r="U76" s="4">
        <v>0</v>
      </c>
      <c r="V76" s="4">
        <v>50</v>
      </c>
      <c r="W76" s="4">
        <v>20</v>
      </c>
      <c r="X76" s="4">
        <v>20</v>
      </c>
      <c r="Y76" s="4">
        <f t="shared" si="46"/>
        <v>20</v>
      </c>
      <c r="Z76" s="4">
        <v>0</v>
      </c>
      <c r="AA76" s="4">
        <f>ROUND((10+(I76/10))/100,0)*100</f>
        <v>0</v>
      </c>
      <c r="AB76" s="3">
        <v>0</v>
      </c>
      <c r="AC76" s="3">
        <v>0</v>
      </c>
      <c r="AD76">
        <v>0</v>
      </c>
      <c r="AE76">
        <v>1</v>
      </c>
      <c r="AF76">
        <f>MIN(0.8,AF75*1.2)</f>
        <v>1.32E-3</v>
      </c>
      <c r="AG76">
        <v>0</v>
      </c>
      <c r="AH76" s="7">
        <f t="shared" si="50"/>
        <v>264.49999999999994</v>
      </c>
      <c r="AI76">
        <v>15</v>
      </c>
      <c r="AJ76" s="7">
        <f t="shared" si="48"/>
        <v>2.1</v>
      </c>
      <c r="AK76">
        <v>0</v>
      </c>
      <c r="AL76" s="5">
        <f t="shared" si="51"/>
        <v>18.05</v>
      </c>
      <c r="AM76" s="8">
        <f t="shared" si="47"/>
        <v>0</v>
      </c>
      <c r="AN76" s="3">
        <v>0</v>
      </c>
      <c r="AO76">
        <v>0</v>
      </c>
      <c r="AP76">
        <v>35</v>
      </c>
      <c r="AQ76">
        <v>1</v>
      </c>
    </row>
    <row r="77" spans="1:43">
      <c r="A77" t="s">
        <v>32</v>
      </c>
      <c r="B77" t="str">
        <f t="shared" si="42"/>
        <v>2024004</v>
      </c>
      <c r="C77" s="1">
        <f t="shared" si="49"/>
        <v>45383</v>
      </c>
      <c r="D77" s="1" t="s">
        <v>85</v>
      </c>
      <c r="E77" s="1"/>
      <c r="F77" s="3">
        <v>0</v>
      </c>
      <c r="G77" s="3">
        <v>5</v>
      </c>
      <c r="H77" s="3">
        <v>100</v>
      </c>
      <c r="I77" s="3">
        <f t="shared" ref="I77:I109" si="52">G77*H77</f>
        <v>500</v>
      </c>
      <c r="J77" s="3">
        <v>0</v>
      </c>
      <c r="K77" s="3">
        <v>0</v>
      </c>
      <c r="L77" s="3">
        <v>50</v>
      </c>
      <c r="M77" s="3">
        <f t="shared" si="43"/>
        <v>50</v>
      </c>
      <c r="N77" s="3">
        <v>12000</v>
      </c>
      <c r="O77" s="3">
        <v>0</v>
      </c>
      <c r="P77" s="3">
        <f t="shared" ca="1" si="44"/>
        <v>895</v>
      </c>
      <c r="Q77" s="3">
        <v>500</v>
      </c>
      <c r="R77" s="3">
        <v>500</v>
      </c>
      <c r="S77" s="3">
        <v>0</v>
      </c>
      <c r="T77" s="4">
        <f t="shared" si="45"/>
        <v>35000</v>
      </c>
      <c r="U77" s="4">
        <v>500</v>
      </c>
      <c r="V77" s="4">
        <v>50</v>
      </c>
      <c r="W77" s="4">
        <v>20</v>
      </c>
      <c r="X77" s="4">
        <v>20</v>
      </c>
      <c r="Y77" s="4">
        <f t="shared" si="46"/>
        <v>370</v>
      </c>
      <c r="Z77" s="4">
        <v>0</v>
      </c>
      <c r="AA77" s="4">
        <f t="shared" ref="AA77:AA109" si="53">MIN(500,ROUND((10+(I77/10))/100,0)*100)</f>
        <v>100</v>
      </c>
      <c r="AB77" s="3">
        <v>0</v>
      </c>
      <c r="AC77" s="3">
        <v>0</v>
      </c>
      <c r="AD77">
        <v>0</v>
      </c>
      <c r="AE77">
        <v>0</v>
      </c>
      <c r="AF77">
        <f t="shared" ref="AF77:AF109" si="54">AF76*1.2</f>
        <v>1.5839999999999999E-3</v>
      </c>
      <c r="AG77" s="5">
        <f t="shared" ref="AG77:AG90" si="55">G77</f>
        <v>5</v>
      </c>
      <c r="AH77" s="7">
        <f t="shared" si="50"/>
        <v>304.1749999999999</v>
      </c>
      <c r="AI77">
        <v>15</v>
      </c>
      <c r="AJ77" s="7">
        <f t="shared" si="48"/>
        <v>2.1</v>
      </c>
      <c r="AK77">
        <v>0</v>
      </c>
      <c r="AL77" s="5">
        <f t="shared" si="51"/>
        <v>17.147500000000001</v>
      </c>
      <c r="AM77" s="8">
        <f t="shared" si="47"/>
        <v>0</v>
      </c>
      <c r="AN77" s="3">
        <v>5</v>
      </c>
      <c r="AO77">
        <v>500</v>
      </c>
      <c r="AP77">
        <v>35</v>
      </c>
      <c r="AQ77">
        <v>1</v>
      </c>
    </row>
    <row r="78" spans="1:43">
      <c r="A78" t="s">
        <v>32</v>
      </c>
      <c r="B78" t="str">
        <f t="shared" si="42"/>
        <v>2024005</v>
      </c>
      <c r="C78" s="1">
        <f t="shared" si="49"/>
        <v>45413</v>
      </c>
      <c r="D78" s="1" t="s">
        <v>85</v>
      </c>
      <c r="E78" s="1"/>
      <c r="F78" s="3">
        <v>0</v>
      </c>
      <c r="G78" s="3">
        <v>10</v>
      </c>
      <c r="H78" s="3">
        <v>100</v>
      </c>
      <c r="I78" s="3">
        <f t="shared" si="52"/>
        <v>1000</v>
      </c>
      <c r="J78" s="3">
        <v>0</v>
      </c>
      <c r="K78" s="3">
        <v>0</v>
      </c>
      <c r="L78" s="3">
        <v>40</v>
      </c>
      <c r="M78" s="3">
        <f t="shared" si="43"/>
        <v>50</v>
      </c>
      <c r="N78" s="3">
        <v>12000</v>
      </c>
      <c r="O78" s="3">
        <v>0</v>
      </c>
      <c r="P78" s="3">
        <f t="shared" ca="1" si="44"/>
        <v>1069</v>
      </c>
      <c r="Q78" s="3">
        <v>500</v>
      </c>
      <c r="R78" s="3">
        <v>500</v>
      </c>
      <c r="S78" s="3">
        <v>0</v>
      </c>
      <c r="T78" s="4">
        <f t="shared" si="45"/>
        <v>0</v>
      </c>
      <c r="U78" s="4">
        <v>0</v>
      </c>
      <c r="V78" s="4">
        <v>50</v>
      </c>
      <c r="W78" s="4">
        <v>20</v>
      </c>
      <c r="X78" s="4">
        <v>20</v>
      </c>
      <c r="Y78" s="4">
        <f t="shared" si="46"/>
        <v>20</v>
      </c>
      <c r="Z78" s="4">
        <v>0</v>
      </c>
      <c r="AA78" s="4">
        <f t="shared" si="53"/>
        <v>100</v>
      </c>
      <c r="AB78" s="3">
        <v>0</v>
      </c>
      <c r="AC78" s="3">
        <v>0</v>
      </c>
      <c r="AD78">
        <v>0</v>
      </c>
      <c r="AE78">
        <v>0</v>
      </c>
      <c r="AF78">
        <f t="shared" si="54"/>
        <v>1.9007999999999998E-3</v>
      </c>
      <c r="AG78" s="5">
        <f t="shared" si="55"/>
        <v>10</v>
      </c>
      <c r="AH78" s="7">
        <f t="shared" si="50"/>
        <v>349.80124999999987</v>
      </c>
      <c r="AI78">
        <v>15</v>
      </c>
      <c r="AJ78" s="7">
        <f t="shared" si="48"/>
        <v>2.1</v>
      </c>
      <c r="AK78">
        <v>0</v>
      </c>
      <c r="AL78" s="5">
        <f t="shared" si="51"/>
        <v>16.290125</v>
      </c>
      <c r="AM78" s="8">
        <f t="shared" si="47"/>
        <v>0</v>
      </c>
      <c r="AN78" s="3">
        <v>10</v>
      </c>
      <c r="AO78">
        <v>0</v>
      </c>
      <c r="AP78">
        <v>35</v>
      </c>
      <c r="AQ78">
        <v>1</v>
      </c>
    </row>
    <row r="79" spans="1:43">
      <c r="A79" t="s">
        <v>32</v>
      </c>
      <c r="B79" t="str">
        <f t="shared" si="42"/>
        <v>2024006</v>
      </c>
      <c r="C79" s="1">
        <f t="shared" si="49"/>
        <v>45444</v>
      </c>
      <c r="D79" s="1" t="s">
        <v>85</v>
      </c>
      <c r="E79" s="1" t="s">
        <v>53</v>
      </c>
      <c r="F79" s="3">
        <v>0</v>
      </c>
      <c r="G79" s="3">
        <v>15</v>
      </c>
      <c r="H79" s="3">
        <v>100</v>
      </c>
      <c r="I79" s="3">
        <f t="shared" si="52"/>
        <v>1500</v>
      </c>
      <c r="J79" s="3">
        <v>0</v>
      </c>
      <c r="K79" s="3">
        <v>0</v>
      </c>
      <c r="L79" s="3">
        <v>50</v>
      </c>
      <c r="M79" s="3">
        <f t="shared" si="43"/>
        <v>50</v>
      </c>
      <c r="N79" s="3">
        <v>12000</v>
      </c>
      <c r="O79" s="3">
        <v>0</v>
      </c>
      <c r="P79" s="3">
        <f t="shared" ca="1" si="44"/>
        <v>1105</v>
      </c>
      <c r="Q79" s="3">
        <v>500</v>
      </c>
      <c r="R79" s="3">
        <v>500</v>
      </c>
      <c r="S79" s="3">
        <v>0</v>
      </c>
      <c r="T79" s="4">
        <f t="shared" si="45"/>
        <v>0</v>
      </c>
      <c r="U79" s="4">
        <v>0</v>
      </c>
      <c r="V79" s="4">
        <v>50</v>
      </c>
      <c r="W79" s="4">
        <v>20</v>
      </c>
      <c r="X79" s="4">
        <v>20</v>
      </c>
      <c r="Y79" s="4">
        <f t="shared" si="46"/>
        <v>20</v>
      </c>
      <c r="Z79" s="4">
        <v>0</v>
      </c>
      <c r="AA79" s="4">
        <f t="shared" si="53"/>
        <v>200</v>
      </c>
      <c r="AB79" s="3">
        <v>0</v>
      </c>
      <c r="AC79" s="3">
        <v>0</v>
      </c>
      <c r="AD79">
        <v>0</v>
      </c>
      <c r="AE79">
        <v>1</v>
      </c>
      <c r="AF79">
        <f t="shared" si="54"/>
        <v>2.2809599999999998E-3</v>
      </c>
      <c r="AG79" s="5">
        <f t="shared" si="55"/>
        <v>15</v>
      </c>
      <c r="AH79" s="7">
        <f t="shared" si="50"/>
        <v>402.27143749999982</v>
      </c>
      <c r="AI79">
        <v>15</v>
      </c>
      <c r="AJ79" s="7">
        <f t="shared" si="48"/>
        <v>2.1</v>
      </c>
      <c r="AK79">
        <f>ROUND(SUM(Monthly!$AD$2:$AD$13)/2,0)</f>
        <v>2</v>
      </c>
      <c r="AL79" s="5">
        <f t="shared" si="51"/>
        <v>15.475618749999999</v>
      </c>
      <c r="AM79" s="8">
        <f t="shared" si="47"/>
        <v>0</v>
      </c>
      <c r="AN79" s="3">
        <v>15</v>
      </c>
      <c r="AO79">
        <v>0</v>
      </c>
      <c r="AP79">
        <v>35</v>
      </c>
      <c r="AQ79">
        <v>1</v>
      </c>
    </row>
    <row r="80" spans="1:43">
      <c r="A80" t="s">
        <v>32</v>
      </c>
      <c r="B80" t="str">
        <f t="shared" si="42"/>
        <v>2024007</v>
      </c>
      <c r="C80" s="1">
        <f t="shared" si="49"/>
        <v>45474</v>
      </c>
      <c r="D80" s="1" t="s">
        <v>85</v>
      </c>
      <c r="E80" s="1"/>
      <c r="F80" s="3">
        <v>0</v>
      </c>
      <c r="G80" s="3">
        <v>20</v>
      </c>
      <c r="H80" s="3">
        <v>100</v>
      </c>
      <c r="I80" s="3">
        <f t="shared" si="52"/>
        <v>2000</v>
      </c>
      <c r="J80" s="3">
        <v>0</v>
      </c>
      <c r="K80" s="3">
        <v>0</v>
      </c>
      <c r="L80" s="3">
        <v>50</v>
      </c>
      <c r="M80" s="3">
        <f t="shared" si="43"/>
        <v>50</v>
      </c>
      <c r="N80" s="3">
        <v>12000</v>
      </c>
      <c r="O80" s="3">
        <v>0</v>
      </c>
      <c r="P80" s="3">
        <f t="shared" ca="1" si="44"/>
        <v>641</v>
      </c>
      <c r="Q80" s="3">
        <v>500</v>
      </c>
      <c r="R80" s="3">
        <v>500</v>
      </c>
      <c r="S80" s="3">
        <v>0</v>
      </c>
      <c r="T80" s="4">
        <f t="shared" si="45"/>
        <v>35000</v>
      </c>
      <c r="U80" s="4">
        <v>500</v>
      </c>
      <c r="V80" s="4">
        <v>50</v>
      </c>
      <c r="W80" s="4">
        <v>20</v>
      </c>
      <c r="X80" s="4">
        <f t="shared" ref="X80:X109" si="56">INT(20+(F80+I80)/100)</f>
        <v>40</v>
      </c>
      <c r="Y80" s="4">
        <f t="shared" si="46"/>
        <v>370</v>
      </c>
      <c r="Z80" s="4">
        <v>0</v>
      </c>
      <c r="AA80" s="4">
        <f t="shared" si="53"/>
        <v>200</v>
      </c>
      <c r="AB80" s="3">
        <v>0</v>
      </c>
      <c r="AC80" s="3">
        <v>0</v>
      </c>
      <c r="AD80">
        <v>0</v>
      </c>
      <c r="AE80">
        <v>0</v>
      </c>
      <c r="AF80">
        <f t="shared" si="54"/>
        <v>2.7371519999999996E-3</v>
      </c>
      <c r="AG80" s="5">
        <f t="shared" si="55"/>
        <v>20</v>
      </c>
      <c r="AH80" s="7">
        <f t="shared" si="50"/>
        <v>462.61215312499974</v>
      </c>
      <c r="AI80">
        <v>15</v>
      </c>
      <c r="AJ80" s="7">
        <f t="shared" si="48"/>
        <v>2.1</v>
      </c>
      <c r="AK80">
        <v>0</v>
      </c>
      <c r="AL80" s="5">
        <f t="shared" si="51"/>
        <v>14.701837812499999</v>
      </c>
      <c r="AM80" s="8">
        <f t="shared" si="47"/>
        <v>0</v>
      </c>
      <c r="AN80" s="3">
        <v>20</v>
      </c>
      <c r="AO80">
        <v>500</v>
      </c>
      <c r="AP80">
        <v>35</v>
      </c>
      <c r="AQ80">
        <v>1</v>
      </c>
    </row>
    <row r="81" spans="1:43">
      <c r="A81" t="s">
        <v>32</v>
      </c>
      <c r="B81" t="str">
        <f t="shared" si="42"/>
        <v>2024008</v>
      </c>
      <c r="C81" s="1">
        <f t="shared" si="49"/>
        <v>45505</v>
      </c>
      <c r="D81" s="1" t="s">
        <v>85</v>
      </c>
      <c r="E81" s="1"/>
      <c r="F81" s="3">
        <v>0</v>
      </c>
      <c r="G81" s="3">
        <v>25</v>
      </c>
      <c r="H81" s="3">
        <v>100</v>
      </c>
      <c r="I81" s="3">
        <f t="shared" si="52"/>
        <v>2500</v>
      </c>
      <c r="J81" s="3">
        <v>0</v>
      </c>
      <c r="K81" s="3">
        <v>0</v>
      </c>
      <c r="L81" s="3">
        <v>50</v>
      </c>
      <c r="M81" s="3">
        <f t="shared" si="43"/>
        <v>50</v>
      </c>
      <c r="N81" s="3">
        <v>24000</v>
      </c>
      <c r="O81" s="3">
        <v>0</v>
      </c>
      <c r="P81" s="3">
        <f t="shared" ca="1" si="44"/>
        <v>608</v>
      </c>
      <c r="Q81" s="3">
        <v>500</v>
      </c>
      <c r="R81" s="3">
        <v>500</v>
      </c>
      <c r="S81" s="3">
        <v>0</v>
      </c>
      <c r="T81" s="4">
        <f t="shared" si="45"/>
        <v>0</v>
      </c>
      <c r="U81" s="4">
        <v>0</v>
      </c>
      <c r="V81" s="4">
        <v>50</v>
      </c>
      <c r="W81" s="4">
        <v>20</v>
      </c>
      <c r="X81" s="4">
        <f t="shared" si="56"/>
        <v>45</v>
      </c>
      <c r="Y81" s="4">
        <f t="shared" si="46"/>
        <v>20</v>
      </c>
      <c r="Z81" s="4">
        <v>0</v>
      </c>
      <c r="AA81" s="4">
        <f t="shared" si="53"/>
        <v>300</v>
      </c>
      <c r="AB81" s="3">
        <v>0</v>
      </c>
      <c r="AC81" s="3">
        <v>0</v>
      </c>
      <c r="AD81">
        <v>0</v>
      </c>
      <c r="AE81">
        <v>0</v>
      </c>
      <c r="AF81">
        <f t="shared" si="54"/>
        <v>3.2845823999999996E-3</v>
      </c>
      <c r="AG81" s="5">
        <f t="shared" si="55"/>
        <v>25</v>
      </c>
      <c r="AH81" s="7">
        <f t="shared" si="50"/>
        <v>532.00397609374966</v>
      </c>
      <c r="AI81">
        <v>15</v>
      </c>
      <c r="AJ81" s="7">
        <f t="shared" si="48"/>
        <v>2.1</v>
      </c>
      <c r="AK81">
        <v>0</v>
      </c>
      <c r="AL81" s="5">
        <f t="shared" si="51"/>
        <v>13.966745921874999</v>
      </c>
      <c r="AM81" s="8">
        <f t="shared" si="47"/>
        <v>1</v>
      </c>
      <c r="AN81" s="3">
        <v>25</v>
      </c>
      <c r="AO81">
        <v>0</v>
      </c>
      <c r="AP81">
        <v>35</v>
      </c>
      <c r="AQ81">
        <v>1</v>
      </c>
    </row>
    <row r="82" spans="1:43">
      <c r="A82" t="s">
        <v>32</v>
      </c>
      <c r="B82" t="str">
        <f t="shared" si="42"/>
        <v>2024009</v>
      </c>
      <c r="C82" s="1">
        <f t="shared" si="49"/>
        <v>45536</v>
      </c>
      <c r="D82" s="1" t="s">
        <v>85</v>
      </c>
      <c r="E82" s="1" t="s">
        <v>52</v>
      </c>
      <c r="F82" s="3">
        <v>0</v>
      </c>
      <c r="G82" s="3">
        <v>30</v>
      </c>
      <c r="H82" s="3">
        <v>100</v>
      </c>
      <c r="I82" s="3">
        <f t="shared" si="52"/>
        <v>3000</v>
      </c>
      <c r="J82" s="3">
        <v>0</v>
      </c>
      <c r="K82" s="3">
        <v>0</v>
      </c>
      <c r="L82" s="3">
        <v>50</v>
      </c>
      <c r="M82" s="3">
        <f t="shared" si="43"/>
        <v>50</v>
      </c>
      <c r="N82" s="3">
        <v>24000</v>
      </c>
      <c r="O82" s="3">
        <v>0</v>
      </c>
      <c r="P82" s="3">
        <f t="shared" ca="1" si="44"/>
        <v>1268</v>
      </c>
      <c r="Q82" s="3">
        <v>500</v>
      </c>
      <c r="R82" s="3">
        <v>500</v>
      </c>
      <c r="S82" s="3">
        <v>0</v>
      </c>
      <c r="T82" s="4">
        <f t="shared" si="45"/>
        <v>0</v>
      </c>
      <c r="U82" s="4">
        <v>0</v>
      </c>
      <c r="V82" s="4">
        <v>50</v>
      </c>
      <c r="W82" s="4">
        <v>20</v>
      </c>
      <c r="X82" s="4">
        <f t="shared" si="56"/>
        <v>50</v>
      </c>
      <c r="Y82" s="4">
        <f t="shared" si="46"/>
        <v>20</v>
      </c>
      <c r="Z82" s="4">
        <v>0</v>
      </c>
      <c r="AA82" s="4">
        <f t="shared" si="53"/>
        <v>300</v>
      </c>
      <c r="AB82" s="3">
        <v>0</v>
      </c>
      <c r="AC82" s="3">
        <v>0</v>
      </c>
      <c r="AD82">
        <v>0</v>
      </c>
      <c r="AE82">
        <v>1</v>
      </c>
      <c r="AF82">
        <f t="shared" si="54"/>
        <v>3.941498879999999E-3</v>
      </c>
      <c r="AG82" s="5">
        <f t="shared" si="55"/>
        <v>30</v>
      </c>
      <c r="AH82" s="7">
        <f t="shared" si="50"/>
        <v>611.80457250781205</v>
      </c>
      <c r="AI82">
        <v>15</v>
      </c>
      <c r="AJ82" s="7">
        <f t="shared" si="48"/>
        <v>2.1</v>
      </c>
      <c r="AK82">
        <v>0</v>
      </c>
      <c r="AL82" s="5">
        <f t="shared" si="51"/>
        <v>13.268408625781248</v>
      </c>
      <c r="AM82" s="8">
        <f t="shared" si="47"/>
        <v>1</v>
      </c>
      <c r="AN82" s="3">
        <v>30</v>
      </c>
      <c r="AO82">
        <v>0</v>
      </c>
      <c r="AP82">
        <v>35</v>
      </c>
      <c r="AQ82">
        <v>1</v>
      </c>
    </row>
    <row r="83" spans="1:43">
      <c r="A83" t="s">
        <v>32</v>
      </c>
      <c r="B83" t="str">
        <f t="shared" si="42"/>
        <v>2024010</v>
      </c>
      <c r="C83" s="1">
        <f t="shared" si="49"/>
        <v>45566</v>
      </c>
      <c r="D83" s="1" t="s">
        <v>85</v>
      </c>
      <c r="E83" s="1"/>
      <c r="F83" s="3">
        <v>0</v>
      </c>
      <c r="G83" s="3">
        <v>35</v>
      </c>
      <c r="H83" s="3">
        <v>100</v>
      </c>
      <c r="I83" s="3">
        <f t="shared" si="52"/>
        <v>3500</v>
      </c>
      <c r="J83" s="3">
        <v>0</v>
      </c>
      <c r="K83" s="3">
        <v>0</v>
      </c>
      <c r="L83" s="3">
        <v>50</v>
      </c>
      <c r="M83" s="3">
        <f t="shared" si="43"/>
        <v>50</v>
      </c>
      <c r="N83" s="3">
        <v>24000</v>
      </c>
      <c r="O83" s="3">
        <v>0</v>
      </c>
      <c r="P83" s="3">
        <f t="shared" ca="1" si="44"/>
        <v>1299</v>
      </c>
      <c r="Q83" s="3">
        <v>500</v>
      </c>
      <c r="R83" s="3">
        <v>500</v>
      </c>
      <c r="S83" s="3">
        <v>0</v>
      </c>
      <c r="T83" s="4">
        <f t="shared" si="45"/>
        <v>70000</v>
      </c>
      <c r="U83" s="4">
        <v>1000</v>
      </c>
      <c r="V83" s="4">
        <v>50</v>
      </c>
      <c r="W83" s="4">
        <v>20</v>
      </c>
      <c r="X83" s="4">
        <f t="shared" si="56"/>
        <v>55</v>
      </c>
      <c r="Y83" s="4">
        <f t="shared" si="46"/>
        <v>720</v>
      </c>
      <c r="Z83" s="4">
        <v>5000</v>
      </c>
      <c r="AA83" s="4">
        <f t="shared" si="53"/>
        <v>400</v>
      </c>
      <c r="AB83" s="3">
        <v>0</v>
      </c>
      <c r="AC83" s="3">
        <v>0</v>
      </c>
      <c r="AD83">
        <v>0</v>
      </c>
      <c r="AE83">
        <v>0</v>
      </c>
      <c r="AF83">
        <f t="shared" si="54"/>
        <v>4.7297986559999986E-3</v>
      </c>
      <c r="AG83" s="5">
        <f t="shared" si="55"/>
        <v>35</v>
      </c>
      <c r="AH83" s="7">
        <f t="shared" si="50"/>
        <v>703.57525838398385</v>
      </c>
      <c r="AI83">
        <v>15</v>
      </c>
      <c r="AJ83" s="7">
        <f t="shared" si="48"/>
        <v>2.1</v>
      </c>
      <c r="AK83">
        <v>0</v>
      </c>
      <c r="AL83" s="5">
        <f t="shared" si="51"/>
        <v>12.604988194492185</v>
      </c>
      <c r="AM83" s="8">
        <f t="shared" si="47"/>
        <v>1</v>
      </c>
      <c r="AN83" s="3">
        <v>35</v>
      </c>
      <c r="AO83">
        <v>1000</v>
      </c>
      <c r="AP83">
        <v>35</v>
      </c>
      <c r="AQ83">
        <v>1</v>
      </c>
    </row>
    <row r="84" spans="1:43">
      <c r="A84" t="s">
        <v>32</v>
      </c>
      <c r="B84" t="str">
        <f t="shared" si="42"/>
        <v>2024011</v>
      </c>
      <c r="C84" s="1">
        <f t="shared" si="49"/>
        <v>45597</v>
      </c>
      <c r="D84" s="1" t="s">
        <v>85</v>
      </c>
      <c r="E84" s="1"/>
      <c r="F84" s="3">
        <v>0</v>
      </c>
      <c r="G84" s="3">
        <v>40</v>
      </c>
      <c r="H84" s="3">
        <v>100</v>
      </c>
      <c r="I84" s="3">
        <f t="shared" si="52"/>
        <v>4000</v>
      </c>
      <c r="J84" s="3">
        <v>0</v>
      </c>
      <c r="K84" s="3">
        <v>0</v>
      </c>
      <c r="L84" s="3">
        <v>50</v>
      </c>
      <c r="M84" s="3">
        <f t="shared" si="43"/>
        <v>50</v>
      </c>
      <c r="N84" s="3">
        <v>24000</v>
      </c>
      <c r="O84" s="3">
        <v>0</v>
      </c>
      <c r="P84" s="3">
        <f t="shared" ca="1" si="44"/>
        <v>2055</v>
      </c>
      <c r="Q84" s="3">
        <v>500</v>
      </c>
      <c r="R84" s="3">
        <v>500</v>
      </c>
      <c r="S84" s="3">
        <v>0</v>
      </c>
      <c r="T84" s="4">
        <f t="shared" si="45"/>
        <v>0</v>
      </c>
      <c r="U84" s="4">
        <v>0</v>
      </c>
      <c r="V84" s="4">
        <v>50</v>
      </c>
      <c r="W84" s="4">
        <v>20</v>
      </c>
      <c r="X84" s="4">
        <f t="shared" si="56"/>
        <v>60</v>
      </c>
      <c r="Y84" s="4">
        <f t="shared" si="46"/>
        <v>20</v>
      </c>
      <c r="Z84" s="4">
        <v>5000</v>
      </c>
      <c r="AA84" s="4">
        <f t="shared" si="53"/>
        <v>400</v>
      </c>
      <c r="AB84" s="3">
        <v>0</v>
      </c>
      <c r="AC84" s="3">
        <v>0</v>
      </c>
      <c r="AD84">
        <v>0</v>
      </c>
      <c r="AE84">
        <v>0</v>
      </c>
      <c r="AF84">
        <f t="shared" si="54"/>
        <v>5.6757583871999981E-3</v>
      </c>
      <c r="AG84" s="5">
        <f t="shared" si="55"/>
        <v>40</v>
      </c>
      <c r="AH84" s="7">
        <f t="shared" si="50"/>
        <v>809.11154714158135</v>
      </c>
      <c r="AI84">
        <v>15</v>
      </c>
      <c r="AJ84" s="7">
        <f t="shared" si="48"/>
        <v>2.1</v>
      </c>
      <c r="AK84">
        <v>0</v>
      </c>
      <c r="AL84" s="5">
        <f t="shared" si="51"/>
        <v>11.974738784767576</v>
      </c>
      <c r="AM84" s="8">
        <f t="shared" si="47"/>
        <v>1</v>
      </c>
      <c r="AN84" s="3">
        <v>40</v>
      </c>
      <c r="AO84">
        <v>0</v>
      </c>
      <c r="AP84">
        <v>35</v>
      </c>
      <c r="AQ84">
        <v>1</v>
      </c>
    </row>
    <row r="85" spans="1:43">
      <c r="A85" t="s">
        <v>32</v>
      </c>
      <c r="B85" t="str">
        <f t="shared" si="42"/>
        <v>2024012</v>
      </c>
      <c r="C85" s="1">
        <f t="shared" si="49"/>
        <v>45627</v>
      </c>
      <c r="D85" s="1" t="s">
        <v>85</v>
      </c>
      <c r="E85" s="1" t="s">
        <v>54</v>
      </c>
      <c r="F85" s="3">
        <v>0</v>
      </c>
      <c r="G85" s="3">
        <v>45</v>
      </c>
      <c r="H85" s="3">
        <v>100</v>
      </c>
      <c r="I85" s="3">
        <f t="shared" si="52"/>
        <v>4500</v>
      </c>
      <c r="J85" s="3">
        <v>0</v>
      </c>
      <c r="K85" s="3">
        <v>0</v>
      </c>
      <c r="L85" s="3">
        <v>50</v>
      </c>
      <c r="M85" s="3">
        <f t="shared" si="43"/>
        <v>50</v>
      </c>
      <c r="N85" s="3">
        <v>24000</v>
      </c>
      <c r="O85" s="3">
        <v>0</v>
      </c>
      <c r="P85" s="3">
        <f t="shared" ca="1" si="44"/>
        <v>599</v>
      </c>
      <c r="Q85" s="3">
        <v>1000</v>
      </c>
      <c r="R85" s="3">
        <v>500</v>
      </c>
      <c r="S85" s="3">
        <v>0</v>
      </c>
      <c r="T85" s="4">
        <f t="shared" si="45"/>
        <v>0</v>
      </c>
      <c r="U85" s="4">
        <v>0</v>
      </c>
      <c r="V85" s="4">
        <v>50</v>
      </c>
      <c r="W85" s="4">
        <v>20</v>
      </c>
      <c r="X85" s="4">
        <f t="shared" si="56"/>
        <v>65</v>
      </c>
      <c r="Y85" s="4">
        <f t="shared" si="46"/>
        <v>20</v>
      </c>
      <c r="Z85" s="4">
        <v>0</v>
      </c>
      <c r="AA85" s="4">
        <f t="shared" si="53"/>
        <v>500</v>
      </c>
      <c r="AB85" s="3">
        <v>75000</v>
      </c>
      <c r="AC85" s="3">
        <v>0</v>
      </c>
      <c r="AD85">
        <v>0</v>
      </c>
      <c r="AE85">
        <v>1</v>
      </c>
      <c r="AF85">
        <f t="shared" si="54"/>
        <v>6.8109100646399972E-3</v>
      </c>
      <c r="AG85" s="5">
        <f t="shared" si="55"/>
        <v>45</v>
      </c>
      <c r="AH85" s="7">
        <f t="shared" si="50"/>
        <v>930.47827921281851</v>
      </c>
      <c r="AI85">
        <v>30</v>
      </c>
      <c r="AJ85" s="7">
        <f t="shared" ref="AJ85:AJ91" si="57">AI85*0.1</f>
        <v>3</v>
      </c>
      <c r="AK85">
        <f>SUM(Monthly!$AD$2:$AD$13)-SUM(Monthly!$AK$2:$AK$12)</f>
        <v>1</v>
      </c>
      <c r="AL85" s="5">
        <f>AL84*0.945</f>
        <v>11.316128151605358</v>
      </c>
      <c r="AM85" s="8">
        <f t="shared" si="47"/>
        <v>1</v>
      </c>
      <c r="AN85" s="3">
        <v>45</v>
      </c>
      <c r="AO85">
        <v>0</v>
      </c>
      <c r="AP85">
        <v>35</v>
      </c>
      <c r="AQ85">
        <v>2</v>
      </c>
    </row>
    <row r="86" spans="1:43">
      <c r="A86" t="s">
        <v>32</v>
      </c>
      <c r="B86" t="str">
        <f t="shared" si="42"/>
        <v>2025001</v>
      </c>
      <c r="C86" s="1">
        <f t="shared" si="49"/>
        <v>45658</v>
      </c>
      <c r="D86" s="1" t="s">
        <v>85</v>
      </c>
      <c r="E86" s="1"/>
      <c r="F86" s="3">
        <v>0</v>
      </c>
      <c r="G86" s="3">
        <v>50</v>
      </c>
      <c r="H86" s="3">
        <v>100</v>
      </c>
      <c r="I86" s="3">
        <f t="shared" si="52"/>
        <v>5000</v>
      </c>
      <c r="J86" s="3">
        <v>0</v>
      </c>
      <c r="K86" s="3">
        <v>0</v>
      </c>
      <c r="L86" s="3">
        <v>50</v>
      </c>
      <c r="M86" s="3">
        <f t="shared" si="43"/>
        <v>50</v>
      </c>
      <c r="N86" s="3">
        <v>24000</v>
      </c>
      <c r="O86" s="3">
        <v>0</v>
      </c>
      <c r="P86" s="3">
        <f t="shared" ca="1" si="44"/>
        <v>935</v>
      </c>
      <c r="Q86" s="3">
        <v>1000</v>
      </c>
      <c r="R86" s="3">
        <v>500</v>
      </c>
      <c r="S86" s="3">
        <v>0</v>
      </c>
      <c r="T86" s="4">
        <f t="shared" si="45"/>
        <v>70000</v>
      </c>
      <c r="U86" s="4">
        <v>1000</v>
      </c>
      <c r="V86" s="4">
        <v>50</v>
      </c>
      <c r="W86" s="4">
        <v>20</v>
      </c>
      <c r="X86" s="4">
        <f t="shared" si="56"/>
        <v>70</v>
      </c>
      <c r="Y86" s="4">
        <f t="shared" si="46"/>
        <v>720</v>
      </c>
      <c r="Z86" s="2"/>
      <c r="AA86" s="4">
        <f t="shared" si="53"/>
        <v>500</v>
      </c>
      <c r="AB86" s="3">
        <v>0</v>
      </c>
      <c r="AC86" s="3">
        <v>0</v>
      </c>
      <c r="AD86">
        <v>0</v>
      </c>
      <c r="AE86">
        <v>0</v>
      </c>
      <c r="AF86">
        <f t="shared" si="54"/>
        <v>8.173092077567997E-3</v>
      </c>
      <c r="AG86" s="5">
        <f t="shared" si="55"/>
        <v>50</v>
      </c>
      <c r="AH86" s="7">
        <f t="shared" si="50"/>
        <v>1070.0500210947412</v>
      </c>
      <c r="AI86">
        <v>30</v>
      </c>
      <c r="AJ86" s="7">
        <f t="shared" si="57"/>
        <v>3</v>
      </c>
      <c r="AK86">
        <v>0</v>
      </c>
      <c r="AL86" s="5">
        <f>AL85*0.94</f>
        <v>10.637160462509037</v>
      </c>
      <c r="AM86" s="8">
        <f t="shared" si="47"/>
        <v>2</v>
      </c>
      <c r="AN86" s="3">
        <v>50</v>
      </c>
      <c r="AO86">
        <v>1000</v>
      </c>
      <c r="AP86">
        <v>35</v>
      </c>
      <c r="AQ86">
        <v>2</v>
      </c>
    </row>
    <row r="87" spans="1:43">
      <c r="A87" t="s">
        <v>32</v>
      </c>
      <c r="B87" t="str">
        <f t="shared" si="42"/>
        <v>2025002</v>
      </c>
      <c r="C87" s="1">
        <f t="shared" si="49"/>
        <v>45689</v>
      </c>
      <c r="D87" s="1" t="s">
        <v>85</v>
      </c>
      <c r="E87" s="1"/>
      <c r="F87" s="3">
        <v>0</v>
      </c>
      <c r="G87" s="3">
        <v>75</v>
      </c>
      <c r="H87" s="3">
        <v>100</v>
      </c>
      <c r="I87" s="3">
        <f t="shared" si="52"/>
        <v>7500</v>
      </c>
      <c r="J87" s="3">
        <v>0</v>
      </c>
      <c r="K87" s="3">
        <v>0</v>
      </c>
      <c r="L87" s="3">
        <v>50</v>
      </c>
      <c r="M87" s="3">
        <f t="shared" si="43"/>
        <v>50</v>
      </c>
      <c r="N87" s="3">
        <v>24000</v>
      </c>
      <c r="O87" s="3">
        <v>0</v>
      </c>
      <c r="P87" s="3">
        <f t="shared" ca="1" si="44"/>
        <v>1399</v>
      </c>
      <c r="Q87" s="3">
        <v>1000</v>
      </c>
      <c r="R87" s="3">
        <v>500</v>
      </c>
      <c r="S87" s="3">
        <v>0</v>
      </c>
      <c r="T87" s="4">
        <f t="shared" si="45"/>
        <v>0</v>
      </c>
      <c r="U87" s="4">
        <v>0</v>
      </c>
      <c r="V87" s="4">
        <v>50</v>
      </c>
      <c r="W87" s="4">
        <v>10</v>
      </c>
      <c r="X87" s="4">
        <f t="shared" si="56"/>
        <v>95</v>
      </c>
      <c r="Y87" s="4">
        <f t="shared" si="46"/>
        <v>20</v>
      </c>
      <c r="Z87" s="2"/>
      <c r="AA87" s="4">
        <f t="shared" si="53"/>
        <v>500</v>
      </c>
      <c r="AB87" s="3">
        <v>0</v>
      </c>
      <c r="AC87" s="3">
        <v>0</v>
      </c>
      <c r="AD87">
        <v>0</v>
      </c>
      <c r="AE87">
        <v>0</v>
      </c>
      <c r="AF87">
        <f t="shared" si="54"/>
        <v>9.8077104930815954E-3</v>
      </c>
      <c r="AG87" s="5">
        <f t="shared" si="55"/>
        <v>75</v>
      </c>
      <c r="AH87" s="7">
        <f t="shared" si="50"/>
        <v>1230.5575242589523</v>
      </c>
      <c r="AI87">
        <v>30</v>
      </c>
      <c r="AJ87" s="7">
        <f t="shared" si="57"/>
        <v>3</v>
      </c>
      <c r="AK87">
        <v>0</v>
      </c>
      <c r="AL87" s="5">
        <f>AL86*0.94</f>
        <v>9.9989308347584949</v>
      </c>
      <c r="AM87" s="8">
        <f t="shared" si="47"/>
        <v>3</v>
      </c>
      <c r="AN87" s="3">
        <v>75</v>
      </c>
      <c r="AO87">
        <v>0</v>
      </c>
      <c r="AP87">
        <v>35</v>
      </c>
      <c r="AQ87">
        <v>2</v>
      </c>
    </row>
    <row r="88" spans="1:43">
      <c r="A88" t="s">
        <v>32</v>
      </c>
      <c r="B88" t="str">
        <f t="shared" si="42"/>
        <v>2025003</v>
      </c>
      <c r="C88" s="1">
        <f t="shared" si="49"/>
        <v>45717</v>
      </c>
      <c r="D88" s="1" t="s">
        <v>85</v>
      </c>
      <c r="E88" s="1" t="s">
        <v>55</v>
      </c>
      <c r="F88" s="3">
        <v>100</v>
      </c>
      <c r="G88" s="3">
        <v>100</v>
      </c>
      <c r="H88" s="3">
        <v>100</v>
      </c>
      <c r="I88" s="3">
        <f t="shared" si="52"/>
        <v>10000</v>
      </c>
      <c r="J88" s="3">
        <v>0</v>
      </c>
      <c r="K88" s="3">
        <v>0</v>
      </c>
      <c r="L88" s="3">
        <f t="shared" ref="L88:L109" si="58">50+INT(F88/10)</f>
        <v>60</v>
      </c>
      <c r="M88" s="3">
        <f t="shared" si="43"/>
        <v>50</v>
      </c>
      <c r="N88" s="3">
        <v>24000</v>
      </c>
      <c r="O88" s="3">
        <v>0</v>
      </c>
      <c r="P88" s="3">
        <f t="shared" ca="1" si="44"/>
        <v>1126</v>
      </c>
      <c r="Q88" s="3">
        <v>1000</v>
      </c>
      <c r="R88" s="3">
        <v>500</v>
      </c>
      <c r="S88" s="3">
        <v>0</v>
      </c>
      <c r="T88" s="4">
        <f t="shared" si="45"/>
        <v>0</v>
      </c>
      <c r="U88" s="4">
        <v>0</v>
      </c>
      <c r="V88" s="4">
        <v>50</v>
      </c>
      <c r="W88" s="4">
        <v>10</v>
      </c>
      <c r="X88" s="4">
        <f t="shared" si="56"/>
        <v>121</v>
      </c>
      <c r="Y88" s="4">
        <f t="shared" si="46"/>
        <v>20</v>
      </c>
      <c r="Z88" s="4">
        <v>0</v>
      </c>
      <c r="AA88" s="4">
        <f t="shared" si="53"/>
        <v>500</v>
      </c>
      <c r="AB88" s="3">
        <v>0</v>
      </c>
      <c r="AC88" s="3">
        <v>0</v>
      </c>
      <c r="AD88">
        <v>0</v>
      </c>
      <c r="AE88">
        <v>1</v>
      </c>
      <c r="AF88">
        <f t="shared" si="54"/>
        <v>1.1769252591697914E-2</v>
      </c>
      <c r="AG88" s="5">
        <f t="shared" si="55"/>
        <v>100</v>
      </c>
      <c r="AH88" s="7">
        <f t="shared" si="50"/>
        <v>1415.1411528977951</v>
      </c>
      <c r="AI88">
        <v>30</v>
      </c>
      <c r="AJ88" s="7">
        <f t="shared" si="57"/>
        <v>3</v>
      </c>
      <c r="AK88">
        <v>0</v>
      </c>
      <c r="AL88" s="5">
        <f t="shared" ref="AL88:AL110" si="59">W88</f>
        <v>10</v>
      </c>
      <c r="AM88" s="8">
        <f t="shared" si="47"/>
        <v>4</v>
      </c>
      <c r="AN88" s="3">
        <v>100</v>
      </c>
      <c r="AO88">
        <v>0</v>
      </c>
      <c r="AP88">
        <v>35</v>
      </c>
      <c r="AQ88">
        <v>2</v>
      </c>
    </row>
    <row r="89" spans="1:43">
      <c r="A89" t="s">
        <v>32</v>
      </c>
      <c r="B89" t="str">
        <f t="shared" si="42"/>
        <v>2025004</v>
      </c>
      <c r="C89" s="1">
        <f t="shared" si="49"/>
        <v>45748</v>
      </c>
      <c r="D89" s="1" t="s">
        <v>85</v>
      </c>
      <c r="E89" s="1"/>
      <c r="F89" s="3">
        <v>200</v>
      </c>
      <c r="G89" s="3">
        <v>150</v>
      </c>
      <c r="H89" s="3">
        <v>100</v>
      </c>
      <c r="I89" s="3">
        <f t="shared" si="52"/>
        <v>15000</v>
      </c>
      <c r="J89" s="3">
        <v>0</v>
      </c>
      <c r="K89" s="3">
        <v>0</v>
      </c>
      <c r="L89" s="3">
        <f t="shared" si="58"/>
        <v>70</v>
      </c>
      <c r="M89" s="3">
        <f t="shared" si="43"/>
        <v>50</v>
      </c>
      <c r="N89" s="3">
        <v>24000</v>
      </c>
      <c r="O89" s="3">
        <v>0</v>
      </c>
      <c r="P89" s="3">
        <f t="shared" ca="1" si="44"/>
        <v>2167</v>
      </c>
      <c r="Q89" s="3">
        <v>1000</v>
      </c>
      <c r="R89" s="3">
        <v>500</v>
      </c>
      <c r="S89" s="3">
        <v>0</v>
      </c>
      <c r="T89" s="4">
        <f t="shared" si="45"/>
        <v>60000</v>
      </c>
      <c r="U89" s="4">
        <v>1000</v>
      </c>
      <c r="V89" s="4">
        <v>50</v>
      </c>
      <c r="W89" s="4">
        <v>10</v>
      </c>
      <c r="X89" s="4">
        <f t="shared" si="56"/>
        <v>172</v>
      </c>
      <c r="Y89" s="4">
        <f t="shared" si="46"/>
        <v>620</v>
      </c>
      <c r="Z89" s="4">
        <v>0</v>
      </c>
      <c r="AA89" s="4">
        <f t="shared" si="53"/>
        <v>500</v>
      </c>
      <c r="AB89" s="3">
        <v>0</v>
      </c>
      <c r="AC89" s="3">
        <v>0</v>
      </c>
      <c r="AD89">
        <v>0</v>
      </c>
      <c r="AE89">
        <v>0</v>
      </c>
      <c r="AF89">
        <f t="shared" si="54"/>
        <v>1.4123103110037496E-2</v>
      </c>
      <c r="AG89" s="5">
        <f t="shared" si="55"/>
        <v>150</v>
      </c>
      <c r="AH89" s="7">
        <f t="shared" si="50"/>
        <v>1627.4123258324641</v>
      </c>
      <c r="AI89">
        <v>30</v>
      </c>
      <c r="AJ89" s="7">
        <f t="shared" si="57"/>
        <v>3</v>
      </c>
      <c r="AK89">
        <v>0</v>
      </c>
      <c r="AL89" s="5">
        <f t="shared" si="59"/>
        <v>10</v>
      </c>
      <c r="AM89" s="8">
        <f t="shared" si="47"/>
        <v>6</v>
      </c>
      <c r="AN89" s="3">
        <v>150</v>
      </c>
      <c r="AO89">
        <v>1000</v>
      </c>
      <c r="AP89">
        <v>35</v>
      </c>
      <c r="AQ89">
        <v>2</v>
      </c>
    </row>
    <row r="90" spans="1:43">
      <c r="A90" t="s">
        <v>32</v>
      </c>
      <c r="B90" t="str">
        <f t="shared" si="42"/>
        <v>2025005</v>
      </c>
      <c r="C90" s="1">
        <f t="shared" si="49"/>
        <v>45778</v>
      </c>
      <c r="D90" s="1" t="s">
        <v>85</v>
      </c>
      <c r="E90" s="1"/>
      <c r="F90" s="3">
        <v>400</v>
      </c>
      <c r="G90" s="3">
        <v>200</v>
      </c>
      <c r="H90" s="3">
        <v>100</v>
      </c>
      <c r="I90" s="3">
        <f t="shared" si="52"/>
        <v>20000</v>
      </c>
      <c r="J90" s="3">
        <v>0</v>
      </c>
      <c r="K90" s="3">
        <v>0</v>
      </c>
      <c r="L90" s="3">
        <f t="shared" si="58"/>
        <v>90</v>
      </c>
      <c r="M90" s="3">
        <f t="shared" si="43"/>
        <v>50</v>
      </c>
      <c r="N90" s="3">
        <v>24000</v>
      </c>
      <c r="O90" s="3">
        <v>0</v>
      </c>
      <c r="P90" s="3">
        <f t="shared" ca="1" si="44"/>
        <v>649</v>
      </c>
      <c r="Q90" s="3">
        <v>1000</v>
      </c>
      <c r="R90" s="3">
        <v>500</v>
      </c>
      <c r="S90" s="3">
        <v>0</v>
      </c>
      <c r="T90" s="4">
        <f t="shared" si="45"/>
        <v>0</v>
      </c>
      <c r="U90" s="4">
        <v>0</v>
      </c>
      <c r="V90" s="4">
        <v>50</v>
      </c>
      <c r="W90" s="4">
        <v>10</v>
      </c>
      <c r="X90" s="4">
        <f t="shared" si="56"/>
        <v>224</v>
      </c>
      <c r="Y90" s="4">
        <f t="shared" si="46"/>
        <v>20</v>
      </c>
      <c r="Z90" s="4">
        <v>0</v>
      </c>
      <c r="AA90" s="4">
        <f t="shared" si="53"/>
        <v>500</v>
      </c>
      <c r="AB90" s="3">
        <v>0</v>
      </c>
      <c r="AC90" s="3">
        <v>0</v>
      </c>
      <c r="AD90">
        <v>0</v>
      </c>
      <c r="AE90">
        <v>0</v>
      </c>
      <c r="AF90">
        <f t="shared" si="54"/>
        <v>1.6947723732044995E-2</v>
      </c>
      <c r="AG90" s="5">
        <f t="shared" si="55"/>
        <v>200</v>
      </c>
      <c r="AH90" s="7">
        <f t="shared" si="50"/>
        <v>1871.5241747073337</v>
      </c>
      <c r="AI90">
        <v>30</v>
      </c>
      <c r="AJ90" s="7">
        <f t="shared" si="57"/>
        <v>3</v>
      </c>
      <c r="AK90">
        <v>0</v>
      </c>
      <c r="AL90" s="5">
        <f t="shared" si="59"/>
        <v>10</v>
      </c>
      <c r="AM90" s="8">
        <f t="shared" si="47"/>
        <v>8</v>
      </c>
      <c r="AN90" s="3">
        <v>200</v>
      </c>
      <c r="AO90">
        <v>0</v>
      </c>
      <c r="AP90">
        <v>35</v>
      </c>
      <c r="AQ90">
        <v>2</v>
      </c>
    </row>
    <row r="91" spans="1:43">
      <c r="A91" t="s">
        <v>32</v>
      </c>
      <c r="B91" t="str">
        <f t="shared" si="42"/>
        <v>2025006</v>
      </c>
      <c r="C91" s="1">
        <f t="shared" si="49"/>
        <v>45809</v>
      </c>
      <c r="D91" s="1" t="s">
        <v>85</v>
      </c>
      <c r="E91" s="1" t="s">
        <v>56</v>
      </c>
      <c r="F91" s="3">
        <v>800</v>
      </c>
      <c r="G91" s="3">
        <v>250</v>
      </c>
      <c r="H91" s="3">
        <v>100</v>
      </c>
      <c r="I91" s="3">
        <f t="shared" si="52"/>
        <v>25000</v>
      </c>
      <c r="J91" s="3">
        <v>0</v>
      </c>
      <c r="K91" s="3">
        <v>0</v>
      </c>
      <c r="L91" s="3">
        <f t="shared" si="58"/>
        <v>130</v>
      </c>
      <c r="M91" s="3">
        <f t="shared" si="43"/>
        <v>50</v>
      </c>
      <c r="N91" s="3">
        <v>24000</v>
      </c>
      <c r="O91" s="3">
        <v>0</v>
      </c>
      <c r="P91" s="3">
        <f t="shared" ca="1" si="44"/>
        <v>1288</v>
      </c>
      <c r="Q91" s="3">
        <v>1000</v>
      </c>
      <c r="R91" s="3">
        <v>500</v>
      </c>
      <c r="S91" s="3">
        <v>0</v>
      </c>
      <c r="T91" s="4">
        <f t="shared" si="45"/>
        <v>0</v>
      </c>
      <c r="U91" s="4">
        <v>0</v>
      </c>
      <c r="V91" s="4">
        <v>50</v>
      </c>
      <c r="W91" s="4">
        <v>10</v>
      </c>
      <c r="X91" s="4">
        <f t="shared" si="56"/>
        <v>278</v>
      </c>
      <c r="Y91" s="4">
        <f t="shared" si="46"/>
        <v>20</v>
      </c>
      <c r="Z91" s="4">
        <v>0</v>
      </c>
      <c r="AA91" s="4">
        <f t="shared" si="53"/>
        <v>500</v>
      </c>
      <c r="AB91" s="3">
        <v>0</v>
      </c>
      <c r="AC91" s="3">
        <v>0</v>
      </c>
      <c r="AD91">
        <v>0</v>
      </c>
      <c r="AE91">
        <v>1</v>
      </c>
      <c r="AF91">
        <f t="shared" si="54"/>
        <v>2.0337268478453994E-2</v>
      </c>
      <c r="AG91" s="5">
        <f t="shared" ref="AG91:AG100" si="60">G91*1.5</f>
        <v>375</v>
      </c>
      <c r="AH91" s="7">
        <f t="shared" si="50"/>
        <v>2152.2528009134335</v>
      </c>
      <c r="AI91">
        <v>30</v>
      </c>
      <c r="AJ91" s="7">
        <f t="shared" si="57"/>
        <v>3</v>
      </c>
      <c r="AK91">
        <f>ROUND(SUM(Monthly!$AD$2:$AD$25)/2,0)</f>
        <v>2</v>
      </c>
      <c r="AL91" s="5">
        <f t="shared" si="59"/>
        <v>10</v>
      </c>
      <c r="AM91" s="8">
        <f t="shared" si="47"/>
        <v>10</v>
      </c>
      <c r="AN91" s="3">
        <v>250</v>
      </c>
      <c r="AO91">
        <v>0</v>
      </c>
      <c r="AP91">
        <v>35</v>
      </c>
      <c r="AQ91">
        <v>2</v>
      </c>
    </row>
    <row r="92" spans="1:43">
      <c r="A92" t="s">
        <v>32</v>
      </c>
      <c r="B92" t="str">
        <f t="shared" si="42"/>
        <v>2025007</v>
      </c>
      <c r="C92" s="1">
        <f t="shared" si="49"/>
        <v>45839</v>
      </c>
      <c r="D92" s="1" t="s">
        <v>85</v>
      </c>
      <c r="E92" s="1"/>
      <c r="F92" s="3">
        <v>1000</v>
      </c>
      <c r="G92" s="3">
        <v>250</v>
      </c>
      <c r="H92" s="3">
        <v>100</v>
      </c>
      <c r="I92" s="3">
        <f t="shared" si="52"/>
        <v>25000</v>
      </c>
      <c r="J92" s="3">
        <v>0</v>
      </c>
      <c r="K92" s="3">
        <v>0</v>
      </c>
      <c r="L92" s="3">
        <f t="shared" si="58"/>
        <v>150</v>
      </c>
      <c r="M92" s="3">
        <f t="shared" si="43"/>
        <v>50</v>
      </c>
      <c r="N92" s="3">
        <v>24000</v>
      </c>
      <c r="O92" s="3">
        <v>0</v>
      </c>
      <c r="P92" s="3">
        <f t="shared" ca="1" si="44"/>
        <v>1527</v>
      </c>
      <c r="Q92" s="3">
        <v>1000</v>
      </c>
      <c r="R92" s="3">
        <v>500</v>
      </c>
      <c r="S92" s="3">
        <v>0</v>
      </c>
      <c r="T92" s="4">
        <f t="shared" si="45"/>
        <v>60000</v>
      </c>
      <c r="U92" s="4">
        <v>1000</v>
      </c>
      <c r="V92" s="4">
        <v>50</v>
      </c>
      <c r="W92" s="4">
        <v>10</v>
      </c>
      <c r="X92" s="4">
        <f t="shared" si="56"/>
        <v>280</v>
      </c>
      <c r="Y92" s="4">
        <f t="shared" si="46"/>
        <v>620</v>
      </c>
      <c r="Z92" s="4">
        <v>0</v>
      </c>
      <c r="AA92" s="4">
        <f t="shared" si="53"/>
        <v>500</v>
      </c>
      <c r="AB92" s="3">
        <v>0</v>
      </c>
      <c r="AC92" s="3">
        <v>0</v>
      </c>
      <c r="AD92">
        <v>0</v>
      </c>
      <c r="AE92">
        <v>0</v>
      </c>
      <c r="AF92">
        <f t="shared" si="54"/>
        <v>2.4404722174144793E-2</v>
      </c>
      <c r="AG92" s="5">
        <f t="shared" si="60"/>
        <v>375</v>
      </c>
      <c r="AH92" s="7">
        <f t="shared" si="50"/>
        <v>2475.0907210504483</v>
      </c>
      <c r="AI92">
        <v>20</v>
      </c>
      <c r="AJ92" s="7">
        <f t="shared" ref="AJ92:AJ109" si="61">AI92*0.18</f>
        <v>3.5999999999999996</v>
      </c>
      <c r="AK92">
        <v>0</v>
      </c>
      <c r="AL92" s="5">
        <f t="shared" si="59"/>
        <v>10</v>
      </c>
      <c r="AM92" s="8">
        <f t="shared" si="47"/>
        <v>10</v>
      </c>
      <c r="AN92" s="3">
        <v>250</v>
      </c>
      <c r="AO92">
        <v>1000</v>
      </c>
      <c r="AP92">
        <v>35</v>
      </c>
      <c r="AQ92">
        <v>2</v>
      </c>
    </row>
    <row r="93" spans="1:43">
      <c r="A93" t="s">
        <v>32</v>
      </c>
      <c r="B93" t="str">
        <f t="shared" si="42"/>
        <v>2025008</v>
      </c>
      <c r="C93" s="1">
        <f t="shared" si="49"/>
        <v>45870</v>
      </c>
      <c r="D93" s="1" t="s">
        <v>85</v>
      </c>
      <c r="E93" s="1"/>
      <c r="F93" s="3">
        <v>1500</v>
      </c>
      <c r="G93" s="3">
        <v>250</v>
      </c>
      <c r="H93" s="3">
        <v>100</v>
      </c>
      <c r="I93" s="3">
        <f t="shared" si="52"/>
        <v>25000</v>
      </c>
      <c r="J93" s="3">
        <v>0</v>
      </c>
      <c r="K93" s="3">
        <v>0</v>
      </c>
      <c r="L93" s="3">
        <f t="shared" si="58"/>
        <v>200</v>
      </c>
      <c r="M93" s="3">
        <f t="shared" si="43"/>
        <v>50</v>
      </c>
      <c r="N93" s="3">
        <v>24000</v>
      </c>
      <c r="O93" s="3">
        <v>0</v>
      </c>
      <c r="P93" s="3">
        <f t="shared" ca="1" si="44"/>
        <v>1813</v>
      </c>
      <c r="Q93" s="3">
        <v>1000</v>
      </c>
      <c r="R93" s="3">
        <v>500</v>
      </c>
      <c r="S93" s="3">
        <v>5000</v>
      </c>
      <c r="T93" s="4">
        <f t="shared" si="45"/>
        <v>0</v>
      </c>
      <c r="U93" s="4">
        <v>0</v>
      </c>
      <c r="V93" s="4">
        <v>50</v>
      </c>
      <c r="W93" s="4">
        <v>10</v>
      </c>
      <c r="X93" s="4">
        <f t="shared" si="56"/>
        <v>285</v>
      </c>
      <c r="Y93" s="4">
        <f t="shared" si="46"/>
        <v>20</v>
      </c>
      <c r="Z93" s="4">
        <v>0</v>
      </c>
      <c r="AA93" s="4">
        <f t="shared" si="53"/>
        <v>500</v>
      </c>
      <c r="AB93" s="3">
        <v>0</v>
      </c>
      <c r="AC93" s="3">
        <v>0</v>
      </c>
      <c r="AD93">
        <v>0</v>
      </c>
      <c r="AE93">
        <v>0</v>
      </c>
      <c r="AF93">
        <f t="shared" si="54"/>
        <v>2.9285666608973748E-2</v>
      </c>
      <c r="AG93" s="5">
        <f t="shared" si="60"/>
        <v>375</v>
      </c>
      <c r="AH93" s="7">
        <f t="shared" si="50"/>
        <v>2846.3543292080153</v>
      </c>
      <c r="AI93">
        <v>20</v>
      </c>
      <c r="AJ93" s="7">
        <f t="shared" si="61"/>
        <v>3.5999999999999996</v>
      </c>
      <c r="AK93">
        <v>0</v>
      </c>
      <c r="AL93" s="5">
        <f t="shared" si="59"/>
        <v>10</v>
      </c>
      <c r="AM93" s="8">
        <f t="shared" si="47"/>
        <v>10</v>
      </c>
      <c r="AN93" s="3">
        <v>250</v>
      </c>
      <c r="AO93">
        <v>0</v>
      </c>
      <c r="AP93">
        <v>35</v>
      </c>
      <c r="AQ93">
        <v>2</v>
      </c>
    </row>
    <row r="94" spans="1:43">
      <c r="A94" t="s">
        <v>32</v>
      </c>
      <c r="B94" t="str">
        <f t="shared" si="42"/>
        <v>2025009</v>
      </c>
      <c r="C94" s="1">
        <f t="shared" si="49"/>
        <v>45901</v>
      </c>
      <c r="D94" s="1" t="s">
        <v>85</v>
      </c>
      <c r="E94" s="1" t="s">
        <v>57</v>
      </c>
      <c r="F94" s="3">
        <v>2000</v>
      </c>
      <c r="G94" s="3">
        <v>250</v>
      </c>
      <c r="H94" s="3">
        <v>120</v>
      </c>
      <c r="I94" s="3">
        <f t="shared" si="52"/>
        <v>30000</v>
      </c>
      <c r="J94" s="3">
        <v>0</v>
      </c>
      <c r="K94" s="3">
        <v>0</v>
      </c>
      <c r="L94" s="3">
        <f t="shared" si="58"/>
        <v>250</v>
      </c>
      <c r="M94" s="3">
        <f t="shared" si="43"/>
        <v>50</v>
      </c>
      <c r="N94" s="3">
        <v>24000</v>
      </c>
      <c r="O94" s="3">
        <v>0</v>
      </c>
      <c r="P94" s="3">
        <f t="shared" ca="1" si="44"/>
        <v>890</v>
      </c>
      <c r="Q94" s="3">
        <v>1000</v>
      </c>
      <c r="R94" s="3">
        <v>500</v>
      </c>
      <c r="S94" s="3">
        <v>0</v>
      </c>
      <c r="T94" s="4">
        <f t="shared" si="45"/>
        <v>0</v>
      </c>
      <c r="U94" s="4">
        <v>0</v>
      </c>
      <c r="V94" s="4">
        <v>50</v>
      </c>
      <c r="W94" s="4">
        <v>10</v>
      </c>
      <c r="X94" s="4">
        <f t="shared" si="56"/>
        <v>340</v>
      </c>
      <c r="Y94" s="4">
        <f t="shared" si="46"/>
        <v>20</v>
      </c>
      <c r="Z94" s="4">
        <v>0</v>
      </c>
      <c r="AA94" s="4">
        <f t="shared" si="53"/>
        <v>500</v>
      </c>
      <c r="AB94" s="3">
        <v>0</v>
      </c>
      <c r="AC94" s="3">
        <v>0</v>
      </c>
      <c r="AD94">
        <v>0</v>
      </c>
      <c r="AE94">
        <v>1</v>
      </c>
      <c r="AF94">
        <f t="shared" si="54"/>
        <v>3.5142799930768499E-2</v>
      </c>
      <c r="AG94" s="5">
        <f t="shared" si="60"/>
        <v>375</v>
      </c>
      <c r="AH94" s="7">
        <f t="shared" si="50"/>
        <v>3273.3074785892172</v>
      </c>
      <c r="AI94">
        <v>20</v>
      </c>
      <c r="AJ94" s="7">
        <f t="shared" si="61"/>
        <v>3.5999999999999996</v>
      </c>
      <c r="AK94">
        <v>0</v>
      </c>
      <c r="AL94" s="5">
        <f t="shared" si="59"/>
        <v>10</v>
      </c>
      <c r="AM94" s="8">
        <f t="shared" si="47"/>
        <v>10</v>
      </c>
      <c r="AN94" s="3">
        <v>250</v>
      </c>
      <c r="AO94">
        <v>0</v>
      </c>
      <c r="AP94">
        <v>35</v>
      </c>
      <c r="AQ94">
        <v>2</v>
      </c>
    </row>
    <row r="95" spans="1:43">
      <c r="A95" t="s">
        <v>32</v>
      </c>
      <c r="B95" t="str">
        <f t="shared" si="42"/>
        <v>2025010</v>
      </c>
      <c r="C95" s="1">
        <f t="shared" si="49"/>
        <v>45931</v>
      </c>
      <c r="D95" s="1" t="s">
        <v>85</v>
      </c>
      <c r="E95" s="1"/>
      <c r="F95" s="3">
        <v>3000</v>
      </c>
      <c r="G95" s="3">
        <v>250</v>
      </c>
      <c r="H95" s="3">
        <v>120</v>
      </c>
      <c r="I95" s="3">
        <f t="shared" si="52"/>
        <v>30000</v>
      </c>
      <c r="J95" s="3">
        <v>0</v>
      </c>
      <c r="K95" s="3">
        <v>0</v>
      </c>
      <c r="L95" s="3">
        <f t="shared" si="58"/>
        <v>350</v>
      </c>
      <c r="M95" s="3">
        <f t="shared" si="43"/>
        <v>50</v>
      </c>
      <c r="N95" s="3">
        <v>24000</v>
      </c>
      <c r="O95" s="3">
        <v>0</v>
      </c>
      <c r="P95" s="3">
        <f t="shared" ca="1" si="44"/>
        <v>385</v>
      </c>
      <c r="Q95" s="3">
        <v>1000</v>
      </c>
      <c r="R95" s="3">
        <v>500</v>
      </c>
      <c r="S95" s="3">
        <v>0</v>
      </c>
      <c r="T95" s="4">
        <f t="shared" si="45"/>
        <v>60000</v>
      </c>
      <c r="U95" s="4">
        <v>1000</v>
      </c>
      <c r="V95" s="4">
        <v>50</v>
      </c>
      <c r="W95" s="4">
        <v>10</v>
      </c>
      <c r="X95" s="4">
        <f t="shared" si="56"/>
        <v>350</v>
      </c>
      <c r="Y95" s="4">
        <f t="shared" si="46"/>
        <v>620</v>
      </c>
      <c r="Z95" s="4">
        <v>0</v>
      </c>
      <c r="AA95" s="4">
        <f t="shared" si="53"/>
        <v>500</v>
      </c>
      <c r="AB95" s="3">
        <v>0</v>
      </c>
      <c r="AC95" s="3">
        <v>0</v>
      </c>
      <c r="AD95">
        <v>0</v>
      </c>
      <c r="AE95">
        <v>0</v>
      </c>
      <c r="AF95">
        <f t="shared" si="54"/>
        <v>4.2171359916922196E-2</v>
      </c>
      <c r="AG95" s="5">
        <f t="shared" si="60"/>
        <v>375</v>
      </c>
      <c r="AH95" s="7">
        <f t="shared" si="50"/>
        <v>3764.3036003775997</v>
      </c>
      <c r="AI95">
        <v>20</v>
      </c>
      <c r="AJ95" s="7">
        <f t="shared" si="61"/>
        <v>3.5999999999999996</v>
      </c>
      <c r="AK95">
        <v>0</v>
      </c>
      <c r="AL95" s="5">
        <f t="shared" si="59"/>
        <v>10</v>
      </c>
      <c r="AM95" s="8">
        <f t="shared" si="47"/>
        <v>10</v>
      </c>
      <c r="AN95" s="3">
        <v>250</v>
      </c>
      <c r="AO95">
        <v>1000</v>
      </c>
      <c r="AP95">
        <v>15</v>
      </c>
      <c r="AQ95">
        <v>4</v>
      </c>
    </row>
    <row r="96" spans="1:43">
      <c r="A96" t="s">
        <v>32</v>
      </c>
      <c r="B96" t="str">
        <f t="shared" si="42"/>
        <v>2025011</v>
      </c>
      <c r="C96" s="1">
        <f t="shared" si="49"/>
        <v>45962</v>
      </c>
      <c r="D96" s="1" t="s">
        <v>85</v>
      </c>
      <c r="E96" s="1"/>
      <c r="F96" s="3">
        <v>3500</v>
      </c>
      <c r="G96" s="3">
        <v>250</v>
      </c>
      <c r="H96" s="3">
        <v>120</v>
      </c>
      <c r="I96" s="3">
        <f t="shared" si="52"/>
        <v>30000</v>
      </c>
      <c r="J96" s="3">
        <v>0</v>
      </c>
      <c r="K96" s="3">
        <v>0</v>
      </c>
      <c r="L96" s="3">
        <f t="shared" si="58"/>
        <v>400</v>
      </c>
      <c r="M96" s="3">
        <f t="shared" si="43"/>
        <v>50</v>
      </c>
      <c r="N96" s="3">
        <v>24000</v>
      </c>
      <c r="O96" s="3">
        <v>0</v>
      </c>
      <c r="P96" s="3">
        <f t="shared" ca="1" si="44"/>
        <v>1130</v>
      </c>
      <c r="Q96" s="3">
        <v>1000</v>
      </c>
      <c r="R96" s="3">
        <v>500</v>
      </c>
      <c r="S96" s="3">
        <v>0</v>
      </c>
      <c r="T96" s="4">
        <f t="shared" si="45"/>
        <v>0</v>
      </c>
      <c r="U96" s="4">
        <v>0</v>
      </c>
      <c r="V96" s="4">
        <v>50</v>
      </c>
      <c r="W96" s="4">
        <v>10</v>
      </c>
      <c r="X96" s="4">
        <f t="shared" si="56"/>
        <v>355</v>
      </c>
      <c r="Y96" s="4">
        <f t="shared" si="46"/>
        <v>20</v>
      </c>
      <c r="Z96" s="4">
        <v>0</v>
      </c>
      <c r="AA96" s="4">
        <f t="shared" si="53"/>
        <v>500</v>
      </c>
      <c r="AB96" s="3">
        <v>0</v>
      </c>
      <c r="AC96" s="3">
        <v>0</v>
      </c>
      <c r="AD96">
        <v>0</v>
      </c>
      <c r="AE96">
        <v>0</v>
      </c>
      <c r="AF96">
        <f t="shared" si="54"/>
        <v>5.0605631900306633E-2</v>
      </c>
      <c r="AG96" s="5">
        <f t="shared" si="60"/>
        <v>375</v>
      </c>
      <c r="AH96" s="7">
        <f t="shared" si="50"/>
        <v>4328.9491404342389</v>
      </c>
      <c r="AI96">
        <v>20</v>
      </c>
      <c r="AJ96" s="7">
        <f t="shared" si="61"/>
        <v>3.5999999999999996</v>
      </c>
      <c r="AK96">
        <v>0</v>
      </c>
      <c r="AL96" s="5">
        <f t="shared" si="59"/>
        <v>10</v>
      </c>
      <c r="AM96" s="8">
        <f t="shared" si="47"/>
        <v>10</v>
      </c>
      <c r="AN96" s="3">
        <v>250</v>
      </c>
      <c r="AO96">
        <v>0</v>
      </c>
      <c r="AP96">
        <v>15</v>
      </c>
      <c r="AQ96">
        <v>4</v>
      </c>
    </row>
    <row r="97" spans="1:43">
      <c r="A97" t="s">
        <v>32</v>
      </c>
      <c r="B97" t="str">
        <f t="shared" si="42"/>
        <v>2025012</v>
      </c>
      <c r="C97" s="1">
        <f t="shared" si="49"/>
        <v>45992</v>
      </c>
      <c r="D97" s="1" t="s">
        <v>85</v>
      </c>
      <c r="E97" s="1" t="s">
        <v>58</v>
      </c>
      <c r="F97" s="3">
        <v>4000</v>
      </c>
      <c r="G97" s="3">
        <v>250</v>
      </c>
      <c r="H97" s="3">
        <v>120</v>
      </c>
      <c r="I97" s="3">
        <f t="shared" si="52"/>
        <v>30000</v>
      </c>
      <c r="J97" s="3">
        <v>0</v>
      </c>
      <c r="K97" s="3">
        <v>0</v>
      </c>
      <c r="L97" s="3">
        <f t="shared" si="58"/>
        <v>450</v>
      </c>
      <c r="M97" s="3">
        <f t="shared" si="43"/>
        <v>50</v>
      </c>
      <c r="N97" s="3">
        <v>24000</v>
      </c>
      <c r="O97" s="3">
        <v>0</v>
      </c>
      <c r="P97" s="3">
        <f t="shared" ca="1" si="44"/>
        <v>775</v>
      </c>
      <c r="Q97" s="3">
        <v>2000</v>
      </c>
      <c r="R97" s="3">
        <v>500</v>
      </c>
      <c r="S97" s="3">
        <v>0</v>
      </c>
      <c r="T97" s="4">
        <f t="shared" si="45"/>
        <v>0</v>
      </c>
      <c r="U97" s="4">
        <v>0</v>
      </c>
      <c r="V97" s="4">
        <v>50</v>
      </c>
      <c r="W97" s="4">
        <v>10</v>
      </c>
      <c r="X97" s="4">
        <f t="shared" si="56"/>
        <v>360</v>
      </c>
      <c r="Y97" s="4">
        <f t="shared" si="46"/>
        <v>20</v>
      </c>
      <c r="Z97" s="4">
        <v>0</v>
      </c>
      <c r="AA97" s="4">
        <f t="shared" si="53"/>
        <v>500</v>
      </c>
      <c r="AB97" s="3">
        <v>0</v>
      </c>
      <c r="AC97" s="3">
        <v>0</v>
      </c>
      <c r="AD97">
        <v>0</v>
      </c>
      <c r="AE97">
        <v>1</v>
      </c>
      <c r="AF97">
        <f t="shared" si="54"/>
        <v>6.0726758280367957E-2</v>
      </c>
      <c r="AG97" s="5">
        <f t="shared" si="60"/>
        <v>375</v>
      </c>
      <c r="AH97" s="7">
        <f t="shared" si="50"/>
        <v>4978.2915114993739</v>
      </c>
      <c r="AI97">
        <v>20</v>
      </c>
      <c r="AJ97" s="7">
        <f t="shared" si="61"/>
        <v>3.5999999999999996</v>
      </c>
      <c r="AK97">
        <f>SUM(Monthly!$AD$2:$AD$25)-SUM(Monthly!$AK$14:$AK$24)</f>
        <v>1</v>
      </c>
      <c r="AL97" s="5">
        <f t="shared" si="59"/>
        <v>10</v>
      </c>
      <c r="AM97" s="8">
        <f t="shared" si="47"/>
        <v>10</v>
      </c>
      <c r="AN97" s="3">
        <v>250</v>
      </c>
      <c r="AO97">
        <v>0</v>
      </c>
      <c r="AP97">
        <v>15</v>
      </c>
      <c r="AQ97">
        <v>4</v>
      </c>
    </row>
    <row r="98" spans="1:43">
      <c r="A98" t="s">
        <v>32</v>
      </c>
      <c r="B98" t="str">
        <f t="shared" ref="B98:B129" si="62">_xlfn.CONCAT(YEAR(C98),TEXT(MONTH(C98),"000"))</f>
        <v>2026001</v>
      </c>
      <c r="C98" s="1">
        <f t="shared" si="49"/>
        <v>46023</v>
      </c>
      <c r="D98" s="1" t="s">
        <v>85</v>
      </c>
      <c r="E98" s="1"/>
      <c r="F98" s="3">
        <v>4500</v>
      </c>
      <c r="G98" s="3">
        <v>500</v>
      </c>
      <c r="H98" s="3">
        <v>120</v>
      </c>
      <c r="I98" s="3">
        <f t="shared" si="52"/>
        <v>60000</v>
      </c>
      <c r="J98" s="3">
        <v>0</v>
      </c>
      <c r="K98" s="3">
        <v>2000</v>
      </c>
      <c r="L98" s="3">
        <f t="shared" si="58"/>
        <v>500</v>
      </c>
      <c r="M98" s="3">
        <f t="shared" ref="M98:M129" si="63">50+INT(J98/10)</f>
        <v>50</v>
      </c>
      <c r="N98" s="3">
        <v>24000</v>
      </c>
      <c r="O98" s="3">
        <v>8000</v>
      </c>
      <c r="P98" s="3">
        <f t="shared" ref="P98:P129" ca="1" si="64">ABS(INT(_xlfn.NORM.INV(RAND(),800,400)))</f>
        <v>1812</v>
      </c>
      <c r="Q98" s="3">
        <v>3000</v>
      </c>
      <c r="R98" s="3">
        <v>500</v>
      </c>
      <c r="S98" s="3">
        <v>0</v>
      </c>
      <c r="T98" s="4">
        <f t="shared" ref="T98:T129" si="65">U98*(V98+W98)</f>
        <v>60000</v>
      </c>
      <c r="U98" s="4">
        <v>1000</v>
      </c>
      <c r="V98" s="4">
        <v>50</v>
      </c>
      <c r="W98" s="4">
        <v>10</v>
      </c>
      <c r="X98" s="4">
        <f t="shared" si="56"/>
        <v>665</v>
      </c>
      <c r="Y98" s="4">
        <f t="shared" ref="Y98:Y129" si="66">20+INT(T98/100)</f>
        <v>620</v>
      </c>
      <c r="Z98" s="4">
        <v>0</v>
      </c>
      <c r="AA98" s="4">
        <f t="shared" si="53"/>
        <v>500</v>
      </c>
      <c r="AB98" s="3">
        <v>-80000</v>
      </c>
      <c r="AC98" s="3">
        <v>0</v>
      </c>
      <c r="AD98">
        <v>1</v>
      </c>
      <c r="AE98">
        <v>0</v>
      </c>
      <c r="AF98">
        <f t="shared" si="54"/>
        <v>7.287210993644154E-2</v>
      </c>
      <c r="AG98" s="5">
        <f t="shared" si="60"/>
        <v>750</v>
      </c>
      <c r="AH98" s="7">
        <f t="shared" si="50"/>
        <v>5725.03523822428</v>
      </c>
      <c r="AI98">
        <v>20</v>
      </c>
      <c r="AJ98" s="7">
        <f t="shared" si="61"/>
        <v>3.5999999999999996</v>
      </c>
      <c r="AK98">
        <v>0</v>
      </c>
      <c r="AL98" s="5">
        <f t="shared" si="59"/>
        <v>10</v>
      </c>
      <c r="AM98" s="8">
        <f t="shared" ref="AM98:AM129" si="67">ROUNDDOWN(G98*0.04,0)</f>
        <v>20</v>
      </c>
      <c r="AN98" s="3">
        <v>500</v>
      </c>
      <c r="AO98">
        <v>1000</v>
      </c>
      <c r="AP98">
        <v>15</v>
      </c>
      <c r="AQ98">
        <v>4</v>
      </c>
    </row>
    <row r="99" spans="1:43">
      <c r="A99" t="s">
        <v>32</v>
      </c>
      <c r="B99" t="str">
        <f t="shared" si="62"/>
        <v>2026002</v>
      </c>
      <c r="C99" s="1">
        <f t="shared" si="49"/>
        <v>46054</v>
      </c>
      <c r="D99" s="1" t="s">
        <v>85</v>
      </c>
      <c r="E99" s="1"/>
      <c r="F99" s="3">
        <v>5000</v>
      </c>
      <c r="G99" s="3">
        <v>500</v>
      </c>
      <c r="H99" s="3">
        <v>120</v>
      </c>
      <c r="I99" s="3">
        <f t="shared" si="52"/>
        <v>60000</v>
      </c>
      <c r="J99" s="3">
        <v>0</v>
      </c>
      <c r="K99" s="3">
        <v>2000</v>
      </c>
      <c r="L99" s="3">
        <f t="shared" si="58"/>
        <v>550</v>
      </c>
      <c r="M99" s="3">
        <f t="shared" si="63"/>
        <v>50</v>
      </c>
      <c r="N99" s="3">
        <v>24000</v>
      </c>
      <c r="O99" s="3">
        <v>8000</v>
      </c>
      <c r="P99" s="3">
        <f t="shared" ca="1" si="64"/>
        <v>764</v>
      </c>
      <c r="Q99" s="3">
        <v>3000</v>
      </c>
      <c r="R99" s="3">
        <v>500</v>
      </c>
      <c r="S99" s="3">
        <v>0</v>
      </c>
      <c r="T99" s="4">
        <f t="shared" si="65"/>
        <v>0</v>
      </c>
      <c r="U99" s="4">
        <v>0</v>
      </c>
      <c r="V99" s="4">
        <v>50</v>
      </c>
      <c r="W99" s="4">
        <v>10</v>
      </c>
      <c r="X99" s="4">
        <f t="shared" si="56"/>
        <v>670</v>
      </c>
      <c r="Y99" s="4">
        <f t="shared" si="66"/>
        <v>20</v>
      </c>
      <c r="Z99" s="4">
        <v>0</v>
      </c>
      <c r="AA99" s="4">
        <f t="shared" si="53"/>
        <v>500</v>
      </c>
      <c r="AB99" s="3">
        <v>0</v>
      </c>
      <c r="AC99" s="3">
        <v>0</v>
      </c>
      <c r="AD99">
        <v>0</v>
      </c>
      <c r="AE99">
        <v>0</v>
      </c>
      <c r="AF99">
        <f t="shared" si="54"/>
        <v>8.7446531923729851E-2</v>
      </c>
      <c r="AG99" s="5">
        <f t="shared" si="60"/>
        <v>750</v>
      </c>
      <c r="AH99" s="7">
        <f t="shared" si="50"/>
        <v>6583.7905239579213</v>
      </c>
      <c r="AI99">
        <v>20</v>
      </c>
      <c r="AJ99" s="7">
        <f t="shared" si="61"/>
        <v>3.5999999999999996</v>
      </c>
      <c r="AK99">
        <v>0</v>
      </c>
      <c r="AL99" s="5">
        <f t="shared" si="59"/>
        <v>10</v>
      </c>
      <c r="AM99" s="8">
        <f t="shared" si="67"/>
        <v>20</v>
      </c>
      <c r="AN99" s="3">
        <v>500</v>
      </c>
      <c r="AO99">
        <v>0</v>
      </c>
      <c r="AP99">
        <v>15</v>
      </c>
      <c r="AQ99">
        <v>4</v>
      </c>
    </row>
    <row r="100" spans="1:43">
      <c r="A100" t="s">
        <v>32</v>
      </c>
      <c r="B100" t="str">
        <f t="shared" si="62"/>
        <v>2026003</v>
      </c>
      <c r="C100" s="1">
        <f t="shared" si="49"/>
        <v>46082</v>
      </c>
      <c r="D100" s="1" t="s">
        <v>85</v>
      </c>
      <c r="E100" s="1" t="s">
        <v>47</v>
      </c>
      <c r="F100" s="3">
        <v>5500</v>
      </c>
      <c r="G100" s="3">
        <v>500</v>
      </c>
      <c r="H100" s="3">
        <v>120</v>
      </c>
      <c r="I100" s="3">
        <f t="shared" si="52"/>
        <v>60000</v>
      </c>
      <c r="J100" s="3">
        <v>0</v>
      </c>
      <c r="K100" s="3">
        <v>2000</v>
      </c>
      <c r="L100" s="3">
        <f t="shared" si="58"/>
        <v>600</v>
      </c>
      <c r="M100" s="3">
        <f t="shared" si="63"/>
        <v>50</v>
      </c>
      <c r="N100" s="3">
        <v>24000</v>
      </c>
      <c r="O100" s="3">
        <v>8000</v>
      </c>
      <c r="P100" s="3">
        <f t="shared" ca="1" si="64"/>
        <v>127</v>
      </c>
      <c r="Q100" s="3">
        <v>3000</v>
      </c>
      <c r="R100" s="3">
        <v>500</v>
      </c>
      <c r="S100" s="3">
        <v>0</v>
      </c>
      <c r="T100" s="4">
        <f t="shared" si="65"/>
        <v>0</v>
      </c>
      <c r="U100" s="4">
        <v>0</v>
      </c>
      <c r="V100" s="4">
        <v>50</v>
      </c>
      <c r="W100" s="4">
        <v>10</v>
      </c>
      <c r="X100" s="4">
        <f t="shared" si="56"/>
        <v>675</v>
      </c>
      <c r="Y100" s="4">
        <f t="shared" si="66"/>
        <v>20</v>
      </c>
      <c r="Z100" s="4">
        <v>0</v>
      </c>
      <c r="AA100" s="4">
        <f t="shared" si="53"/>
        <v>500</v>
      </c>
      <c r="AB100" s="3">
        <v>0</v>
      </c>
      <c r="AC100" s="3">
        <v>0</v>
      </c>
      <c r="AD100">
        <v>0</v>
      </c>
      <c r="AE100">
        <v>1</v>
      </c>
      <c r="AF100">
        <f t="shared" si="54"/>
        <v>0.10493583830847582</v>
      </c>
      <c r="AG100" s="5">
        <f t="shared" si="60"/>
        <v>750</v>
      </c>
      <c r="AH100" s="7">
        <f t="shared" si="50"/>
        <v>7571.3591025516089</v>
      </c>
      <c r="AI100">
        <v>20</v>
      </c>
      <c r="AJ100" s="7">
        <f t="shared" si="61"/>
        <v>3.5999999999999996</v>
      </c>
      <c r="AK100">
        <v>0</v>
      </c>
      <c r="AL100" s="5">
        <f t="shared" si="59"/>
        <v>10</v>
      </c>
      <c r="AM100" s="8">
        <f t="shared" si="67"/>
        <v>20</v>
      </c>
      <c r="AN100" s="3">
        <v>500</v>
      </c>
      <c r="AO100">
        <v>0</v>
      </c>
      <c r="AP100">
        <v>15</v>
      </c>
      <c r="AQ100">
        <v>4</v>
      </c>
    </row>
    <row r="101" spans="1:43">
      <c r="A101" t="s">
        <v>32</v>
      </c>
      <c r="B101" t="str">
        <f t="shared" si="62"/>
        <v>2026004</v>
      </c>
      <c r="C101" s="1">
        <f t="shared" si="49"/>
        <v>46113</v>
      </c>
      <c r="D101" s="1" t="s">
        <v>85</v>
      </c>
      <c r="E101" s="1"/>
      <c r="F101" s="3">
        <v>6000</v>
      </c>
      <c r="G101" s="3">
        <v>500</v>
      </c>
      <c r="H101" s="3">
        <v>120</v>
      </c>
      <c r="I101" s="3">
        <f t="shared" si="52"/>
        <v>60000</v>
      </c>
      <c r="J101" s="3">
        <v>0</v>
      </c>
      <c r="K101" s="3">
        <v>2000</v>
      </c>
      <c r="L101" s="3">
        <f t="shared" si="58"/>
        <v>650</v>
      </c>
      <c r="M101" s="3">
        <f t="shared" si="63"/>
        <v>50</v>
      </c>
      <c r="N101" s="3">
        <v>24000</v>
      </c>
      <c r="O101" s="3">
        <v>8000</v>
      </c>
      <c r="P101" s="3">
        <f t="shared" ca="1" si="64"/>
        <v>791</v>
      </c>
      <c r="Q101" s="3">
        <v>3000</v>
      </c>
      <c r="R101" s="3">
        <v>500</v>
      </c>
      <c r="S101" s="3">
        <v>0</v>
      </c>
      <c r="T101" s="4">
        <f t="shared" si="65"/>
        <v>60000</v>
      </c>
      <c r="U101" s="4">
        <v>1000</v>
      </c>
      <c r="V101" s="4">
        <v>50</v>
      </c>
      <c r="W101" s="4">
        <v>10</v>
      </c>
      <c r="X101" s="4">
        <f t="shared" si="56"/>
        <v>680</v>
      </c>
      <c r="Y101" s="4">
        <f t="shared" si="66"/>
        <v>620</v>
      </c>
      <c r="Z101" s="4">
        <v>0</v>
      </c>
      <c r="AA101" s="4">
        <f t="shared" si="53"/>
        <v>500</v>
      </c>
      <c r="AB101" s="3">
        <v>0</v>
      </c>
      <c r="AC101" s="3">
        <v>0</v>
      </c>
      <c r="AD101">
        <v>0</v>
      </c>
      <c r="AE101">
        <v>0</v>
      </c>
      <c r="AF101">
        <f t="shared" si="54"/>
        <v>0.12592300597017098</v>
      </c>
      <c r="AG101" s="5">
        <f t="shared" ref="AG101:AG109" si="68">G101*2</f>
        <v>1000</v>
      </c>
      <c r="AH101" s="7">
        <f t="shared" si="50"/>
        <v>8707.0629679343492</v>
      </c>
      <c r="AI101">
        <v>20</v>
      </c>
      <c r="AJ101" s="7">
        <f t="shared" si="61"/>
        <v>3.5999999999999996</v>
      </c>
      <c r="AK101">
        <v>0</v>
      </c>
      <c r="AL101" s="5">
        <f t="shared" si="59"/>
        <v>10</v>
      </c>
      <c r="AM101" s="8">
        <f t="shared" si="67"/>
        <v>20</v>
      </c>
      <c r="AN101" s="3">
        <v>500</v>
      </c>
      <c r="AO101">
        <v>1000</v>
      </c>
      <c r="AP101">
        <v>15</v>
      </c>
      <c r="AQ101">
        <v>4</v>
      </c>
    </row>
    <row r="102" spans="1:43">
      <c r="A102" t="s">
        <v>32</v>
      </c>
      <c r="B102" t="str">
        <f t="shared" si="62"/>
        <v>2026005</v>
      </c>
      <c r="C102" s="1">
        <f t="shared" si="49"/>
        <v>46143</v>
      </c>
      <c r="D102" s="1" t="s">
        <v>85</v>
      </c>
      <c r="E102" s="1"/>
      <c r="F102" s="3">
        <v>6500</v>
      </c>
      <c r="G102" s="3">
        <v>500</v>
      </c>
      <c r="H102" s="3">
        <v>120</v>
      </c>
      <c r="I102" s="3">
        <f t="shared" si="52"/>
        <v>60000</v>
      </c>
      <c r="J102" s="3">
        <v>0</v>
      </c>
      <c r="K102" s="3">
        <v>2000</v>
      </c>
      <c r="L102" s="3">
        <f t="shared" si="58"/>
        <v>700</v>
      </c>
      <c r="M102" s="3">
        <f t="shared" si="63"/>
        <v>50</v>
      </c>
      <c r="N102" s="3">
        <v>24000</v>
      </c>
      <c r="O102" s="3">
        <v>8000</v>
      </c>
      <c r="P102" s="3">
        <f t="shared" ca="1" si="64"/>
        <v>1172</v>
      </c>
      <c r="Q102" s="3">
        <v>3000</v>
      </c>
      <c r="R102" s="3">
        <v>500</v>
      </c>
      <c r="S102" s="3">
        <v>0</v>
      </c>
      <c r="T102" s="4">
        <f t="shared" si="65"/>
        <v>0</v>
      </c>
      <c r="U102" s="4">
        <v>0</v>
      </c>
      <c r="V102" s="4">
        <v>50</v>
      </c>
      <c r="W102" s="4">
        <v>10</v>
      </c>
      <c r="X102" s="4">
        <f t="shared" si="56"/>
        <v>685</v>
      </c>
      <c r="Y102" s="4">
        <f t="shared" si="66"/>
        <v>20</v>
      </c>
      <c r="Z102" s="4">
        <v>0</v>
      </c>
      <c r="AA102" s="4">
        <f t="shared" si="53"/>
        <v>500</v>
      </c>
      <c r="AB102" s="3">
        <v>0</v>
      </c>
      <c r="AC102" s="3">
        <v>0</v>
      </c>
      <c r="AD102">
        <v>0</v>
      </c>
      <c r="AE102">
        <v>0</v>
      </c>
      <c r="AF102">
        <f t="shared" si="54"/>
        <v>0.15110760716420515</v>
      </c>
      <c r="AG102" s="5">
        <f t="shared" si="68"/>
        <v>1000</v>
      </c>
      <c r="AH102" s="7">
        <f t="shared" si="50"/>
        <v>10013.122413124502</v>
      </c>
      <c r="AI102">
        <v>20</v>
      </c>
      <c r="AJ102" s="7">
        <f t="shared" si="61"/>
        <v>3.5999999999999996</v>
      </c>
      <c r="AK102">
        <v>0</v>
      </c>
      <c r="AL102" s="5">
        <f t="shared" si="59"/>
        <v>10</v>
      </c>
      <c r="AM102" s="8">
        <f t="shared" si="67"/>
        <v>20</v>
      </c>
      <c r="AN102" s="3">
        <v>500</v>
      </c>
      <c r="AO102">
        <v>0</v>
      </c>
      <c r="AP102">
        <v>15</v>
      </c>
      <c r="AQ102">
        <v>4</v>
      </c>
    </row>
    <row r="103" spans="1:43">
      <c r="A103" t="s">
        <v>32</v>
      </c>
      <c r="B103" t="str">
        <f t="shared" si="62"/>
        <v>2026006</v>
      </c>
      <c r="C103" s="1">
        <f t="shared" si="49"/>
        <v>46174</v>
      </c>
      <c r="D103" s="1" t="s">
        <v>85</v>
      </c>
      <c r="E103" s="1" t="s">
        <v>48</v>
      </c>
      <c r="F103" s="3">
        <v>7000</v>
      </c>
      <c r="G103" s="3">
        <v>750</v>
      </c>
      <c r="H103" s="3">
        <v>120</v>
      </c>
      <c r="I103" s="3">
        <f t="shared" si="52"/>
        <v>90000</v>
      </c>
      <c r="J103" s="3">
        <v>1000</v>
      </c>
      <c r="K103" s="3">
        <v>2000</v>
      </c>
      <c r="L103" s="3">
        <f t="shared" si="58"/>
        <v>750</v>
      </c>
      <c r="M103" s="3">
        <f t="shared" si="63"/>
        <v>150</v>
      </c>
      <c r="N103" s="3">
        <v>30000</v>
      </c>
      <c r="O103" s="3">
        <v>8000</v>
      </c>
      <c r="P103" s="3">
        <f t="shared" ca="1" si="64"/>
        <v>1124</v>
      </c>
      <c r="Q103" s="3">
        <v>3000</v>
      </c>
      <c r="R103" s="3">
        <v>500</v>
      </c>
      <c r="S103" s="3">
        <v>0</v>
      </c>
      <c r="T103" s="4">
        <f t="shared" si="65"/>
        <v>0</v>
      </c>
      <c r="U103" s="4">
        <v>0</v>
      </c>
      <c r="V103" s="4">
        <v>50</v>
      </c>
      <c r="W103" s="4">
        <v>10</v>
      </c>
      <c r="X103" s="4">
        <f t="shared" si="56"/>
        <v>990</v>
      </c>
      <c r="Y103" s="4">
        <f t="shared" si="66"/>
        <v>20</v>
      </c>
      <c r="Z103" s="4">
        <v>0</v>
      </c>
      <c r="AA103" s="4">
        <f t="shared" si="53"/>
        <v>500</v>
      </c>
      <c r="AB103" s="3">
        <v>0</v>
      </c>
      <c r="AC103" s="3">
        <v>0</v>
      </c>
      <c r="AD103">
        <v>0</v>
      </c>
      <c r="AE103">
        <v>1</v>
      </c>
      <c r="AF103">
        <f t="shared" si="54"/>
        <v>0.18132912859704617</v>
      </c>
      <c r="AG103" s="5">
        <f t="shared" si="68"/>
        <v>1500</v>
      </c>
      <c r="AH103" s="7">
        <f t="shared" si="50"/>
        <v>11515.090775093176</v>
      </c>
      <c r="AI103">
        <v>20</v>
      </c>
      <c r="AJ103" s="7">
        <f t="shared" si="61"/>
        <v>3.5999999999999996</v>
      </c>
      <c r="AK103">
        <f>ROUND(SUM(Monthly!$AD$2:$AD$37)/2,0)</f>
        <v>2</v>
      </c>
      <c r="AL103" s="5">
        <f t="shared" si="59"/>
        <v>10</v>
      </c>
      <c r="AM103" s="8">
        <f t="shared" si="67"/>
        <v>30</v>
      </c>
      <c r="AN103" s="3">
        <v>750</v>
      </c>
      <c r="AO103">
        <v>0</v>
      </c>
      <c r="AP103">
        <v>15</v>
      </c>
      <c r="AQ103">
        <v>4</v>
      </c>
    </row>
    <row r="104" spans="1:43">
      <c r="A104" t="s">
        <v>32</v>
      </c>
      <c r="B104" t="str">
        <f t="shared" si="62"/>
        <v>2026007</v>
      </c>
      <c r="C104" s="1">
        <f t="shared" si="49"/>
        <v>46204</v>
      </c>
      <c r="D104" s="1" t="s">
        <v>85</v>
      </c>
      <c r="E104" s="1"/>
      <c r="F104" s="3">
        <v>7500</v>
      </c>
      <c r="G104" s="3">
        <v>500</v>
      </c>
      <c r="H104" s="3">
        <v>120</v>
      </c>
      <c r="I104" s="3">
        <f t="shared" si="52"/>
        <v>60000</v>
      </c>
      <c r="J104" s="3">
        <v>1000</v>
      </c>
      <c r="K104" s="3">
        <v>2000</v>
      </c>
      <c r="L104" s="3">
        <f t="shared" si="58"/>
        <v>800</v>
      </c>
      <c r="M104" s="3">
        <f t="shared" si="63"/>
        <v>150</v>
      </c>
      <c r="N104" s="3">
        <v>30000</v>
      </c>
      <c r="O104" s="3">
        <v>8000</v>
      </c>
      <c r="P104" s="3">
        <f t="shared" ca="1" si="64"/>
        <v>1225</v>
      </c>
      <c r="Q104" s="3">
        <v>3000</v>
      </c>
      <c r="R104" s="3">
        <v>500</v>
      </c>
      <c r="S104" s="3">
        <v>0</v>
      </c>
      <c r="T104" s="4">
        <f t="shared" si="65"/>
        <v>60000</v>
      </c>
      <c r="U104" s="4">
        <v>1000</v>
      </c>
      <c r="V104" s="4">
        <v>50</v>
      </c>
      <c r="W104" s="4">
        <v>10</v>
      </c>
      <c r="X104" s="4">
        <f t="shared" si="56"/>
        <v>695</v>
      </c>
      <c r="Y104" s="4">
        <f t="shared" si="66"/>
        <v>620</v>
      </c>
      <c r="Z104" s="4">
        <v>0</v>
      </c>
      <c r="AA104" s="4">
        <f t="shared" si="53"/>
        <v>500</v>
      </c>
      <c r="AB104" s="3">
        <v>0</v>
      </c>
      <c r="AC104" s="3">
        <v>0</v>
      </c>
      <c r="AD104">
        <v>0</v>
      </c>
      <c r="AE104">
        <v>0</v>
      </c>
      <c r="AF104">
        <f t="shared" si="54"/>
        <v>0.2175949543164554</v>
      </c>
      <c r="AG104" s="5">
        <f t="shared" si="68"/>
        <v>1000</v>
      </c>
      <c r="AH104" s="7">
        <f t="shared" si="50"/>
        <v>13242.354391357152</v>
      </c>
      <c r="AI104">
        <v>20</v>
      </c>
      <c r="AJ104" s="7">
        <f t="shared" si="61"/>
        <v>3.5999999999999996</v>
      </c>
      <c r="AK104">
        <v>0</v>
      </c>
      <c r="AL104" s="5">
        <f t="shared" si="59"/>
        <v>10</v>
      </c>
      <c r="AM104" s="8">
        <f t="shared" si="67"/>
        <v>20</v>
      </c>
      <c r="AN104" s="3">
        <v>500</v>
      </c>
      <c r="AO104">
        <v>1000</v>
      </c>
      <c r="AP104">
        <v>15</v>
      </c>
      <c r="AQ104">
        <v>4</v>
      </c>
    </row>
    <row r="105" spans="1:43">
      <c r="A105" t="s">
        <v>32</v>
      </c>
      <c r="B105" t="str">
        <f t="shared" si="62"/>
        <v>2026008</v>
      </c>
      <c r="C105" s="1">
        <f t="shared" si="49"/>
        <v>46235</v>
      </c>
      <c r="D105" s="1" t="s">
        <v>85</v>
      </c>
      <c r="E105" s="1"/>
      <c r="F105" s="3">
        <v>8000</v>
      </c>
      <c r="G105" s="3">
        <v>500</v>
      </c>
      <c r="H105" s="3">
        <v>120</v>
      </c>
      <c r="I105" s="3">
        <f t="shared" si="52"/>
        <v>60000</v>
      </c>
      <c r="J105" s="3">
        <v>1000</v>
      </c>
      <c r="K105" s="3">
        <v>2000</v>
      </c>
      <c r="L105" s="3">
        <f t="shared" si="58"/>
        <v>850</v>
      </c>
      <c r="M105" s="3">
        <f t="shared" si="63"/>
        <v>150</v>
      </c>
      <c r="N105" s="3">
        <v>30000</v>
      </c>
      <c r="O105" s="3">
        <v>8000</v>
      </c>
      <c r="P105" s="3">
        <f t="shared" ca="1" si="64"/>
        <v>1704</v>
      </c>
      <c r="Q105" s="3">
        <v>3000</v>
      </c>
      <c r="R105" s="3">
        <v>500</v>
      </c>
      <c r="S105" s="3">
        <v>0</v>
      </c>
      <c r="T105" s="4">
        <f t="shared" si="65"/>
        <v>0</v>
      </c>
      <c r="U105" s="4">
        <v>0</v>
      </c>
      <c r="V105" s="4">
        <v>50</v>
      </c>
      <c r="W105" s="4">
        <v>10</v>
      </c>
      <c r="X105" s="4">
        <f t="shared" si="56"/>
        <v>700</v>
      </c>
      <c r="Y105" s="4">
        <f t="shared" si="66"/>
        <v>20</v>
      </c>
      <c r="Z105" s="4">
        <v>0</v>
      </c>
      <c r="AA105" s="4">
        <f t="shared" si="53"/>
        <v>500</v>
      </c>
      <c r="AB105" s="3">
        <v>0</v>
      </c>
      <c r="AC105" s="3">
        <v>0</v>
      </c>
      <c r="AD105">
        <v>0</v>
      </c>
      <c r="AE105">
        <v>0</v>
      </c>
      <c r="AF105">
        <f t="shared" si="54"/>
        <v>0.26111394517974645</v>
      </c>
      <c r="AG105" s="5">
        <f t="shared" si="68"/>
        <v>1000</v>
      </c>
      <c r="AH105" s="7">
        <f t="shared" si="50"/>
        <v>15228.707550060724</v>
      </c>
      <c r="AI105">
        <v>20</v>
      </c>
      <c r="AJ105" s="7">
        <f t="shared" si="61"/>
        <v>3.5999999999999996</v>
      </c>
      <c r="AK105">
        <v>0</v>
      </c>
      <c r="AL105" s="5">
        <f t="shared" si="59"/>
        <v>10</v>
      </c>
      <c r="AM105" s="8">
        <f t="shared" si="67"/>
        <v>20</v>
      </c>
      <c r="AN105" s="3">
        <v>500</v>
      </c>
      <c r="AO105">
        <v>0</v>
      </c>
      <c r="AP105">
        <v>15</v>
      </c>
      <c r="AQ105">
        <v>4</v>
      </c>
    </row>
    <row r="106" spans="1:43">
      <c r="A106" t="s">
        <v>32</v>
      </c>
      <c r="B106" t="str">
        <f t="shared" si="62"/>
        <v>2026009</v>
      </c>
      <c r="C106" s="1">
        <f t="shared" si="49"/>
        <v>46266</v>
      </c>
      <c r="D106" s="1" t="s">
        <v>85</v>
      </c>
      <c r="E106" t="s">
        <v>50</v>
      </c>
      <c r="F106" s="3">
        <v>8500</v>
      </c>
      <c r="G106" s="3">
        <v>500</v>
      </c>
      <c r="H106" s="3">
        <v>120</v>
      </c>
      <c r="I106" s="3">
        <f t="shared" si="52"/>
        <v>60000</v>
      </c>
      <c r="J106" s="3">
        <v>1000</v>
      </c>
      <c r="K106" s="3">
        <v>2000</v>
      </c>
      <c r="L106" s="3">
        <f t="shared" si="58"/>
        <v>900</v>
      </c>
      <c r="M106" s="3">
        <f t="shared" si="63"/>
        <v>150</v>
      </c>
      <c r="N106" s="3">
        <v>30000</v>
      </c>
      <c r="O106" s="3">
        <v>8000</v>
      </c>
      <c r="P106" s="3">
        <f t="shared" ca="1" si="64"/>
        <v>445</v>
      </c>
      <c r="Q106" s="3">
        <v>3000</v>
      </c>
      <c r="R106" s="3">
        <v>500</v>
      </c>
      <c r="S106" s="3">
        <v>0</v>
      </c>
      <c r="T106" s="4">
        <f t="shared" si="65"/>
        <v>0</v>
      </c>
      <c r="U106" s="4">
        <v>0</v>
      </c>
      <c r="V106" s="4">
        <v>50</v>
      </c>
      <c r="W106" s="4">
        <v>10</v>
      </c>
      <c r="X106" s="4">
        <f t="shared" si="56"/>
        <v>705</v>
      </c>
      <c r="Y106" s="4">
        <f t="shared" si="66"/>
        <v>20</v>
      </c>
      <c r="Z106" s="4">
        <v>0</v>
      </c>
      <c r="AA106" s="4">
        <f t="shared" si="53"/>
        <v>500</v>
      </c>
      <c r="AB106" s="3">
        <v>0</v>
      </c>
      <c r="AC106" s="3">
        <v>0</v>
      </c>
      <c r="AD106">
        <v>0</v>
      </c>
      <c r="AE106">
        <v>1</v>
      </c>
      <c r="AF106">
        <f t="shared" si="54"/>
        <v>0.31333673421569574</v>
      </c>
      <c r="AG106" s="5">
        <f t="shared" si="68"/>
        <v>1000</v>
      </c>
      <c r="AH106" s="7">
        <f t="shared" si="50"/>
        <v>17513.013682569832</v>
      </c>
      <c r="AI106">
        <v>20</v>
      </c>
      <c r="AJ106" s="7">
        <f t="shared" si="61"/>
        <v>3.5999999999999996</v>
      </c>
      <c r="AK106">
        <v>0</v>
      </c>
      <c r="AL106" s="5">
        <f t="shared" si="59"/>
        <v>10</v>
      </c>
      <c r="AM106" s="8">
        <f t="shared" si="67"/>
        <v>20</v>
      </c>
      <c r="AN106" s="3">
        <v>500</v>
      </c>
      <c r="AO106">
        <v>0</v>
      </c>
      <c r="AP106">
        <v>15</v>
      </c>
      <c r="AQ106">
        <v>4</v>
      </c>
    </row>
    <row r="107" spans="1:43">
      <c r="A107" t="s">
        <v>32</v>
      </c>
      <c r="B107" t="str">
        <f t="shared" si="62"/>
        <v>2026010</v>
      </c>
      <c r="C107" s="1">
        <f t="shared" si="49"/>
        <v>46296</v>
      </c>
      <c r="D107" s="1" t="s">
        <v>85</v>
      </c>
      <c r="E107" s="1"/>
      <c r="F107" s="3">
        <v>9000</v>
      </c>
      <c r="G107" s="3">
        <v>500</v>
      </c>
      <c r="H107" s="3">
        <v>120</v>
      </c>
      <c r="I107" s="3">
        <f t="shared" si="52"/>
        <v>60000</v>
      </c>
      <c r="J107" s="3">
        <v>1000</v>
      </c>
      <c r="K107" s="3">
        <v>2000</v>
      </c>
      <c r="L107" s="3">
        <f t="shared" si="58"/>
        <v>950</v>
      </c>
      <c r="M107" s="3">
        <f t="shared" si="63"/>
        <v>150</v>
      </c>
      <c r="N107" s="3">
        <v>30000</v>
      </c>
      <c r="O107" s="3">
        <v>8000</v>
      </c>
      <c r="P107" s="3">
        <f t="shared" ca="1" si="64"/>
        <v>217</v>
      </c>
      <c r="Q107" s="3">
        <v>3000</v>
      </c>
      <c r="R107" s="3">
        <v>500</v>
      </c>
      <c r="S107" s="3">
        <v>0</v>
      </c>
      <c r="T107" s="4">
        <f t="shared" si="65"/>
        <v>60000</v>
      </c>
      <c r="U107" s="4">
        <v>1000</v>
      </c>
      <c r="V107" s="4">
        <v>50</v>
      </c>
      <c r="W107" s="4">
        <v>10</v>
      </c>
      <c r="X107" s="4">
        <f t="shared" si="56"/>
        <v>710</v>
      </c>
      <c r="Y107" s="4">
        <f t="shared" si="66"/>
        <v>620</v>
      </c>
      <c r="Z107" s="4">
        <v>0</v>
      </c>
      <c r="AA107" s="4">
        <f t="shared" si="53"/>
        <v>500</v>
      </c>
      <c r="AB107" s="3">
        <v>0</v>
      </c>
      <c r="AC107" s="3">
        <v>0</v>
      </c>
      <c r="AD107">
        <v>0</v>
      </c>
      <c r="AE107">
        <v>0</v>
      </c>
      <c r="AF107">
        <f t="shared" si="54"/>
        <v>0.37600408105883487</v>
      </c>
      <c r="AG107" s="5">
        <f t="shared" si="68"/>
        <v>1000</v>
      </c>
      <c r="AH107" s="7">
        <f t="shared" si="50"/>
        <v>20139.965734955305</v>
      </c>
      <c r="AI107">
        <v>20</v>
      </c>
      <c r="AJ107" s="7">
        <f t="shared" si="61"/>
        <v>3.5999999999999996</v>
      </c>
      <c r="AK107">
        <v>0</v>
      </c>
      <c r="AL107" s="5">
        <f t="shared" si="59"/>
        <v>10</v>
      </c>
      <c r="AM107" s="8">
        <f t="shared" si="67"/>
        <v>20</v>
      </c>
      <c r="AN107" s="3">
        <v>500</v>
      </c>
      <c r="AO107">
        <v>1000</v>
      </c>
      <c r="AP107">
        <v>15</v>
      </c>
      <c r="AQ107">
        <v>4</v>
      </c>
    </row>
    <row r="108" spans="1:43">
      <c r="A108" t="s">
        <v>32</v>
      </c>
      <c r="B108" t="str">
        <f t="shared" si="62"/>
        <v>2026011</v>
      </c>
      <c r="C108" s="1">
        <f t="shared" si="49"/>
        <v>46327</v>
      </c>
      <c r="D108" s="1" t="s">
        <v>85</v>
      </c>
      <c r="E108" s="1"/>
      <c r="F108" s="3">
        <v>9500</v>
      </c>
      <c r="G108" s="3">
        <v>750</v>
      </c>
      <c r="H108" s="3">
        <v>120</v>
      </c>
      <c r="I108" s="3">
        <f t="shared" si="52"/>
        <v>90000</v>
      </c>
      <c r="J108" s="3">
        <v>1000</v>
      </c>
      <c r="K108" s="3">
        <v>2000</v>
      </c>
      <c r="L108" s="3">
        <f t="shared" si="58"/>
        <v>1000</v>
      </c>
      <c r="M108" s="3">
        <f t="shared" si="63"/>
        <v>150</v>
      </c>
      <c r="N108" s="3">
        <v>30000</v>
      </c>
      <c r="O108" s="3">
        <v>8000</v>
      </c>
      <c r="P108" s="3">
        <f t="shared" ca="1" si="64"/>
        <v>291</v>
      </c>
      <c r="Q108" s="3">
        <v>3000</v>
      </c>
      <c r="R108" s="3">
        <v>500</v>
      </c>
      <c r="S108" s="3">
        <v>0</v>
      </c>
      <c r="T108" s="4">
        <f t="shared" si="65"/>
        <v>0</v>
      </c>
      <c r="U108" s="4">
        <v>0</v>
      </c>
      <c r="V108" s="4">
        <v>50</v>
      </c>
      <c r="W108" s="4">
        <v>10</v>
      </c>
      <c r="X108" s="4">
        <f t="shared" si="56"/>
        <v>1015</v>
      </c>
      <c r="Y108" s="4">
        <f t="shared" si="66"/>
        <v>20</v>
      </c>
      <c r="Z108" s="4">
        <v>0</v>
      </c>
      <c r="AA108" s="4">
        <f t="shared" si="53"/>
        <v>500</v>
      </c>
      <c r="AB108" s="3">
        <v>0</v>
      </c>
      <c r="AC108" s="3">
        <v>0</v>
      </c>
      <c r="AD108">
        <v>0</v>
      </c>
      <c r="AE108">
        <v>0</v>
      </c>
      <c r="AF108">
        <f t="shared" si="54"/>
        <v>0.45120489727060181</v>
      </c>
      <c r="AG108" s="5">
        <f t="shared" si="68"/>
        <v>1500</v>
      </c>
      <c r="AH108" s="7">
        <f t="shared" si="50"/>
        <v>23160.960595198598</v>
      </c>
      <c r="AI108">
        <v>20</v>
      </c>
      <c r="AJ108" s="7">
        <f t="shared" si="61"/>
        <v>3.5999999999999996</v>
      </c>
      <c r="AK108">
        <v>0</v>
      </c>
      <c r="AL108" s="5">
        <f t="shared" si="59"/>
        <v>10</v>
      </c>
      <c r="AM108" s="8">
        <f t="shared" si="67"/>
        <v>30</v>
      </c>
      <c r="AN108" s="3">
        <v>750</v>
      </c>
      <c r="AO108">
        <v>0</v>
      </c>
      <c r="AP108">
        <v>15</v>
      </c>
      <c r="AQ108">
        <v>4</v>
      </c>
    </row>
    <row r="109" spans="1:43">
      <c r="A109" t="s">
        <v>32</v>
      </c>
      <c r="B109" t="str">
        <f t="shared" si="62"/>
        <v>2026012</v>
      </c>
      <c r="C109" s="1">
        <f t="shared" si="49"/>
        <v>46357</v>
      </c>
      <c r="D109" s="1" t="s">
        <v>85</v>
      </c>
      <c r="E109" s="1" t="s">
        <v>59</v>
      </c>
      <c r="F109" s="3">
        <v>10000</v>
      </c>
      <c r="G109" s="3">
        <v>750</v>
      </c>
      <c r="H109" s="3">
        <v>120</v>
      </c>
      <c r="I109" s="3">
        <f t="shared" si="52"/>
        <v>90000</v>
      </c>
      <c r="J109" s="3">
        <v>1000</v>
      </c>
      <c r="K109" s="3">
        <v>2000</v>
      </c>
      <c r="L109" s="3">
        <f t="shared" si="58"/>
        <v>1050</v>
      </c>
      <c r="M109" s="3">
        <f t="shared" si="63"/>
        <v>150</v>
      </c>
      <c r="N109" s="3">
        <v>30000</v>
      </c>
      <c r="O109" s="3">
        <v>8000</v>
      </c>
      <c r="P109" s="3">
        <f t="shared" ca="1" si="64"/>
        <v>1264</v>
      </c>
      <c r="Q109" s="3">
        <v>3000</v>
      </c>
      <c r="R109" s="3">
        <v>500</v>
      </c>
      <c r="S109" s="3">
        <v>0</v>
      </c>
      <c r="T109" s="4">
        <f t="shared" si="65"/>
        <v>0</v>
      </c>
      <c r="U109" s="4">
        <v>0</v>
      </c>
      <c r="V109" s="4">
        <v>50</v>
      </c>
      <c r="W109" s="4">
        <v>10</v>
      </c>
      <c r="X109" s="4">
        <f t="shared" si="56"/>
        <v>1020</v>
      </c>
      <c r="Y109" s="4">
        <f t="shared" si="66"/>
        <v>20</v>
      </c>
      <c r="Z109" s="4">
        <v>0</v>
      </c>
      <c r="AA109" s="4">
        <f t="shared" si="53"/>
        <v>500</v>
      </c>
      <c r="AB109" s="3">
        <v>0</v>
      </c>
      <c r="AC109" s="3">
        <v>0</v>
      </c>
      <c r="AD109">
        <v>0</v>
      </c>
      <c r="AE109">
        <v>1</v>
      </c>
      <c r="AF109">
        <f t="shared" si="54"/>
        <v>0.54144587672472211</v>
      </c>
      <c r="AG109" s="5">
        <f t="shared" si="68"/>
        <v>1500</v>
      </c>
      <c r="AH109" s="7">
        <f t="shared" si="50"/>
        <v>26635.104684478385</v>
      </c>
      <c r="AI109">
        <v>20</v>
      </c>
      <c r="AJ109" s="7">
        <f t="shared" si="61"/>
        <v>3.5999999999999996</v>
      </c>
      <c r="AK109">
        <f>SUM(Monthly!$AD$2:$AD$37)-SUM(Monthly!$AK$26:$AK$36)</f>
        <v>2</v>
      </c>
      <c r="AL109" s="5">
        <f t="shared" si="59"/>
        <v>10</v>
      </c>
      <c r="AM109" s="8">
        <f t="shared" si="67"/>
        <v>30</v>
      </c>
      <c r="AN109" s="3">
        <v>750</v>
      </c>
      <c r="AO109">
        <v>0</v>
      </c>
      <c r="AP109">
        <v>15</v>
      </c>
      <c r="AQ109">
        <v>4</v>
      </c>
    </row>
    <row r="110" spans="1:43">
      <c r="A110" t="s">
        <v>32</v>
      </c>
      <c r="B110" t="str">
        <f t="shared" si="62"/>
        <v>2024001</v>
      </c>
      <c r="C110" s="1">
        <f>DATE(2024,1,1)</f>
        <v>45292</v>
      </c>
      <c r="D110" s="1" t="s">
        <v>86</v>
      </c>
      <c r="E110" s="1"/>
      <c r="F110" s="3">
        <v>0</v>
      </c>
      <c r="G110" s="3">
        <v>0</v>
      </c>
      <c r="H110" s="3">
        <v>100</v>
      </c>
      <c r="I110" s="3">
        <v>0</v>
      </c>
      <c r="J110" s="3">
        <v>0</v>
      </c>
      <c r="K110" s="3">
        <v>0</v>
      </c>
      <c r="L110" s="3">
        <v>50</v>
      </c>
      <c r="M110" s="3">
        <f t="shared" si="63"/>
        <v>50</v>
      </c>
      <c r="N110" s="3">
        <v>12000</v>
      </c>
      <c r="O110" s="3">
        <v>0</v>
      </c>
      <c r="P110" s="3">
        <f t="shared" ca="1" si="64"/>
        <v>914</v>
      </c>
      <c r="Q110" s="3">
        <v>500</v>
      </c>
      <c r="R110" s="3">
        <v>500</v>
      </c>
      <c r="S110" s="3">
        <v>10000</v>
      </c>
      <c r="T110" s="4">
        <f t="shared" si="65"/>
        <v>7000</v>
      </c>
      <c r="U110" s="4">
        <v>100</v>
      </c>
      <c r="V110" s="4">
        <v>50</v>
      </c>
      <c r="W110" s="4">
        <v>20</v>
      </c>
      <c r="X110" s="4">
        <v>20</v>
      </c>
      <c r="Y110" s="4">
        <f t="shared" si="66"/>
        <v>90</v>
      </c>
      <c r="Z110" s="4">
        <v>0</v>
      </c>
      <c r="AA110" s="4">
        <f>ROUND((10+(I110/10))/100,0)*100</f>
        <v>0</v>
      </c>
      <c r="AB110" s="3">
        <v>0</v>
      </c>
      <c r="AC110" s="3">
        <v>350000</v>
      </c>
      <c r="AD110">
        <v>3</v>
      </c>
      <c r="AE110">
        <v>0</v>
      </c>
      <c r="AF110">
        <v>1E-3</v>
      </c>
      <c r="AG110">
        <v>0</v>
      </c>
      <c r="AH110" s="7">
        <v>200</v>
      </c>
      <c r="AI110">
        <v>15</v>
      </c>
      <c r="AJ110" s="7">
        <f t="shared" ref="AJ110:AJ120" si="69">AI110*0.14</f>
        <v>2.1</v>
      </c>
      <c r="AK110">
        <v>0</v>
      </c>
      <c r="AL110" s="5">
        <f t="shared" si="59"/>
        <v>20</v>
      </c>
      <c r="AM110" s="8">
        <f t="shared" si="67"/>
        <v>0</v>
      </c>
      <c r="AN110" s="3">
        <v>0</v>
      </c>
      <c r="AO110">
        <v>100</v>
      </c>
      <c r="AP110">
        <v>35</v>
      </c>
      <c r="AQ110">
        <v>1</v>
      </c>
    </row>
    <row r="111" spans="1:43">
      <c r="A111" t="s">
        <v>32</v>
      </c>
      <c r="B111" t="str">
        <f t="shared" si="62"/>
        <v>2024002</v>
      </c>
      <c r="C111" s="1">
        <f t="shared" ref="C111:C145" si="70">EDATE(C110,1)</f>
        <v>45323</v>
      </c>
      <c r="D111" s="1" t="s">
        <v>86</v>
      </c>
      <c r="E111" s="1"/>
      <c r="F111" s="3">
        <v>0</v>
      </c>
      <c r="G111" s="3">
        <v>0</v>
      </c>
      <c r="H111" s="3">
        <v>100</v>
      </c>
      <c r="I111" s="3">
        <v>0</v>
      </c>
      <c r="J111" s="3">
        <v>0</v>
      </c>
      <c r="K111" s="3">
        <v>0</v>
      </c>
      <c r="L111" s="3">
        <v>50</v>
      </c>
      <c r="M111" s="3">
        <f t="shared" si="63"/>
        <v>50</v>
      </c>
      <c r="N111" s="3">
        <v>12000</v>
      </c>
      <c r="O111" s="3">
        <v>0</v>
      </c>
      <c r="P111" s="3">
        <f t="shared" ca="1" si="64"/>
        <v>754</v>
      </c>
      <c r="Q111" s="3">
        <v>500</v>
      </c>
      <c r="R111" s="3">
        <v>500</v>
      </c>
      <c r="S111" s="3">
        <v>0</v>
      </c>
      <c r="T111" s="4">
        <f t="shared" si="65"/>
        <v>0</v>
      </c>
      <c r="U111" s="4">
        <v>0</v>
      </c>
      <c r="V111" s="4">
        <v>50</v>
      </c>
      <c r="W111" s="4">
        <v>20</v>
      </c>
      <c r="X111" s="4">
        <v>20</v>
      </c>
      <c r="Y111" s="4">
        <f t="shared" si="66"/>
        <v>20</v>
      </c>
      <c r="Z111" s="4">
        <v>0</v>
      </c>
      <c r="AA111" s="4">
        <f>ROUND((10+(I111/10))/100,0)*100</f>
        <v>0</v>
      </c>
      <c r="AB111" s="3">
        <v>0</v>
      </c>
      <c r="AC111" s="3">
        <v>0</v>
      </c>
      <c r="AD111">
        <v>0</v>
      </c>
      <c r="AE111">
        <v>0</v>
      </c>
      <c r="AF111">
        <f>AF110*1.1</f>
        <v>1.1000000000000001E-3</v>
      </c>
      <c r="AG111">
        <v>0</v>
      </c>
      <c r="AH111" s="7">
        <f t="shared" ref="AH111:AH145" si="71">AH110*1.15</f>
        <v>229.99999999999997</v>
      </c>
      <c r="AI111">
        <v>15</v>
      </c>
      <c r="AJ111" s="7">
        <f t="shared" si="69"/>
        <v>2.1</v>
      </c>
      <c r="AK111">
        <v>0</v>
      </c>
      <c r="AL111" s="5">
        <f t="shared" ref="AL111:AL120" si="72">AL110*0.95</f>
        <v>19</v>
      </c>
      <c r="AM111" s="8">
        <f t="shared" si="67"/>
        <v>0</v>
      </c>
      <c r="AN111" s="3">
        <v>0</v>
      </c>
      <c r="AO111">
        <v>0</v>
      </c>
      <c r="AP111">
        <v>35</v>
      </c>
      <c r="AQ111">
        <v>1</v>
      </c>
    </row>
    <row r="112" spans="1:43">
      <c r="A112" t="s">
        <v>32</v>
      </c>
      <c r="B112" t="str">
        <f t="shared" si="62"/>
        <v>2024003</v>
      </c>
      <c r="C112" s="1">
        <f t="shared" si="70"/>
        <v>45352</v>
      </c>
      <c r="D112" s="1" t="s">
        <v>86</v>
      </c>
      <c r="E112" s="1" t="s">
        <v>51</v>
      </c>
      <c r="F112" s="3">
        <v>0</v>
      </c>
      <c r="G112" s="3">
        <v>0</v>
      </c>
      <c r="H112" s="3">
        <v>100</v>
      </c>
      <c r="I112" s="3">
        <v>0</v>
      </c>
      <c r="J112" s="3">
        <v>0</v>
      </c>
      <c r="K112" s="3">
        <v>0</v>
      </c>
      <c r="L112" s="3">
        <v>50</v>
      </c>
      <c r="M112" s="3">
        <f t="shared" si="63"/>
        <v>50</v>
      </c>
      <c r="N112" s="3">
        <v>12000</v>
      </c>
      <c r="O112" s="3">
        <v>0</v>
      </c>
      <c r="P112" s="3">
        <f t="shared" ca="1" si="64"/>
        <v>1089</v>
      </c>
      <c r="Q112" s="3">
        <v>500</v>
      </c>
      <c r="R112" s="3">
        <v>500</v>
      </c>
      <c r="S112" s="3">
        <v>0</v>
      </c>
      <c r="T112" s="4">
        <f t="shared" si="65"/>
        <v>0</v>
      </c>
      <c r="U112" s="4">
        <v>0</v>
      </c>
      <c r="V112" s="4">
        <v>50</v>
      </c>
      <c r="W112" s="4">
        <v>20</v>
      </c>
      <c r="X112" s="4">
        <v>20</v>
      </c>
      <c r="Y112" s="4">
        <f t="shared" si="66"/>
        <v>20</v>
      </c>
      <c r="Z112" s="4">
        <v>0</v>
      </c>
      <c r="AA112" s="4">
        <f>ROUND((10+(I112/10))/100,0)*100</f>
        <v>0</v>
      </c>
      <c r="AB112" s="3">
        <v>0</v>
      </c>
      <c r="AC112" s="3">
        <v>0</v>
      </c>
      <c r="AD112">
        <v>0</v>
      </c>
      <c r="AE112">
        <v>1</v>
      </c>
      <c r="AF112">
        <f>MIN(0.8,AF111*1.2)</f>
        <v>1.32E-3</v>
      </c>
      <c r="AG112">
        <v>0</v>
      </c>
      <c r="AH112" s="7">
        <f t="shared" si="71"/>
        <v>264.49999999999994</v>
      </c>
      <c r="AI112">
        <v>15</v>
      </c>
      <c r="AJ112" s="7">
        <f t="shared" si="69"/>
        <v>2.1</v>
      </c>
      <c r="AK112">
        <v>0</v>
      </c>
      <c r="AL112" s="5">
        <f t="shared" si="72"/>
        <v>18.05</v>
      </c>
      <c r="AM112" s="8">
        <f t="shared" si="67"/>
        <v>0</v>
      </c>
      <c r="AN112" s="3">
        <v>0</v>
      </c>
      <c r="AO112">
        <v>0</v>
      </c>
      <c r="AP112">
        <v>35</v>
      </c>
      <c r="AQ112">
        <v>1</v>
      </c>
    </row>
    <row r="113" spans="1:43">
      <c r="A113" t="s">
        <v>32</v>
      </c>
      <c r="B113" t="str">
        <f t="shared" si="62"/>
        <v>2024004</v>
      </c>
      <c r="C113" s="1">
        <f t="shared" si="70"/>
        <v>45383</v>
      </c>
      <c r="D113" s="1" t="s">
        <v>86</v>
      </c>
      <c r="E113" s="1"/>
      <c r="F113" s="3">
        <v>0</v>
      </c>
      <c r="G113" s="3">
        <v>20</v>
      </c>
      <c r="H113" s="3">
        <v>100</v>
      </c>
      <c r="I113" s="3">
        <f t="shared" ref="I113:I145" si="73">G113*H113</f>
        <v>2000</v>
      </c>
      <c r="J113" s="3">
        <v>0</v>
      </c>
      <c r="K113" s="3">
        <v>0</v>
      </c>
      <c r="L113" s="3">
        <v>50</v>
      </c>
      <c r="M113" s="3">
        <f t="shared" si="63"/>
        <v>50</v>
      </c>
      <c r="N113" s="3">
        <v>12000</v>
      </c>
      <c r="O113" s="3">
        <v>0</v>
      </c>
      <c r="P113" s="3">
        <f t="shared" ca="1" si="64"/>
        <v>1096</v>
      </c>
      <c r="Q113" s="3">
        <v>500</v>
      </c>
      <c r="R113" s="3">
        <v>500</v>
      </c>
      <c r="S113" s="3">
        <v>0</v>
      </c>
      <c r="T113" s="4">
        <f t="shared" si="65"/>
        <v>35000</v>
      </c>
      <c r="U113" s="4">
        <v>500</v>
      </c>
      <c r="V113" s="4">
        <v>50</v>
      </c>
      <c r="W113" s="4">
        <v>20</v>
      </c>
      <c r="X113" s="4">
        <v>20</v>
      </c>
      <c r="Y113" s="4">
        <f t="shared" si="66"/>
        <v>370</v>
      </c>
      <c r="Z113" s="4">
        <v>0</v>
      </c>
      <c r="AA113" s="4">
        <f t="shared" ref="AA113:AA145" si="74">MIN(500,ROUND((10+(I113/10))/100,0)*100)</f>
        <v>200</v>
      </c>
      <c r="AB113" s="3">
        <v>0</v>
      </c>
      <c r="AC113" s="3">
        <v>0</v>
      </c>
      <c r="AD113">
        <v>0</v>
      </c>
      <c r="AE113">
        <v>0</v>
      </c>
      <c r="AF113">
        <f t="shared" ref="AF113:AF145" si="75">AF112*1.2</f>
        <v>1.5839999999999999E-3</v>
      </c>
      <c r="AG113" s="5">
        <f t="shared" ref="AG113:AG126" si="76">G113</f>
        <v>20</v>
      </c>
      <c r="AH113" s="7">
        <f t="shared" si="71"/>
        <v>304.1749999999999</v>
      </c>
      <c r="AI113">
        <v>15</v>
      </c>
      <c r="AJ113" s="7">
        <f t="shared" si="69"/>
        <v>2.1</v>
      </c>
      <c r="AK113">
        <v>0</v>
      </c>
      <c r="AL113" s="5">
        <f t="shared" si="72"/>
        <v>17.147500000000001</v>
      </c>
      <c r="AM113" s="8">
        <f t="shared" si="67"/>
        <v>0</v>
      </c>
      <c r="AN113" s="3">
        <v>20</v>
      </c>
      <c r="AO113">
        <v>500</v>
      </c>
      <c r="AP113">
        <v>35</v>
      </c>
      <c r="AQ113">
        <v>1</v>
      </c>
    </row>
    <row r="114" spans="1:43">
      <c r="A114" t="s">
        <v>32</v>
      </c>
      <c r="B114" t="str">
        <f t="shared" si="62"/>
        <v>2024005</v>
      </c>
      <c r="C114" s="1">
        <f t="shared" si="70"/>
        <v>45413</v>
      </c>
      <c r="D114" s="1" t="s">
        <v>86</v>
      </c>
      <c r="E114" s="1"/>
      <c r="F114" s="3">
        <v>0</v>
      </c>
      <c r="G114" s="3">
        <v>30</v>
      </c>
      <c r="H114" s="3">
        <v>100</v>
      </c>
      <c r="I114" s="3">
        <f t="shared" si="73"/>
        <v>3000</v>
      </c>
      <c r="J114" s="3">
        <v>0</v>
      </c>
      <c r="K114" s="3">
        <v>0</v>
      </c>
      <c r="L114" s="3">
        <v>40</v>
      </c>
      <c r="M114" s="3">
        <f t="shared" si="63"/>
        <v>50</v>
      </c>
      <c r="N114" s="3">
        <v>12000</v>
      </c>
      <c r="O114" s="3">
        <v>0</v>
      </c>
      <c r="P114" s="3">
        <f t="shared" ca="1" si="64"/>
        <v>633</v>
      </c>
      <c r="Q114" s="3">
        <v>500</v>
      </c>
      <c r="R114" s="3">
        <v>500</v>
      </c>
      <c r="S114" s="3">
        <v>0</v>
      </c>
      <c r="T114" s="4">
        <f t="shared" si="65"/>
        <v>0</v>
      </c>
      <c r="U114" s="4">
        <v>0</v>
      </c>
      <c r="V114" s="4">
        <v>50</v>
      </c>
      <c r="W114" s="4">
        <v>20</v>
      </c>
      <c r="X114" s="4">
        <v>20</v>
      </c>
      <c r="Y114" s="4">
        <f t="shared" si="66"/>
        <v>20</v>
      </c>
      <c r="Z114" s="4">
        <v>0</v>
      </c>
      <c r="AA114" s="4">
        <f t="shared" si="74"/>
        <v>300</v>
      </c>
      <c r="AB114" s="3">
        <v>0</v>
      </c>
      <c r="AC114" s="3">
        <v>0</v>
      </c>
      <c r="AD114">
        <v>0</v>
      </c>
      <c r="AE114">
        <v>0</v>
      </c>
      <c r="AF114">
        <f t="shared" si="75"/>
        <v>1.9007999999999998E-3</v>
      </c>
      <c r="AG114" s="5">
        <f t="shared" si="76"/>
        <v>30</v>
      </c>
      <c r="AH114" s="7">
        <f t="shared" si="71"/>
        <v>349.80124999999987</v>
      </c>
      <c r="AI114">
        <v>15</v>
      </c>
      <c r="AJ114" s="7">
        <f t="shared" si="69"/>
        <v>2.1</v>
      </c>
      <c r="AK114">
        <v>0</v>
      </c>
      <c r="AL114" s="5">
        <f t="shared" si="72"/>
        <v>16.290125</v>
      </c>
      <c r="AM114" s="8">
        <f t="shared" si="67"/>
        <v>1</v>
      </c>
      <c r="AN114" s="3">
        <v>30</v>
      </c>
      <c r="AO114">
        <v>0</v>
      </c>
      <c r="AP114">
        <v>35</v>
      </c>
      <c r="AQ114">
        <v>1</v>
      </c>
    </row>
    <row r="115" spans="1:43">
      <c r="A115" t="s">
        <v>32</v>
      </c>
      <c r="B115" t="str">
        <f t="shared" si="62"/>
        <v>2024006</v>
      </c>
      <c r="C115" s="1">
        <f t="shared" si="70"/>
        <v>45444</v>
      </c>
      <c r="D115" s="1" t="s">
        <v>86</v>
      </c>
      <c r="E115" s="1" t="s">
        <v>53</v>
      </c>
      <c r="F115" s="3">
        <v>0</v>
      </c>
      <c r="G115" s="3">
        <v>40</v>
      </c>
      <c r="H115" s="3">
        <v>100</v>
      </c>
      <c r="I115" s="3">
        <f t="shared" si="73"/>
        <v>4000</v>
      </c>
      <c r="J115" s="3">
        <v>0</v>
      </c>
      <c r="K115" s="3">
        <v>0</v>
      </c>
      <c r="L115" s="3">
        <v>50</v>
      </c>
      <c r="M115" s="3">
        <f t="shared" si="63"/>
        <v>50</v>
      </c>
      <c r="N115" s="3">
        <v>12000</v>
      </c>
      <c r="O115" s="3">
        <v>0</v>
      </c>
      <c r="P115" s="3">
        <f t="shared" ca="1" si="64"/>
        <v>1244</v>
      </c>
      <c r="Q115" s="3">
        <v>500</v>
      </c>
      <c r="R115" s="3">
        <v>500</v>
      </c>
      <c r="S115" s="3">
        <v>0</v>
      </c>
      <c r="T115" s="4">
        <f t="shared" si="65"/>
        <v>0</v>
      </c>
      <c r="U115" s="4">
        <v>0</v>
      </c>
      <c r="V115" s="4">
        <v>50</v>
      </c>
      <c r="W115" s="4">
        <v>20</v>
      </c>
      <c r="X115" s="4">
        <v>20</v>
      </c>
      <c r="Y115" s="4">
        <f t="shared" si="66"/>
        <v>20</v>
      </c>
      <c r="Z115" s="4">
        <v>0</v>
      </c>
      <c r="AA115" s="4">
        <f t="shared" si="74"/>
        <v>400</v>
      </c>
      <c r="AB115" s="3">
        <v>0</v>
      </c>
      <c r="AC115" s="3">
        <v>0</v>
      </c>
      <c r="AD115">
        <v>0</v>
      </c>
      <c r="AE115">
        <v>1</v>
      </c>
      <c r="AF115">
        <f t="shared" si="75"/>
        <v>2.2809599999999998E-3</v>
      </c>
      <c r="AG115" s="5">
        <f t="shared" si="76"/>
        <v>40</v>
      </c>
      <c r="AH115" s="7">
        <f t="shared" si="71"/>
        <v>402.27143749999982</v>
      </c>
      <c r="AI115">
        <v>15</v>
      </c>
      <c r="AJ115" s="7">
        <f t="shared" si="69"/>
        <v>2.1</v>
      </c>
      <c r="AK115">
        <f>ROUND(SUM(Monthly!$AD$2:$AD$13)/2,0)</f>
        <v>2</v>
      </c>
      <c r="AL115" s="5">
        <f t="shared" si="72"/>
        <v>15.475618749999999</v>
      </c>
      <c r="AM115" s="8">
        <f t="shared" si="67"/>
        <v>1</v>
      </c>
      <c r="AN115" s="3">
        <v>40</v>
      </c>
      <c r="AO115">
        <v>0</v>
      </c>
      <c r="AP115">
        <v>35</v>
      </c>
      <c r="AQ115">
        <v>1</v>
      </c>
    </row>
    <row r="116" spans="1:43">
      <c r="A116" t="s">
        <v>32</v>
      </c>
      <c r="B116" t="str">
        <f t="shared" si="62"/>
        <v>2024007</v>
      </c>
      <c r="C116" s="1">
        <f t="shared" si="70"/>
        <v>45474</v>
      </c>
      <c r="D116" s="1" t="s">
        <v>86</v>
      </c>
      <c r="E116" s="1"/>
      <c r="F116" s="3">
        <v>0</v>
      </c>
      <c r="G116" s="3">
        <v>50</v>
      </c>
      <c r="H116" s="3">
        <v>100</v>
      </c>
      <c r="I116" s="3">
        <f t="shared" si="73"/>
        <v>5000</v>
      </c>
      <c r="J116" s="3">
        <v>0</v>
      </c>
      <c r="K116" s="3">
        <v>0</v>
      </c>
      <c r="L116" s="3">
        <v>50</v>
      </c>
      <c r="M116" s="3">
        <f t="shared" si="63"/>
        <v>50</v>
      </c>
      <c r="N116" s="3">
        <v>12000</v>
      </c>
      <c r="O116" s="3">
        <v>0</v>
      </c>
      <c r="P116" s="3">
        <f t="shared" ca="1" si="64"/>
        <v>554</v>
      </c>
      <c r="Q116" s="3">
        <v>500</v>
      </c>
      <c r="R116" s="3">
        <v>500</v>
      </c>
      <c r="S116" s="3">
        <v>0</v>
      </c>
      <c r="T116" s="4">
        <f t="shared" si="65"/>
        <v>35000</v>
      </c>
      <c r="U116" s="4">
        <v>500</v>
      </c>
      <c r="V116" s="4">
        <v>50</v>
      </c>
      <c r="W116" s="4">
        <v>20</v>
      </c>
      <c r="X116" s="4">
        <f t="shared" ref="X116:X145" si="77">INT(20+(F116+I116)/100)</f>
        <v>70</v>
      </c>
      <c r="Y116" s="4">
        <f t="shared" si="66"/>
        <v>370</v>
      </c>
      <c r="Z116" s="4">
        <v>0</v>
      </c>
      <c r="AA116" s="4">
        <f t="shared" si="74"/>
        <v>500</v>
      </c>
      <c r="AB116" s="3">
        <v>0</v>
      </c>
      <c r="AC116" s="3">
        <v>0</v>
      </c>
      <c r="AD116">
        <v>0</v>
      </c>
      <c r="AE116">
        <v>0</v>
      </c>
      <c r="AF116">
        <f t="shared" si="75"/>
        <v>2.7371519999999996E-3</v>
      </c>
      <c r="AG116" s="5">
        <f t="shared" si="76"/>
        <v>50</v>
      </c>
      <c r="AH116" s="7">
        <f t="shared" si="71"/>
        <v>462.61215312499974</v>
      </c>
      <c r="AI116">
        <v>15</v>
      </c>
      <c r="AJ116" s="7">
        <f t="shared" si="69"/>
        <v>2.1</v>
      </c>
      <c r="AK116">
        <v>0</v>
      </c>
      <c r="AL116" s="5">
        <f t="shared" si="72"/>
        <v>14.701837812499999</v>
      </c>
      <c r="AM116" s="8">
        <f t="shared" si="67"/>
        <v>2</v>
      </c>
      <c r="AN116" s="3">
        <v>50</v>
      </c>
      <c r="AO116">
        <v>500</v>
      </c>
      <c r="AP116">
        <v>35</v>
      </c>
      <c r="AQ116">
        <v>1</v>
      </c>
    </row>
    <row r="117" spans="1:43">
      <c r="A117" t="s">
        <v>32</v>
      </c>
      <c r="B117" t="str">
        <f t="shared" si="62"/>
        <v>2024008</v>
      </c>
      <c r="C117" s="1">
        <f t="shared" si="70"/>
        <v>45505</v>
      </c>
      <c r="D117" s="1" t="s">
        <v>86</v>
      </c>
      <c r="E117" s="1"/>
      <c r="F117" s="3">
        <v>0</v>
      </c>
      <c r="G117" s="3">
        <v>60</v>
      </c>
      <c r="H117" s="3">
        <v>100</v>
      </c>
      <c r="I117" s="3">
        <f t="shared" si="73"/>
        <v>6000</v>
      </c>
      <c r="J117" s="3">
        <v>0</v>
      </c>
      <c r="K117" s="3">
        <v>0</v>
      </c>
      <c r="L117" s="3">
        <v>50</v>
      </c>
      <c r="M117" s="3">
        <f t="shared" si="63"/>
        <v>50</v>
      </c>
      <c r="N117" s="3">
        <v>24000</v>
      </c>
      <c r="O117" s="3">
        <v>0</v>
      </c>
      <c r="P117" s="3">
        <f t="shared" ca="1" si="64"/>
        <v>1023</v>
      </c>
      <c r="Q117" s="3">
        <v>500</v>
      </c>
      <c r="R117" s="3">
        <v>500</v>
      </c>
      <c r="S117" s="3">
        <v>0</v>
      </c>
      <c r="T117" s="4">
        <f t="shared" si="65"/>
        <v>0</v>
      </c>
      <c r="U117" s="4">
        <v>0</v>
      </c>
      <c r="V117" s="4">
        <v>50</v>
      </c>
      <c r="W117" s="4">
        <v>20</v>
      </c>
      <c r="X117" s="4">
        <f t="shared" si="77"/>
        <v>80</v>
      </c>
      <c r="Y117" s="4">
        <f t="shared" si="66"/>
        <v>20</v>
      </c>
      <c r="Z117" s="4">
        <v>0</v>
      </c>
      <c r="AA117" s="4">
        <f t="shared" si="74"/>
        <v>500</v>
      </c>
      <c r="AB117" s="3">
        <v>0</v>
      </c>
      <c r="AC117" s="3">
        <v>0</v>
      </c>
      <c r="AD117">
        <v>0</v>
      </c>
      <c r="AE117">
        <v>0</v>
      </c>
      <c r="AF117">
        <f t="shared" si="75"/>
        <v>3.2845823999999996E-3</v>
      </c>
      <c r="AG117" s="5">
        <f t="shared" si="76"/>
        <v>60</v>
      </c>
      <c r="AH117" s="7">
        <f t="shared" si="71"/>
        <v>532.00397609374966</v>
      </c>
      <c r="AI117">
        <v>15</v>
      </c>
      <c r="AJ117" s="7">
        <f t="shared" si="69"/>
        <v>2.1</v>
      </c>
      <c r="AK117">
        <v>0</v>
      </c>
      <c r="AL117" s="5">
        <f t="shared" si="72"/>
        <v>13.966745921874999</v>
      </c>
      <c r="AM117" s="8">
        <f t="shared" si="67"/>
        <v>2</v>
      </c>
      <c r="AN117" s="3">
        <v>60</v>
      </c>
      <c r="AO117">
        <v>0</v>
      </c>
      <c r="AP117">
        <v>35</v>
      </c>
      <c r="AQ117">
        <v>1</v>
      </c>
    </row>
    <row r="118" spans="1:43">
      <c r="A118" t="s">
        <v>32</v>
      </c>
      <c r="B118" t="str">
        <f t="shared" si="62"/>
        <v>2024009</v>
      </c>
      <c r="C118" s="1">
        <f t="shared" si="70"/>
        <v>45536</v>
      </c>
      <c r="D118" s="1" t="s">
        <v>86</v>
      </c>
      <c r="E118" s="1" t="s">
        <v>52</v>
      </c>
      <c r="F118" s="3">
        <v>0</v>
      </c>
      <c r="G118" s="3">
        <v>70</v>
      </c>
      <c r="H118" s="3">
        <v>100</v>
      </c>
      <c r="I118" s="3">
        <f t="shared" si="73"/>
        <v>7000</v>
      </c>
      <c r="J118" s="3">
        <v>0</v>
      </c>
      <c r="K118" s="3">
        <v>0</v>
      </c>
      <c r="L118" s="3">
        <v>50</v>
      </c>
      <c r="M118" s="3">
        <f t="shared" si="63"/>
        <v>50</v>
      </c>
      <c r="N118" s="3">
        <v>24000</v>
      </c>
      <c r="O118" s="3">
        <v>0</v>
      </c>
      <c r="P118" s="3">
        <f t="shared" ca="1" si="64"/>
        <v>601</v>
      </c>
      <c r="Q118" s="3">
        <v>500</v>
      </c>
      <c r="R118" s="3">
        <v>500</v>
      </c>
      <c r="S118" s="3">
        <v>0</v>
      </c>
      <c r="T118" s="4">
        <f t="shared" si="65"/>
        <v>0</v>
      </c>
      <c r="U118" s="4">
        <v>0</v>
      </c>
      <c r="V118" s="4">
        <v>50</v>
      </c>
      <c r="W118" s="4">
        <v>20</v>
      </c>
      <c r="X118" s="4">
        <f t="shared" si="77"/>
        <v>90</v>
      </c>
      <c r="Y118" s="4">
        <f t="shared" si="66"/>
        <v>20</v>
      </c>
      <c r="Z118" s="4">
        <v>0</v>
      </c>
      <c r="AA118" s="4">
        <f t="shared" si="74"/>
        <v>500</v>
      </c>
      <c r="AB118" s="3">
        <v>0</v>
      </c>
      <c r="AC118" s="3">
        <v>0</v>
      </c>
      <c r="AD118">
        <v>0</v>
      </c>
      <c r="AE118">
        <v>1</v>
      </c>
      <c r="AF118">
        <f t="shared" si="75"/>
        <v>3.941498879999999E-3</v>
      </c>
      <c r="AG118" s="5">
        <f t="shared" si="76"/>
        <v>70</v>
      </c>
      <c r="AH118" s="7">
        <f t="shared" si="71"/>
        <v>611.80457250781205</v>
      </c>
      <c r="AI118">
        <v>15</v>
      </c>
      <c r="AJ118" s="7">
        <f t="shared" si="69"/>
        <v>2.1</v>
      </c>
      <c r="AK118">
        <v>0</v>
      </c>
      <c r="AL118" s="5">
        <f t="shared" si="72"/>
        <v>13.268408625781248</v>
      </c>
      <c r="AM118" s="8">
        <f t="shared" si="67"/>
        <v>2</v>
      </c>
      <c r="AN118" s="3">
        <v>70</v>
      </c>
      <c r="AO118">
        <v>0</v>
      </c>
      <c r="AP118">
        <v>35</v>
      </c>
      <c r="AQ118">
        <v>1</v>
      </c>
    </row>
    <row r="119" spans="1:43">
      <c r="A119" t="s">
        <v>32</v>
      </c>
      <c r="B119" t="str">
        <f t="shared" si="62"/>
        <v>2024010</v>
      </c>
      <c r="C119" s="1">
        <f t="shared" si="70"/>
        <v>45566</v>
      </c>
      <c r="D119" s="1" t="s">
        <v>86</v>
      </c>
      <c r="E119" s="1"/>
      <c r="F119" s="3">
        <v>0</v>
      </c>
      <c r="G119" s="3">
        <v>80</v>
      </c>
      <c r="H119" s="3">
        <v>100</v>
      </c>
      <c r="I119" s="3">
        <f t="shared" si="73"/>
        <v>8000</v>
      </c>
      <c r="J119" s="3">
        <v>0</v>
      </c>
      <c r="K119" s="3">
        <v>0</v>
      </c>
      <c r="L119" s="3">
        <v>50</v>
      </c>
      <c r="M119" s="3">
        <f t="shared" si="63"/>
        <v>50</v>
      </c>
      <c r="N119" s="3">
        <v>24000</v>
      </c>
      <c r="O119" s="3">
        <v>0</v>
      </c>
      <c r="P119" s="3">
        <f t="shared" ca="1" si="64"/>
        <v>543</v>
      </c>
      <c r="Q119" s="3">
        <v>500</v>
      </c>
      <c r="R119" s="3">
        <v>500</v>
      </c>
      <c r="S119" s="3">
        <v>0</v>
      </c>
      <c r="T119" s="4">
        <f t="shared" si="65"/>
        <v>70000</v>
      </c>
      <c r="U119" s="4">
        <v>1000</v>
      </c>
      <c r="V119" s="4">
        <v>50</v>
      </c>
      <c r="W119" s="4">
        <v>20</v>
      </c>
      <c r="X119" s="4">
        <f t="shared" si="77"/>
        <v>100</v>
      </c>
      <c r="Y119" s="4">
        <f t="shared" si="66"/>
        <v>720</v>
      </c>
      <c r="Z119" s="4">
        <v>5000</v>
      </c>
      <c r="AA119" s="4">
        <f t="shared" si="74"/>
        <v>500</v>
      </c>
      <c r="AB119" s="3">
        <v>0</v>
      </c>
      <c r="AC119" s="3">
        <v>0</v>
      </c>
      <c r="AD119">
        <v>0</v>
      </c>
      <c r="AE119">
        <v>0</v>
      </c>
      <c r="AF119">
        <f t="shared" si="75"/>
        <v>4.7297986559999986E-3</v>
      </c>
      <c r="AG119" s="5">
        <f t="shared" si="76"/>
        <v>80</v>
      </c>
      <c r="AH119" s="7">
        <f t="shared" si="71"/>
        <v>703.57525838398385</v>
      </c>
      <c r="AI119">
        <v>15</v>
      </c>
      <c r="AJ119" s="7">
        <f t="shared" si="69"/>
        <v>2.1</v>
      </c>
      <c r="AK119">
        <v>0</v>
      </c>
      <c r="AL119" s="5">
        <f t="shared" si="72"/>
        <v>12.604988194492185</v>
      </c>
      <c r="AM119" s="8">
        <f t="shared" si="67"/>
        <v>3</v>
      </c>
      <c r="AN119" s="3">
        <v>80</v>
      </c>
      <c r="AO119">
        <v>1000</v>
      </c>
      <c r="AP119">
        <v>35</v>
      </c>
      <c r="AQ119">
        <v>1</v>
      </c>
    </row>
    <row r="120" spans="1:43">
      <c r="A120" t="s">
        <v>32</v>
      </c>
      <c r="B120" t="str">
        <f t="shared" si="62"/>
        <v>2024011</v>
      </c>
      <c r="C120" s="1">
        <f t="shared" si="70"/>
        <v>45597</v>
      </c>
      <c r="D120" s="1" t="s">
        <v>86</v>
      </c>
      <c r="E120" s="1"/>
      <c r="F120" s="3">
        <v>0</v>
      </c>
      <c r="G120" s="3">
        <v>90</v>
      </c>
      <c r="H120" s="3">
        <v>100</v>
      </c>
      <c r="I120" s="3">
        <f t="shared" si="73"/>
        <v>9000</v>
      </c>
      <c r="J120" s="3">
        <v>0</v>
      </c>
      <c r="K120" s="3">
        <v>0</v>
      </c>
      <c r="L120" s="3">
        <v>50</v>
      </c>
      <c r="M120" s="3">
        <f t="shared" si="63"/>
        <v>50</v>
      </c>
      <c r="N120" s="3">
        <v>24000</v>
      </c>
      <c r="O120" s="3">
        <v>0</v>
      </c>
      <c r="P120" s="3">
        <f t="shared" ca="1" si="64"/>
        <v>1019</v>
      </c>
      <c r="Q120" s="3">
        <v>500</v>
      </c>
      <c r="R120" s="3">
        <v>500</v>
      </c>
      <c r="S120" s="3">
        <v>0</v>
      </c>
      <c r="T120" s="4">
        <f t="shared" si="65"/>
        <v>0</v>
      </c>
      <c r="U120" s="4">
        <v>0</v>
      </c>
      <c r="V120" s="4">
        <v>50</v>
      </c>
      <c r="W120" s="4">
        <v>20</v>
      </c>
      <c r="X120" s="4">
        <f t="shared" si="77"/>
        <v>110</v>
      </c>
      <c r="Y120" s="4">
        <f t="shared" si="66"/>
        <v>20</v>
      </c>
      <c r="Z120" s="4">
        <v>5000</v>
      </c>
      <c r="AA120" s="4">
        <f t="shared" si="74"/>
        <v>500</v>
      </c>
      <c r="AB120" s="3">
        <v>0</v>
      </c>
      <c r="AC120" s="3">
        <v>0</v>
      </c>
      <c r="AD120">
        <v>0</v>
      </c>
      <c r="AE120">
        <v>0</v>
      </c>
      <c r="AF120">
        <f t="shared" si="75"/>
        <v>5.6757583871999981E-3</v>
      </c>
      <c r="AG120" s="5">
        <f t="shared" si="76"/>
        <v>90</v>
      </c>
      <c r="AH120" s="7">
        <f t="shared" si="71"/>
        <v>809.11154714158135</v>
      </c>
      <c r="AI120">
        <v>15</v>
      </c>
      <c r="AJ120" s="7">
        <f t="shared" si="69"/>
        <v>2.1</v>
      </c>
      <c r="AK120">
        <v>0</v>
      </c>
      <c r="AL120" s="5">
        <f t="shared" si="72"/>
        <v>11.974738784767576</v>
      </c>
      <c r="AM120" s="8">
        <f t="shared" si="67"/>
        <v>3</v>
      </c>
      <c r="AN120" s="3">
        <v>90</v>
      </c>
      <c r="AO120">
        <v>0</v>
      </c>
      <c r="AP120">
        <v>35</v>
      </c>
      <c r="AQ120">
        <v>1</v>
      </c>
    </row>
    <row r="121" spans="1:43">
      <c r="A121" t="s">
        <v>32</v>
      </c>
      <c r="B121" t="str">
        <f t="shared" si="62"/>
        <v>2024012</v>
      </c>
      <c r="C121" s="1">
        <f t="shared" si="70"/>
        <v>45627</v>
      </c>
      <c r="D121" s="1" t="s">
        <v>86</v>
      </c>
      <c r="E121" s="1" t="s">
        <v>54</v>
      </c>
      <c r="F121" s="3">
        <v>0</v>
      </c>
      <c r="G121" s="3">
        <v>150</v>
      </c>
      <c r="H121" s="3">
        <v>100</v>
      </c>
      <c r="I121" s="3">
        <f t="shared" si="73"/>
        <v>15000</v>
      </c>
      <c r="J121" s="3">
        <v>0</v>
      </c>
      <c r="K121" s="3">
        <v>0</v>
      </c>
      <c r="L121" s="3">
        <v>50</v>
      </c>
      <c r="M121" s="3">
        <f t="shared" si="63"/>
        <v>50</v>
      </c>
      <c r="N121" s="3">
        <v>24000</v>
      </c>
      <c r="O121" s="3">
        <v>0</v>
      </c>
      <c r="P121" s="3">
        <f t="shared" ca="1" si="64"/>
        <v>1123</v>
      </c>
      <c r="Q121" s="3">
        <v>1000</v>
      </c>
      <c r="R121" s="3">
        <v>500</v>
      </c>
      <c r="S121" s="3">
        <v>0</v>
      </c>
      <c r="T121" s="4">
        <f t="shared" si="65"/>
        <v>0</v>
      </c>
      <c r="U121" s="4">
        <v>0</v>
      </c>
      <c r="V121" s="4">
        <v>50</v>
      </c>
      <c r="W121" s="4">
        <v>20</v>
      </c>
      <c r="X121" s="4">
        <f t="shared" si="77"/>
        <v>170</v>
      </c>
      <c r="Y121" s="4">
        <f t="shared" si="66"/>
        <v>20</v>
      </c>
      <c r="Z121" s="4">
        <v>0</v>
      </c>
      <c r="AA121" s="4">
        <f t="shared" si="74"/>
        <v>500</v>
      </c>
      <c r="AB121" s="3">
        <v>75000</v>
      </c>
      <c r="AC121" s="3">
        <v>0</v>
      </c>
      <c r="AD121">
        <v>0</v>
      </c>
      <c r="AE121">
        <v>1</v>
      </c>
      <c r="AF121">
        <f t="shared" si="75"/>
        <v>6.8109100646399972E-3</v>
      </c>
      <c r="AG121" s="5">
        <f t="shared" si="76"/>
        <v>150</v>
      </c>
      <c r="AH121" s="7">
        <f t="shared" si="71"/>
        <v>930.47827921281851</v>
      </c>
      <c r="AI121">
        <v>30</v>
      </c>
      <c r="AJ121" s="7">
        <f t="shared" ref="AJ121:AJ127" si="78">AI121*0.1</f>
        <v>3</v>
      </c>
      <c r="AK121">
        <f>SUM(Monthly!$AD$2:$AD$13)-SUM(Monthly!$AK$2:$AK$12)</f>
        <v>1</v>
      </c>
      <c r="AL121" s="5">
        <f>AL120*0.945</f>
        <v>11.316128151605358</v>
      </c>
      <c r="AM121" s="8">
        <f t="shared" si="67"/>
        <v>6</v>
      </c>
      <c r="AN121" s="3">
        <v>150</v>
      </c>
      <c r="AO121">
        <v>0</v>
      </c>
      <c r="AP121">
        <v>35</v>
      </c>
      <c r="AQ121">
        <v>2</v>
      </c>
    </row>
    <row r="122" spans="1:43">
      <c r="A122" t="s">
        <v>32</v>
      </c>
      <c r="B122" t="str">
        <f t="shared" si="62"/>
        <v>2025001</v>
      </c>
      <c r="C122" s="1">
        <f t="shared" si="70"/>
        <v>45658</v>
      </c>
      <c r="D122" s="1" t="s">
        <v>86</v>
      </c>
      <c r="E122" s="1"/>
      <c r="F122" s="3">
        <v>0</v>
      </c>
      <c r="G122" s="3">
        <v>300</v>
      </c>
      <c r="H122" s="3">
        <v>100</v>
      </c>
      <c r="I122" s="3">
        <f t="shared" si="73"/>
        <v>30000</v>
      </c>
      <c r="J122" s="3">
        <v>0</v>
      </c>
      <c r="K122" s="3">
        <v>0</v>
      </c>
      <c r="L122" s="3">
        <v>50</v>
      </c>
      <c r="M122" s="3">
        <f t="shared" si="63"/>
        <v>50</v>
      </c>
      <c r="N122" s="3">
        <v>24000</v>
      </c>
      <c r="O122" s="3">
        <v>0</v>
      </c>
      <c r="P122" s="3">
        <f t="shared" ca="1" si="64"/>
        <v>934</v>
      </c>
      <c r="Q122" s="3">
        <v>1000</v>
      </c>
      <c r="R122" s="3">
        <v>500</v>
      </c>
      <c r="S122" s="3">
        <v>0</v>
      </c>
      <c r="T122" s="4">
        <f t="shared" si="65"/>
        <v>105000</v>
      </c>
      <c r="U122" s="4">
        <v>1500</v>
      </c>
      <c r="V122" s="4">
        <v>50</v>
      </c>
      <c r="W122" s="4">
        <v>20</v>
      </c>
      <c r="X122" s="4">
        <f t="shared" si="77"/>
        <v>320</v>
      </c>
      <c r="Y122" s="4">
        <f t="shared" si="66"/>
        <v>1070</v>
      </c>
      <c r="Z122" s="2"/>
      <c r="AA122" s="4">
        <f t="shared" si="74"/>
        <v>500</v>
      </c>
      <c r="AB122" s="3">
        <v>0</v>
      </c>
      <c r="AC122" s="3">
        <v>0</v>
      </c>
      <c r="AD122">
        <v>0</v>
      </c>
      <c r="AE122">
        <v>0</v>
      </c>
      <c r="AF122">
        <f t="shared" si="75"/>
        <v>8.173092077567997E-3</v>
      </c>
      <c r="AG122" s="5">
        <f t="shared" si="76"/>
        <v>300</v>
      </c>
      <c r="AH122" s="7">
        <f t="shared" si="71"/>
        <v>1070.0500210947412</v>
      </c>
      <c r="AI122">
        <v>30</v>
      </c>
      <c r="AJ122" s="7">
        <f t="shared" si="78"/>
        <v>3</v>
      </c>
      <c r="AK122">
        <v>0</v>
      </c>
      <c r="AL122" s="5">
        <f>AL121*0.94</f>
        <v>10.637160462509037</v>
      </c>
      <c r="AM122" s="8">
        <f t="shared" si="67"/>
        <v>12</v>
      </c>
      <c r="AN122" s="3">
        <v>300</v>
      </c>
      <c r="AO122">
        <v>1500</v>
      </c>
      <c r="AP122">
        <v>35</v>
      </c>
      <c r="AQ122">
        <v>2</v>
      </c>
    </row>
    <row r="123" spans="1:43">
      <c r="A123" t="s">
        <v>32</v>
      </c>
      <c r="B123" t="str">
        <f t="shared" si="62"/>
        <v>2025002</v>
      </c>
      <c r="C123" s="1">
        <f t="shared" si="70"/>
        <v>45689</v>
      </c>
      <c r="D123" s="1" t="s">
        <v>86</v>
      </c>
      <c r="E123" s="1"/>
      <c r="F123" s="3">
        <v>0</v>
      </c>
      <c r="G123" s="3">
        <v>400</v>
      </c>
      <c r="H123" s="3">
        <v>100</v>
      </c>
      <c r="I123" s="3">
        <f t="shared" si="73"/>
        <v>40000</v>
      </c>
      <c r="J123" s="3">
        <v>0</v>
      </c>
      <c r="K123" s="3">
        <v>0</v>
      </c>
      <c r="L123" s="3">
        <v>50</v>
      </c>
      <c r="M123" s="3">
        <f t="shared" si="63"/>
        <v>50</v>
      </c>
      <c r="N123" s="3">
        <v>24000</v>
      </c>
      <c r="O123" s="3">
        <v>0</v>
      </c>
      <c r="P123" s="3">
        <f t="shared" ca="1" si="64"/>
        <v>698</v>
      </c>
      <c r="Q123" s="3">
        <v>1000</v>
      </c>
      <c r="R123" s="3">
        <v>500</v>
      </c>
      <c r="S123" s="3">
        <v>0</v>
      </c>
      <c r="T123" s="4">
        <f t="shared" si="65"/>
        <v>0</v>
      </c>
      <c r="U123" s="4">
        <v>0</v>
      </c>
      <c r="V123" s="4">
        <v>50</v>
      </c>
      <c r="W123" s="4">
        <v>10</v>
      </c>
      <c r="X123" s="4">
        <f t="shared" si="77"/>
        <v>420</v>
      </c>
      <c r="Y123" s="4">
        <f t="shared" si="66"/>
        <v>20</v>
      </c>
      <c r="Z123" s="2"/>
      <c r="AA123" s="4">
        <f t="shared" si="74"/>
        <v>500</v>
      </c>
      <c r="AB123" s="3">
        <v>0</v>
      </c>
      <c r="AC123" s="3">
        <v>0</v>
      </c>
      <c r="AD123">
        <v>0</v>
      </c>
      <c r="AE123">
        <v>0</v>
      </c>
      <c r="AF123">
        <f t="shared" si="75"/>
        <v>9.8077104930815954E-3</v>
      </c>
      <c r="AG123" s="5">
        <f t="shared" si="76"/>
        <v>400</v>
      </c>
      <c r="AH123" s="7">
        <f t="shared" si="71"/>
        <v>1230.5575242589523</v>
      </c>
      <c r="AI123">
        <v>30</v>
      </c>
      <c r="AJ123" s="7">
        <f t="shared" si="78"/>
        <v>3</v>
      </c>
      <c r="AK123">
        <v>0</v>
      </c>
      <c r="AL123" s="5">
        <f>AL122*0.94</f>
        <v>9.9989308347584949</v>
      </c>
      <c r="AM123" s="8">
        <f t="shared" si="67"/>
        <v>16</v>
      </c>
      <c r="AN123" s="3">
        <v>400</v>
      </c>
      <c r="AO123">
        <v>0</v>
      </c>
      <c r="AP123">
        <v>35</v>
      </c>
      <c r="AQ123">
        <v>2</v>
      </c>
    </row>
    <row r="124" spans="1:43">
      <c r="A124" t="s">
        <v>32</v>
      </c>
      <c r="B124" t="str">
        <f t="shared" si="62"/>
        <v>2025003</v>
      </c>
      <c r="C124" s="1">
        <f t="shared" si="70"/>
        <v>45717</v>
      </c>
      <c r="D124" s="1" t="s">
        <v>86</v>
      </c>
      <c r="E124" s="1" t="s">
        <v>55</v>
      </c>
      <c r="F124" s="3">
        <v>100</v>
      </c>
      <c r="G124" s="3">
        <v>500</v>
      </c>
      <c r="H124" s="3">
        <v>100</v>
      </c>
      <c r="I124" s="3">
        <f t="shared" si="73"/>
        <v>50000</v>
      </c>
      <c r="J124" s="3">
        <v>0</v>
      </c>
      <c r="K124" s="3">
        <v>0</v>
      </c>
      <c r="L124" s="3">
        <f t="shared" ref="L124:L145" si="79">50+INT(F124/10)</f>
        <v>60</v>
      </c>
      <c r="M124" s="3">
        <f t="shared" si="63"/>
        <v>50</v>
      </c>
      <c r="N124" s="3">
        <v>24000</v>
      </c>
      <c r="O124" s="3">
        <v>0</v>
      </c>
      <c r="P124" s="3">
        <f t="shared" ca="1" si="64"/>
        <v>92</v>
      </c>
      <c r="Q124" s="3">
        <v>1000</v>
      </c>
      <c r="R124" s="3">
        <v>500</v>
      </c>
      <c r="S124" s="3">
        <v>0</v>
      </c>
      <c r="T124" s="4">
        <f t="shared" si="65"/>
        <v>0</v>
      </c>
      <c r="U124" s="4">
        <v>0</v>
      </c>
      <c r="V124" s="4">
        <v>50</v>
      </c>
      <c r="W124" s="4">
        <v>10</v>
      </c>
      <c r="X124" s="4">
        <f t="shared" si="77"/>
        <v>521</v>
      </c>
      <c r="Y124" s="4">
        <f t="shared" si="66"/>
        <v>20</v>
      </c>
      <c r="Z124" s="4">
        <v>0</v>
      </c>
      <c r="AA124" s="4">
        <f t="shared" si="74"/>
        <v>500</v>
      </c>
      <c r="AB124" s="3">
        <v>0</v>
      </c>
      <c r="AC124" s="3">
        <v>0</v>
      </c>
      <c r="AD124">
        <v>0</v>
      </c>
      <c r="AE124">
        <v>1</v>
      </c>
      <c r="AF124">
        <f t="shared" si="75"/>
        <v>1.1769252591697914E-2</v>
      </c>
      <c r="AG124" s="5">
        <f t="shared" si="76"/>
        <v>500</v>
      </c>
      <c r="AH124" s="7">
        <f t="shared" si="71"/>
        <v>1415.1411528977951</v>
      </c>
      <c r="AI124">
        <v>30</v>
      </c>
      <c r="AJ124" s="7">
        <f t="shared" si="78"/>
        <v>3</v>
      </c>
      <c r="AK124">
        <v>0</v>
      </c>
      <c r="AL124" s="5">
        <f t="shared" ref="AL124:AL145" si="80">W124</f>
        <v>10</v>
      </c>
      <c r="AM124" s="8">
        <f t="shared" si="67"/>
        <v>20</v>
      </c>
      <c r="AN124" s="3">
        <v>500</v>
      </c>
      <c r="AO124">
        <v>0</v>
      </c>
      <c r="AP124">
        <v>35</v>
      </c>
      <c r="AQ124">
        <v>2</v>
      </c>
    </row>
    <row r="125" spans="1:43">
      <c r="A125" t="s">
        <v>32</v>
      </c>
      <c r="B125" t="str">
        <f t="shared" si="62"/>
        <v>2025004</v>
      </c>
      <c r="C125" s="1">
        <f t="shared" si="70"/>
        <v>45748</v>
      </c>
      <c r="D125" s="1" t="s">
        <v>86</v>
      </c>
      <c r="E125" s="1"/>
      <c r="F125" s="3">
        <v>200</v>
      </c>
      <c r="G125" s="3">
        <v>600</v>
      </c>
      <c r="H125" s="3">
        <v>100</v>
      </c>
      <c r="I125" s="3">
        <f t="shared" si="73"/>
        <v>60000</v>
      </c>
      <c r="J125" s="3">
        <v>0</v>
      </c>
      <c r="K125" s="3">
        <v>0</v>
      </c>
      <c r="L125" s="3">
        <f t="shared" si="79"/>
        <v>70</v>
      </c>
      <c r="M125" s="3">
        <f t="shared" si="63"/>
        <v>50</v>
      </c>
      <c r="N125" s="3">
        <v>24000</v>
      </c>
      <c r="O125" s="3">
        <v>0</v>
      </c>
      <c r="P125" s="3">
        <f t="shared" ca="1" si="64"/>
        <v>967</v>
      </c>
      <c r="Q125" s="3">
        <v>1000</v>
      </c>
      <c r="R125" s="3">
        <v>500</v>
      </c>
      <c r="S125" s="3">
        <v>0</v>
      </c>
      <c r="T125" s="4">
        <f t="shared" si="65"/>
        <v>180000</v>
      </c>
      <c r="U125" s="4">
        <v>3000</v>
      </c>
      <c r="V125" s="4">
        <v>50</v>
      </c>
      <c r="W125" s="4">
        <v>10</v>
      </c>
      <c r="X125" s="4">
        <f t="shared" si="77"/>
        <v>622</v>
      </c>
      <c r="Y125" s="4">
        <f t="shared" si="66"/>
        <v>1820</v>
      </c>
      <c r="Z125" s="4">
        <v>0</v>
      </c>
      <c r="AA125" s="4">
        <f t="shared" si="74"/>
        <v>500</v>
      </c>
      <c r="AB125" s="3">
        <v>0</v>
      </c>
      <c r="AC125" s="3">
        <v>0</v>
      </c>
      <c r="AD125">
        <v>0</v>
      </c>
      <c r="AE125">
        <v>0</v>
      </c>
      <c r="AF125">
        <f t="shared" si="75"/>
        <v>1.4123103110037496E-2</v>
      </c>
      <c r="AG125" s="5">
        <f t="shared" si="76"/>
        <v>600</v>
      </c>
      <c r="AH125" s="7">
        <f t="shared" si="71"/>
        <v>1627.4123258324641</v>
      </c>
      <c r="AI125">
        <v>30</v>
      </c>
      <c r="AJ125" s="7">
        <f t="shared" si="78"/>
        <v>3</v>
      </c>
      <c r="AK125">
        <v>0</v>
      </c>
      <c r="AL125" s="5">
        <f t="shared" si="80"/>
        <v>10</v>
      </c>
      <c r="AM125" s="8">
        <f t="shared" si="67"/>
        <v>24</v>
      </c>
      <c r="AN125" s="3">
        <v>600</v>
      </c>
      <c r="AO125">
        <v>3000</v>
      </c>
      <c r="AP125">
        <v>35</v>
      </c>
      <c r="AQ125">
        <v>2</v>
      </c>
    </row>
    <row r="126" spans="1:43">
      <c r="A126" t="s">
        <v>32</v>
      </c>
      <c r="B126" t="str">
        <f t="shared" si="62"/>
        <v>2025005</v>
      </c>
      <c r="C126" s="1">
        <f t="shared" si="70"/>
        <v>45778</v>
      </c>
      <c r="D126" s="1" t="s">
        <v>86</v>
      </c>
      <c r="E126" s="1"/>
      <c r="F126" s="3">
        <v>400</v>
      </c>
      <c r="G126" s="3">
        <v>800</v>
      </c>
      <c r="H126" s="3">
        <v>100</v>
      </c>
      <c r="I126" s="3">
        <f t="shared" si="73"/>
        <v>80000</v>
      </c>
      <c r="J126" s="3">
        <v>0</v>
      </c>
      <c r="K126" s="3">
        <v>0</v>
      </c>
      <c r="L126" s="3">
        <f t="shared" si="79"/>
        <v>90</v>
      </c>
      <c r="M126" s="3">
        <f t="shared" si="63"/>
        <v>50</v>
      </c>
      <c r="N126" s="3">
        <v>24000</v>
      </c>
      <c r="O126" s="3">
        <v>0</v>
      </c>
      <c r="P126" s="3">
        <f t="shared" ca="1" si="64"/>
        <v>1089</v>
      </c>
      <c r="Q126" s="3">
        <v>1000</v>
      </c>
      <c r="R126" s="3">
        <v>500</v>
      </c>
      <c r="S126" s="3">
        <v>0</v>
      </c>
      <c r="T126" s="4">
        <f t="shared" si="65"/>
        <v>0</v>
      </c>
      <c r="U126" s="4">
        <v>0</v>
      </c>
      <c r="V126" s="4">
        <v>50</v>
      </c>
      <c r="W126" s="4">
        <v>10</v>
      </c>
      <c r="X126" s="4">
        <f t="shared" si="77"/>
        <v>824</v>
      </c>
      <c r="Y126" s="4">
        <f t="shared" si="66"/>
        <v>20</v>
      </c>
      <c r="Z126" s="4">
        <v>0</v>
      </c>
      <c r="AA126" s="4">
        <f t="shared" si="74"/>
        <v>500</v>
      </c>
      <c r="AB126" s="3">
        <v>0</v>
      </c>
      <c r="AC126" s="3">
        <v>0</v>
      </c>
      <c r="AD126">
        <v>0</v>
      </c>
      <c r="AE126">
        <v>0</v>
      </c>
      <c r="AF126">
        <f t="shared" si="75"/>
        <v>1.6947723732044995E-2</v>
      </c>
      <c r="AG126" s="5">
        <f t="shared" si="76"/>
        <v>800</v>
      </c>
      <c r="AH126" s="7">
        <f t="shared" si="71"/>
        <v>1871.5241747073337</v>
      </c>
      <c r="AI126">
        <v>30</v>
      </c>
      <c r="AJ126" s="7">
        <f t="shared" si="78"/>
        <v>3</v>
      </c>
      <c r="AK126">
        <v>0</v>
      </c>
      <c r="AL126" s="5">
        <f t="shared" si="80"/>
        <v>10</v>
      </c>
      <c r="AM126" s="8">
        <f t="shared" si="67"/>
        <v>32</v>
      </c>
      <c r="AN126" s="3">
        <v>800</v>
      </c>
      <c r="AO126">
        <v>0</v>
      </c>
      <c r="AP126">
        <v>35</v>
      </c>
      <c r="AQ126">
        <v>2</v>
      </c>
    </row>
    <row r="127" spans="1:43">
      <c r="A127" t="s">
        <v>32</v>
      </c>
      <c r="B127" t="str">
        <f t="shared" si="62"/>
        <v>2025006</v>
      </c>
      <c r="C127" s="1">
        <f t="shared" si="70"/>
        <v>45809</v>
      </c>
      <c r="D127" s="1" t="s">
        <v>86</v>
      </c>
      <c r="E127" s="1" t="s">
        <v>56</v>
      </c>
      <c r="F127" s="3">
        <v>800</v>
      </c>
      <c r="G127" s="3">
        <v>1000</v>
      </c>
      <c r="H127" s="3">
        <v>100</v>
      </c>
      <c r="I127" s="3">
        <f t="shared" si="73"/>
        <v>100000</v>
      </c>
      <c r="J127" s="3">
        <v>0</v>
      </c>
      <c r="K127" s="3">
        <v>0</v>
      </c>
      <c r="L127" s="3">
        <f t="shared" si="79"/>
        <v>130</v>
      </c>
      <c r="M127" s="3">
        <f t="shared" si="63"/>
        <v>50</v>
      </c>
      <c r="N127" s="3">
        <v>24000</v>
      </c>
      <c r="O127" s="3">
        <v>0</v>
      </c>
      <c r="P127" s="3">
        <f t="shared" ca="1" si="64"/>
        <v>975</v>
      </c>
      <c r="Q127" s="3">
        <v>1000</v>
      </c>
      <c r="R127" s="3">
        <v>500</v>
      </c>
      <c r="S127" s="3">
        <v>0</v>
      </c>
      <c r="T127" s="4">
        <f t="shared" si="65"/>
        <v>0</v>
      </c>
      <c r="U127" s="4">
        <v>0</v>
      </c>
      <c r="V127" s="4">
        <v>50</v>
      </c>
      <c r="W127" s="4">
        <v>10</v>
      </c>
      <c r="X127" s="4">
        <f t="shared" si="77"/>
        <v>1028</v>
      </c>
      <c r="Y127" s="4">
        <f t="shared" si="66"/>
        <v>20</v>
      </c>
      <c r="Z127" s="4">
        <v>0</v>
      </c>
      <c r="AA127" s="4">
        <f t="shared" si="74"/>
        <v>500</v>
      </c>
      <c r="AB127" s="3">
        <v>0</v>
      </c>
      <c r="AC127" s="3">
        <v>0</v>
      </c>
      <c r="AD127">
        <v>0</v>
      </c>
      <c r="AE127">
        <v>1</v>
      </c>
      <c r="AF127">
        <f t="shared" si="75"/>
        <v>2.0337268478453994E-2</v>
      </c>
      <c r="AG127" s="5">
        <f t="shared" ref="AG127:AG136" si="81">G127*1.5</f>
        <v>1500</v>
      </c>
      <c r="AH127" s="7">
        <f t="shared" si="71"/>
        <v>2152.2528009134335</v>
      </c>
      <c r="AI127">
        <v>30</v>
      </c>
      <c r="AJ127" s="7">
        <f t="shared" si="78"/>
        <v>3</v>
      </c>
      <c r="AK127">
        <f>ROUND(SUM(Monthly!$AD$2:$AD$25)/2,0)</f>
        <v>2</v>
      </c>
      <c r="AL127" s="5">
        <f t="shared" si="80"/>
        <v>10</v>
      </c>
      <c r="AM127" s="8">
        <f t="shared" si="67"/>
        <v>40</v>
      </c>
      <c r="AN127" s="3">
        <v>1000</v>
      </c>
      <c r="AO127">
        <v>0</v>
      </c>
      <c r="AP127">
        <v>35</v>
      </c>
      <c r="AQ127">
        <v>2</v>
      </c>
    </row>
    <row r="128" spans="1:43">
      <c r="A128" t="s">
        <v>32</v>
      </c>
      <c r="B128" t="str">
        <f t="shared" si="62"/>
        <v>2025007</v>
      </c>
      <c r="C128" s="1">
        <f t="shared" si="70"/>
        <v>45839</v>
      </c>
      <c r="D128" s="1" t="s">
        <v>86</v>
      </c>
      <c r="E128" s="1"/>
      <c r="F128" s="3">
        <v>1000</v>
      </c>
      <c r="G128" s="3">
        <v>1100</v>
      </c>
      <c r="H128" s="3">
        <v>100</v>
      </c>
      <c r="I128" s="3">
        <f t="shared" si="73"/>
        <v>110000</v>
      </c>
      <c r="J128" s="3">
        <v>0</v>
      </c>
      <c r="K128" s="3">
        <v>0</v>
      </c>
      <c r="L128" s="3">
        <f t="shared" si="79"/>
        <v>150</v>
      </c>
      <c r="M128" s="3">
        <f t="shared" si="63"/>
        <v>50</v>
      </c>
      <c r="N128" s="3">
        <v>24000</v>
      </c>
      <c r="O128" s="3">
        <v>0</v>
      </c>
      <c r="P128" s="3">
        <f t="shared" ca="1" si="64"/>
        <v>1177</v>
      </c>
      <c r="Q128" s="3">
        <v>1000</v>
      </c>
      <c r="R128" s="3">
        <v>500</v>
      </c>
      <c r="S128" s="3">
        <v>0</v>
      </c>
      <c r="T128" s="4">
        <f t="shared" si="65"/>
        <v>360000</v>
      </c>
      <c r="U128" s="4">
        <v>6000</v>
      </c>
      <c r="V128" s="4">
        <v>50</v>
      </c>
      <c r="W128" s="4">
        <v>10</v>
      </c>
      <c r="X128" s="4">
        <f t="shared" si="77"/>
        <v>1130</v>
      </c>
      <c r="Y128" s="4">
        <f t="shared" si="66"/>
        <v>3620</v>
      </c>
      <c r="Z128" s="4">
        <v>0</v>
      </c>
      <c r="AA128" s="4">
        <f t="shared" si="74"/>
        <v>500</v>
      </c>
      <c r="AB128" s="3">
        <v>0</v>
      </c>
      <c r="AC128" s="3">
        <v>0</v>
      </c>
      <c r="AD128">
        <v>0</v>
      </c>
      <c r="AE128">
        <v>0</v>
      </c>
      <c r="AF128">
        <f t="shared" si="75"/>
        <v>2.4404722174144793E-2</v>
      </c>
      <c r="AG128" s="5">
        <f t="shared" si="81"/>
        <v>1650</v>
      </c>
      <c r="AH128" s="7">
        <f t="shared" si="71"/>
        <v>2475.0907210504483</v>
      </c>
      <c r="AI128">
        <v>20</v>
      </c>
      <c r="AJ128" s="7">
        <f t="shared" ref="AJ128:AJ145" si="82">AI128*0.18</f>
        <v>3.5999999999999996</v>
      </c>
      <c r="AK128">
        <v>0</v>
      </c>
      <c r="AL128" s="5">
        <f t="shared" si="80"/>
        <v>10</v>
      </c>
      <c r="AM128" s="8">
        <f t="shared" si="67"/>
        <v>44</v>
      </c>
      <c r="AN128" s="3">
        <v>1100</v>
      </c>
      <c r="AO128">
        <v>6000</v>
      </c>
      <c r="AP128">
        <v>35</v>
      </c>
      <c r="AQ128">
        <v>2</v>
      </c>
    </row>
    <row r="129" spans="1:43">
      <c r="A129" t="s">
        <v>32</v>
      </c>
      <c r="B129" t="str">
        <f t="shared" si="62"/>
        <v>2025008</v>
      </c>
      <c r="C129" s="1">
        <f t="shared" si="70"/>
        <v>45870</v>
      </c>
      <c r="D129" s="1" t="s">
        <v>86</v>
      </c>
      <c r="E129" s="1"/>
      <c r="F129" s="3">
        <v>1500</v>
      </c>
      <c r="G129" s="3">
        <v>1200</v>
      </c>
      <c r="H129" s="3">
        <v>100</v>
      </c>
      <c r="I129" s="3">
        <f t="shared" si="73"/>
        <v>120000</v>
      </c>
      <c r="J129" s="3">
        <v>0</v>
      </c>
      <c r="K129" s="3">
        <v>0</v>
      </c>
      <c r="L129" s="3">
        <f t="shared" si="79"/>
        <v>200</v>
      </c>
      <c r="M129" s="3">
        <f t="shared" si="63"/>
        <v>50</v>
      </c>
      <c r="N129" s="3">
        <v>24000</v>
      </c>
      <c r="O129" s="3">
        <v>0</v>
      </c>
      <c r="P129" s="3">
        <f t="shared" ca="1" si="64"/>
        <v>284</v>
      </c>
      <c r="Q129" s="3">
        <v>1000</v>
      </c>
      <c r="R129" s="3">
        <v>500</v>
      </c>
      <c r="S129" s="3">
        <v>5000</v>
      </c>
      <c r="T129" s="4">
        <f t="shared" si="65"/>
        <v>0</v>
      </c>
      <c r="U129" s="4">
        <v>0</v>
      </c>
      <c r="V129" s="4">
        <v>50</v>
      </c>
      <c r="W129" s="4">
        <v>10</v>
      </c>
      <c r="X129" s="4">
        <f t="shared" si="77"/>
        <v>1235</v>
      </c>
      <c r="Y129" s="4">
        <f t="shared" si="66"/>
        <v>20</v>
      </c>
      <c r="Z129" s="4">
        <v>0</v>
      </c>
      <c r="AA129" s="4">
        <f t="shared" si="74"/>
        <v>500</v>
      </c>
      <c r="AB129" s="3">
        <v>0</v>
      </c>
      <c r="AC129" s="3">
        <v>0</v>
      </c>
      <c r="AD129">
        <v>0</v>
      </c>
      <c r="AE129">
        <v>0</v>
      </c>
      <c r="AF129">
        <f t="shared" si="75"/>
        <v>2.9285666608973748E-2</v>
      </c>
      <c r="AG129" s="5">
        <f t="shared" si="81"/>
        <v>1800</v>
      </c>
      <c r="AH129" s="7">
        <f t="shared" si="71"/>
        <v>2846.3543292080153</v>
      </c>
      <c r="AI129">
        <v>20</v>
      </c>
      <c r="AJ129" s="7">
        <f t="shared" si="82"/>
        <v>3.5999999999999996</v>
      </c>
      <c r="AK129">
        <v>0</v>
      </c>
      <c r="AL129" s="5">
        <f t="shared" si="80"/>
        <v>10</v>
      </c>
      <c r="AM129" s="8">
        <f t="shared" si="67"/>
        <v>48</v>
      </c>
      <c r="AN129" s="3">
        <v>1200</v>
      </c>
      <c r="AO129">
        <v>0</v>
      </c>
      <c r="AP129">
        <v>35</v>
      </c>
      <c r="AQ129">
        <v>2</v>
      </c>
    </row>
    <row r="130" spans="1:43">
      <c r="A130" t="s">
        <v>32</v>
      </c>
      <c r="B130" t="str">
        <f t="shared" ref="B130:B145" si="83">_xlfn.CONCAT(YEAR(C130),TEXT(MONTH(C130),"000"))</f>
        <v>2025009</v>
      </c>
      <c r="C130" s="1">
        <f t="shared" si="70"/>
        <v>45901</v>
      </c>
      <c r="D130" s="1" t="s">
        <v>86</v>
      </c>
      <c r="E130" s="1" t="s">
        <v>57</v>
      </c>
      <c r="F130" s="3">
        <v>2000</v>
      </c>
      <c r="G130" s="3">
        <v>1300</v>
      </c>
      <c r="H130" s="3">
        <v>120</v>
      </c>
      <c r="I130" s="3">
        <f t="shared" si="73"/>
        <v>156000</v>
      </c>
      <c r="J130" s="3">
        <v>0</v>
      </c>
      <c r="K130" s="3">
        <v>0</v>
      </c>
      <c r="L130" s="3">
        <f t="shared" si="79"/>
        <v>250</v>
      </c>
      <c r="M130" s="3">
        <f t="shared" ref="M130:M145" si="84">50+INT(J130/10)</f>
        <v>50</v>
      </c>
      <c r="N130" s="3">
        <v>24000</v>
      </c>
      <c r="O130" s="3">
        <v>0</v>
      </c>
      <c r="P130" s="3">
        <f t="shared" ref="P130:P145" ca="1" si="85">ABS(INT(_xlfn.NORM.INV(RAND(),800,400)))</f>
        <v>858</v>
      </c>
      <c r="Q130" s="3">
        <v>1000</v>
      </c>
      <c r="R130" s="3">
        <v>500</v>
      </c>
      <c r="S130" s="3">
        <v>0</v>
      </c>
      <c r="T130" s="4">
        <f t="shared" ref="T130:T145" si="86">U130*(V130+W130)</f>
        <v>0</v>
      </c>
      <c r="U130" s="4">
        <v>0</v>
      </c>
      <c r="V130" s="4">
        <v>50</v>
      </c>
      <c r="W130" s="4">
        <v>10</v>
      </c>
      <c r="X130" s="4">
        <f t="shared" si="77"/>
        <v>1600</v>
      </c>
      <c r="Y130" s="4">
        <f t="shared" ref="Y130:Y145" si="87">20+INT(T130/100)</f>
        <v>20</v>
      </c>
      <c r="Z130" s="4">
        <v>0</v>
      </c>
      <c r="AA130" s="4">
        <f t="shared" si="74"/>
        <v>500</v>
      </c>
      <c r="AB130" s="3">
        <v>0</v>
      </c>
      <c r="AC130" s="3">
        <v>0</v>
      </c>
      <c r="AD130">
        <v>0</v>
      </c>
      <c r="AE130">
        <v>1</v>
      </c>
      <c r="AF130">
        <f t="shared" si="75"/>
        <v>3.5142799930768499E-2</v>
      </c>
      <c r="AG130" s="5">
        <f t="shared" si="81"/>
        <v>1950</v>
      </c>
      <c r="AH130" s="7">
        <f t="shared" si="71"/>
        <v>3273.3074785892172</v>
      </c>
      <c r="AI130">
        <v>20</v>
      </c>
      <c r="AJ130" s="7">
        <f t="shared" si="82"/>
        <v>3.5999999999999996</v>
      </c>
      <c r="AK130">
        <v>0</v>
      </c>
      <c r="AL130" s="5">
        <f t="shared" si="80"/>
        <v>10</v>
      </c>
      <c r="AM130" s="8">
        <f t="shared" ref="AM130:AM145" si="88">ROUNDDOWN(G130*0.04,0)</f>
        <v>52</v>
      </c>
      <c r="AN130" s="3">
        <v>1300</v>
      </c>
      <c r="AO130">
        <v>0</v>
      </c>
      <c r="AP130">
        <v>35</v>
      </c>
      <c r="AQ130">
        <v>2</v>
      </c>
    </row>
    <row r="131" spans="1:43">
      <c r="A131" t="s">
        <v>32</v>
      </c>
      <c r="B131" t="str">
        <f t="shared" si="83"/>
        <v>2025010</v>
      </c>
      <c r="C131" s="1">
        <f t="shared" si="70"/>
        <v>45931</v>
      </c>
      <c r="D131" s="1" t="s">
        <v>86</v>
      </c>
      <c r="E131" s="1"/>
      <c r="F131" s="3">
        <v>3000</v>
      </c>
      <c r="G131" s="3">
        <v>1400</v>
      </c>
      <c r="H131" s="3">
        <v>120</v>
      </c>
      <c r="I131" s="3">
        <f t="shared" si="73"/>
        <v>168000</v>
      </c>
      <c r="J131" s="3">
        <v>0</v>
      </c>
      <c r="K131" s="3">
        <v>0</v>
      </c>
      <c r="L131" s="3">
        <f t="shared" si="79"/>
        <v>350</v>
      </c>
      <c r="M131" s="3">
        <f t="shared" si="84"/>
        <v>50</v>
      </c>
      <c r="N131" s="3">
        <v>24000</v>
      </c>
      <c r="O131" s="3">
        <v>0</v>
      </c>
      <c r="P131" s="3">
        <f t="shared" ca="1" si="85"/>
        <v>1406</v>
      </c>
      <c r="Q131" s="3">
        <v>1000</v>
      </c>
      <c r="R131" s="3">
        <v>500</v>
      </c>
      <c r="S131" s="3">
        <v>0</v>
      </c>
      <c r="T131" s="4">
        <f t="shared" si="86"/>
        <v>420000</v>
      </c>
      <c r="U131" s="4">
        <v>7000</v>
      </c>
      <c r="V131" s="4">
        <v>50</v>
      </c>
      <c r="W131" s="4">
        <v>10</v>
      </c>
      <c r="X131" s="4">
        <f t="shared" si="77"/>
        <v>1730</v>
      </c>
      <c r="Y131" s="4">
        <f t="shared" si="87"/>
        <v>4220</v>
      </c>
      <c r="Z131" s="4">
        <v>0</v>
      </c>
      <c r="AA131" s="4">
        <f t="shared" si="74"/>
        <v>500</v>
      </c>
      <c r="AB131" s="3">
        <v>0</v>
      </c>
      <c r="AC131" s="3">
        <v>0</v>
      </c>
      <c r="AD131">
        <v>0</v>
      </c>
      <c r="AE131">
        <v>0</v>
      </c>
      <c r="AF131">
        <f t="shared" si="75"/>
        <v>4.2171359916922196E-2</v>
      </c>
      <c r="AG131" s="5">
        <f t="shared" si="81"/>
        <v>2100</v>
      </c>
      <c r="AH131" s="7">
        <f t="shared" si="71"/>
        <v>3764.3036003775997</v>
      </c>
      <c r="AI131">
        <v>20</v>
      </c>
      <c r="AJ131" s="7">
        <f t="shared" si="82"/>
        <v>3.5999999999999996</v>
      </c>
      <c r="AK131">
        <v>0</v>
      </c>
      <c r="AL131" s="5">
        <f t="shared" si="80"/>
        <v>10</v>
      </c>
      <c r="AM131" s="8">
        <f t="shared" si="88"/>
        <v>56</v>
      </c>
      <c r="AN131" s="3">
        <v>1400</v>
      </c>
      <c r="AO131">
        <v>7000</v>
      </c>
      <c r="AP131">
        <v>15</v>
      </c>
      <c r="AQ131">
        <v>4</v>
      </c>
    </row>
    <row r="132" spans="1:43">
      <c r="A132" t="s">
        <v>32</v>
      </c>
      <c r="B132" t="str">
        <f t="shared" si="83"/>
        <v>2025011</v>
      </c>
      <c r="C132" s="1">
        <f t="shared" si="70"/>
        <v>45962</v>
      </c>
      <c r="D132" s="1" t="s">
        <v>86</v>
      </c>
      <c r="E132" s="1"/>
      <c r="F132" s="3">
        <v>3500</v>
      </c>
      <c r="G132" s="3">
        <v>1800</v>
      </c>
      <c r="H132" s="3">
        <v>120</v>
      </c>
      <c r="I132" s="3">
        <f t="shared" si="73"/>
        <v>216000</v>
      </c>
      <c r="J132" s="3">
        <v>0</v>
      </c>
      <c r="K132" s="3">
        <v>0</v>
      </c>
      <c r="L132" s="3">
        <f t="shared" si="79"/>
        <v>400</v>
      </c>
      <c r="M132" s="3">
        <f t="shared" si="84"/>
        <v>50</v>
      </c>
      <c r="N132" s="3">
        <v>24000</v>
      </c>
      <c r="O132" s="3">
        <v>0</v>
      </c>
      <c r="P132" s="3">
        <f t="shared" ca="1" si="85"/>
        <v>556</v>
      </c>
      <c r="Q132" s="3">
        <v>1000</v>
      </c>
      <c r="R132" s="3">
        <v>500</v>
      </c>
      <c r="S132" s="3">
        <v>0</v>
      </c>
      <c r="T132" s="4">
        <f t="shared" si="86"/>
        <v>0</v>
      </c>
      <c r="U132" s="4">
        <v>0</v>
      </c>
      <c r="V132" s="4">
        <v>50</v>
      </c>
      <c r="W132" s="4">
        <v>10</v>
      </c>
      <c r="X132" s="4">
        <f t="shared" si="77"/>
        <v>2215</v>
      </c>
      <c r="Y132" s="4">
        <f t="shared" si="87"/>
        <v>20</v>
      </c>
      <c r="Z132" s="4">
        <v>0</v>
      </c>
      <c r="AA132" s="4">
        <f t="shared" si="74"/>
        <v>500</v>
      </c>
      <c r="AB132" s="3">
        <v>0</v>
      </c>
      <c r="AC132" s="3">
        <v>0</v>
      </c>
      <c r="AD132">
        <v>0</v>
      </c>
      <c r="AE132">
        <v>0</v>
      </c>
      <c r="AF132">
        <f t="shared" si="75"/>
        <v>5.0605631900306633E-2</v>
      </c>
      <c r="AG132" s="5">
        <f t="shared" si="81"/>
        <v>2700</v>
      </c>
      <c r="AH132" s="7">
        <f t="shared" si="71"/>
        <v>4328.9491404342389</v>
      </c>
      <c r="AI132">
        <v>20</v>
      </c>
      <c r="AJ132" s="7">
        <f t="shared" si="82"/>
        <v>3.5999999999999996</v>
      </c>
      <c r="AK132">
        <v>0</v>
      </c>
      <c r="AL132" s="5">
        <f t="shared" si="80"/>
        <v>10</v>
      </c>
      <c r="AM132" s="8">
        <f t="shared" si="88"/>
        <v>72</v>
      </c>
      <c r="AN132" s="3">
        <v>1800</v>
      </c>
      <c r="AO132">
        <v>0</v>
      </c>
      <c r="AP132">
        <v>15</v>
      </c>
      <c r="AQ132">
        <v>4</v>
      </c>
    </row>
    <row r="133" spans="1:43">
      <c r="A133" t="s">
        <v>32</v>
      </c>
      <c r="B133" t="str">
        <f t="shared" si="83"/>
        <v>2025012</v>
      </c>
      <c r="C133" s="1">
        <f t="shared" si="70"/>
        <v>45992</v>
      </c>
      <c r="D133" s="1" t="s">
        <v>86</v>
      </c>
      <c r="E133" s="1" t="s">
        <v>58</v>
      </c>
      <c r="F133" s="3">
        <v>4000</v>
      </c>
      <c r="G133" s="3">
        <v>2000</v>
      </c>
      <c r="H133" s="3">
        <v>120</v>
      </c>
      <c r="I133" s="3">
        <f t="shared" si="73"/>
        <v>240000</v>
      </c>
      <c r="J133" s="3">
        <v>0</v>
      </c>
      <c r="K133" s="3">
        <v>0</v>
      </c>
      <c r="L133" s="3">
        <f t="shared" si="79"/>
        <v>450</v>
      </c>
      <c r="M133" s="3">
        <f t="shared" si="84"/>
        <v>50</v>
      </c>
      <c r="N133" s="3">
        <v>24000</v>
      </c>
      <c r="O133" s="3">
        <v>0</v>
      </c>
      <c r="P133" s="3">
        <f t="shared" ca="1" si="85"/>
        <v>595</v>
      </c>
      <c r="Q133" s="3">
        <v>2000</v>
      </c>
      <c r="R133" s="3">
        <v>500</v>
      </c>
      <c r="S133" s="3">
        <v>0</v>
      </c>
      <c r="T133" s="4">
        <f t="shared" si="86"/>
        <v>0</v>
      </c>
      <c r="U133" s="4">
        <v>0</v>
      </c>
      <c r="V133" s="4">
        <v>50</v>
      </c>
      <c r="W133" s="4">
        <v>10</v>
      </c>
      <c r="X133" s="4">
        <f t="shared" si="77"/>
        <v>2460</v>
      </c>
      <c r="Y133" s="4">
        <f t="shared" si="87"/>
        <v>20</v>
      </c>
      <c r="Z133" s="4">
        <v>0</v>
      </c>
      <c r="AA133" s="4">
        <f t="shared" si="74"/>
        <v>500</v>
      </c>
      <c r="AB133" s="3">
        <v>0</v>
      </c>
      <c r="AC133" s="3">
        <v>0</v>
      </c>
      <c r="AD133">
        <v>0</v>
      </c>
      <c r="AE133">
        <v>1</v>
      </c>
      <c r="AF133">
        <f t="shared" si="75"/>
        <v>6.0726758280367957E-2</v>
      </c>
      <c r="AG133" s="5">
        <f t="shared" si="81"/>
        <v>3000</v>
      </c>
      <c r="AH133" s="7">
        <f t="shared" si="71"/>
        <v>4978.2915114993739</v>
      </c>
      <c r="AI133">
        <v>20</v>
      </c>
      <c r="AJ133" s="7">
        <f t="shared" si="82"/>
        <v>3.5999999999999996</v>
      </c>
      <c r="AK133">
        <f>SUM(Monthly!$AD$2:$AD$25)-SUM(Monthly!$AK$14:$AK$24)</f>
        <v>1</v>
      </c>
      <c r="AL133" s="5">
        <f t="shared" si="80"/>
        <v>10</v>
      </c>
      <c r="AM133" s="8">
        <f t="shared" si="88"/>
        <v>80</v>
      </c>
      <c r="AN133" s="3">
        <v>2000</v>
      </c>
      <c r="AO133">
        <v>0</v>
      </c>
      <c r="AP133">
        <v>15</v>
      </c>
      <c r="AQ133">
        <v>4</v>
      </c>
    </row>
    <row r="134" spans="1:43">
      <c r="A134" t="s">
        <v>32</v>
      </c>
      <c r="B134" t="str">
        <f t="shared" si="83"/>
        <v>2026001</v>
      </c>
      <c r="C134" s="1">
        <f t="shared" si="70"/>
        <v>46023</v>
      </c>
      <c r="D134" s="1" t="s">
        <v>86</v>
      </c>
      <c r="E134" s="1"/>
      <c r="F134" s="3">
        <v>4500</v>
      </c>
      <c r="G134" s="3">
        <v>2100</v>
      </c>
      <c r="H134" s="3">
        <v>120</v>
      </c>
      <c r="I134" s="3">
        <f t="shared" si="73"/>
        <v>252000</v>
      </c>
      <c r="J134" s="3">
        <v>0</v>
      </c>
      <c r="K134" s="3">
        <v>2000</v>
      </c>
      <c r="L134" s="3">
        <f t="shared" si="79"/>
        <v>500</v>
      </c>
      <c r="M134" s="3">
        <f t="shared" si="84"/>
        <v>50</v>
      </c>
      <c r="N134" s="3">
        <v>24000</v>
      </c>
      <c r="O134" s="3">
        <v>8000</v>
      </c>
      <c r="P134" s="3">
        <f t="shared" ca="1" si="85"/>
        <v>720</v>
      </c>
      <c r="Q134" s="3">
        <v>3000</v>
      </c>
      <c r="R134" s="3">
        <v>500</v>
      </c>
      <c r="S134" s="3">
        <v>0</v>
      </c>
      <c r="T134" s="4">
        <f t="shared" si="86"/>
        <v>480000</v>
      </c>
      <c r="U134" s="4">
        <v>8000</v>
      </c>
      <c r="V134" s="4">
        <v>50</v>
      </c>
      <c r="W134" s="4">
        <v>10</v>
      </c>
      <c r="X134" s="4">
        <f t="shared" si="77"/>
        <v>2585</v>
      </c>
      <c r="Y134" s="4">
        <f t="shared" si="87"/>
        <v>4820</v>
      </c>
      <c r="Z134" s="4">
        <v>0</v>
      </c>
      <c r="AA134" s="4">
        <f t="shared" si="74"/>
        <v>500</v>
      </c>
      <c r="AB134" s="3">
        <v>-80000</v>
      </c>
      <c r="AC134" s="3">
        <v>0</v>
      </c>
      <c r="AD134">
        <v>1</v>
      </c>
      <c r="AE134">
        <v>0</v>
      </c>
      <c r="AF134">
        <f t="shared" si="75"/>
        <v>7.287210993644154E-2</v>
      </c>
      <c r="AG134" s="5">
        <f t="shared" si="81"/>
        <v>3150</v>
      </c>
      <c r="AH134" s="7">
        <f t="shared" si="71"/>
        <v>5725.03523822428</v>
      </c>
      <c r="AI134">
        <v>20</v>
      </c>
      <c r="AJ134" s="7">
        <f t="shared" si="82"/>
        <v>3.5999999999999996</v>
      </c>
      <c r="AK134">
        <v>0</v>
      </c>
      <c r="AL134" s="5">
        <f t="shared" si="80"/>
        <v>10</v>
      </c>
      <c r="AM134" s="8">
        <f t="shared" si="88"/>
        <v>84</v>
      </c>
      <c r="AN134" s="3">
        <v>2100</v>
      </c>
      <c r="AO134">
        <v>8000</v>
      </c>
      <c r="AP134">
        <v>15</v>
      </c>
      <c r="AQ134">
        <v>4</v>
      </c>
    </row>
    <row r="135" spans="1:43">
      <c r="A135" t="s">
        <v>32</v>
      </c>
      <c r="B135" t="str">
        <f t="shared" si="83"/>
        <v>2026002</v>
      </c>
      <c r="C135" s="1">
        <f t="shared" si="70"/>
        <v>46054</v>
      </c>
      <c r="D135" s="1" t="s">
        <v>86</v>
      </c>
      <c r="E135" s="1"/>
      <c r="F135" s="3">
        <v>5000</v>
      </c>
      <c r="G135" s="3">
        <v>2500</v>
      </c>
      <c r="H135" s="3">
        <v>120</v>
      </c>
      <c r="I135" s="3">
        <f t="shared" si="73"/>
        <v>300000</v>
      </c>
      <c r="J135" s="3">
        <v>0</v>
      </c>
      <c r="K135" s="3">
        <v>2000</v>
      </c>
      <c r="L135" s="3">
        <f t="shared" si="79"/>
        <v>550</v>
      </c>
      <c r="M135" s="3">
        <f t="shared" si="84"/>
        <v>50</v>
      </c>
      <c r="N135" s="3">
        <v>24000</v>
      </c>
      <c r="O135" s="3">
        <v>8000</v>
      </c>
      <c r="P135" s="3">
        <f t="shared" ca="1" si="85"/>
        <v>921</v>
      </c>
      <c r="Q135" s="3">
        <v>3000</v>
      </c>
      <c r="R135" s="3">
        <v>500</v>
      </c>
      <c r="S135" s="3">
        <v>0</v>
      </c>
      <c r="T135" s="4">
        <f t="shared" si="86"/>
        <v>0</v>
      </c>
      <c r="U135" s="4">
        <v>0</v>
      </c>
      <c r="V135" s="4">
        <v>50</v>
      </c>
      <c r="W135" s="4">
        <v>10</v>
      </c>
      <c r="X135" s="4">
        <f t="shared" si="77"/>
        <v>3070</v>
      </c>
      <c r="Y135" s="4">
        <f t="shared" si="87"/>
        <v>20</v>
      </c>
      <c r="Z135" s="4">
        <v>0</v>
      </c>
      <c r="AA135" s="4">
        <f t="shared" si="74"/>
        <v>500</v>
      </c>
      <c r="AB135" s="3">
        <v>0</v>
      </c>
      <c r="AC135" s="3">
        <v>0</v>
      </c>
      <c r="AD135">
        <v>0</v>
      </c>
      <c r="AE135">
        <v>0</v>
      </c>
      <c r="AF135">
        <f t="shared" si="75"/>
        <v>8.7446531923729851E-2</v>
      </c>
      <c r="AG135" s="5">
        <f t="shared" si="81"/>
        <v>3750</v>
      </c>
      <c r="AH135" s="7">
        <f t="shared" si="71"/>
        <v>6583.7905239579213</v>
      </c>
      <c r="AI135">
        <v>20</v>
      </c>
      <c r="AJ135" s="7">
        <f t="shared" si="82"/>
        <v>3.5999999999999996</v>
      </c>
      <c r="AK135">
        <v>0</v>
      </c>
      <c r="AL135" s="5">
        <f t="shared" si="80"/>
        <v>10</v>
      </c>
      <c r="AM135" s="8">
        <f t="shared" si="88"/>
        <v>100</v>
      </c>
      <c r="AN135" s="3">
        <v>2500</v>
      </c>
      <c r="AO135">
        <v>0</v>
      </c>
      <c r="AP135">
        <v>15</v>
      </c>
      <c r="AQ135">
        <v>4</v>
      </c>
    </row>
    <row r="136" spans="1:43">
      <c r="A136" t="s">
        <v>32</v>
      </c>
      <c r="B136" t="str">
        <f t="shared" si="83"/>
        <v>2026003</v>
      </c>
      <c r="C136" s="1">
        <f t="shared" si="70"/>
        <v>46082</v>
      </c>
      <c r="D136" s="1" t="s">
        <v>86</v>
      </c>
      <c r="E136" s="1" t="s">
        <v>47</v>
      </c>
      <c r="F136" s="3">
        <v>5500</v>
      </c>
      <c r="G136" s="3">
        <v>2500</v>
      </c>
      <c r="H136" s="3">
        <v>120</v>
      </c>
      <c r="I136" s="3">
        <f t="shared" si="73"/>
        <v>300000</v>
      </c>
      <c r="J136" s="3">
        <v>0</v>
      </c>
      <c r="K136" s="3">
        <v>2000</v>
      </c>
      <c r="L136" s="3">
        <f t="shared" si="79"/>
        <v>600</v>
      </c>
      <c r="M136" s="3">
        <f t="shared" si="84"/>
        <v>50</v>
      </c>
      <c r="N136" s="3">
        <v>24000</v>
      </c>
      <c r="O136" s="3">
        <v>8000</v>
      </c>
      <c r="P136" s="3">
        <f t="shared" ca="1" si="85"/>
        <v>258</v>
      </c>
      <c r="Q136" s="3">
        <v>3000</v>
      </c>
      <c r="R136" s="3">
        <v>500</v>
      </c>
      <c r="S136" s="3">
        <v>0</v>
      </c>
      <c r="T136" s="4">
        <f t="shared" si="86"/>
        <v>0</v>
      </c>
      <c r="U136" s="4">
        <v>0</v>
      </c>
      <c r="V136" s="4">
        <v>50</v>
      </c>
      <c r="W136" s="4">
        <v>10</v>
      </c>
      <c r="X136" s="4">
        <f t="shared" si="77"/>
        <v>3075</v>
      </c>
      <c r="Y136" s="4">
        <f t="shared" si="87"/>
        <v>20</v>
      </c>
      <c r="Z136" s="4">
        <v>0</v>
      </c>
      <c r="AA136" s="4">
        <f t="shared" si="74"/>
        <v>500</v>
      </c>
      <c r="AB136" s="3">
        <v>0</v>
      </c>
      <c r="AC136" s="3">
        <v>0</v>
      </c>
      <c r="AD136">
        <v>0</v>
      </c>
      <c r="AE136">
        <v>1</v>
      </c>
      <c r="AF136">
        <f t="shared" si="75"/>
        <v>0.10493583830847582</v>
      </c>
      <c r="AG136" s="5">
        <f t="shared" si="81"/>
        <v>3750</v>
      </c>
      <c r="AH136" s="7">
        <f t="shared" si="71"/>
        <v>7571.3591025516089</v>
      </c>
      <c r="AI136">
        <v>20</v>
      </c>
      <c r="AJ136" s="7">
        <f t="shared" si="82"/>
        <v>3.5999999999999996</v>
      </c>
      <c r="AK136">
        <v>0</v>
      </c>
      <c r="AL136" s="5">
        <f t="shared" si="80"/>
        <v>10</v>
      </c>
      <c r="AM136" s="8">
        <f t="shared" si="88"/>
        <v>100</v>
      </c>
      <c r="AN136" s="3">
        <v>2500</v>
      </c>
      <c r="AO136">
        <v>0</v>
      </c>
      <c r="AP136">
        <v>15</v>
      </c>
      <c r="AQ136">
        <v>4</v>
      </c>
    </row>
    <row r="137" spans="1:43">
      <c r="A137" t="s">
        <v>32</v>
      </c>
      <c r="B137" t="str">
        <f t="shared" si="83"/>
        <v>2026004</v>
      </c>
      <c r="C137" s="1">
        <f t="shared" si="70"/>
        <v>46113</v>
      </c>
      <c r="D137" s="1" t="s">
        <v>86</v>
      </c>
      <c r="E137" s="1"/>
      <c r="F137" s="3">
        <v>6000</v>
      </c>
      <c r="G137" s="3">
        <v>2500</v>
      </c>
      <c r="H137" s="3">
        <v>120</v>
      </c>
      <c r="I137" s="3">
        <f t="shared" si="73"/>
        <v>300000</v>
      </c>
      <c r="J137" s="3">
        <v>0</v>
      </c>
      <c r="K137" s="3">
        <v>2000</v>
      </c>
      <c r="L137" s="3">
        <f t="shared" si="79"/>
        <v>650</v>
      </c>
      <c r="M137" s="3">
        <f t="shared" si="84"/>
        <v>50</v>
      </c>
      <c r="N137" s="3">
        <v>24000</v>
      </c>
      <c r="O137" s="3">
        <v>8000</v>
      </c>
      <c r="P137" s="3">
        <f t="shared" ca="1" si="85"/>
        <v>958</v>
      </c>
      <c r="Q137" s="3">
        <v>3000</v>
      </c>
      <c r="R137" s="3">
        <v>500</v>
      </c>
      <c r="S137" s="3">
        <v>0</v>
      </c>
      <c r="T137" s="4">
        <f t="shared" si="86"/>
        <v>480000</v>
      </c>
      <c r="U137" s="4">
        <v>8000</v>
      </c>
      <c r="V137" s="4">
        <v>50</v>
      </c>
      <c r="W137" s="4">
        <v>10</v>
      </c>
      <c r="X137" s="4">
        <f t="shared" si="77"/>
        <v>3080</v>
      </c>
      <c r="Y137" s="4">
        <f t="shared" si="87"/>
        <v>4820</v>
      </c>
      <c r="Z137" s="4">
        <v>0</v>
      </c>
      <c r="AA137" s="4">
        <f t="shared" si="74"/>
        <v>500</v>
      </c>
      <c r="AB137" s="3">
        <v>0</v>
      </c>
      <c r="AC137" s="3">
        <v>0</v>
      </c>
      <c r="AD137">
        <v>0</v>
      </c>
      <c r="AE137">
        <v>0</v>
      </c>
      <c r="AF137">
        <f t="shared" si="75"/>
        <v>0.12592300597017098</v>
      </c>
      <c r="AG137" s="5">
        <f t="shared" ref="AG137:AG145" si="89">G137*2</f>
        <v>5000</v>
      </c>
      <c r="AH137" s="7">
        <f t="shared" si="71"/>
        <v>8707.0629679343492</v>
      </c>
      <c r="AI137">
        <v>20</v>
      </c>
      <c r="AJ137" s="7">
        <f t="shared" si="82"/>
        <v>3.5999999999999996</v>
      </c>
      <c r="AK137">
        <v>0</v>
      </c>
      <c r="AL137" s="5">
        <f t="shared" si="80"/>
        <v>10</v>
      </c>
      <c r="AM137" s="8">
        <f t="shared" si="88"/>
        <v>100</v>
      </c>
      <c r="AN137" s="3">
        <v>2500</v>
      </c>
      <c r="AO137">
        <v>8000</v>
      </c>
      <c r="AP137">
        <v>15</v>
      </c>
      <c r="AQ137">
        <v>4</v>
      </c>
    </row>
    <row r="138" spans="1:43">
      <c r="A138" t="s">
        <v>32</v>
      </c>
      <c r="B138" t="str">
        <f t="shared" si="83"/>
        <v>2026005</v>
      </c>
      <c r="C138" s="1">
        <f t="shared" si="70"/>
        <v>46143</v>
      </c>
      <c r="D138" s="1" t="s">
        <v>86</v>
      </c>
      <c r="E138" s="1"/>
      <c r="F138" s="3">
        <v>6500</v>
      </c>
      <c r="G138" s="3">
        <v>2500</v>
      </c>
      <c r="H138" s="3">
        <v>120</v>
      </c>
      <c r="I138" s="3">
        <f t="shared" si="73"/>
        <v>300000</v>
      </c>
      <c r="J138" s="3">
        <v>0</v>
      </c>
      <c r="K138" s="3">
        <v>2000</v>
      </c>
      <c r="L138" s="3">
        <f t="shared" si="79"/>
        <v>700</v>
      </c>
      <c r="M138" s="3">
        <f t="shared" si="84"/>
        <v>50</v>
      </c>
      <c r="N138" s="3">
        <v>24000</v>
      </c>
      <c r="O138" s="3">
        <v>8000</v>
      </c>
      <c r="P138" s="3">
        <f t="shared" ca="1" si="85"/>
        <v>951</v>
      </c>
      <c r="Q138" s="3">
        <v>3000</v>
      </c>
      <c r="R138" s="3">
        <v>500</v>
      </c>
      <c r="S138" s="3">
        <v>0</v>
      </c>
      <c r="T138" s="4">
        <f t="shared" si="86"/>
        <v>0</v>
      </c>
      <c r="U138" s="4">
        <v>0</v>
      </c>
      <c r="V138" s="4">
        <v>50</v>
      </c>
      <c r="W138" s="4">
        <v>10</v>
      </c>
      <c r="X138" s="4">
        <f t="shared" si="77"/>
        <v>3085</v>
      </c>
      <c r="Y138" s="4">
        <f t="shared" si="87"/>
        <v>20</v>
      </c>
      <c r="Z138" s="4">
        <v>0</v>
      </c>
      <c r="AA138" s="4">
        <f t="shared" si="74"/>
        <v>500</v>
      </c>
      <c r="AB138" s="3">
        <v>0</v>
      </c>
      <c r="AC138" s="3">
        <v>0</v>
      </c>
      <c r="AD138">
        <v>0</v>
      </c>
      <c r="AE138">
        <v>0</v>
      </c>
      <c r="AF138">
        <f t="shared" si="75"/>
        <v>0.15110760716420515</v>
      </c>
      <c r="AG138" s="5">
        <f t="shared" si="89"/>
        <v>5000</v>
      </c>
      <c r="AH138" s="7">
        <f t="shared" si="71"/>
        <v>10013.122413124502</v>
      </c>
      <c r="AI138">
        <v>20</v>
      </c>
      <c r="AJ138" s="7">
        <f t="shared" si="82"/>
        <v>3.5999999999999996</v>
      </c>
      <c r="AK138">
        <v>0</v>
      </c>
      <c r="AL138" s="5">
        <f t="shared" si="80"/>
        <v>10</v>
      </c>
      <c r="AM138" s="8">
        <f t="shared" si="88"/>
        <v>100</v>
      </c>
      <c r="AN138" s="3">
        <v>2500</v>
      </c>
      <c r="AO138">
        <v>0</v>
      </c>
      <c r="AP138">
        <v>15</v>
      </c>
      <c r="AQ138">
        <v>4</v>
      </c>
    </row>
    <row r="139" spans="1:43">
      <c r="A139" t="s">
        <v>32</v>
      </c>
      <c r="B139" t="str">
        <f t="shared" si="83"/>
        <v>2026006</v>
      </c>
      <c r="C139" s="1">
        <f t="shared" si="70"/>
        <v>46174</v>
      </c>
      <c r="D139" s="1" t="s">
        <v>86</v>
      </c>
      <c r="E139" s="1" t="s">
        <v>48</v>
      </c>
      <c r="F139" s="3">
        <v>7000</v>
      </c>
      <c r="G139" s="3">
        <v>2500</v>
      </c>
      <c r="H139" s="3">
        <v>120</v>
      </c>
      <c r="I139" s="3">
        <f t="shared" si="73"/>
        <v>300000</v>
      </c>
      <c r="J139" s="3">
        <v>1000</v>
      </c>
      <c r="K139" s="3">
        <v>2000</v>
      </c>
      <c r="L139" s="3">
        <f t="shared" si="79"/>
        <v>750</v>
      </c>
      <c r="M139" s="3">
        <f t="shared" si="84"/>
        <v>150</v>
      </c>
      <c r="N139" s="3">
        <v>30000</v>
      </c>
      <c r="O139" s="3">
        <v>8000</v>
      </c>
      <c r="P139" s="3">
        <f t="shared" ca="1" si="85"/>
        <v>1715</v>
      </c>
      <c r="Q139" s="3">
        <v>3000</v>
      </c>
      <c r="R139" s="3">
        <v>500</v>
      </c>
      <c r="S139" s="3">
        <v>0</v>
      </c>
      <c r="T139" s="4">
        <f t="shared" si="86"/>
        <v>0</v>
      </c>
      <c r="U139" s="4">
        <v>0</v>
      </c>
      <c r="V139" s="4">
        <v>50</v>
      </c>
      <c r="W139" s="4">
        <v>10</v>
      </c>
      <c r="X139" s="4">
        <f t="shared" si="77"/>
        <v>3090</v>
      </c>
      <c r="Y139" s="4">
        <f t="shared" si="87"/>
        <v>20</v>
      </c>
      <c r="Z139" s="4">
        <v>0</v>
      </c>
      <c r="AA139" s="4">
        <f t="shared" si="74"/>
        <v>500</v>
      </c>
      <c r="AB139" s="3">
        <v>0</v>
      </c>
      <c r="AC139" s="3">
        <v>0</v>
      </c>
      <c r="AD139">
        <v>0</v>
      </c>
      <c r="AE139">
        <v>1</v>
      </c>
      <c r="AF139">
        <f t="shared" si="75"/>
        <v>0.18132912859704617</v>
      </c>
      <c r="AG139" s="5">
        <f t="shared" si="89"/>
        <v>5000</v>
      </c>
      <c r="AH139" s="7">
        <f t="shared" si="71"/>
        <v>11515.090775093176</v>
      </c>
      <c r="AI139">
        <v>20</v>
      </c>
      <c r="AJ139" s="7">
        <f t="shared" si="82"/>
        <v>3.5999999999999996</v>
      </c>
      <c r="AK139">
        <f>ROUND(SUM(Monthly!$AD$2:$AD$37)/2,0)</f>
        <v>2</v>
      </c>
      <c r="AL139" s="5">
        <f t="shared" si="80"/>
        <v>10</v>
      </c>
      <c r="AM139" s="8">
        <f t="shared" si="88"/>
        <v>100</v>
      </c>
      <c r="AN139" s="3">
        <v>2500</v>
      </c>
      <c r="AO139">
        <v>0</v>
      </c>
      <c r="AP139">
        <v>15</v>
      </c>
      <c r="AQ139">
        <v>4</v>
      </c>
    </row>
    <row r="140" spans="1:43">
      <c r="A140" t="s">
        <v>32</v>
      </c>
      <c r="B140" t="str">
        <f t="shared" si="83"/>
        <v>2026007</v>
      </c>
      <c r="C140" s="1">
        <f t="shared" si="70"/>
        <v>46204</v>
      </c>
      <c r="D140" s="1" t="s">
        <v>86</v>
      </c>
      <c r="E140" s="1"/>
      <c r="F140" s="3">
        <v>7500</v>
      </c>
      <c r="G140" s="3">
        <v>2500</v>
      </c>
      <c r="H140" s="3">
        <v>120</v>
      </c>
      <c r="I140" s="3">
        <f t="shared" si="73"/>
        <v>300000</v>
      </c>
      <c r="J140" s="3">
        <v>1000</v>
      </c>
      <c r="K140" s="3">
        <v>2000</v>
      </c>
      <c r="L140" s="3">
        <f t="shared" si="79"/>
        <v>800</v>
      </c>
      <c r="M140" s="3">
        <f t="shared" si="84"/>
        <v>150</v>
      </c>
      <c r="N140" s="3">
        <v>30000</v>
      </c>
      <c r="O140" s="3">
        <v>8000</v>
      </c>
      <c r="P140" s="3">
        <f t="shared" ca="1" si="85"/>
        <v>1326</v>
      </c>
      <c r="Q140" s="3">
        <v>3000</v>
      </c>
      <c r="R140" s="3">
        <v>500</v>
      </c>
      <c r="S140" s="3">
        <v>0</v>
      </c>
      <c r="T140" s="4">
        <f t="shared" si="86"/>
        <v>480000</v>
      </c>
      <c r="U140" s="4">
        <v>8000</v>
      </c>
      <c r="V140" s="4">
        <v>50</v>
      </c>
      <c r="W140" s="4">
        <v>10</v>
      </c>
      <c r="X140" s="4">
        <f t="shared" si="77"/>
        <v>3095</v>
      </c>
      <c r="Y140" s="4">
        <f t="shared" si="87"/>
        <v>4820</v>
      </c>
      <c r="Z140" s="4">
        <v>0</v>
      </c>
      <c r="AA140" s="4">
        <f t="shared" si="74"/>
        <v>500</v>
      </c>
      <c r="AB140" s="3">
        <v>0</v>
      </c>
      <c r="AC140" s="3">
        <v>0</v>
      </c>
      <c r="AD140">
        <v>0</v>
      </c>
      <c r="AE140">
        <v>0</v>
      </c>
      <c r="AF140">
        <f t="shared" si="75"/>
        <v>0.2175949543164554</v>
      </c>
      <c r="AG140" s="5">
        <f t="shared" si="89"/>
        <v>5000</v>
      </c>
      <c r="AH140" s="7">
        <f t="shared" si="71"/>
        <v>13242.354391357152</v>
      </c>
      <c r="AI140">
        <v>20</v>
      </c>
      <c r="AJ140" s="7">
        <f t="shared" si="82"/>
        <v>3.5999999999999996</v>
      </c>
      <c r="AK140">
        <v>0</v>
      </c>
      <c r="AL140" s="5">
        <f t="shared" si="80"/>
        <v>10</v>
      </c>
      <c r="AM140" s="8">
        <f t="shared" si="88"/>
        <v>100</v>
      </c>
      <c r="AN140" s="3">
        <v>2500</v>
      </c>
      <c r="AO140">
        <v>8000</v>
      </c>
      <c r="AP140">
        <v>15</v>
      </c>
      <c r="AQ140">
        <v>4</v>
      </c>
    </row>
    <row r="141" spans="1:43">
      <c r="A141" t="s">
        <v>32</v>
      </c>
      <c r="B141" t="str">
        <f t="shared" si="83"/>
        <v>2026008</v>
      </c>
      <c r="C141" s="1">
        <f t="shared" si="70"/>
        <v>46235</v>
      </c>
      <c r="D141" s="1" t="s">
        <v>86</v>
      </c>
      <c r="E141" s="1"/>
      <c r="F141" s="3">
        <v>8000</v>
      </c>
      <c r="G141" s="3">
        <v>3000</v>
      </c>
      <c r="H141" s="3">
        <v>120</v>
      </c>
      <c r="I141" s="3">
        <f t="shared" si="73"/>
        <v>360000</v>
      </c>
      <c r="J141" s="3">
        <v>1000</v>
      </c>
      <c r="K141" s="3">
        <v>2000</v>
      </c>
      <c r="L141" s="3">
        <f t="shared" si="79"/>
        <v>850</v>
      </c>
      <c r="M141" s="3">
        <f t="shared" si="84"/>
        <v>150</v>
      </c>
      <c r="N141" s="3">
        <v>30000</v>
      </c>
      <c r="O141" s="3">
        <v>8000</v>
      </c>
      <c r="P141" s="3">
        <f t="shared" ca="1" si="85"/>
        <v>463</v>
      </c>
      <c r="Q141" s="3">
        <v>3000</v>
      </c>
      <c r="R141" s="3">
        <v>500</v>
      </c>
      <c r="S141" s="3">
        <v>0</v>
      </c>
      <c r="T141" s="4">
        <f t="shared" si="86"/>
        <v>0</v>
      </c>
      <c r="U141" s="4">
        <v>0</v>
      </c>
      <c r="V141" s="4">
        <v>50</v>
      </c>
      <c r="W141" s="4">
        <v>10</v>
      </c>
      <c r="X141" s="4">
        <f t="shared" si="77"/>
        <v>3700</v>
      </c>
      <c r="Y141" s="4">
        <f t="shared" si="87"/>
        <v>20</v>
      </c>
      <c r="Z141" s="4">
        <v>0</v>
      </c>
      <c r="AA141" s="4">
        <f t="shared" si="74"/>
        <v>500</v>
      </c>
      <c r="AB141" s="3">
        <v>0</v>
      </c>
      <c r="AC141" s="3">
        <v>0</v>
      </c>
      <c r="AD141">
        <v>0</v>
      </c>
      <c r="AE141">
        <v>0</v>
      </c>
      <c r="AF141">
        <f t="shared" si="75"/>
        <v>0.26111394517974645</v>
      </c>
      <c r="AG141" s="5">
        <f t="shared" si="89"/>
        <v>6000</v>
      </c>
      <c r="AH141" s="7">
        <f t="shared" si="71"/>
        <v>15228.707550060724</v>
      </c>
      <c r="AI141">
        <v>20</v>
      </c>
      <c r="AJ141" s="7">
        <f t="shared" si="82"/>
        <v>3.5999999999999996</v>
      </c>
      <c r="AK141">
        <v>0</v>
      </c>
      <c r="AL141" s="5">
        <f t="shared" si="80"/>
        <v>10</v>
      </c>
      <c r="AM141" s="8">
        <f t="shared" si="88"/>
        <v>120</v>
      </c>
      <c r="AN141" s="3">
        <v>3000</v>
      </c>
      <c r="AO141">
        <v>0</v>
      </c>
      <c r="AP141">
        <v>15</v>
      </c>
      <c r="AQ141">
        <v>4</v>
      </c>
    </row>
    <row r="142" spans="1:43">
      <c r="A142" t="s">
        <v>32</v>
      </c>
      <c r="B142" t="str">
        <f t="shared" si="83"/>
        <v>2026009</v>
      </c>
      <c r="C142" s="1">
        <f t="shared" si="70"/>
        <v>46266</v>
      </c>
      <c r="D142" s="1" t="s">
        <v>86</v>
      </c>
      <c r="E142" t="s">
        <v>50</v>
      </c>
      <c r="F142" s="3">
        <v>8500</v>
      </c>
      <c r="G142" s="3">
        <v>3000</v>
      </c>
      <c r="H142" s="3">
        <v>120</v>
      </c>
      <c r="I142" s="3">
        <f t="shared" si="73"/>
        <v>360000</v>
      </c>
      <c r="J142" s="3">
        <v>1000</v>
      </c>
      <c r="K142" s="3">
        <v>2000</v>
      </c>
      <c r="L142" s="3">
        <f t="shared" si="79"/>
        <v>900</v>
      </c>
      <c r="M142" s="3">
        <f t="shared" si="84"/>
        <v>150</v>
      </c>
      <c r="N142" s="3">
        <v>30000</v>
      </c>
      <c r="O142" s="3">
        <v>8000</v>
      </c>
      <c r="P142" s="3">
        <f t="shared" ca="1" si="85"/>
        <v>488</v>
      </c>
      <c r="Q142" s="3">
        <v>3000</v>
      </c>
      <c r="R142" s="3">
        <v>500</v>
      </c>
      <c r="S142" s="3">
        <v>0</v>
      </c>
      <c r="T142" s="4">
        <f t="shared" si="86"/>
        <v>0</v>
      </c>
      <c r="U142" s="4">
        <v>0</v>
      </c>
      <c r="V142" s="4">
        <v>50</v>
      </c>
      <c r="W142" s="4">
        <v>10</v>
      </c>
      <c r="X142" s="4">
        <f t="shared" si="77"/>
        <v>3705</v>
      </c>
      <c r="Y142" s="4">
        <f t="shared" si="87"/>
        <v>20</v>
      </c>
      <c r="Z142" s="4">
        <v>0</v>
      </c>
      <c r="AA142" s="4">
        <f t="shared" si="74"/>
        <v>500</v>
      </c>
      <c r="AB142" s="3">
        <v>0</v>
      </c>
      <c r="AC142" s="3">
        <v>0</v>
      </c>
      <c r="AD142">
        <v>0</v>
      </c>
      <c r="AE142">
        <v>1</v>
      </c>
      <c r="AF142">
        <f t="shared" si="75"/>
        <v>0.31333673421569574</v>
      </c>
      <c r="AG142" s="5">
        <f t="shared" si="89"/>
        <v>6000</v>
      </c>
      <c r="AH142" s="7">
        <f t="shared" si="71"/>
        <v>17513.013682569832</v>
      </c>
      <c r="AI142">
        <v>20</v>
      </c>
      <c r="AJ142" s="7">
        <f t="shared" si="82"/>
        <v>3.5999999999999996</v>
      </c>
      <c r="AK142">
        <v>0</v>
      </c>
      <c r="AL142" s="5">
        <f t="shared" si="80"/>
        <v>10</v>
      </c>
      <c r="AM142" s="8">
        <f t="shared" si="88"/>
        <v>120</v>
      </c>
      <c r="AN142" s="3">
        <v>3000</v>
      </c>
      <c r="AO142">
        <v>0</v>
      </c>
      <c r="AP142">
        <v>15</v>
      </c>
      <c r="AQ142">
        <v>4</v>
      </c>
    </row>
    <row r="143" spans="1:43">
      <c r="A143" t="s">
        <v>32</v>
      </c>
      <c r="B143" t="str">
        <f t="shared" si="83"/>
        <v>2026010</v>
      </c>
      <c r="C143" s="1">
        <f t="shared" si="70"/>
        <v>46296</v>
      </c>
      <c r="D143" s="1" t="s">
        <v>86</v>
      </c>
      <c r="E143" s="1"/>
      <c r="F143" s="3">
        <v>9000</v>
      </c>
      <c r="G143" s="3">
        <v>3000</v>
      </c>
      <c r="H143" s="3">
        <v>120</v>
      </c>
      <c r="I143" s="3">
        <f t="shared" si="73"/>
        <v>360000</v>
      </c>
      <c r="J143" s="3">
        <v>1000</v>
      </c>
      <c r="K143" s="3">
        <v>2000</v>
      </c>
      <c r="L143" s="3">
        <f t="shared" si="79"/>
        <v>950</v>
      </c>
      <c r="M143" s="3">
        <f t="shared" si="84"/>
        <v>150</v>
      </c>
      <c r="N143" s="3">
        <v>30000</v>
      </c>
      <c r="O143" s="3">
        <v>8000</v>
      </c>
      <c r="P143" s="3">
        <f t="shared" ca="1" si="85"/>
        <v>1466</v>
      </c>
      <c r="Q143" s="3">
        <v>3000</v>
      </c>
      <c r="R143" s="3">
        <v>500</v>
      </c>
      <c r="S143" s="3">
        <v>0</v>
      </c>
      <c r="T143" s="4">
        <f t="shared" si="86"/>
        <v>480000</v>
      </c>
      <c r="U143" s="4">
        <v>8000</v>
      </c>
      <c r="V143" s="4">
        <v>50</v>
      </c>
      <c r="W143" s="4">
        <v>10</v>
      </c>
      <c r="X143" s="4">
        <f t="shared" si="77"/>
        <v>3710</v>
      </c>
      <c r="Y143" s="4">
        <f t="shared" si="87"/>
        <v>4820</v>
      </c>
      <c r="Z143" s="4">
        <v>0</v>
      </c>
      <c r="AA143" s="4">
        <f t="shared" si="74"/>
        <v>500</v>
      </c>
      <c r="AB143" s="3">
        <v>0</v>
      </c>
      <c r="AC143" s="3">
        <v>0</v>
      </c>
      <c r="AD143">
        <v>0</v>
      </c>
      <c r="AE143">
        <v>0</v>
      </c>
      <c r="AF143">
        <f t="shared" si="75"/>
        <v>0.37600408105883487</v>
      </c>
      <c r="AG143" s="5">
        <f t="shared" si="89"/>
        <v>6000</v>
      </c>
      <c r="AH143" s="7">
        <f t="shared" si="71"/>
        <v>20139.965734955305</v>
      </c>
      <c r="AI143">
        <v>20</v>
      </c>
      <c r="AJ143" s="7">
        <f t="shared" si="82"/>
        <v>3.5999999999999996</v>
      </c>
      <c r="AK143">
        <v>0</v>
      </c>
      <c r="AL143" s="5">
        <f t="shared" si="80"/>
        <v>10</v>
      </c>
      <c r="AM143" s="8">
        <f t="shared" si="88"/>
        <v>120</v>
      </c>
      <c r="AN143" s="3">
        <v>3000</v>
      </c>
      <c r="AO143">
        <v>8000</v>
      </c>
      <c r="AP143">
        <v>15</v>
      </c>
      <c r="AQ143">
        <v>4</v>
      </c>
    </row>
    <row r="144" spans="1:43">
      <c r="A144" t="s">
        <v>32</v>
      </c>
      <c r="B144" t="str">
        <f t="shared" si="83"/>
        <v>2026011</v>
      </c>
      <c r="C144" s="1">
        <f t="shared" si="70"/>
        <v>46327</v>
      </c>
      <c r="D144" s="1" t="s">
        <v>86</v>
      </c>
      <c r="E144" s="1"/>
      <c r="F144" s="3">
        <v>9500</v>
      </c>
      <c r="G144" s="3">
        <v>3000</v>
      </c>
      <c r="H144" s="3">
        <v>120</v>
      </c>
      <c r="I144" s="3">
        <f t="shared" si="73"/>
        <v>360000</v>
      </c>
      <c r="J144" s="3">
        <v>1000</v>
      </c>
      <c r="K144" s="3">
        <v>2000</v>
      </c>
      <c r="L144" s="3">
        <f t="shared" si="79"/>
        <v>1000</v>
      </c>
      <c r="M144" s="3">
        <f t="shared" si="84"/>
        <v>150</v>
      </c>
      <c r="N144" s="3">
        <v>30000</v>
      </c>
      <c r="O144" s="3">
        <v>8000</v>
      </c>
      <c r="P144" s="3">
        <f t="shared" ca="1" si="85"/>
        <v>710</v>
      </c>
      <c r="Q144" s="3">
        <v>3000</v>
      </c>
      <c r="R144" s="3">
        <v>500</v>
      </c>
      <c r="S144" s="3">
        <v>0</v>
      </c>
      <c r="T144" s="4">
        <f t="shared" si="86"/>
        <v>0</v>
      </c>
      <c r="U144" s="4">
        <v>0</v>
      </c>
      <c r="V144" s="4">
        <v>50</v>
      </c>
      <c r="W144" s="4">
        <v>10</v>
      </c>
      <c r="X144" s="4">
        <f t="shared" si="77"/>
        <v>3715</v>
      </c>
      <c r="Y144" s="4">
        <f t="shared" si="87"/>
        <v>20</v>
      </c>
      <c r="Z144" s="4">
        <v>0</v>
      </c>
      <c r="AA144" s="4">
        <f t="shared" si="74"/>
        <v>500</v>
      </c>
      <c r="AB144" s="3">
        <v>0</v>
      </c>
      <c r="AC144" s="3">
        <v>0</v>
      </c>
      <c r="AD144">
        <v>0</v>
      </c>
      <c r="AE144">
        <v>0</v>
      </c>
      <c r="AF144">
        <f t="shared" si="75"/>
        <v>0.45120489727060181</v>
      </c>
      <c r="AG144" s="5">
        <f t="shared" si="89"/>
        <v>6000</v>
      </c>
      <c r="AH144" s="7">
        <f t="shared" si="71"/>
        <v>23160.960595198598</v>
      </c>
      <c r="AI144">
        <v>20</v>
      </c>
      <c r="AJ144" s="7">
        <f t="shared" si="82"/>
        <v>3.5999999999999996</v>
      </c>
      <c r="AK144">
        <v>0</v>
      </c>
      <c r="AL144" s="5">
        <f t="shared" si="80"/>
        <v>10</v>
      </c>
      <c r="AM144" s="8">
        <f t="shared" si="88"/>
        <v>120</v>
      </c>
      <c r="AN144" s="3">
        <v>3000</v>
      </c>
      <c r="AO144">
        <v>0</v>
      </c>
      <c r="AP144">
        <v>15</v>
      </c>
      <c r="AQ144">
        <v>4</v>
      </c>
    </row>
    <row r="145" spans="1:43">
      <c r="A145" t="s">
        <v>32</v>
      </c>
      <c r="B145" t="str">
        <f t="shared" si="83"/>
        <v>2026012</v>
      </c>
      <c r="C145" s="1">
        <f t="shared" si="70"/>
        <v>46357</v>
      </c>
      <c r="D145" s="1" t="s">
        <v>86</v>
      </c>
      <c r="E145" s="1" t="s">
        <v>59</v>
      </c>
      <c r="F145" s="3">
        <v>10000</v>
      </c>
      <c r="G145" s="3">
        <v>3000</v>
      </c>
      <c r="H145" s="3">
        <v>120</v>
      </c>
      <c r="I145" s="3">
        <f t="shared" si="73"/>
        <v>360000</v>
      </c>
      <c r="J145" s="3">
        <v>1000</v>
      </c>
      <c r="K145" s="3">
        <v>2000</v>
      </c>
      <c r="L145" s="3">
        <f t="shared" si="79"/>
        <v>1050</v>
      </c>
      <c r="M145" s="3">
        <f t="shared" si="84"/>
        <v>150</v>
      </c>
      <c r="N145" s="3">
        <v>30000</v>
      </c>
      <c r="O145" s="3">
        <v>8000</v>
      </c>
      <c r="P145" s="3">
        <f t="shared" ca="1" si="85"/>
        <v>1074</v>
      </c>
      <c r="Q145" s="3">
        <v>3000</v>
      </c>
      <c r="R145" s="3">
        <v>500</v>
      </c>
      <c r="S145" s="3">
        <v>0</v>
      </c>
      <c r="T145" s="4">
        <f t="shared" si="86"/>
        <v>0</v>
      </c>
      <c r="U145" s="4">
        <v>0</v>
      </c>
      <c r="V145" s="4">
        <v>50</v>
      </c>
      <c r="W145" s="4">
        <v>10</v>
      </c>
      <c r="X145" s="4">
        <f t="shared" si="77"/>
        <v>3720</v>
      </c>
      <c r="Y145" s="4">
        <f t="shared" si="87"/>
        <v>20</v>
      </c>
      <c r="Z145" s="4">
        <v>0</v>
      </c>
      <c r="AA145" s="4">
        <f t="shared" si="74"/>
        <v>500</v>
      </c>
      <c r="AB145" s="3">
        <v>0</v>
      </c>
      <c r="AC145" s="3">
        <v>0</v>
      </c>
      <c r="AD145">
        <v>0</v>
      </c>
      <c r="AE145">
        <v>1</v>
      </c>
      <c r="AF145">
        <f t="shared" si="75"/>
        <v>0.54144587672472211</v>
      </c>
      <c r="AG145" s="5">
        <f t="shared" si="89"/>
        <v>6000</v>
      </c>
      <c r="AH145" s="7">
        <f t="shared" si="71"/>
        <v>26635.104684478385</v>
      </c>
      <c r="AI145">
        <v>20</v>
      </c>
      <c r="AJ145" s="7">
        <f t="shared" si="82"/>
        <v>3.5999999999999996</v>
      </c>
      <c r="AK145">
        <f>SUM(Monthly!$AD$2:$AD$37)-SUM(Monthly!$AK$26:$AK$36)</f>
        <v>2</v>
      </c>
      <c r="AL145" s="5">
        <f t="shared" si="80"/>
        <v>10</v>
      </c>
      <c r="AM145" s="8">
        <f t="shared" si="88"/>
        <v>120</v>
      </c>
      <c r="AN145" s="3">
        <v>3000</v>
      </c>
      <c r="AO145">
        <v>0</v>
      </c>
      <c r="AP145">
        <v>15</v>
      </c>
      <c r="AQ14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110E-40A8-4D93-B760-10BE833440C1}">
  <dimension ref="A1:B2"/>
  <sheetViews>
    <sheetView workbookViewId="0">
      <selection activeCell="E32" sqref="E32"/>
    </sheetView>
  </sheetViews>
  <sheetFormatPr defaultRowHeight="15"/>
  <sheetData>
    <row r="1" spans="1:2">
      <c r="A1" t="s">
        <v>60</v>
      </c>
      <c r="B1">
        <v>0.54</v>
      </c>
    </row>
    <row r="2" spans="1:2">
      <c r="A2" t="s">
        <v>61</v>
      </c>
      <c r="B2">
        <v>0.46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55EA7-9FB6-4E07-8A0A-7319D6789EAB}">
  <dimension ref="A1:B5"/>
  <sheetViews>
    <sheetView workbookViewId="0">
      <selection activeCell="F21" sqref="F21"/>
    </sheetView>
  </sheetViews>
  <sheetFormatPr defaultRowHeight="15"/>
  <sheetData>
    <row r="1" spans="1:2">
      <c r="A1" t="s">
        <v>62</v>
      </c>
      <c r="B1">
        <v>0.76</v>
      </c>
    </row>
    <row r="2" spans="1:2">
      <c r="A2" t="s">
        <v>63</v>
      </c>
      <c r="B2">
        <v>0.47</v>
      </c>
    </row>
    <row r="3" spans="1:2">
      <c r="A3" t="s">
        <v>64</v>
      </c>
      <c r="B3">
        <v>0.4</v>
      </c>
    </row>
    <row r="4" spans="1:2">
      <c r="A4" t="s">
        <v>66</v>
      </c>
      <c r="B4">
        <v>0.37</v>
      </c>
    </row>
    <row r="5" spans="1:2">
      <c r="A5" t="s">
        <v>65</v>
      </c>
      <c r="B5">
        <v>0.36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59AE-F10F-4216-8B7A-BF17151E80DC}">
  <dimension ref="A1:B7"/>
  <sheetViews>
    <sheetView workbookViewId="0">
      <selection activeCell="B6" sqref="B6"/>
    </sheetView>
  </sheetViews>
  <sheetFormatPr defaultRowHeight="15"/>
  <sheetData>
    <row r="1" spans="1:2">
      <c r="A1" t="s">
        <v>67</v>
      </c>
      <c r="B1">
        <v>0.36</v>
      </c>
    </row>
    <row r="2" spans="1:2">
      <c r="A2" t="s">
        <v>68</v>
      </c>
      <c r="B2">
        <v>0.44</v>
      </c>
    </row>
    <row r="3" spans="1:2">
      <c r="A3" t="s">
        <v>69</v>
      </c>
      <c r="B3">
        <v>0.37</v>
      </c>
    </row>
    <row r="4" spans="1:2">
      <c r="A4" t="s">
        <v>70</v>
      </c>
      <c r="B4">
        <v>0.28000000000000003</v>
      </c>
    </row>
    <row r="5" spans="1:2">
      <c r="A5" t="s">
        <v>71</v>
      </c>
      <c r="B5">
        <v>0.24</v>
      </c>
    </row>
    <row r="6" spans="1:2">
      <c r="A6" t="s">
        <v>72</v>
      </c>
      <c r="B6">
        <v>0.23</v>
      </c>
    </row>
    <row r="7" spans="1:2">
      <c r="A7" t="s">
        <v>73</v>
      </c>
      <c r="B7">
        <v>0.14000000000000001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EA79-6DB5-49E5-B8FD-4D8D9C719D27}">
  <dimension ref="A1:B4"/>
  <sheetViews>
    <sheetView workbookViewId="0">
      <selection activeCell="Q18" sqref="Q18"/>
    </sheetView>
  </sheetViews>
  <sheetFormatPr defaultRowHeight="15"/>
  <sheetData>
    <row r="1" spans="1:2">
      <c r="A1" t="s">
        <v>74</v>
      </c>
      <c r="B1">
        <v>0.86</v>
      </c>
    </row>
    <row r="2" spans="1:2">
      <c r="A2" t="s">
        <v>75</v>
      </c>
      <c r="B2">
        <v>0.79</v>
      </c>
    </row>
    <row r="3" spans="1:2">
      <c r="A3" t="s">
        <v>76</v>
      </c>
      <c r="B3">
        <v>0.47</v>
      </c>
    </row>
    <row r="4" spans="1:2">
      <c r="A4" t="s">
        <v>77</v>
      </c>
      <c r="B4">
        <v>0.32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"/>
  <sheetViews>
    <sheetView workbookViewId="0">
      <selection activeCell="C3" sqref="C3"/>
    </sheetView>
  </sheetViews>
  <sheetFormatPr defaultRowHeight="15"/>
  <cols>
    <col min="1" max="1" width="10" bestFit="1" customWidth="1"/>
    <col min="2" max="2" width="8.5703125" bestFit="1" customWidth="1"/>
    <col min="3" max="3" width="14.28515625" bestFit="1" customWidth="1"/>
    <col min="4" max="4" width="19.5703125" bestFit="1" customWidth="1"/>
    <col min="5" max="5" width="10" bestFit="1" customWidth="1"/>
    <col min="6" max="6" width="9.28515625" bestFit="1" customWidth="1"/>
    <col min="7" max="7" width="16.42578125" bestFit="1" customWidth="1"/>
    <col min="8" max="8" width="16.7109375" bestFit="1" customWidth="1"/>
    <col min="9" max="9" width="16.140625" bestFit="1" customWidth="1"/>
    <col min="10" max="10" width="17.42578125" bestFit="1" customWidth="1"/>
    <col min="11" max="11" width="15.5703125" bestFit="1" customWidth="1"/>
    <col min="12" max="12" width="11" bestFit="1" customWidth="1"/>
    <col min="13" max="13" width="16.85546875" bestFit="1" customWidth="1"/>
  </cols>
  <sheetData>
    <row r="1" spans="1:14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</row>
    <row r="2" spans="1:14">
      <c r="A2" t="s">
        <v>32</v>
      </c>
      <c r="B2" s="1" t="s">
        <v>33</v>
      </c>
      <c r="C2" s="3">
        <v>0</v>
      </c>
      <c r="D2" s="3">
        <v>0</v>
      </c>
      <c r="E2" s="6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/>
      <c r="M2" s="3">
        <v>0</v>
      </c>
      <c r="N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7:AM73"/>
  <sheetViews>
    <sheetView topLeftCell="A23" workbookViewId="0">
      <selection activeCell="A36" sqref="A1:AM36"/>
    </sheetView>
  </sheetViews>
  <sheetFormatPr defaultRowHeight="15"/>
  <cols>
    <col min="10" max="10" width="21.85546875" bestFit="1" customWidth="1"/>
  </cols>
  <sheetData>
    <row r="37" spans="3:39">
      <c r="C37" s="1"/>
      <c r="D37" s="1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4"/>
      <c r="W37" s="4"/>
      <c r="X37" s="4"/>
      <c r="Y37" s="4"/>
      <c r="Z37" s="4"/>
      <c r="AA37" s="4"/>
      <c r="AB37" s="3"/>
      <c r="AC37" s="3"/>
      <c r="AH37" s="7"/>
      <c r="AJ37" s="7"/>
      <c r="AL37" s="5"/>
      <c r="AM37" s="8"/>
    </row>
    <row r="38" spans="3:39">
      <c r="C38" s="1"/>
      <c r="D38" s="1"/>
      <c r="E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4"/>
      <c r="W38" s="4"/>
      <c r="X38" s="4"/>
      <c r="Y38" s="4"/>
      <c r="Z38" s="4"/>
      <c r="AA38" s="4"/>
      <c r="AB38" s="3"/>
      <c r="AC38" s="3"/>
      <c r="AH38" s="7"/>
      <c r="AJ38" s="7"/>
      <c r="AL38" s="5"/>
      <c r="AM38" s="8"/>
    </row>
    <row r="39" spans="3:39">
      <c r="C39" s="1"/>
      <c r="D39" s="1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4"/>
      <c r="W39" s="4"/>
      <c r="X39" s="4"/>
      <c r="Y39" s="4"/>
      <c r="Z39" s="4"/>
      <c r="AA39" s="4"/>
      <c r="AB39" s="3"/>
      <c r="AC39" s="3"/>
      <c r="AH39" s="7"/>
      <c r="AJ39" s="7"/>
      <c r="AL39" s="5"/>
      <c r="AM39" s="8"/>
    </row>
    <row r="40" spans="3:39">
      <c r="C40" s="1"/>
      <c r="D40" s="1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4"/>
      <c r="W40" s="4"/>
      <c r="X40" s="4"/>
      <c r="Y40" s="4"/>
      <c r="Z40" s="4"/>
      <c r="AA40" s="4"/>
      <c r="AB40" s="3"/>
      <c r="AC40" s="3"/>
      <c r="AG40" s="5"/>
      <c r="AH40" s="7"/>
      <c r="AJ40" s="7"/>
      <c r="AL40" s="5"/>
      <c r="AM40" s="8"/>
    </row>
    <row r="41" spans="3:39">
      <c r="C41" s="1"/>
      <c r="D41" s="1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Y41" s="4"/>
      <c r="Z41" s="4"/>
      <c r="AA41" s="4"/>
      <c r="AB41" s="3"/>
      <c r="AC41" s="3"/>
      <c r="AG41" s="5"/>
      <c r="AH41" s="7"/>
      <c r="AJ41" s="7"/>
      <c r="AL41" s="5"/>
      <c r="AM41" s="8"/>
    </row>
    <row r="42" spans="3:39">
      <c r="C42" s="1"/>
      <c r="D42" s="1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4"/>
      <c r="W42" s="4"/>
      <c r="X42" s="4"/>
      <c r="Y42" s="4"/>
      <c r="Z42" s="4"/>
      <c r="AA42" s="4"/>
      <c r="AB42" s="3"/>
      <c r="AC42" s="3"/>
      <c r="AG42" s="5"/>
      <c r="AH42" s="7"/>
      <c r="AJ42" s="7"/>
      <c r="AL42" s="5"/>
      <c r="AM42" s="8"/>
    </row>
    <row r="43" spans="3:39">
      <c r="C43" s="1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4"/>
      <c r="W43" s="4"/>
      <c r="X43" s="4"/>
      <c r="Y43" s="4"/>
      <c r="Z43" s="4"/>
      <c r="AA43" s="4"/>
      <c r="AB43" s="3"/>
      <c r="AC43" s="3"/>
      <c r="AG43" s="5"/>
      <c r="AH43" s="7"/>
      <c r="AJ43" s="7"/>
      <c r="AL43" s="5"/>
      <c r="AM43" s="8"/>
    </row>
    <row r="44" spans="3:39">
      <c r="C44" s="1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Y44" s="4"/>
      <c r="Z44" s="4"/>
      <c r="AA44" s="4"/>
      <c r="AB44" s="3"/>
      <c r="AC44" s="3"/>
      <c r="AG44" s="5"/>
      <c r="AH44" s="7"/>
      <c r="AJ44" s="7"/>
      <c r="AL44" s="5"/>
      <c r="AM44" s="8"/>
    </row>
    <row r="45" spans="3:39"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4"/>
      <c r="W45" s="4"/>
      <c r="X45" s="4"/>
      <c r="Y45" s="4"/>
      <c r="Z45" s="4"/>
      <c r="AA45" s="4"/>
      <c r="AB45" s="3"/>
      <c r="AC45" s="3"/>
      <c r="AG45" s="5"/>
      <c r="AH45" s="7"/>
      <c r="AJ45" s="7"/>
      <c r="AL45" s="5"/>
      <c r="AM45" s="8"/>
    </row>
    <row r="46" spans="3:39">
      <c r="C46" s="1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4"/>
      <c r="W46" s="4"/>
      <c r="X46" s="4"/>
      <c r="Y46" s="4"/>
      <c r="Z46" s="4"/>
      <c r="AA46" s="4"/>
      <c r="AB46" s="3"/>
      <c r="AC46" s="3"/>
      <c r="AG46" s="5"/>
      <c r="AH46" s="7"/>
      <c r="AJ46" s="7"/>
      <c r="AL46" s="5"/>
      <c r="AM46" s="8"/>
    </row>
    <row r="47" spans="3:39">
      <c r="C47" s="1"/>
      <c r="D47" s="1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4"/>
      <c r="W47" s="4"/>
      <c r="X47" s="4"/>
      <c r="Y47" s="4"/>
      <c r="Z47" s="4"/>
      <c r="AA47" s="4"/>
      <c r="AB47" s="3"/>
      <c r="AC47" s="3"/>
      <c r="AG47" s="5"/>
      <c r="AH47" s="7"/>
      <c r="AJ47" s="7"/>
      <c r="AL47" s="5"/>
      <c r="AM47" s="8"/>
    </row>
    <row r="48" spans="3:39">
      <c r="C48" s="1"/>
      <c r="D48" s="1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4"/>
      <c r="W48" s="4"/>
      <c r="X48" s="4"/>
      <c r="Y48" s="4"/>
      <c r="Z48" s="4"/>
      <c r="AA48" s="4"/>
      <c r="AB48" s="3"/>
      <c r="AC48" s="3"/>
      <c r="AG48" s="5"/>
      <c r="AH48" s="7"/>
      <c r="AJ48" s="7"/>
      <c r="AL48" s="5"/>
      <c r="AM48" s="8"/>
    </row>
    <row r="49" spans="3:39">
      <c r="C49" s="1"/>
      <c r="D49" s="1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4"/>
      <c r="W49" s="4"/>
      <c r="X49" s="4"/>
      <c r="Y49" s="4"/>
      <c r="Z49" s="2"/>
      <c r="AA49" s="4"/>
      <c r="AB49" s="3"/>
      <c r="AC49" s="3"/>
      <c r="AG49" s="5"/>
      <c r="AH49" s="7"/>
      <c r="AJ49" s="7"/>
      <c r="AL49" s="5"/>
      <c r="AM49" s="8"/>
    </row>
    <row r="50" spans="3:39">
      <c r="C50" s="1"/>
      <c r="D50" s="1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4"/>
      <c r="W50" s="4"/>
      <c r="X50" s="4"/>
      <c r="Y50" s="4"/>
      <c r="Z50" s="2"/>
      <c r="AA50" s="4"/>
      <c r="AB50" s="3"/>
      <c r="AC50" s="3"/>
      <c r="AG50" s="5"/>
      <c r="AH50" s="7"/>
      <c r="AJ50" s="7"/>
      <c r="AL50" s="5"/>
      <c r="AM50" s="8"/>
    </row>
    <row r="51" spans="3:39">
      <c r="C51" s="1"/>
      <c r="D51" s="1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4"/>
      <c r="W51" s="4"/>
      <c r="X51" s="4"/>
      <c r="Y51" s="4"/>
      <c r="Z51" s="4"/>
      <c r="AA51" s="4"/>
      <c r="AB51" s="3"/>
      <c r="AC51" s="3"/>
      <c r="AG51" s="5"/>
      <c r="AH51" s="7"/>
      <c r="AJ51" s="7"/>
      <c r="AL51" s="5"/>
      <c r="AM51" s="8"/>
    </row>
    <row r="52" spans="3:39">
      <c r="C52" s="1"/>
      <c r="D52" s="1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4"/>
      <c r="W52" s="4"/>
      <c r="X52" s="4"/>
      <c r="Y52" s="4"/>
      <c r="Z52" s="4"/>
      <c r="AA52" s="4"/>
      <c r="AB52" s="3"/>
      <c r="AC52" s="3"/>
      <c r="AG52" s="5"/>
      <c r="AH52" s="7"/>
      <c r="AJ52" s="7"/>
      <c r="AL52" s="5"/>
      <c r="AM52" s="8"/>
    </row>
    <row r="53" spans="3:39">
      <c r="C53" s="1"/>
      <c r="D53" s="1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4"/>
      <c r="W53" s="4"/>
      <c r="X53" s="4"/>
      <c r="Y53" s="4"/>
      <c r="Z53" s="4"/>
      <c r="AA53" s="4"/>
      <c r="AB53" s="3"/>
      <c r="AC53" s="3"/>
      <c r="AG53" s="5"/>
      <c r="AH53" s="7"/>
      <c r="AJ53" s="7"/>
      <c r="AL53" s="5"/>
      <c r="AM53" s="8"/>
    </row>
    <row r="54" spans="3:39">
      <c r="C54" s="1"/>
      <c r="D54" s="1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4"/>
      <c r="W54" s="4"/>
      <c r="X54" s="4"/>
      <c r="Y54" s="4"/>
      <c r="Z54" s="4"/>
      <c r="AA54" s="4"/>
      <c r="AB54" s="3"/>
      <c r="AC54" s="3"/>
      <c r="AG54" s="5"/>
      <c r="AH54" s="7"/>
      <c r="AJ54" s="7"/>
      <c r="AL54" s="5"/>
      <c r="AM54" s="8"/>
    </row>
    <row r="55" spans="3:39">
      <c r="C55" s="1"/>
      <c r="D55" s="1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4"/>
      <c r="W55" s="4"/>
      <c r="X55" s="4"/>
      <c r="Y55" s="4"/>
      <c r="Z55" s="4"/>
      <c r="AA55" s="4"/>
      <c r="AB55" s="3"/>
      <c r="AC55" s="3"/>
      <c r="AG55" s="5"/>
      <c r="AH55" s="7"/>
      <c r="AJ55" s="7"/>
      <c r="AL55" s="5"/>
      <c r="AM55" s="8"/>
    </row>
    <row r="56" spans="3:39">
      <c r="C56" s="1"/>
      <c r="D56" s="1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4"/>
      <c r="W56" s="4"/>
      <c r="X56" s="4"/>
      <c r="Y56" s="4"/>
      <c r="Z56" s="4"/>
      <c r="AA56" s="4"/>
      <c r="AB56" s="3"/>
      <c r="AC56" s="3"/>
      <c r="AG56" s="5"/>
      <c r="AH56" s="7"/>
      <c r="AJ56" s="7"/>
      <c r="AL56" s="5"/>
      <c r="AM56" s="8"/>
    </row>
    <row r="57" spans="3:39">
      <c r="C57" s="1"/>
      <c r="D57" s="1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4"/>
      <c r="W57" s="4"/>
      <c r="X57" s="4"/>
      <c r="Y57" s="4"/>
      <c r="Z57" s="4"/>
      <c r="AA57" s="4"/>
      <c r="AB57" s="3"/>
      <c r="AC57" s="3"/>
      <c r="AG57" s="5"/>
      <c r="AH57" s="7"/>
      <c r="AJ57" s="7"/>
      <c r="AL57" s="5"/>
      <c r="AM57" s="8"/>
    </row>
    <row r="58" spans="3:39">
      <c r="C58" s="1"/>
      <c r="D58" s="1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Y58" s="4"/>
      <c r="Z58" s="4"/>
      <c r="AA58" s="4"/>
      <c r="AB58" s="3"/>
      <c r="AC58" s="3"/>
      <c r="AG58" s="5"/>
      <c r="AH58" s="7"/>
      <c r="AJ58" s="7"/>
      <c r="AL58" s="5"/>
      <c r="AM58" s="8"/>
    </row>
    <row r="59" spans="3:39">
      <c r="C59" s="1"/>
      <c r="D59" s="1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4"/>
      <c r="W59" s="4"/>
      <c r="X59" s="4"/>
      <c r="Y59" s="4"/>
      <c r="Z59" s="4"/>
      <c r="AA59" s="4"/>
      <c r="AB59" s="3"/>
      <c r="AC59" s="3"/>
      <c r="AG59" s="5"/>
      <c r="AH59" s="7"/>
      <c r="AJ59" s="7"/>
      <c r="AL59" s="5"/>
      <c r="AM59" s="8"/>
    </row>
    <row r="60" spans="3:39">
      <c r="C60" s="1"/>
      <c r="D60" s="1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4"/>
      <c r="W60" s="4"/>
      <c r="X60" s="4"/>
      <c r="Y60" s="4"/>
      <c r="Z60" s="4"/>
      <c r="AA60" s="4"/>
      <c r="AB60" s="3"/>
      <c r="AC60" s="3"/>
      <c r="AG60" s="5"/>
      <c r="AH60" s="7"/>
      <c r="AJ60" s="7"/>
      <c r="AL60" s="5"/>
      <c r="AM60" s="8"/>
    </row>
    <row r="61" spans="3:39">
      <c r="C61" s="1"/>
      <c r="D61" s="1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4"/>
      <c r="W61" s="4"/>
      <c r="X61" s="4"/>
      <c r="Y61" s="4"/>
      <c r="Z61" s="4"/>
      <c r="AA61" s="4"/>
      <c r="AB61" s="3"/>
      <c r="AC61" s="3"/>
      <c r="AG61" s="5"/>
      <c r="AH61" s="7"/>
      <c r="AJ61" s="7"/>
      <c r="AL61" s="5"/>
      <c r="AM61" s="8"/>
    </row>
    <row r="62" spans="3:39">
      <c r="C62" s="1"/>
      <c r="D62" s="1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4"/>
      <c r="W62" s="4"/>
      <c r="X62" s="4"/>
      <c r="Y62" s="4"/>
      <c r="Z62" s="4"/>
      <c r="AA62" s="4"/>
      <c r="AB62" s="3"/>
      <c r="AC62" s="3"/>
      <c r="AG62" s="5"/>
      <c r="AH62" s="7"/>
      <c r="AJ62" s="7"/>
      <c r="AL62" s="5"/>
      <c r="AM62" s="8"/>
    </row>
    <row r="63" spans="3:39">
      <c r="C63" s="1"/>
      <c r="D63" s="1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4"/>
      <c r="W63" s="4"/>
      <c r="X63" s="4"/>
      <c r="Y63" s="4"/>
      <c r="Z63" s="4"/>
      <c r="AA63" s="4"/>
      <c r="AB63" s="3"/>
      <c r="AC63" s="3"/>
      <c r="AG63" s="5"/>
      <c r="AH63" s="7"/>
      <c r="AJ63" s="7"/>
      <c r="AL63" s="5"/>
      <c r="AM63" s="8"/>
    </row>
    <row r="64" spans="3:39">
      <c r="C64" s="1"/>
      <c r="D64" s="1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4"/>
      <c r="W64" s="4"/>
      <c r="X64" s="4"/>
      <c r="Y64" s="4"/>
      <c r="Z64" s="4"/>
      <c r="AA64" s="4"/>
      <c r="AB64" s="3"/>
      <c r="AC64" s="3"/>
      <c r="AG64" s="5"/>
      <c r="AH64" s="7"/>
      <c r="AJ64" s="7"/>
      <c r="AL64" s="5"/>
      <c r="AM64" s="8"/>
    </row>
    <row r="65" spans="3:39">
      <c r="C65" s="1"/>
      <c r="D65" s="1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4"/>
      <c r="W65" s="4"/>
      <c r="X65" s="4"/>
      <c r="Y65" s="4"/>
      <c r="Z65" s="4"/>
      <c r="AA65" s="4"/>
      <c r="AB65" s="3"/>
      <c r="AC65" s="3"/>
      <c r="AG65" s="5"/>
      <c r="AH65" s="7"/>
      <c r="AJ65" s="7"/>
      <c r="AL65" s="5"/>
      <c r="AM65" s="8"/>
    </row>
    <row r="66" spans="3:39">
      <c r="C66" s="1"/>
      <c r="D66" s="1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4"/>
      <c r="W66" s="4"/>
      <c r="X66" s="4"/>
      <c r="Y66" s="4"/>
      <c r="Z66" s="4"/>
      <c r="AA66" s="4"/>
      <c r="AB66" s="3"/>
      <c r="AC66" s="3"/>
      <c r="AG66" s="5"/>
      <c r="AH66" s="7"/>
      <c r="AJ66" s="7"/>
      <c r="AL66" s="5"/>
      <c r="AM66" s="8"/>
    </row>
    <row r="67" spans="3:39">
      <c r="C67" s="1"/>
      <c r="D67" s="1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4"/>
      <c r="U67" s="4"/>
      <c r="V67" s="4"/>
      <c r="W67" s="4"/>
      <c r="X67" s="4"/>
      <c r="Y67" s="4"/>
      <c r="Z67" s="4"/>
      <c r="AA67" s="4"/>
      <c r="AB67" s="3"/>
      <c r="AC67" s="3"/>
      <c r="AG67" s="5"/>
      <c r="AH67" s="7"/>
      <c r="AJ67" s="7"/>
      <c r="AL67" s="5"/>
      <c r="AM67" s="8"/>
    </row>
    <row r="68" spans="3:39">
      <c r="C68" s="1"/>
      <c r="D68" s="1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4"/>
      <c r="U68" s="4"/>
      <c r="V68" s="4"/>
      <c r="W68" s="4"/>
      <c r="X68" s="4"/>
      <c r="Y68" s="4"/>
      <c r="Z68" s="4"/>
      <c r="AA68" s="4"/>
      <c r="AB68" s="3"/>
      <c r="AC68" s="3"/>
      <c r="AG68" s="5"/>
      <c r="AH68" s="7"/>
      <c r="AJ68" s="7"/>
      <c r="AL68" s="5"/>
      <c r="AM68" s="8"/>
    </row>
    <row r="69" spans="3:39">
      <c r="C69" s="1"/>
      <c r="D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4"/>
      <c r="U69" s="4"/>
      <c r="V69" s="4"/>
      <c r="W69" s="4"/>
      <c r="X69" s="4"/>
      <c r="Y69" s="4"/>
      <c r="Z69" s="4"/>
      <c r="AA69" s="4"/>
      <c r="AB69" s="3"/>
      <c r="AC69" s="3"/>
      <c r="AG69" s="5"/>
      <c r="AH69" s="7"/>
      <c r="AJ69" s="7"/>
      <c r="AL69" s="5"/>
      <c r="AM69" s="8"/>
    </row>
    <row r="70" spans="3:39">
      <c r="C70" s="1"/>
      <c r="D70" s="1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4"/>
      <c r="U70" s="4"/>
      <c r="V70" s="4"/>
      <c r="W70" s="4"/>
      <c r="X70" s="4"/>
      <c r="Y70" s="4"/>
      <c r="Z70" s="4"/>
      <c r="AA70" s="4"/>
      <c r="AB70" s="3"/>
      <c r="AC70" s="3"/>
      <c r="AG70" s="5"/>
      <c r="AH70" s="7"/>
      <c r="AJ70" s="7"/>
      <c r="AL70" s="5"/>
      <c r="AM70" s="8"/>
    </row>
    <row r="71" spans="3:39">
      <c r="C71" s="1"/>
      <c r="D71" s="1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4"/>
      <c r="U71" s="4"/>
      <c r="V71" s="4"/>
      <c r="W71" s="4"/>
      <c r="X71" s="4"/>
      <c r="Y71" s="4"/>
      <c r="Z71" s="4"/>
      <c r="AA71" s="4"/>
      <c r="AB71" s="3"/>
      <c r="AC71" s="3"/>
      <c r="AG71" s="5"/>
      <c r="AH71" s="7"/>
      <c r="AJ71" s="7"/>
      <c r="AL71" s="5"/>
      <c r="AM71" s="8"/>
    </row>
    <row r="72" spans="3:39">
      <c r="C72" s="1"/>
      <c r="D72" s="1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4"/>
      <c r="U72" s="4"/>
      <c r="V72" s="4"/>
      <c r="W72" s="4"/>
      <c r="X72" s="4"/>
      <c r="Y72" s="4"/>
      <c r="Z72" s="4"/>
      <c r="AA72" s="4"/>
      <c r="AB72" s="3"/>
      <c r="AC72" s="3"/>
      <c r="AG72" s="5"/>
      <c r="AH72" s="7"/>
      <c r="AJ72" s="7"/>
      <c r="AL72" s="5"/>
      <c r="AM72" s="8"/>
    </row>
    <row r="73" spans="3:39">
      <c r="C73" s="4"/>
      <c r="D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</vt:lpstr>
      <vt:lpstr>Efficacy</vt:lpstr>
      <vt:lpstr>why not</vt:lpstr>
      <vt:lpstr>segments</vt:lpstr>
      <vt:lpstr>percent</vt:lpstr>
      <vt:lpstr>Start</vt:lpstr>
      <vt:lpstr>Facts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jangr</dc:creator>
  <cp:keywords/>
  <dc:description/>
  <cp:lastModifiedBy>jangr</cp:lastModifiedBy>
  <cp:revision/>
  <dcterms:created xsi:type="dcterms:W3CDTF">2023-04-06T07:52:01Z</dcterms:created>
  <dcterms:modified xsi:type="dcterms:W3CDTF">2023-05-18T12:36:05Z</dcterms:modified>
  <cp:category/>
  <cp:contentStatus/>
</cp:coreProperties>
</file>