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MPLABXProjects\TheMusicMachine.X\documents\"/>
    </mc:Choice>
  </mc:AlternateContent>
  <bookViews>
    <workbookView xWindow="0" yWindow="0" windowWidth="28800" windowHeight="12210" activeTab="4"/>
  </bookViews>
  <sheets>
    <sheet name="MAIN" sheetId="1" r:id="rId1"/>
    <sheet name="TMR0 ajastus" sheetId="9" r:id="rId2"/>
    <sheet name="Moottorin pyörimisnopeus laskut" sheetId="4" r:id="rId3"/>
    <sheet name="Nuotit" sheetId="6" r:id="rId4"/>
    <sheet name="Amplifier voltage" sheetId="7" r:id="rId5"/>
    <sheet name="Low pass filters" sheetId="2" r:id="rId6"/>
    <sheet name="Wave approximations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C11" i="7"/>
  <c r="D16" i="7" l="1"/>
  <c r="B6" i="7"/>
  <c r="C6" i="9"/>
  <c r="D6" i="9" s="1"/>
  <c r="C7" i="9"/>
  <c r="C8" i="9"/>
  <c r="C5" i="9"/>
  <c r="D7" i="9"/>
  <c r="D8" i="9"/>
  <c r="D5" i="9"/>
  <c r="B2" i="9"/>
  <c r="A2" i="9"/>
  <c r="E2" i="1"/>
  <c r="A4" i="1"/>
  <c r="A2" i="1"/>
  <c r="G10" i="6"/>
  <c r="G11" i="6"/>
  <c r="G12" i="6"/>
  <c r="G13" i="6"/>
  <c r="F10" i="6"/>
  <c r="F11" i="6"/>
  <c r="F12" i="6"/>
  <c r="F13" i="6"/>
  <c r="E10" i="6"/>
  <c r="E11" i="6"/>
  <c r="E12" i="6"/>
  <c r="E13" i="6"/>
  <c r="D10" i="6"/>
  <c r="D11" i="6"/>
  <c r="D12" i="6"/>
  <c r="D13" i="6"/>
  <c r="C10" i="6"/>
  <c r="C11" i="6"/>
  <c r="C12" i="6"/>
  <c r="C13" i="6"/>
  <c r="C9" i="6"/>
  <c r="C3" i="6"/>
  <c r="C4" i="6"/>
  <c r="C5" i="6"/>
  <c r="C6" i="6"/>
  <c r="C7" i="6"/>
  <c r="C8" i="6"/>
  <c r="C2" i="6"/>
  <c r="C9" i="4"/>
  <c r="B9" i="4"/>
  <c r="C4" i="1"/>
  <c r="A2" i="4" s="1"/>
  <c r="B10" i="4" s="1"/>
  <c r="C16" i="7"/>
  <c r="B11" i="7"/>
  <c r="D3" i="6" l="1"/>
  <c r="E3" i="6" s="1"/>
  <c r="D4" i="6"/>
  <c r="D5" i="6"/>
  <c r="F5" i="6" s="1"/>
  <c r="G5" i="6" s="1"/>
  <c r="D6" i="6"/>
  <c r="E6" i="6" s="1"/>
  <c r="D7" i="6"/>
  <c r="E7" i="6" s="1"/>
  <c r="D8" i="6"/>
  <c r="E8" i="6" s="1"/>
  <c r="D9" i="6"/>
  <c r="F9" i="6" s="1"/>
  <c r="G9" i="6" s="1"/>
  <c r="D2" i="6"/>
  <c r="F2" i="6" s="1"/>
  <c r="G2" i="6" s="1"/>
  <c r="B7" i="3"/>
  <c r="F8" i="6" l="1"/>
  <c r="G8" i="6" s="1"/>
  <c r="F7" i="6"/>
  <c r="G7" i="6" s="1"/>
  <c r="E4" i="6"/>
  <c r="F4" i="6"/>
  <c r="G4" i="6" s="1"/>
  <c r="E9" i="6"/>
  <c r="F6" i="6"/>
  <c r="G6" i="6" s="1"/>
  <c r="E5" i="6"/>
  <c r="F3" i="6"/>
  <c r="G3" i="6" s="1"/>
  <c r="J5" i="4"/>
  <c r="J6" i="4" s="1"/>
  <c r="J7" i="4" s="1"/>
  <c r="K5" i="4"/>
  <c r="K6" i="4" s="1"/>
  <c r="K7" i="4" s="1"/>
  <c r="L5" i="4"/>
  <c r="L6" i="4" s="1"/>
  <c r="L7" i="4" s="1"/>
  <c r="H4" i="4"/>
  <c r="I4" i="4" s="1"/>
  <c r="G4" i="4"/>
  <c r="G5" i="4" s="1"/>
  <c r="G6" i="4" s="1"/>
  <c r="G7" i="4" s="1"/>
  <c r="C5" i="4"/>
  <c r="C6" i="4" s="1"/>
  <c r="C7" i="4" s="1"/>
  <c r="D5" i="4"/>
  <c r="D6" i="4" s="1"/>
  <c r="D7" i="4" s="1"/>
  <c r="E5" i="4"/>
  <c r="E6" i="4" s="1"/>
  <c r="E7" i="4" s="1"/>
  <c r="F5" i="4"/>
  <c r="F6" i="4" s="1"/>
  <c r="F7" i="4" s="1"/>
  <c r="H5" i="4"/>
  <c r="H6" i="4" s="1"/>
  <c r="H7" i="4" s="1"/>
  <c r="B5" i="4"/>
  <c r="B6" i="4" s="1"/>
  <c r="B7" i="4" s="1"/>
  <c r="J4" i="4" l="1"/>
  <c r="K4" i="4" s="1"/>
  <c r="L4" i="4" s="1"/>
  <c r="I5" i="4"/>
  <c r="I6" i="4" s="1"/>
  <c r="I7" i="4" s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1" i="3"/>
  <c r="M5" i="3" s="1"/>
  <c r="L5" i="3" l="1"/>
  <c r="H5" i="3"/>
  <c r="D5" i="3"/>
  <c r="T5" i="3"/>
  <c r="P5" i="3"/>
  <c r="K5" i="3"/>
  <c r="G5" i="3"/>
  <c r="C5" i="3"/>
  <c r="S5" i="3"/>
  <c r="O5" i="3"/>
  <c r="J5" i="3"/>
  <c r="F5" i="3"/>
  <c r="V5" i="3"/>
  <c r="R5" i="3"/>
  <c r="N5" i="3"/>
  <c r="B5" i="3"/>
  <c r="I5" i="3"/>
  <c r="E5" i="3"/>
  <c r="U5" i="3"/>
  <c r="Q5" i="3"/>
  <c r="C4" i="2"/>
  <c r="C3" i="2"/>
  <c r="C2" i="2" l="1"/>
</calcChain>
</file>

<file path=xl/sharedStrings.xml><?xml version="1.0" encoding="utf-8"?>
<sst xmlns="http://schemas.openxmlformats.org/spreadsheetml/2006/main" count="68" uniqueCount="66">
  <si>
    <t>TMR0 prescaler</t>
  </si>
  <si>
    <t>Resistance</t>
  </si>
  <si>
    <t>Capacitance</t>
  </si>
  <si>
    <t>Cutoff frequency</t>
  </si>
  <si>
    <t>2 pii</t>
  </si>
  <si>
    <t>0 to 1</t>
  </si>
  <si>
    <t>2 pii * 0to1</t>
  </si>
  <si>
    <t>SINE WAVE</t>
  </si>
  <si>
    <t>Kierron delay</t>
  </si>
  <si>
    <t>motorDelay</t>
  </si>
  <si>
    <t>motorStepDelay</t>
  </si>
  <si>
    <t>Askelia per kierros</t>
  </si>
  <si>
    <t>kierroksen pituus</t>
  </si>
  <si>
    <t>kiertonopeus</t>
  </si>
  <si>
    <t>Frequency</t>
  </si>
  <si>
    <t>Delay</t>
  </si>
  <si>
    <t>Freq / C4</t>
  </si>
  <si>
    <t>Freq delta</t>
  </si>
  <si>
    <t>Max Delay</t>
  </si>
  <si>
    <t>R1</t>
  </si>
  <si>
    <t>R2</t>
  </si>
  <si>
    <t>Vin</t>
  </si>
  <si>
    <t>Vout</t>
  </si>
  <si>
    <t>Speaker resistance</t>
  </si>
  <si>
    <t>Speaker power</t>
  </si>
  <si>
    <t>Speaker series resistor</t>
  </si>
  <si>
    <t>Speaker circuit current</t>
  </si>
  <si>
    <t>Speaker target current</t>
  </si>
  <si>
    <t>PUI URI</t>
  </si>
  <si>
    <t>P=UI</t>
  </si>
  <si>
    <t>U = RI</t>
  </si>
  <si>
    <t>P = RI*I</t>
  </si>
  <si>
    <t>I = sqrt(P/R)</t>
  </si>
  <si>
    <t>MAIN LOOP FREQUENCY</t>
  </si>
  <si>
    <t>Period time</t>
  </si>
  <si>
    <t>Kirto target freq</t>
  </si>
  <si>
    <t>Freq delay %</t>
  </si>
  <si>
    <t>Delay (in MainLoop cycles)</t>
  </si>
  <si>
    <t>Note</t>
  </si>
  <si>
    <t>C4</t>
  </si>
  <si>
    <t>D4</t>
  </si>
  <si>
    <t>E4</t>
  </si>
  <si>
    <t>F4</t>
  </si>
  <si>
    <t>G4</t>
  </si>
  <si>
    <t>A4</t>
  </si>
  <si>
    <t>B4</t>
  </si>
  <si>
    <t>D5</t>
  </si>
  <si>
    <t>C5</t>
  </si>
  <si>
    <t>E5</t>
  </si>
  <si>
    <t>F5</t>
  </si>
  <si>
    <t>G5</t>
  </si>
  <si>
    <t>Instruction frequency</t>
  </si>
  <si>
    <t>Instructions in MainLoop</t>
  </si>
  <si>
    <t xml:space="preserve">When delay counter = </t>
  </si>
  <si>
    <t>Instruction freq</t>
  </si>
  <si>
    <t>TMR0 delay</t>
  </si>
  <si>
    <t>Input value</t>
  </si>
  <si>
    <t>Interrupt instruction count</t>
  </si>
  <si>
    <t>Target delay (s)</t>
  </si>
  <si>
    <t>Instruction delay</t>
  </si>
  <si>
    <t>Vcc</t>
  </si>
  <si>
    <t>Ground</t>
  </si>
  <si>
    <t>Amplifier output voltage P-P</t>
  </si>
  <si>
    <t>Amplifier input signal P-P</t>
  </si>
  <si>
    <t>Amplifier amplification</t>
  </si>
  <si>
    <t>Produced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</si>
</sst>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7" sqref="A7"/>
    </sheetView>
  </sheetViews>
  <sheetFormatPr defaultRowHeight="15" x14ac:dyDescent="0.25"/>
  <cols>
    <col min="1" max="1" width="22.85546875" customWidth="1"/>
    <col min="2" max="2" width="14.140625" customWidth="1"/>
    <col min="3" max="3" width="24.5703125" customWidth="1"/>
    <col min="4" max="4" width="17.140625" customWidth="1"/>
    <col min="5" max="5" width="28.140625" customWidth="1"/>
    <col min="6" max="6" width="22" customWidth="1"/>
    <col min="8" max="8" width="30.7109375" customWidth="1"/>
  </cols>
  <sheetData>
    <row r="1" spans="1:6" ht="30.75" customHeight="1" x14ac:dyDescent="0.35">
      <c r="A1" s="4" t="s">
        <v>51</v>
      </c>
      <c r="C1" s="4" t="s">
        <v>33</v>
      </c>
      <c r="E1" t="s">
        <v>52</v>
      </c>
    </row>
    <row r="2" spans="1:6" ht="23.25" x14ac:dyDescent="0.35">
      <c r="A2">
        <f>10000000/4</f>
        <v>2500000</v>
      </c>
      <c r="C2" s="5">
        <v>18660</v>
      </c>
      <c r="E2" s="2">
        <f>C4/A4</f>
        <v>133.9764201500536</v>
      </c>
    </row>
    <row r="3" spans="1:6" x14ac:dyDescent="0.25">
      <c r="A3" t="s">
        <v>34</v>
      </c>
      <c r="C3" t="s">
        <v>34</v>
      </c>
      <c r="E3" t="s">
        <v>53</v>
      </c>
    </row>
    <row r="4" spans="1:6" x14ac:dyDescent="0.25">
      <c r="A4" s="2">
        <f>1/A2</f>
        <v>3.9999999999999998E-7</v>
      </c>
      <c r="C4">
        <f>1/C2</f>
        <v>5.3590568060021433E-5</v>
      </c>
      <c r="E4">
        <v>10</v>
      </c>
    </row>
    <row r="6" spans="1:6" x14ac:dyDescent="0.25">
      <c r="A6" s="7"/>
      <c r="B6" s="7"/>
      <c r="C6" s="7"/>
      <c r="D6" s="7"/>
      <c r="E6" s="7"/>
      <c r="F6" s="7"/>
    </row>
    <row r="7" spans="1:6" x14ac:dyDescent="0.25">
      <c r="A7" s="7"/>
      <c r="B7" s="7"/>
      <c r="C7" s="7"/>
      <c r="D7" s="7"/>
      <c r="E7" s="7"/>
      <c r="F7" s="7"/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6" sqref="B6"/>
    </sheetView>
  </sheetViews>
  <sheetFormatPr defaultRowHeight="15" x14ac:dyDescent="0.25"/>
  <cols>
    <col min="1" max="1" width="19.7109375" customWidth="1"/>
    <col min="2" max="2" width="16.7109375" customWidth="1"/>
    <col min="3" max="3" width="24.85546875" bestFit="1" customWidth="1"/>
    <col min="4" max="4" width="14" customWidth="1"/>
  </cols>
  <sheetData>
    <row r="1" spans="1:4" x14ac:dyDescent="0.25">
      <c r="A1" t="s">
        <v>54</v>
      </c>
      <c r="B1" t="s">
        <v>59</v>
      </c>
      <c r="C1" t="s">
        <v>57</v>
      </c>
    </row>
    <row r="2" spans="1:4" x14ac:dyDescent="0.25">
      <c r="A2">
        <f>10000000/4</f>
        <v>2500000</v>
      </c>
      <c r="B2">
        <f>1/A2</f>
        <v>3.9999999999999998E-7</v>
      </c>
      <c r="C2">
        <v>13</v>
      </c>
    </row>
    <row r="4" spans="1:4" x14ac:dyDescent="0.25">
      <c r="A4" s="8" t="s">
        <v>58</v>
      </c>
      <c r="B4" s="8" t="s">
        <v>0</v>
      </c>
      <c r="C4" s="8" t="s">
        <v>55</v>
      </c>
      <c r="D4" s="8" t="s">
        <v>56</v>
      </c>
    </row>
    <row r="5" spans="1:4" x14ac:dyDescent="0.25">
      <c r="A5">
        <v>1</v>
      </c>
      <c r="B5">
        <v>64</v>
      </c>
      <c r="C5">
        <f>A5/($B$2*B5)</f>
        <v>39062.5</v>
      </c>
      <c r="D5">
        <f>65535-C5-$C$2-2</f>
        <v>26457.5</v>
      </c>
    </row>
    <row r="6" spans="1:4" x14ac:dyDescent="0.25">
      <c r="A6">
        <v>0.5</v>
      </c>
      <c r="B6">
        <v>32</v>
      </c>
      <c r="C6">
        <f t="shared" ref="C6:C8" si="0">A6/($B$2*B6)</f>
        <v>39062.5</v>
      </c>
      <c r="D6">
        <f t="shared" ref="D6:D8" si="1">65535-C6-$C$2-2</f>
        <v>26457.5</v>
      </c>
    </row>
    <row r="7" spans="1:4" x14ac:dyDescent="0.25">
      <c r="A7">
        <v>1</v>
      </c>
      <c r="B7">
        <v>64</v>
      </c>
      <c r="C7">
        <f t="shared" si="0"/>
        <v>39062.5</v>
      </c>
      <c r="D7">
        <f t="shared" si="1"/>
        <v>26457.5</v>
      </c>
    </row>
    <row r="8" spans="1:4" x14ac:dyDescent="0.25">
      <c r="A8">
        <v>1</v>
      </c>
      <c r="B8">
        <v>64</v>
      </c>
      <c r="C8">
        <f t="shared" si="0"/>
        <v>39062.5</v>
      </c>
      <c r="D8">
        <f t="shared" si="1"/>
        <v>26457.5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6" sqref="E26"/>
    </sheetView>
  </sheetViews>
  <sheetFormatPr defaultRowHeight="15" x14ac:dyDescent="0.25"/>
  <cols>
    <col min="1" max="1" width="15.5703125" customWidth="1"/>
    <col min="2" max="2" width="20.5703125" customWidth="1"/>
  </cols>
  <sheetData>
    <row r="1" spans="1:12" x14ac:dyDescent="0.25">
      <c r="A1" t="s">
        <v>8</v>
      </c>
      <c r="B1" t="s">
        <v>11</v>
      </c>
    </row>
    <row r="2" spans="1:12" x14ac:dyDescent="0.25">
      <c r="A2">
        <f>MAIN!C4</f>
        <v>5.3590568060021433E-5</v>
      </c>
      <c r="B2">
        <v>48</v>
      </c>
    </row>
    <row r="4" spans="1:12" x14ac:dyDescent="0.25">
      <c r="A4" t="s">
        <v>9</v>
      </c>
      <c r="B4">
        <v>1</v>
      </c>
      <c r="C4">
        <v>128</v>
      </c>
      <c r="D4">
        <v>256</v>
      </c>
      <c r="E4">
        <v>512</v>
      </c>
      <c r="F4">
        <v>1024</v>
      </c>
      <c r="G4">
        <f>2*F4</f>
        <v>2048</v>
      </c>
      <c r="H4">
        <f t="shared" ref="H4:L4" si="0">2*G4</f>
        <v>4096</v>
      </c>
      <c r="I4">
        <f t="shared" si="0"/>
        <v>8192</v>
      </c>
      <c r="J4">
        <f t="shared" si="0"/>
        <v>16384</v>
      </c>
      <c r="K4">
        <f t="shared" si="0"/>
        <v>32768</v>
      </c>
      <c r="L4">
        <f t="shared" si="0"/>
        <v>65536</v>
      </c>
    </row>
    <row r="5" spans="1:12" x14ac:dyDescent="0.25">
      <c r="A5" t="s">
        <v>10</v>
      </c>
      <c r="B5">
        <f>$A$2*B4</f>
        <v>5.3590568060021433E-5</v>
      </c>
      <c r="C5">
        <f t="shared" ref="C5:I5" si="1">$A$2*C4</f>
        <v>6.8595927116827434E-3</v>
      </c>
      <c r="D5">
        <f t="shared" si="1"/>
        <v>1.3719185423365487E-2</v>
      </c>
      <c r="E5">
        <f t="shared" si="1"/>
        <v>2.7438370846730974E-2</v>
      </c>
      <c r="F5">
        <f t="shared" si="1"/>
        <v>5.4876741693461947E-2</v>
      </c>
      <c r="G5">
        <f t="shared" si="1"/>
        <v>0.10975348338692389</v>
      </c>
      <c r="H5">
        <f t="shared" si="1"/>
        <v>0.21950696677384779</v>
      </c>
      <c r="I5">
        <f t="shared" si="1"/>
        <v>0.43901393354769558</v>
      </c>
      <c r="J5">
        <f t="shared" ref="J5" si="2">$A$2*J4</f>
        <v>0.87802786709539116</v>
      </c>
      <c r="K5">
        <f t="shared" ref="K5" si="3">$A$2*K4</f>
        <v>1.7560557341907823</v>
      </c>
      <c r="L5">
        <f t="shared" ref="L5" si="4">$A$2*L4</f>
        <v>3.5121114683815646</v>
      </c>
    </row>
    <row r="6" spans="1:12" x14ac:dyDescent="0.25">
      <c r="A6" t="s">
        <v>12</v>
      </c>
      <c r="B6">
        <f>$B$2*B5</f>
        <v>2.5723472668810286E-3</v>
      </c>
      <c r="C6">
        <f t="shared" ref="C6:L6" si="5">$B$2*C5</f>
        <v>0.32926045016077166</v>
      </c>
      <c r="D6">
        <f t="shared" si="5"/>
        <v>0.65852090032154331</v>
      </c>
      <c r="E6">
        <f t="shared" si="5"/>
        <v>1.3170418006430866</v>
      </c>
      <c r="F6">
        <f t="shared" si="5"/>
        <v>2.6340836012861732</v>
      </c>
      <c r="G6">
        <f t="shared" si="5"/>
        <v>5.2681672025723465</v>
      </c>
      <c r="H6">
        <f t="shared" si="5"/>
        <v>10.536334405144693</v>
      </c>
      <c r="I6">
        <f t="shared" si="5"/>
        <v>21.072668810289386</v>
      </c>
      <c r="J6">
        <f t="shared" si="5"/>
        <v>42.145337620578772</v>
      </c>
      <c r="K6">
        <f t="shared" si="5"/>
        <v>84.290675241157544</v>
      </c>
      <c r="L6">
        <f t="shared" si="5"/>
        <v>168.58135048231509</v>
      </c>
    </row>
    <row r="7" spans="1:12" x14ac:dyDescent="0.25">
      <c r="A7" t="s">
        <v>13</v>
      </c>
      <c r="B7">
        <f>1/B6</f>
        <v>388.75000000000006</v>
      </c>
      <c r="C7">
        <f t="shared" ref="C7:L7" si="6">1/C6</f>
        <v>3.0371093750000004</v>
      </c>
      <c r="D7">
        <f t="shared" si="6"/>
        <v>1.5185546875000002</v>
      </c>
      <c r="E7">
        <f t="shared" si="6"/>
        <v>0.75927734375000011</v>
      </c>
      <c r="F7">
        <f t="shared" si="6"/>
        <v>0.37963867187500006</v>
      </c>
      <c r="G7">
        <f t="shared" si="6"/>
        <v>0.18981933593750003</v>
      </c>
      <c r="H7">
        <f t="shared" si="6"/>
        <v>9.4909667968750014E-2</v>
      </c>
      <c r="I7">
        <f t="shared" si="6"/>
        <v>4.7454833984375007E-2</v>
      </c>
      <c r="J7">
        <f t="shared" si="6"/>
        <v>2.3727416992187503E-2</v>
      </c>
      <c r="K7">
        <f t="shared" si="6"/>
        <v>1.1863708496093752E-2</v>
      </c>
      <c r="L7">
        <f t="shared" si="6"/>
        <v>5.9318542480468759E-3</v>
      </c>
    </row>
    <row r="9" spans="1:12" x14ac:dyDescent="0.25">
      <c r="A9" t="s">
        <v>35</v>
      </c>
      <c r="B9">
        <f>50/4</f>
        <v>12.5</v>
      </c>
      <c r="C9">
        <f>1/B9</f>
        <v>0.08</v>
      </c>
    </row>
    <row r="10" spans="1:12" x14ac:dyDescent="0.25">
      <c r="A10" t="s">
        <v>15</v>
      </c>
      <c r="B10">
        <f>C9/A2</f>
        <v>1492.8000000000002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zoomScale="130" zoomScaleNormal="130" workbookViewId="0">
      <selection activeCell="H1" sqref="H1"/>
    </sheetView>
  </sheetViews>
  <sheetFormatPr defaultRowHeight="15" x14ac:dyDescent="0.25"/>
  <cols>
    <col min="1" max="1" width="19.85546875" customWidth="1"/>
    <col min="2" max="2" width="17.5703125" customWidth="1"/>
    <col min="3" max="3" width="19.140625" customWidth="1"/>
    <col min="4" max="4" width="18.140625" customWidth="1"/>
    <col min="5" max="5" width="19.42578125" customWidth="1"/>
    <col min="6" max="6" width="16.5703125" customWidth="1"/>
    <col min="7" max="7" width="28" customWidth="1"/>
    <col min="8" max="8" width="22.7109375" customWidth="1"/>
  </cols>
  <sheetData>
    <row r="1" spans="1:8" ht="21" customHeight="1" x14ac:dyDescent="0.25">
      <c r="A1" s="6" t="s">
        <v>38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36</v>
      </c>
      <c r="G1" s="6" t="s">
        <v>37</v>
      </c>
      <c r="H1" s="6" t="s">
        <v>65</v>
      </c>
    </row>
    <row r="2" spans="1:8" ht="18.75" x14ac:dyDescent="0.3">
      <c r="A2" t="s">
        <v>39</v>
      </c>
      <c r="B2" s="3">
        <v>261.63</v>
      </c>
      <c r="C2">
        <f>1/B2</f>
        <v>3.8221916446890647E-3</v>
      </c>
      <c r="D2">
        <f t="shared" ref="D2:D9" si="0">B2/$B$2</f>
        <v>1</v>
      </c>
      <c r="F2">
        <f>1/D2</f>
        <v>1</v>
      </c>
      <c r="G2">
        <f t="shared" ref="G2:G9" si="1">$C$16*F2</f>
        <v>252</v>
      </c>
      <c r="H2">
        <f>MAIN!$C$2/G2</f>
        <v>74.047619047619051</v>
      </c>
    </row>
    <row r="3" spans="1:8" ht="18.75" x14ac:dyDescent="0.3">
      <c r="A3" t="s">
        <v>40</v>
      </c>
      <c r="B3" s="3">
        <v>293.66000000000003</v>
      </c>
      <c r="C3">
        <f t="shared" ref="C3:C8" si="2">1/B3</f>
        <v>3.4052986446911392E-3</v>
      </c>
      <c r="D3">
        <f t="shared" si="0"/>
        <v>1.1224247983793909</v>
      </c>
      <c r="E3">
        <f>D3-D2</f>
        <v>0.12242479837939091</v>
      </c>
      <c r="F3">
        <f t="shared" ref="F3:F13" si="3">1/D3</f>
        <v>0.89092828441054273</v>
      </c>
      <c r="G3">
        <f t="shared" si="1"/>
        <v>224.51392767145677</v>
      </c>
      <c r="H3">
        <f>MAIN!$C$2/G3</f>
        <v>83.112883879997753</v>
      </c>
    </row>
    <row r="4" spans="1:8" ht="18.75" x14ac:dyDescent="0.3">
      <c r="A4" t="s">
        <v>41</v>
      </c>
      <c r="B4" s="3">
        <v>329.63</v>
      </c>
      <c r="C4">
        <f t="shared" si="2"/>
        <v>3.0337044565118465E-3</v>
      </c>
      <c r="D4">
        <f t="shared" si="0"/>
        <v>1.2599090318388564</v>
      </c>
      <c r="E4">
        <f t="shared" ref="E4:E13" si="4">D4-D3</f>
        <v>0.13748423345946548</v>
      </c>
      <c r="F4">
        <f t="shared" si="3"/>
        <v>0.79370809695719446</v>
      </c>
      <c r="G4">
        <f t="shared" si="1"/>
        <v>200.014440433213</v>
      </c>
      <c r="H4">
        <f>MAIN!$C$2/G4</f>
        <v>93.293264024258178</v>
      </c>
    </row>
    <row r="5" spans="1:8" ht="18.75" x14ac:dyDescent="0.3">
      <c r="A5" t="s">
        <v>42</v>
      </c>
      <c r="B5" s="3">
        <v>349.23</v>
      </c>
      <c r="C5">
        <f t="shared" si="2"/>
        <v>2.8634424304899348E-3</v>
      </c>
      <c r="D5">
        <f t="shared" si="0"/>
        <v>1.3348239880747621</v>
      </c>
      <c r="E5">
        <f t="shared" si="4"/>
        <v>7.4914956235905716E-2</v>
      </c>
      <c r="F5">
        <f t="shared" si="3"/>
        <v>0.74916244308908164</v>
      </c>
      <c r="G5">
        <f t="shared" si="1"/>
        <v>188.78893565844857</v>
      </c>
      <c r="H5">
        <f>MAIN!$C$2/G5</f>
        <v>98.840538164583577</v>
      </c>
    </row>
    <row r="6" spans="1:8" ht="18.75" x14ac:dyDescent="0.3">
      <c r="A6" t="s">
        <v>43</v>
      </c>
      <c r="B6" s="3">
        <v>392</v>
      </c>
      <c r="C6">
        <f t="shared" si="2"/>
        <v>2.5510204081632651E-3</v>
      </c>
      <c r="D6">
        <f t="shared" si="0"/>
        <v>1.4982991247181134</v>
      </c>
      <c r="E6">
        <f t="shared" si="4"/>
        <v>0.16347513664335134</v>
      </c>
      <c r="F6">
        <f t="shared" si="3"/>
        <v>0.6674234693877551</v>
      </c>
      <c r="G6">
        <f t="shared" si="1"/>
        <v>168.19071428571428</v>
      </c>
      <c r="H6">
        <f>MAIN!$C$2/G6</f>
        <v>110.94548280650793</v>
      </c>
    </row>
    <row r="7" spans="1:8" ht="18.75" x14ac:dyDescent="0.3">
      <c r="A7" t="s">
        <v>44</v>
      </c>
      <c r="B7" s="3">
        <v>440</v>
      </c>
      <c r="C7">
        <f t="shared" si="2"/>
        <v>2.2727272727272726E-3</v>
      </c>
      <c r="D7">
        <f t="shared" si="0"/>
        <v>1.6817643236631885</v>
      </c>
      <c r="E7">
        <f t="shared" si="4"/>
        <v>0.18346519894507507</v>
      </c>
      <c r="F7">
        <f t="shared" si="3"/>
        <v>0.5946136363636364</v>
      </c>
      <c r="G7">
        <f t="shared" si="1"/>
        <v>149.84263636363636</v>
      </c>
      <c r="H7">
        <f>MAIN!$C$2/G7</f>
        <v>124.53064396648848</v>
      </c>
    </row>
    <row r="8" spans="1:8" ht="18.75" x14ac:dyDescent="0.3">
      <c r="A8" t="s">
        <v>45</v>
      </c>
      <c r="B8" s="3">
        <v>493.88</v>
      </c>
      <c r="C8">
        <f t="shared" si="2"/>
        <v>2.0247833481817448E-3</v>
      </c>
      <c r="D8">
        <f t="shared" si="0"/>
        <v>1.8877040094790354</v>
      </c>
      <c r="E8">
        <f t="shared" si="4"/>
        <v>0.20593968581584687</v>
      </c>
      <c r="F8">
        <f t="shared" si="3"/>
        <v>0.52974406738478985</v>
      </c>
      <c r="G8">
        <f t="shared" si="1"/>
        <v>133.49550498096704</v>
      </c>
      <c r="H8">
        <f>MAIN!$C$2/G8</f>
        <v>139.77998736856665</v>
      </c>
    </row>
    <row r="9" spans="1:8" ht="18.75" x14ac:dyDescent="0.3">
      <c r="A9" t="s">
        <v>47</v>
      </c>
      <c r="B9" s="3">
        <v>523.25</v>
      </c>
      <c r="C9">
        <f>1/B9</f>
        <v>1.9111323459149545E-3</v>
      </c>
      <c r="D9">
        <f t="shared" si="0"/>
        <v>1.9999617780835532</v>
      </c>
      <c r="E9">
        <f t="shared" si="4"/>
        <v>0.11225776860451786</v>
      </c>
      <c r="F9">
        <f t="shared" si="3"/>
        <v>0.50000955566172955</v>
      </c>
      <c r="G9">
        <f t="shared" si="1"/>
        <v>126.00240802675584</v>
      </c>
      <c r="H9">
        <f>MAIN!$C$2/G9</f>
        <v>148.09240785332977</v>
      </c>
    </row>
    <row r="10" spans="1:8" ht="18.75" x14ac:dyDescent="0.3">
      <c r="A10" t="s">
        <v>46</v>
      </c>
      <c r="B10" s="3">
        <v>587.33000000000004</v>
      </c>
      <c r="C10">
        <f t="shared" ref="C10:C13" si="5">1/B10</f>
        <v>1.7026203326920128E-3</v>
      </c>
      <c r="D10">
        <f t="shared" ref="D10:D13" si="6">B10/$B$2</f>
        <v>2.2448878186752284</v>
      </c>
      <c r="E10">
        <f t="shared" si="4"/>
        <v>0.24492604059167511</v>
      </c>
      <c r="F10">
        <f t="shared" si="3"/>
        <v>0.44545655764221137</v>
      </c>
      <c r="G10">
        <f t="shared" ref="G10:G13" si="7">$C$16*F10</f>
        <v>112.25505252583727</v>
      </c>
      <c r="H10">
        <f>MAIN!$C$2/G10</f>
        <v>166.2285980019038</v>
      </c>
    </row>
    <row r="11" spans="1:8" ht="18.75" x14ac:dyDescent="0.3">
      <c r="A11" t="s">
        <v>48</v>
      </c>
      <c r="B11" s="3">
        <v>659.25</v>
      </c>
      <c r="C11">
        <f t="shared" si="5"/>
        <v>1.5168752370117557E-3</v>
      </c>
      <c r="D11">
        <f t="shared" si="6"/>
        <v>2.5197798417612658</v>
      </c>
      <c r="E11">
        <f t="shared" si="4"/>
        <v>0.27489202308603744</v>
      </c>
      <c r="F11">
        <f t="shared" si="3"/>
        <v>0.39686006825938569</v>
      </c>
      <c r="G11">
        <f t="shared" si="7"/>
        <v>100.00873720136519</v>
      </c>
      <c r="H11">
        <f>MAIN!$C$2/G11</f>
        <v>186.583697806608</v>
      </c>
    </row>
    <row r="12" spans="1:8" ht="18.75" x14ac:dyDescent="0.3">
      <c r="A12" t="s">
        <v>49</v>
      </c>
      <c r="B12" s="3">
        <v>698.46</v>
      </c>
      <c r="C12">
        <f t="shared" si="5"/>
        <v>1.4317212152449674E-3</v>
      </c>
      <c r="D12">
        <f t="shared" si="6"/>
        <v>2.6696479761495242</v>
      </c>
      <c r="E12">
        <f t="shared" si="4"/>
        <v>0.14986813438825841</v>
      </c>
      <c r="F12">
        <f t="shared" si="3"/>
        <v>0.37458122154454082</v>
      </c>
      <c r="G12">
        <f t="shared" si="7"/>
        <v>94.394467829224283</v>
      </c>
      <c r="H12">
        <f>MAIN!$C$2/G12</f>
        <v>197.68107632916715</v>
      </c>
    </row>
    <row r="13" spans="1:8" ht="18.75" x14ac:dyDescent="0.3">
      <c r="A13" t="s">
        <v>50</v>
      </c>
      <c r="B13" s="3">
        <v>783.99</v>
      </c>
      <c r="C13">
        <f t="shared" si="5"/>
        <v>1.2755264735519586E-3</v>
      </c>
      <c r="D13">
        <f t="shared" si="6"/>
        <v>2.9965600275197799</v>
      </c>
      <c r="E13">
        <f t="shared" si="4"/>
        <v>0.3269120513702557</v>
      </c>
      <c r="F13">
        <f t="shared" si="3"/>
        <v>0.33371599127539892</v>
      </c>
      <c r="G13">
        <f t="shared" si="7"/>
        <v>84.096429801400532</v>
      </c>
      <c r="H13">
        <f>MAIN!$C$2/G13</f>
        <v>221.8881353711075</v>
      </c>
    </row>
    <row r="15" spans="1:8" x14ac:dyDescent="0.25">
      <c r="C15" t="s">
        <v>18</v>
      </c>
    </row>
    <row r="16" spans="1:8" x14ac:dyDescent="0.25">
      <c r="C16">
        <v>252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3" sqref="F13"/>
    </sheetView>
  </sheetViews>
  <sheetFormatPr defaultRowHeight="15" x14ac:dyDescent="0.25"/>
  <cols>
    <col min="1" max="1" width="26.5703125" customWidth="1"/>
    <col min="2" max="2" width="18.28515625" customWidth="1"/>
    <col min="3" max="3" width="23.140625" customWidth="1"/>
    <col min="4" max="4" width="22.5703125" customWidth="1"/>
  </cols>
  <sheetData>
    <row r="1" spans="1:8" x14ac:dyDescent="0.25">
      <c r="A1" t="s">
        <v>60</v>
      </c>
      <c r="B1">
        <v>12</v>
      </c>
    </row>
    <row r="2" spans="1:8" x14ac:dyDescent="0.25">
      <c r="A2" t="s">
        <v>61</v>
      </c>
      <c r="B2">
        <v>0</v>
      </c>
    </row>
    <row r="3" spans="1:8" x14ac:dyDescent="0.25">
      <c r="H3" t="s">
        <v>28</v>
      </c>
    </row>
    <row r="4" spans="1:8" x14ac:dyDescent="0.25">
      <c r="A4" t="s">
        <v>64</v>
      </c>
      <c r="B4">
        <v>50</v>
      </c>
      <c r="H4" t="s">
        <v>29</v>
      </c>
    </row>
    <row r="5" spans="1:8" x14ac:dyDescent="0.25">
      <c r="A5" t="s">
        <v>62</v>
      </c>
      <c r="B5">
        <v>8</v>
      </c>
      <c r="H5" t="s">
        <v>30</v>
      </c>
    </row>
    <row r="6" spans="1:8" x14ac:dyDescent="0.25">
      <c r="A6" t="s">
        <v>63</v>
      </c>
      <c r="B6">
        <f>B5/B4</f>
        <v>0.16</v>
      </c>
      <c r="H6" t="s">
        <v>31</v>
      </c>
    </row>
    <row r="7" spans="1:8" x14ac:dyDescent="0.25">
      <c r="H7" t="s">
        <v>32</v>
      </c>
    </row>
    <row r="8" spans="1:8" x14ac:dyDescent="0.25">
      <c r="A8" t="s">
        <v>19</v>
      </c>
      <c r="B8">
        <v>10650</v>
      </c>
      <c r="C8">
        <v>200000</v>
      </c>
    </row>
    <row r="9" spans="1:8" x14ac:dyDescent="0.25">
      <c r="A9" t="s">
        <v>20</v>
      </c>
      <c r="B9">
        <v>320</v>
      </c>
      <c r="C9">
        <v>1000</v>
      </c>
    </row>
    <row r="10" spans="1:8" x14ac:dyDescent="0.25">
      <c r="A10" t="s">
        <v>21</v>
      </c>
      <c r="B10">
        <v>5.2</v>
      </c>
      <c r="C10">
        <v>5.2</v>
      </c>
    </row>
    <row r="11" spans="1:8" x14ac:dyDescent="0.25">
      <c r="A11" t="s">
        <v>22</v>
      </c>
      <c r="B11">
        <f>B10*B9/(B8+B9)</f>
        <v>0.15168641750227893</v>
      </c>
      <c r="C11">
        <f>C10*C9/(C8+C9)</f>
        <v>2.5870646766169153E-2</v>
      </c>
    </row>
    <row r="15" spans="1:8" x14ac:dyDescent="0.25">
      <c r="A15" t="s">
        <v>23</v>
      </c>
      <c r="B15" t="s">
        <v>24</v>
      </c>
      <c r="C15" t="s">
        <v>27</v>
      </c>
      <c r="D15" t="s">
        <v>26</v>
      </c>
    </row>
    <row r="16" spans="1:8" x14ac:dyDescent="0.25">
      <c r="A16">
        <v>8</v>
      </c>
      <c r="B16">
        <v>2</v>
      </c>
      <c r="C16">
        <f>SQRT(B16/A16)</f>
        <v>0.5</v>
      </c>
      <c r="D16">
        <f>B5/(A16+A18)</f>
        <v>0.2857142857142857</v>
      </c>
    </row>
    <row r="17" spans="1:1" x14ac:dyDescent="0.25">
      <c r="A17" t="s">
        <v>25</v>
      </c>
    </row>
    <row r="18" spans="1:1" x14ac:dyDescent="0.25">
      <c r="A1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5" sqref="C15"/>
    </sheetView>
  </sheetViews>
  <sheetFormatPr defaultRowHeight="15" x14ac:dyDescent="0.25"/>
  <cols>
    <col min="1" max="1" width="20.7109375" customWidth="1"/>
    <col min="2" max="2" width="22" customWidth="1"/>
    <col min="3" max="3" width="23.42578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1000</v>
      </c>
      <c r="B2" s="2">
        <v>2.2000000000000001E-7</v>
      </c>
      <c r="C2">
        <f>1/(2*3.141592*A2*B2)</f>
        <v>723.43171001430881</v>
      </c>
    </row>
    <row r="3" spans="1:3" x14ac:dyDescent="0.25">
      <c r="A3">
        <v>10000</v>
      </c>
      <c r="B3" s="2">
        <v>2.2000000000000001E-7</v>
      </c>
      <c r="C3">
        <f t="shared" ref="C3:C4" si="0">1/(2*3.141592*A3*B3)</f>
        <v>72.343171001430875</v>
      </c>
    </row>
    <row r="4" spans="1:3" x14ac:dyDescent="0.25">
      <c r="A4">
        <v>2000</v>
      </c>
      <c r="B4" s="2">
        <v>2.2000000000000001E-7</v>
      </c>
      <c r="C4">
        <f t="shared" si="0"/>
        <v>361.7158550071544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A14" sqref="A14"/>
    </sheetView>
  </sheetViews>
  <sheetFormatPr defaultRowHeight="15" x14ac:dyDescent="0.25"/>
  <cols>
    <col min="1" max="1" width="13.140625" customWidth="1"/>
  </cols>
  <sheetData>
    <row r="1" spans="1:22" x14ac:dyDescent="0.25">
      <c r="A1" t="s">
        <v>4</v>
      </c>
      <c r="B1" s="1">
        <f>2*PI()</f>
        <v>6.2831853071795862</v>
      </c>
    </row>
    <row r="4" spans="1:22" x14ac:dyDescent="0.25">
      <c r="A4" t="s">
        <v>5</v>
      </c>
      <c r="B4" s="1">
        <v>0</v>
      </c>
      <c r="C4">
        <v>0.05</v>
      </c>
      <c r="D4" s="1">
        <v>0.1</v>
      </c>
      <c r="E4">
        <v>0.15</v>
      </c>
      <c r="F4" s="1">
        <v>0.2</v>
      </c>
      <c r="G4">
        <v>0.25</v>
      </c>
      <c r="H4" s="1">
        <v>0.3</v>
      </c>
      <c r="I4">
        <v>0.35</v>
      </c>
      <c r="J4" s="1">
        <v>0.4</v>
      </c>
      <c r="K4">
        <v>0.45</v>
      </c>
      <c r="L4" s="1">
        <v>0.5</v>
      </c>
      <c r="M4">
        <v>0.55000000000000004</v>
      </c>
      <c r="N4" s="1">
        <v>0.6</v>
      </c>
      <c r="O4">
        <v>0.65</v>
      </c>
      <c r="P4" s="1">
        <v>0.7</v>
      </c>
      <c r="Q4">
        <v>0.75</v>
      </c>
      <c r="R4" s="1">
        <v>0.8</v>
      </c>
      <c r="S4">
        <v>0.85</v>
      </c>
      <c r="T4" s="1">
        <v>0.9</v>
      </c>
      <c r="U4">
        <v>0.95</v>
      </c>
      <c r="V4" s="1">
        <v>1</v>
      </c>
    </row>
    <row r="5" spans="1:22" x14ac:dyDescent="0.25">
      <c r="A5" t="s">
        <v>6</v>
      </c>
      <c r="B5">
        <f>$B$1*B4</f>
        <v>0</v>
      </c>
      <c r="C5">
        <f t="shared" ref="C5:L5" si="0">$B$1*C4</f>
        <v>0.31415926535897931</v>
      </c>
      <c r="D5">
        <f t="shared" si="0"/>
        <v>0.62831853071795862</v>
      </c>
      <c r="E5">
        <f t="shared" si="0"/>
        <v>0.94247779607693793</v>
      </c>
      <c r="F5">
        <f t="shared" si="0"/>
        <v>1.2566370614359172</v>
      </c>
      <c r="G5">
        <f t="shared" si="0"/>
        <v>1.5707963267948966</v>
      </c>
      <c r="H5">
        <f t="shared" si="0"/>
        <v>1.8849555921538759</v>
      </c>
      <c r="I5">
        <f t="shared" si="0"/>
        <v>2.1991148575128552</v>
      </c>
      <c r="J5">
        <f t="shared" si="0"/>
        <v>2.5132741228718345</v>
      </c>
      <c r="K5">
        <f t="shared" si="0"/>
        <v>2.8274333882308138</v>
      </c>
      <c r="L5">
        <f t="shared" si="0"/>
        <v>3.1415926535897931</v>
      </c>
      <c r="M5">
        <f t="shared" ref="M5" si="1">$B$1*M4</f>
        <v>3.4557519189487729</v>
      </c>
      <c r="N5">
        <f t="shared" ref="N5" si="2">$B$1*N4</f>
        <v>3.7699111843077517</v>
      </c>
      <c r="O5">
        <f t="shared" ref="O5" si="3">$B$1*O4</f>
        <v>4.0840704496667311</v>
      </c>
      <c r="P5">
        <f t="shared" ref="P5" si="4">$B$1*P4</f>
        <v>4.3982297150257104</v>
      </c>
      <c r="Q5">
        <f t="shared" ref="Q5" si="5">$B$1*Q4</f>
        <v>4.7123889803846897</v>
      </c>
      <c r="R5">
        <f t="shared" ref="R5" si="6">$B$1*R4</f>
        <v>5.026548245743669</v>
      </c>
      <c r="S5">
        <f t="shared" ref="S5" si="7">$B$1*S4</f>
        <v>5.3407075111026483</v>
      </c>
      <c r="T5">
        <f t="shared" ref="T5" si="8">$B$1*T4</f>
        <v>5.6548667764616276</v>
      </c>
      <c r="U5">
        <f t="shared" ref="U5" si="9">$B$1*U4</f>
        <v>5.9690260418206069</v>
      </c>
      <c r="V5">
        <f t="shared" ref="V5" si="10">$B$1*V4</f>
        <v>6.2831853071795862</v>
      </c>
    </row>
    <row r="7" spans="1:22" x14ac:dyDescent="0.25">
      <c r="A7" t="s">
        <v>7</v>
      </c>
      <c r="B7">
        <f>ROUND(128 + 127*SIN(B5),0)</f>
        <v>128</v>
      </c>
      <c r="C7">
        <f t="shared" ref="C7:V7" si="11">ROUND(128 + 127*SIN(C5),0)</f>
        <v>167</v>
      </c>
      <c r="D7">
        <f t="shared" si="11"/>
        <v>203</v>
      </c>
      <c r="E7">
        <f t="shared" si="11"/>
        <v>231</v>
      </c>
      <c r="F7">
        <f t="shared" si="11"/>
        <v>249</v>
      </c>
      <c r="G7">
        <f t="shared" si="11"/>
        <v>255</v>
      </c>
      <c r="H7">
        <f t="shared" si="11"/>
        <v>249</v>
      </c>
      <c r="I7">
        <f t="shared" si="11"/>
        <v>231</v>
      </c>
      <c r="J7">
        <f t="shared" si="11"/>
        <v>203</v>
      </c>
      <c r="K7">
        <f t="shared" si="11"/>
        <v>167</v>
      </c>
      <c r="L7">
        <f t="shared" si="11"/>
        <v>128</v>
      </c>
      <c r="M7">
        <f t="shared" si="11"/>
        <v>89</v>
      </c>
      <c r="N7">
        <f t="shared" si="11"/>
        <v>53</v>
      </c>
      <c r="O7">
        <f t="shared" si="11"/>
        <v>25</v>
      </c>
      <c r="P7">
        <f t="shared" si="11"/>
        <v>7</v>
      </c>
      <c r="Q7">
        <f t="shared" si="11"/>
        <v>1</v>
      </c>
      <c r="R7">
        <f t="shared" si="11"/>
        <v>7</v>
      </c>
      <c r="S7">
        <f t="shared" si="11"/>
        <v>25</v>
      </c>
      <c r="T7">
        <f t="shared" si="11"/>
        <v>53</v>
      </c>
      <c r="U7">
        <f t="shared" si="11"/>
        <v>89</v>
      </c>
      <c r="V7">
        <f t="shared" si="11"/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MAIN</vt:lpstr>
      <vt:lpstr>TMR0 ajastus</vt:lpstr>
      <vt:lpstr>Moottorin pyörimisnopeus laskut</vt:lpstr>
      <vt:lpstr>Nuotit</vt:lpstr>
      <vt:lpstr>Amplifier voltage</vt:lpstr>
      <vt:lpstr>Low pass filters</vt:lpstr>
      <vt:lpstr>Wave approximations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2017-12-14T22:34:14Z</dcterms:created>
  <dcterms:modified xsi:type="dcterms:W3CDTF">2018-02-01T12:16:34Z</dcterms:modified>
</cp:coreProperties>
</file>